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Applications Department\Conservation and Reporting\CDM\LRAM-SSM\2020 LRAM\Alectra (4 Rate Zones)\Re-filed LRAM workforms IRR\"/>
    </mc:Choice>
  </mc:AlternateContent>
  <bookViews>
    <workbookView xWindow="0" yWindow="0" windowWidth="23040" windowHeight="9192" tabRatio="697" firstSheet="3" activeTab="7"/>
  </bookViews>
  <sheets>
    <sheet name="Contents Navigator" sheetId="62" r:id="rId1"/>
    <sheet name="LRAMVA Schematic" sheetId="63" r:id="rId2"/>
    <sheet name="DropDownList" sheetId="80" state="hidden" r:id="rId3"/>
    <sheet name="1.  LRAMVA Summary" sheetId="43" r:id="rId4"/>
    <sheet name="1-a.  Summary of Changes" sheetId="83" r:id="rId5"/>
    <sheet name="2. LRAMVA Threshold" sheetId="44" r:id="rId6"/>
    <sheet name="3.  Distribution Rates" sheetId="45" r:id="rId7"/>
    <sheet name="3-a.  Rate Class Allocations" sheetId="84" r:id="rId8"/>
    <sheet name="4.  2011-2014 LRAM" sheetId="46" r:id="rId9"/>
    <sheet name="5.  2015-2020 LRAM" sheetId="79" r:id="rId10"/>
    <sheet name="6.  Carrying Charges" sheetId="47" r:id="rId11"/>
    <sheet name="7. Persistence Data" sheetId="82" r:id="rId12"/>
    <sheet name="7-a.  2011" sheetId="68" r:id="rId13"/>
    <sheet name="7-b.  2012" sheetId="81" r:id="rId14"/>
    <sheet name="7-c.  2013" sheetId="71" r:id="rId15"/>
    <sheet name="7-d.  2014" sheetId="72" r:id="rId16"/>
    <sheet name="7-e.  2015" sheetId="73" r:id="rId17"/>
    <sheet name="7-f.  2016" sheetId="74" r:id="rId18"/>
    <sheet name="7-g.  2017" sheetId="75" r:id="rId19"/>
    <sheet name="8.  Streetlighting" sheetId="85" r:id="rId20"/>
  </sheets>
  <externalReferences>
    <externalReference r:id="rId21"/>
    <externalReference r:id="rId22"/>
    <externalReference r:id="rId23"/>
  </externalReferences>
  <definedNames>
    <definedName name="_xlnm._FilterDatabase" localSheetId="6" hidden="1">'3.  Distribution Rates'!$D$14:$J$72</definedName>
    <definedName name="_xlnm._FilterDatabase" localSheetId="15" hidden="1">'7-d.  2014'!$A$23:$CA$67</definedName>
    <definedName name="_xlnm._FilterDatabase" localSheetId="2" hidden="1">DropDownList!$A$1:$A$40</definedName>
    <definedName name="_xlnm.Print_Area" localSheetId="3">'1.  LRAMVA Summary'!$B$1:$R$107</definedName>
    <definedName name="_xlnm.Print_Area" localSheetId="4">'1-a.  Summary of Changes'!$A$1:$H$58</definedName>
    <definedName name="_xlnm.Print_Area" localSheetId="5">'2. LRAMVA Threshold'!$A$1:$Q$54</definedName>
    <definedName name="_xlnm.Print_Area" localSheetId="6">'3.  Distribution Rates'!$A$1:$P$134</definedName>
    <definedName name="_xlnm.Print_Area" localSheetId="9">'5.  2015-2020 LRAM'!$A$1:$AM$1145</definedName>
    <definedName name="_xlnm.Print_Area" localSheetId="10">'6.  Carrying Charges'!$A$1:$X$163</definedName>
    <definedName name="_xlnm.Print_Area" localSheetId="11">'7. Persistence Data'!$A$1:$V$30</definedName>
    <definedName name="_xlnm.Print_Area" localSheetId="12">'7-a.  2011'!$A$1:$BZ$52</definedName>
    <definedName name="_xlnm.Print_Area" localSheetId="13">'7-b.  2012'!$A$1:$BZ$49</definedName>
    <definedName name="_xlnm.Print_Area" localSheetId="14">'7-c.  2013'!$A$1:$BZ$59</definedName>
    <definedName name="_xlnm.Print_Area" localSheetId="15">'7-d.  2014'!$A$1:$BZ$67</definedName>
    <definedName name="_xlnm.Print_Area" localSheetId="16">'7-e.  2015'!$A$1:$BZ$48</definedName>
    <definedName name="_xlnm.Print_Area" localSheetId="0">'Contents Navigator'!$A$1:$D$25</definedName>
    <definedName name="_xlnm.Print_Area" localSheetId="1">'LRAMVA Schematic'!$A$1:$H$32</definedName>
    <definedName name="_xlnm.Print_Titles" localSheetId="8">'4.  2011-2014 LRAM'!$B:$B</definedName>
    <definedName name="Table_1_b.__Annual_LRAMVA_Breakdown_by_Year_and_Rate_Class">'1.  LRAMVA Summary'!$B$45</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LRAM'!$B$408</definedName>
    <definedName name="Table_5_d.__2018_Lost_Revenues_Work_Form">'5.  2015-2020 LRAM'!$B$597</definedName>
    <definedName name="Table_5_e.__2019_Lost_Revenues_Work_Form">'5.  2015-2020 LRAM'!$B$780</definedName>
    <definedName name="Table_5_f.__2020_Lost_Revenues_Work_Form">'5.  2015-2020 LRAM'!$B$963</definedName>
    <definedName name="Targets" localSheetId="7">'[1]LDC Targets'!$A$3:$D$83</definedName>
    <definedName name="Targets" localSheetId="19">'[2]LDC Targets'!$A$3:$D$83</definedName>
    <definedName name="Targets">'[3]LDC Targets'!$A$3:$D$83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559" i="79" l="1"/>
  <c r="AA559" i="79"/>
  <c r="AL490" i="79" l="1"/>
  <c r="AK490" i="79"/>
  <c r="AJ490" i="79"/>
  <c r="AI490" i="79"/>
  <c r="AH490" i="79"/>
  <c r="AG490" i="79"/>
  <c r="AF490" i="79"/>
  <c r="Z490" i="79"/>
  <c r="Y490" i="79"/>
  <c r="O124" i="85" l="1"/>
  <c r="J124" i="85"/>
  <c r="P122" i="85"/>
  <c r="P121" i="85"/>
  <c r="P120" i="85"/>
  <c r="P119" i="85"/>
  <c r="P118" i="85"/>
  <c r="P117" i="85"/>
  <c r="P116" i="85"/>
  <c r="P115" i="85"/>
  <c r="P114" i="85"/>
  <c r="P113" i="85"/>
  <c r="K113" i="85"/>
  <c r="P112" i="85"/>
  <c r="K112" i="85"/>
  <c r="P111" i="85"/>
  <c r="K111" i="85"/>
  <c r="P110" i="85"/>
  <c r="K110" i="85"/>
  <c r="P109" i="85"/>
  <c r="K109" i="85"/>
  <c r="P108" i="85"/>
  <c r="K108" i="85"/>
  <c r="P107" i="85"/>
  <c r="K107" i="85"/>
  <c r="P106" i="85"/>
  <c r="K106" i="85"/>
  <c r="P105" i="85"/>
  <c r="K105" i="85"/>
  <c r="P104" i="85"/>
  <c r="K104" i="85"/>
  <c r="P103" i="85"/>
  <c r="K103" i="85"/>
  <c r="P124" i="85" l="1"/>
  <c r="C104" i="85" s="1"/>
  <c r="C105" i="85" s="1"/>
  <c r="K124" i="85"/>
  <c r="C103" i="85" s="1"/>
  <c r="D104" i="85" l="1"/>
  <c r="F104" i="85" s="1"/>
  <c r="D105" i="85"/>
  <c r="F105" i="85" s="1"/>
  <c r="C106" i="85"/>
  <c r="D106" i="85" s="1"/>
  <c r="C107" i="85" l="1"/>
  <c r="D107" i="85" s="1"/>
  <c r="F106" i="85"/>
  <c r="C108" i="85" l="1"/>
  <c r="D108" i="85" s="1"/>
  <c r="F107" i="85"/>
  <c r="O207" i="85"/>
  <c r="J207" i="85"/>
  <c r="P205" i="85"/>
  <c r="P204" i="85"/>
  <c r="P203" i="85"/>
  <c r="P202" i="85"/>
  <c r="P201" i="85"/>
  <c r="P200" i="85"/>
  <c r="P199" i="85"/>
  <c r="K199" i="85"/>
  <c r="P198" i="85"/>
  <c r="K198" i="85"/>
  <c r="P197" i="85"/>
  <c r="K197" i="85"/>
  <c r="P196" i="85"/>
  <c r="K196" i="85"/>
  <c r="P195" i="85"/>
  <c r="K195" i="85"/>
  <c r="P194" i="85"/>
  <c r="K194" i="85"/>
  <c r="P193" i="85"/>
  <c r="K193" i="85"/>
  <c r="P192" i="85"/>
  <c r="K192" i="85"/>
  <c r="P191" i="85"/>
  <c r="K191" i="85"/>
  <c r="P190" i="85"/>
  <c r="K190" i="85"/>
  <c r="P189" i="85"/>
  <c r="K189" i="85"/>
  <c r="C109" i="85" l="1"/>
  <c r="D109" i="85" s="1"/>
  <c r="F108" i="85"/>
  <c r="P207" i="85"/>
  <c r="C190" i="85" s="1"/>
  <c r="C191" i="85" s="1"/>
  <c r="K207" i="85"/>
  <c r="C189" i="85" s="1"/>
  <c r="C110" i="85" l="1"/>
  <c r="D110" i="85" s="1"/>
  <c r="F109" i="85"/>
  <c r="D190" i="85"/>
  <c r="F190" i="85" s="1"/>
  <c r="D191" i="85"/>
  <c r="F191" i="85" s="1"/>
  <c r="C192" i="85"/>
  <c r="D192" i="85" s="1"/>
  <c r="C111" i="85" l="1"/>
  <c r="D111" i="85" s="1"/>
  <c r="F110" i="85"/>
  <c r="C193" i="85"/>
  <c r="D193" i="85" s="1"/>
  <c r="F192" i="85"/>
  <c r="O181" i="85"/>
  <c r="J181" i="85"/>
  <c r="P179" i="85"/>
  <c r="P178" i="85"/>
  <c r="P177" i="85"/>
  <c r="P176" i="85"/>
  <c r="P175" i="85"/>
  <c r="P174" i="85"/>
  <c r="P173" i="85"/>
  <c r="K173" i="85"/>
  <c r="P172" i="85"/>
  <c r="K172" i="85"/>
  <c r="P171" i="85"/>
  <c r="K171" i="85"/>
  <c r="P170" i="85"/>
  <c r="K170" i="85"/>
  <c r="P169" i="85"/>
  <c r="K169" i="85"/>
  <c r="P168" i="85"/>
  <c r="K168" i="85"/>
  <c r="P167" i="85"/>
  <c r="K167" i="85"/>
  <c r="P166" i="85"/>
  <c r="K166" i="85"/>
  <c r="P165" i="85"/>
  <c r="K165" i="85"/>
  <c r="P164" i="85"/>
  <c r="K164" i="85"/>
  <c r="P163" i="85"/>
  <c r="K163" i="85"/>
  <c r="P151" i="85"/>
  <c r="P152" i="85"/>
  <c r="O155" i="85"/>
  <c r="C112" i="85" l="1"/>
  <c r="D112" i="85" s="1"/>
  <c r="F111" i="85"/>
  <c r="C194" i="85"/>
  <c r="D194" i="85" s="1"/>
  <c r="F193" i="85"/>
  <c r="P181" i="85"/>
  <c r="C164" i="85" s="1"/>
  <c r="K181" i="85"/>
  <c r="C163" i="85" s="1"/>
  <c r="C165" i="85" l="1"/>
  <c r="D165" i="85" s="1"/>
  <c r="D164" i="85"/>
  <c r="C113" i="85"/>
  <c r="D113" i="85" s="1"/>
  <c r="F112" i="85"/>
  <c r="C195" i="85"/>
  <c r="D195" i="85" s="1"/>
  <c r="F194" i="85"/>
  <c r="C166" i="85" l="1"/>
  <c r="D166" i="85" s="1"/>
  <c r="C114" i="85"/>
  <c r="F113" i="85"/>
  <c r="C196" i="85"/>
  <c r="D196" i="85" s="1"/>
  <c r="F195" i="85"/>
  <c r="C167" i="85" l="1"/>
  <c r="D167" i="85" s="1"/>
  <c r="D114" i="85"/>
  <c r="F114" i="85" s="1"/>
  <c r="F115" i="85" s="1"/>
  <c r="C197" i="85"/>
  <c r="D197" i="85" s="1"/>
  <c r="F196" i="85"/>
  <c r="C168" i="85"/>
  <c r="D168" i="85" s="1"/>
  <c r="F118" i="85" l="1"/>
  <c r="F116" i="85"/>
  <c r="F117" i="85"/>
  <c r="F119" i="85"/>
  <c r="C198" i="85"/>
  <c r="D198" i="85" s="1"/>
  <c r="F197" i="85"/>
  <c r="C169" i="85"/>
  <c r="D169" i="85" s="1"/>
  <c r="J155" i="85"/>
  <c r="P153" i="85"/>
  <c r="P150" i="85"/>
  <c r="P149" i="85"/>
  <c r="P148" i="85"/>
  <c r="P147" i="85"/>
  <c r="P146" i="85"/>
  <c r="P145" i="85"/>
  <c r="P144" i="85"/>
  <c r="P143" i="85"/>
  <c r="P142" i="85"/>
  <c r="K142" i="85"/>
  <c r="P141" i="85"/>
  <c r="K141" i="85"/>
  <c r="P140" i="85"/>
  <c r="K140" i="85"/>
  <c r="P139" i="85"/>
  <c r="K139" i="85"/>
  <c r="P138" i="85"/>
  <c r="K138" i="85"/>
  <c r="P137" i="85"/>
  <c r="K137" i="85"/>
  <c r="P136" i="85"/>
  <c r="K136" i="85"/>
  <c r="P135" i="85"/>
  <c r="K135" i="85"/>
  <c r="P134" i="85"/>
  <c r="K134" i="85"/>
  <c r="P133" i="85"/>
  <c r="K133" i="85"/>
  <c r="P132" i="85"/>
  <c r="K132" i="85"/>
  <c r="C199" i="85" l="1"/>
  <c r="D199" i="85" s="1"/>
  <c r="F198" i="85"/>
  <c r="F169" i="85"/>
  <c r="C170" i="85"/>
  <c r="D170" i="85" s="1"/>
  <c r="P155" i="85"/>
  <c r="C133" i="85" s="1"/>
  <c r="K155" i="85"/>
  <c r="C132" i="85" s="1"/>
  <c r="C200" i="85" l="1"/>
  <c r="F199" i="85"/>
  <c r="D133" i="85"/>
  <c r="F133" i="85" s="1"/>
  <c r="F164" i="85"/>
  <c r="F165" i="85"/>
  <c r="F166" i="85"/>
  <c r="F167" i="85"/>
  <c r="F168" i="85"/>
  <c r="C171" i="85"/>
  <c r="D171" i="85" s="1"/>
  <c r="F170" i="85"/>
  <c r="C134" i="85"/>
  <c r="D200" i="85" l="1"/>
  <c r="F200" i="85" s="1"/>
  <c r="F201" i="85" s="1"/>
  <c r="C135" i="85"/>
  <c r="D135" i="85" s="1"/>
  <c r="F135" i="85" s="1"/>
  <c r="D134" i="85"/>
  <c r="F134" i="85" s="1"/>
  <c r="C172" i="85"/>
  <c r="D172" i="85" s="1"/>
  <c r="F171" i="85"/>
  <c r="C136" i="85"/>
  <c r="D136" i="85" s="1"/>
  <c r="F205" i="85" l="1"/>
  <c r="F204" i="85"/>
  <c r="F203" i="85"/>
  <c r="F172" i="85"/>
  <c r="C173" i="85"/>
  <c r="D173" i="85" s="1"/>
  <c r="C137" i="85"/>
  <c r="F136" i="85"/>
  <c r="D137" i="85" l="1"/>
  <c r="C138" i="85"/>
  <c r="D138" i="85" s="1"/>
  <c r="C174" i="85"/>
  <c r="F173" i="85"/>
  <c r="F137" i="85"/>
  <c r="O97" i="85"/>
  <c r="J97" i="85"/>
  <c r="P95" i="85"/>
  <c r="P94" i="85"/>
  <c r="P93" i="85"/>
  <c r="P92" i="85"/>
  <c r="P91" i="85"/>
  <c r="P90" i="85"/>
  <c r="P89" i="85"/>
  <c r="P88" i="85"/>
  <c r="P87" i="85"/>
  <c r="P86" i="85"/>
  <c r="K86" i="85"/>
  <c r="P85" i="85"/>
  <c r="K85" i="85"/>
  <c r="P84" i="85"/>
  <c r="K84" i="85"/>
  <c r="P83" i="85"/>
  <c r="K83" i="85"/>
  <c r="P82" i="85"/>
  <c r="K82" i="85"/>
  <c r="P81" i="85"/>
  <c r="K81" i="85"/>
  <c r="P80" i="85"/>
  <c r="K80" i="85"/>
  <c r="P79" i="85"/>
  <c r="K79" i="85"/>
  <c r="P78" i="85"/>
  <c r="K78" i="85"/>
  <c r="P77" i="85"/>
  <c r="K77" i="85"/>
  <c r="P76" i="85"/>
  <c r="K76" i="85"/>
  <c r="D174" i="85" l="1"/>
  <c r="F174" i="85" s="1"/>
  <c r="F175" i="85" s="1"/>
  <c r="C139" i="85"/>
  <c r="D139" i="85" s="1"/>
  <c r="F138" i="85"/>
  <c r="K97" i="85"/>
  <c r="C76" i="85" s="1"/>
  <c r="P97" i="85"/>
  <c r="C77" i="85" s="1"/>
  <c r="C78" i="85" s="1"/>
  <c r="P37" i="85"/>
  <c r="P38" i="85"/>
  <c r="P39" i="85"/>
  <c r="P40" i="85"/>
  <c r="P41" i="85"/>
  <c r="P42" i="85"/>
  <c r="P43" i="85"/>
  <c r="P44" i="85"/>
  <c r="P45" i="85"/>
  <c r="P46" i="85"/>
  <c r="P47" i="85"/>
  <c r="P48" i="85"/>
  <c r="P49" i="85"/>
  <c r="P50" i="85"/>
  <c r="P51" i="85"/>
  <c r="P52" i="85"/>
  <c r="P53" i="85"/>
  <c r="P54" i="85"/>
  <c r="P55" i="85"/>
  <c r="P56" i="85"/>
  <c r="P57" i="85"/>
  <c r="P58" i="85"/>
  <c r="P59" i="85"/>
  <c r="P60" i="85"/>
  <c r="P61" i="85"/>
  <c r="P62" i="85"/>
  <c r="P63" i="85"/>
  <c r="P64" i="85"/>
  <c r="P65" i="85"/>
  <c r="P66" i="85"/>
  <c r="F177" i="85" l="1"/>
  <c r="F179" i="85"/>
  <c r="F178" i="85"/>
  <c r="C140" i="85"/>
  <c r="D140" i="85" s="1"/>
  <c r="F139" i="85"/>
  <c r="D78" i="85"/>
  <c r="F78" i="85" s="1"/>
  <c r="D77" i="85"/>
  <c r="F77" i="85" s="1"/>
  <c r="C79" i="85"/>
  <c r="D79" i="85" s="1"/>
  <c r="O68" i="85"/>
  <c r="J68" i="85"/>
  <c r="F140" i="85" l="1"/>
  <c r="C141" i="85"/>
  <c r="D141" i="85" s="1"/>
  <c r="C80" i="85"/>
  <c r="D80" i="85" s="1"/>
  <c r="F79" i="85"/>
  <c r="K36" i="85"/>
  <c r="K35" i="85"/>
  <c r="K34" i="85"/>
  <c r="K32" i="85"/>
  <c r="K33" i="85"/>
  <c r="K37" i="85"/>
  <c r="C142" i="85" l="1"/>
  <c r="D142" i="85" s="1"/>
  <c r="F141" i="85"/>
  <c r="C81" i="85"/>
  <c r="D81" i="85" s="1"/>
  <c r="F80" i="85"/>
  <c r="K28" i="85"/>
  <c r="K29" i="85"/>
  <c r="K30" i="85"/>
  <c r="K31" i="85"/>
  <c r="P28" i="85"/>
  <c r="P29" i="85"/>
  <c r="P30" i="85"/>
  <c r="P31" i="85"/>
  <c r="P32" i="85"/>
  <c r="P33" i="85"/>
  <c r="P34" i="85"/>
  <c r="P35" i="85"/>
  <c r="P36" i="85"/>
  <c r="C143" i="85" l="1"/>
  <c r="F142" i="85"/>
  <c r="C82" i="85"/>
  <c r="D82" i="85" s="1"/>
  <c r="F81" i="85"/>
  <c r="D143" i="85" l="1"/>
  <c r="F143" i="85" s="1"/>
  <c r="F144" i="85" s="1"/>
  <c r="C83" i="85"/>
  <c r="D83" i="85" s="1"/>
  <c r="F82" i="85"/>
  <c r="F148" i="85" l="1"/>
  <c r="F146" i="85"/>
  <c r="F147" i="85"/>
  <c r="C84" i="85"/>
  <c r="D84" i="85" s="1"/>
  <c r="F83" i="85"/>
  <c r="C85" i="85" l="1"/>
  <c r="D85" i="85" s="1"/>
  <c r="F84" i="85"/>
  <c r="C86" i="85" l="1"/>
  <c r="D86" i="85" s="1"/>
  <c r="F85" i="85"/>
  <c r="C87" i="85" l="1"/>
  <c r="F86" i="85"/>
  <c r="D87" i="85" l="1"/>
  <c r="F87" i="85" s="1"/>
  <c r="F88" i="85" s="1"/>
  <c r="F90" i="85" l="1"/>
  <c r="F89" i="85"/>
  <c r="F92" i="85"/>
  <c r="F91" i="85"/>
  <c r="P27" i="85"/>
  <c r="P68" i="85" s="1"/>
  <c r="C28" i="85" s="1"/>
  <c r="K27" i="85"/>
  <c r="K68" i="85" s="1"/>
  <c r="C27" i="85" s="1"/>
  <c r="D28" i="85" l="1"/>
  <c r="C29" i="85"/>
  <c r="D29" i="85" s="1"/>
  <c r="O17" i="45"/>
  <c r="N17" i="45"/>
  <c r="M17" i="45"/>
  <c r="L17" i="45"/>
  <c r="K17" i="45"/>
  <c r="J17" i="45"/>
  <c r="I17" i="45"/>
  <c r="H17" i="45"/>
  <c r="G17" i="45"/>
  <c r="F17" i="45"/>
  <c r="E17" i="45"/>
  <c r="Q49" i="44"/>
  <c r="P49" i="44"/>
  <c r="O49" i="44"/>
  <c r="N49" i="44"/>
  <c r="M49" i="44"/>
  <c r="L49" i="44"/>
  <c r="K49" i="44"/>
  <c r="J49" i="44"/>
  <c r="I49" i="44"/>
  <c r="H49" i="44"/>
  <c r="G49" i="44"/>
  <c r="F49" i="44"/>
  <c r="E49" i="44"/>
  <c r="D49" i="44"/>
  <c r="Q48" i="44"/>
  <c r="P48" i="44"/>
  <c r="O48" i="44"/>
  <c r="N48" i="44"/>
  <c r="M48" i="44"/>
  <c r="L48" i="44"/>
  <c r="K48" i="44"/>
  <c r="J48" i="44"/>
  <c r="I48" i="44"/>
  <c r="H48" i="44"/>
  <c r="G48" i="44"/>
  <c r="F48" i="44"/>
  <c r="E48" i="44"/>
  <c r="D48" i="44"/>
  <c r="Q47" i="44"/>
  <c r="P47" i="44"/>
  <c r="O47" i="44"/>
  <c r="N47" i="44"/>
  <c r="M47" i="44"/>
  <c r="L47" i="44"/>
  <c r="K47" i="44"/>
  <c r="J47" i="44"/>
  <c r="I47" i="44"/>
  <c r="H47" i="44"/>
  <c r="G47" i="44"/>
  <c r="F47" i="44"/>
  <c r="E47" i="44"/>
  <c r="D47" i="44"/>
  <c r="Q46" i="44"/>
  <c r="P46" i="44"/>
  <c r="O46" i="44"/>
  <c r="N46" i="44"/>
  <c r="M46" i="44"/>
  <c r="L46" i="44"/>
  <c r="K46" i="44"/>
  <c r="J46" i="44"/>
  <c r="I46" i="44"/>
  <c r="H46" i="44"/>
  <c r="G46" i="44"/>
  <c r="F46" i="44"/>
  <c r="E46" i="44"/>
  <c r="D46" i="44"/>
  <c r="Q51" i="44"/>
  <c r="P51" i="44"/>
  <c r="O51" i="44"/>
  <c r="N51" i="44"/>
  <c r="M51" i="44"/>
  <c r="L51" i="44"/>
  <c r="K51" i="44"/>
  <c r="J51" i="44"/>
  <c r="I51" i="44"/>
  <c r="H51" i="44"/>
  <c r="G51" i="44"/>
  <c r="F51" i="44"/>
  <c r="E51" i="44"/>
  <c r="D51" i="44"/>
  <c r="C30" i="85" l="1"/>
  <c r="D30" i="85" s="1"/>
  <c r="F29" i="85"/>
  <c r="F28" i="85"/>
  <c r="J68" i="43"/>
  <c r="C31" i="85" l="1"/>
  <c r="D31" i="85" s="1"/>
  <c r="F295" i="79"/>
  <c r="E295" i="79"/>
  <c r="C32" i="85" l="1"/>
  <c r="D32" i="85" s="1"/>
  <c r="F31" i="85"/>
  <c r="F30" i="85"/>
  <c r="P759" i="79"/>
  <c r="O759" i="79"/>
  <c r="C33" i="85" l="1"/>
  <c r="D33" i="85" s="1"/>
  <c r="F32" i="85"/>
  <c r="Q339" i="79"/>
  <c r="P339" i="79"/>
  <c r="F339" i="79"/>
  <c r="E339" i="79"/>
  <c r="Q314" i="79"/>
  <c r="P314" i="79"/>
  <c r="F314" i="79"/>
  <c r="E314" i="79"/>
  <c r="Q308" i="79"/>
  <c r="P308" i="79"/>
  <c r="F308" i="79"/>
  <c r="E308" i="79"/>
  <c r="Q298" i="79"/>
  <c r="P298" i="79"/>
  <c r="F298" i="79"/>
  <c r="E298" i="79"/>
  <c r="Q317" i="79"/>
  <c r="P317" i="79"/>
  <c r="F317" i="79"/>
  <c r="E317" i="79"/>
  <c r="Q295" i="79"/>
  <c r="P295" i="79"/>
  <c r="Q329" i="79"/>
  <c r="P329" i="79"/>
  <c r="F329" i="79"/>
  <c r="E329" i="79"/>
  <c r="Q292" i="79"/>
  <c r="P292" i="79"/>
  <c r="F292" i="79"/>
  <c r="E292" i="79"/>
  <c r="Q305" i="79"/>
  <c r="P305" i="79"/>
  <c r="F305" i="79"/>
  <c r="E305" i="79"/>
  <c r="Q61" i="79"/>
  <c r="R61" i="79"/>
  <c r="P61" i="79"/>
  <c r="G61" i="79"/>
  <c r="F61" i="79"/>
  <c r="E61" i="79"/>
  <c r="C34" i="85" l="1"/>
  <c r="D34" i="85" s="1"/>
  <c r="G58" i="79"/>
  <c r="F58" i="79"/>
  <c r="E58" i="79"/>
  <c r="R58" i="79"/>
  <c r="Q58" i="79"/>
  <c r="P58" i="79"/>
  <c r="G122" i="79"/>
  <c r="F122" i="79"/>
  <c r="R122" i="79"/>
  <c r="Q122" i="79"/>
  <c r="G112" i="79"/>
  <c r="F112" i="79"/>
  <c r="E112" i="79"/>
  <c r="R112" i="79"/>
  <c r="Q112" i="79"/>
  <c r="P112" i="79"/>
  <c r="F33" i="85" l="1"/>
  <c r="C35" i="85"/>
  <c r="D35" i="85" s="1"/>
  <c r="F34" i="85"/>
  <c r="DE74" i="75"/>
  <c r="DA74" i="75"/>
  <c r="DB74" i="75"/>
  <c r="DC74" i="75"/>
  <c r="DD74" i="75"/>
  <c r="CZ74" i="75"/>
  <c r="CH74" i="75"/>
  <c r="CI74" i="75"/>
  <c r="CJ74" i="75"/>
  <c r="CK74" i="75"/>
  <c r="CL74" i="75"/>
  <c r="CG74" i="75"/>
  <c r="DA44" i="75"/>
  <c r="DB44" i="75"/>
  <c r="DC44" i="75"/>
  <c r="DD44" i="75"/>
  <c r="DE44" i="75"/>
  <c r="CZ44" i="75"/>
  <c r="CH44" i="75"/>
  <c r="CI44" i="75"/>
  <c r="CJ44" i="75"/>
  <c r="CK44" i="75"/>
  <c r="CL44" i="75"/>
  <c r="CG44" i="75"/>
  <c r="D502" i="79"/>
  <c r="AL503" i="79"/>
  <c r="AK503" i="79"/>
  <c r="AJ503" i="79"/>
  <c r="AI503" i="79"/>
  <c r="AH503" i="79"/>
  <c r="AG503" i="79"/>
  <c r="AF503" i="79"/>
  <c r="AE503" i="79"/>
  <c r="AD503" i="79"/>
  <c r="AC503" i="79"/>
  <c r="AB503" i="79"/>
  <c r="AA503" i="79"/>
  <c r="Y503" i="79"/>
  <c r="N503" i="79"/>
  <c r="AM502" i="79"/>
  <c r="Z503" i="79"/>
  <c r="DG59" i="75"/>
  <c r="DK59" i="75" s="1"/>
  <c r="AB520" i="79" s="1"/>
  <c r="CN59" i="75"/>
  <c r="CR59" i="75" s="1"/>
  <c r="DG29" i="75"/>
  <c r="DK29" i="75" s="1"/>
  <c r="CN29" i="75"/>
  <c r="CR29" i="75" s="1"/>
  <c r="CN44" i="75" l="1"/>
  <c r="CO44" i="75" s="1"/>
  <c r="CO29" i="75"/>
  <c r="CU59" i="75"/>
  <c r="DG44" i="75"/>
  <c r="DI44" i="75" s="1"/>
  <c r="C36" i="85"/>
  <c r="D36" i="85" s="1"/>
  <c r="CQ44" i="75"/>
  <c r="DL59" i="75"/>
  <c r="AC520" i="79" s="1"/>
  <c r="CP44" i="75"/>
  <c r="D520" i="79"/>
  <c r="DH29" i="75"/>
  <c r="CS29" i="75"/>
  <c r="CU29" i="75"/>
  <c r="CQ59" i="75"/>
  <c r="CS44" i="75"/>
  <c r="O520" i="79"/>
  <c r="DJ29" i="75"/>
  <c r="DL29" i="75"/>
  <c r="DN29" i="75"/>
  <c r="CU44" i="75"/>
  <c r="CT29" i="75"/>
  <c r="CT44" i="75"/>
  <c r="CN74" i="75"/>
  <c r="CU74" i="75" s="1"/>
  <c r="DJ59" i="75"/>
  <c r="DG74" i="75"/>
  <c r="DN74" i="75" s="1"/>
  <c r="DN59" i="75"/>
  <c r="AE520" i="79" s="1"/>
  <c r="DH59" i="75"/>
  <c r="Y520" i="79" s="1"/>
  <c r="DI59" i="75"/>
  <c r="Z520" i="79" s="1"/>
  <c r="DM59" i="75"/>
  <c r="AD520" i="79" s="1"/>
  <c r="CO59" i="75"/>
  <c r="CS59" i="75"/>
  <c r="CP59" i="75"/>
  <c r="CT59" i="75"/>
  <c r="DI29" i="75"/>
  <c r="DM29" i="75"/>
  <c r="CP29" i="75"/>
  <c r="CQ29" i="75"/>
  <c r="CR44" i="75" l="1"/>
  <c r="DK74" i="75"/>
  <c r="DL44" i="75"/>
  <c r="DJ44" i="75"/>
  <c r="DM44" i="75"/>
  <c r="DH44" i="75"/>
  <c r="DK44" i="75"/>
  <c r="CV44" i="75"/>
  <c r="DN44" i="75"/>
  <c r="F35" i="85"/>
  <c r="C37" i="85"/>
  <c r="D37" i="85" s="1"/>
  <c r="F36" i="85"/>
  <c r="CT74" i="75"/>
  <c r="DO59" i="75"/>
  <c r="AA520" i="79"/>
  <c r="DO29" i="75"/>
  <c r="CV29" i="75"/>
  <c r="CV59" i="75"/>
  <c r="CQ74" i="75"/>
  <c r="CS74" i="75"/>
  <c r="CO74" i="75"/>
  <c r="CP74" i="75"/>
  <c r="CR74" i="75"/>
  <c r="DJ74" i="75"/>
  <c r="DI74" i="75"/>
  <c r="DM74" i="75"/>
  <c r="DH74" i="75"/>
  <c r="DL74" i="75"/>
  <c r="DO44" i="75" l="1"/>
  <c r="C38" i="85"/>
  <c r="D38" i="85" s="1"/>
  <c r="F37" i="85"/>
  <c r="CV74" i="75"/>
  <c r="DO74" i="75"/>
  <c r="S112" i="79" l="1"/>
  <c r="T112" i="79" s="1"/>
  <c r="U112" i="79" s="1"/>
  <c r="V112" i="79" s="1"/>
  <c r="W112" i="79" s="1"/>
  <c r="X112" i="79" s="1"/>
  <c r="DG73" i="75"/>
  <c r="DL73" i="75" s="1"/>
  <c r="AC555" i="79" s="1"/>
  <c r="CN73" i="75"/>
  <c r="DG72" i="75"/>
  <c r="DJ72" i="75" s="1"/>
  <c r="AA530" i="79" s="1"/>
  <c r="CN72" i="75"/>
  <c r="CT72" i="75" s="1"/>
  <c r="DG71" i="75"/>
  <c r="DJ71" i="75" s="1"/>
  <c r="AA505" i="79" s="1"/>
  <c r="CN71" i="75"/>
  <c r="O505" i="79" s="1"/>
  <c r="DG70" i="75"/>
  <c r="DM70" i="75" s="1"/>
  <c r="AD552" i="79" s="1"/>
  <c r="CN70" i="75"/>
  <c r="DG69" i="75"/>
  <c r="DJ69" i="75" s="1"/>
  <c r="CN69" i="75"/>
  <c r="O549" i="79" s="1"/>
  <c r="DI68" i="75"/>
  <c r="DG68" i="75"/>
  <c r="DN68" i="75" s="1"/>
  <c r="CN68" i="75"/>
  <c r="CT68" i="75" s="1"/>
  <c r="AD499" i="79" s="1"/>
  <c r="DG67" i="75"/>
  <c r="DJ67" i="75" s="1"/>
  <c r="AA514" i="79" s="1"/>
  <c r="CN67" i="75"/>
  <c r="DG66" i="75"/>
  <c r="DL66" i="75" s="1"/>
  <c r="AC486" i="79" s="1"/>
  <c r="CN66" i="75"/>
  <c r="CT66" i="75" s="1"/>
  <c r="DG65" i="75"/>
  <c r="CN65" i="75"/>
  <c r="CP65" i="75" s="1"/>
  <c r="DG64" i="75"/>
  <c r="DI64" i="75" s="1"/>
  <c r="Z492" i="79" s="1"/>
  <c r="CN64" i="75"/>
  <c r="O492" i="79" s="1"/>
  <c r="DG63" i="75"/>
  <c r="DL63" i="75" s="1"/>
  <c r="AC508" i="79" s="1"/>
  <c r="CN63" i="75"/>
  <c r="CT63" i="75" s="1"/>
  <c r="DG62" i="75"/>
  <c r="DL62" i="75" s="1"/>
  <c r="AC483" i="79" s="1"/>
  <c r="CN62" i="75"/>
  <c r="DG61" i="75"/>
  <c r="CN61" i="75"/>
  <c r="DG60" i="75"/>
  <c r="CN60" i="75"/>
  <c r="DG58" i="75"/>
  <c r="DN58" i="75" s="1"/>
  <c r="CN58" i="75"/>
  <c r="CP58" i="75" s="1"/>
  <c r="Z480" i="79" s="1"/>
  <c r="DG57" i="75"/>
  <c r="DJ57" i="75" s="1"/>
  <c r="AA537" i="79" s="1"/>
  <c r="CN57" i="75"/>
  <c r="CT57" i="75" s="1"/>
  <c r="DG56" i="75"/>
  <c r="DN56" i="75" s="1"/>
  <c r="AE496" i="79" s="1"/>
  <c r="CN56" i="75"/>
  <c r="DG55" i="75"/>
  <c r="DI55" i="75" s="1"/>
  <c r="Z524" i="79" s="1"/>
  <c r="CN55" i="75"/>
  <c r="O524" i="79" s="1"/>
  <c r="DG26" i="75"/>
  <c r="DL26" i="75" s="1"/>
  <c r="DG27" i="75"/>
  <c r="DG28" i="75"/>
  <c r="DH28" i="75" s="1"/>
  <c r="DG30" i="75"/>
  <c r="DG31" i="75"/>
  <c r="DK31" i="75" s="1"/>
  <c r="DG32" i="75"/>
  <c r="DG33" i="75"/>
  <c r="DJ33" i="75" s="1"/>
  <c r="DG34" i="75"/>
  <c r="DG35" i="75"/>
  <c r="DJ35" i="75" s="1"/>
  <c r="DG36" i="75"/>
  <c r="DH36" i="75" s="1"/>
  <c r="DG37" i="75"/>
  <c r="DL37" i="75" s="1"/>
  <c r="DG38" i="75"/>
  <c r="DG39" i="75"/>
  <c r="DN39" i="75" s="1"/>
  <c r="DG40" i="75"/>
  <c r="DG41" i="75"/>
  <c r="DM41" i="75" s="1"/>
  <c r="DG42" i="75"/>
  <c r="DG43" i="75"/>
  <c r="DL43" i="75" s="1"/>
  <c r="DG25" i="75"/>
  <c r="CN26" i="75"/>
  <c r="CS26" i="75" s="1"/>
  <c r="CN27" i="75"/>
  <c r="CR27" i="75" s="1"/>
  <c r="CN28" i="75"/>
  <c r="CU28" i="75" s="1"/>
  <c r="CN30" i="75"/>
  <c r="CT30" i="75" s="1"/>
  <c r="CN31" i="75"/>
  <c r="CR31" i="75" s="1"/>
  <c r="CN32" i="75"/>
  <c r="CT32" i="75" s="1"/>
  <c r="CN33" i="75"/>
  <c r="CO33" i="75" s="1"/>
  <c r="CN34" i="75"/>
  <c r="CN35" i="75"/>
  <c r="CQ35" i="75" s="1"/>
  <c r="CN36" i="75"/>
  <c r="CS36" i="75" s="1"/>
  <c r="CN37" i="75"/>
  <c r="CN38" i="75"/>
  <c r="CS38" i="75" s="1"/>
  <c r="CN39" i="75"/>
  <c r="CN40" i="75"/>
  <c r="CN41" i="75"/>
  <c r="CN42" i="75"/>
  <c r="CS42" i="75" s="1"/>
  <c r="CN43" i="75"/>
  <c r="CN25" i="75"/>
  <c r="CT55" i="75" l="1"/>
  <c r="AA549" i="79"/>
  <c r="AA489" i="79"/>
  <c r="DH69" i="75"/>
  <c r="Y549" i="79" s="1"/>
  <c r="DL69" i="75"/>
  <c r="F38" i="85"/>
  <c r="F39" i="85" s="1"/>
  <c r="CO42" i="75"/>
  <c r="DL57" i="75"/>
  <c r="AC537" i="79" s="1"/>
  <c r="DM68" i="75"/>
  <c r="D499" i="79"/>
  <c r="DL71" i="75"/>
  <c r="AC505" i="79" s="1"/>
  <c r="DL67" i="75"/>
  <c r="AC514" i="79" s="1"/>
  <c r="CP28" i="75"/>
  <c r="CR43" i="75"/>
  <c r="CO38" i="75"/>
  <c r="CQ31" i="75"/>
  <c r="CR37" i="75"/>
  <c r="CR41" i="75"/>
  <c r="CO35" i="75"/>
  <c r="CR26" i="75"/>
  <c r="CR39" i="75"/>
  <c r="CT33" i="75"/>
  <c r="DJ37" i="75"/>
  <c r="DH33" i="75"/>
  <c r="DJ41" i="75"/>
  <c r="DH39" i="75"/>
  <c r="DM28" i="75"/>
  <c r="DH70" i="75"/>
  <c r="DH73" i="75"/>
  <c r="Y555" i="79" s="1"/>
  <c r="DI62" i="75"/>
  <c r="Z483" i="79" s="1"/>
  <c r="DN63" i="75"/>
  <c r="AE508" i="79" s="1"/>
  <c r="DI70" i="75"/>
  <c r="Z552" i="79" s="1"/>
  <c r="DH71" i="75"/>
  <c r="Y505" i="79" s="1"/>
  <c r="DJ73" i="75"/>
  <c r="AA555" i="79" s="1"/>
  <c r="DJ64" i="75"/>
  <c r="AA492" i="79" s="1"/>
  <c r="DJ55" i="75"/>
  <c r="AA524" i="79" s="1"/>
  <c r="DH68" i="75"/>
  <c r="DN70" i="75"/>
  <c r="AE552" i="79" s="1"/>
  <c r="CP63" i="75"/>
  <c r="CT64" i="75"/>
  <c r="CR25" i="75"/>
  <c r="CO36" i="75"/>
  <c r="CP32" i="75"/>
  <c r="DN34" i="75"/>
  <c r="CP43" i="75"/>
  <c r="CP39" i="75"/>
  <c r="CO31" i="75"/>
  <c r="CQ26" i="75"/>
  <c r="DI41" i="75"/>
  <c r="DI38" i="75"/>
  <c r="DM34" i="75"/>
  <c r="DJ30" i="75"/>
  <c r="DL28" i="75"/>
  <c r="CP57" i="75"/>
  <c r="DI66" i="75"/>
  <c r="Z486" i="79" s="1"/>
  <c r="DH72" i="75"/>
  <c r="DN72" i="75"/>
  <c r="AE530" i="79" s="1"/>
  <c r="CO25" i="75"/>
  <c r="CT43" i="75"/>
  <c r="CO43" i="75"/>
  <c r="CU40" i="75"/>
  <c r="CT39" i="75"/>
  <c r="CO39" i="75"/>
  <c r="CT36" i="75"/>
  <c r="CS35" i="75"/>
  <c r="CU31" i="75"/>
  <c r="CP27" i="75"/>
  <c r="DM42" i="75"/>
  <c r="DN41" i="75"/>
  <c r="DH41" i="75"/>
  <c r="DM38" i="75"/>
  <c r="DN37" i="75"/>
  <c r="DK34" i="75"/>
  <c r="DL33" i="75"/>
  <c r="DN30" i="75"/>
  <c r="DI30" i="75"/>
  <c r="DI28" i="75"/>
  <c r="CP55" i="75"/>
  <c r="DH55" i="75"/>
  <c r="Y524" i="79" s="1"/>
  <c r="DN55" i="75"/>
  <c r="AE524" i="79" s="1"/>
  <c r="DL56" i="75"/>
  <c r="AC496" i="79" s="1"/>
  <c r="AC497" i="79" s="1"/>
  <c r="DJ63" i="75"/>
  <c r="AA508" i="79" s="1"/>
  <c r="CP64" i="75"/>
  <c r="DH64" i="75"/>
  <c r="Y492" i="79" s="1"/>
  <c r="DN64" i="75"/>
  <c r="AE492" i="79" s="1"/>
  <c r="CP66" i="75"/>
  <c r="DJ66" i="75"/>
  <c r="AA486" i="79" s="1"/>
  <c r="DH67" i="75"/>
  <c r="Y514" i="79" s="1"/>
  <c r="DJ68" i="75"/>
  <c r="DJ70" i="75"/>
  <c r="AA552" i="79" s="1"/>
  <c r="DI72" i="75"/>
  <c r="Z530" i="79" s="1"/>
  <c r="CQ40" i="75"/>
  <c r="DJ42" i="75"/>
  <c r="DJ38" i="75"/>
  <c r="DI34" i="75"/>
  <c r="DK30" i="75"/>
  <c r="DM72" i="75"/>
  <c r="AD530" i="79" s="1"/>
  <c r="CQ25" i="75"/>
  <c r="CP40" i="75"/>
  <c r="CU35" i="75"/>
  <c r="CO32" i="75"/>
  <c r="DN42" i="75"/>
  <c r="DI42" i="75"/>
  <c r="DN38" i="75"/>
  <c r="DI37" i="75"/>
  <c r="DM33" i="75"/>
  <c r="DM55" i="75"/>
  <c r="AD524" i="79" s="1"/>
  <c r="DJ56" i="75"/>
  <c r="AA496" i="79" s="1"/>
  <c r="DM64" i="75"/>
  <c r="AD492" i="79" s="1"/>
  <c r="CU25" i="75"/>
  <c r="CS43" i="75"/>
  <c r="CT40" i="75"/>
  <c r="CS39" i="75"/>
  <c r="DK42" i="75"/>
  <c r="DK38" i="75"/>
  <c r="DJ34" i="75"/>
  <c r="DM30" i="75"/>
  <c r="DN28" i="75"/>
  <c r="CR55" i="75"/>
  <c r="CR64" i="75"/>
  <c r="DK25" i="75"/>
  <c r="DH25" i="75"/>
  <c r="DM25" i="75"/>
  <c r="DI25" i="75"/>
  <c r="DN25" i="75"/>
  <c r="DJ25" i="75"/>
  <c r="DJ40" i="75"/>
  <c r="DN40" i="75"/>
  <c r="DH40" i="75"/>
  <c r="DM40" i="75"/>
  <c r="DI40" i="75"/>
  <c r="DK40" i="75"/>
  <c r="DJ36" i="75"/>
  <c r="DN36" i="75"/>
  <c r="DI36" i="75"/>
  <c r="DK36" i="75"/>
  <c r="DL36" i="75"/>
  <c r="DJ32" i="75"/>
  <c r="DN32" i="75"/>
  <c r="DK32" i="75"/>
  <c r="DL32" i="75"/>
  <c r="DH32" i="75"/>
  <c r="DM32" i="75"/>
  <c r="DJ27" i="75"/>
  <c r="DN27" i="75"/>
  <c r="DL27" i="75"/>
  <c r="DH27" i="75"/>
  <c r="DM27" i="75"/>
  <c r="DI27" i="75"/>
  <c r="CP42" i="75"/>
  <c r="CT42" i="75"/>
  <c r="CQ42" i="75"/>
  <c r="CU42" i="75"/>
  <c r="CR42" i="75"/>
  <c r="CP38" i="75"/>
  <c r="CT38" i="75"/>
  <c r="CQ38" i="75"/>
  <c r="CU38" i="75"/>
  <c r="CR38" i="75"/>
  <c r="CO34" i="75"/>
  <c r="CS34" i="75"/>
  <c r="CT34" i="75"/>
  <c r="CP34" i="75"/>
  <c r="CU34" i="75"/>
  <c r="CQ34" i="75"/>
  <c r="CO30" i="75"/>
  <c r="CS30" i="75"/>
  <c r="CP30" i="75"/>
  <c r="CU30" i="75"/>
  <c r="CQ30" i="75"/>
  <c r="CR30" i="75"/>
  <c r="CR34" i="75"/>
  <c r="DL25" i="75"/>
  <c r="DL40" i="75"/>
  <c r="DM36" i="75"/>
  <c r="DI32" i="75"/>
  <c r="DK27" i="75"/>
  <c r="O496" i="79"/>
  <c r="CP56" i="75"/>
  <c r="DK60" i="75"/>
  <c r="AB540" i="79" s="1"/>
  <c r="D540" i="79"/>
  <c r="DN60" i="75"/>
  <c r="AE540" i="79" s="1"/>
  <c r="DI60" i="75"/>
  <c r="Z540" i="79" s="1"/>
  <c r="DM60" i="75"/>
  <c r="AD540" i="79" s="1"/>
  <c r="DK61" i="75"/>
  <c r="AB511" i="79" s="1"/>
  <c r="D511" i="79"/>
  <c r="DL61" i="75"/>
  <c r="AC511" i="79" s="1"/>
  <c r="CR62" i="75"/>
  <c r="O483" i="79"/>
  <c r="CT62" i="75"/>
  <c r="DK65" i="75"/>
  <c r="DH65" i="75"/>
  <c r="CR67" i="75"/>
  <c r="O514" i="79"/>
  <c r="CU70" i="75"/>
  <c r="O552" i="79"/>
  <c r="CR33" i="75"/>
  <c r="CR28" i="75"/>
  <c r="CU41" i="75"/>
  <c r="CQ41" i="75"/>
  <c r="CU37" i="75"/>
  <c r="CQ37" i="75"/>
  <c r="CS33" i="75"/>
  <c r="CT28" i="75"/>
  <c r="CO28" i="75"/>
  <c r="DI43" i="75"/>
  <c r="DM43" i="75"/>
  <c r="DI39" i="75"/>
  <c r="DM39" i="75"/>
  <c r="DI35" i="75"/>
  <c r="DM35" i="75"/>
  <c r="DI31" i="75"/>
  <c r="DM31" i="75"/>
  <c r="DI26" i="75"/>
  <c r="DM26" i="75"/>
  <c r="DK43" i="75"/>
  <c r="DL39" i="75"/>
  <c r="DN35" i="75"/>
  <c r="DH35" i="75"/>
  <c r="DJ31" i="75"/>
  <c r="DK26" i="75"/>
  <c r="CR56" i="75"/>
  <c r="DK58" i="75"/>
  <c r="D480" i="79"/>
  <c r="DL58" i="75"/>
  <c r="O540" i="79"/>
  <c r="CR60" i="75"/>
  <c r="DH60" i="75"/>
  <c r="Y540" i="79" s="1"/>
  <c r="O511" i="79"/>
  <c r="CT61" i="75"/>
  <c r="DH61" i="75"/>
  <c r="Y511" i="79" s="1"/>
  <c r="CP62" i="75"/>
  <c r="DJ65" i="75"/>
  <c r="CP67" i="75"/>
  <c r="CP70" i="75"/>
  <c r="CQ36" i="75"/>
  <c r="CU36" i="75"/>
  <c r="CQ32" i="75"/>
  <c r="CU32" i="75"/>
  <c r="CQ27" i="75"/>
  <c r="CU27" i="75"/>
  <c r="CT25" i="75"/>
  <c r="CP25" i="75"/>
  <c r="CT41" i="75"/>
  <c r="CP41" i="75"/>
  <c r="CS40" i="75"/>
  <c r="CO40" i="75"/>
  <c r="CT37" i="75"/>
  <c r="CP37" i="75"/>
  <c r="CR36" i="75"/>
  <c r="CQ33" i="75"/>
  <c r="CS32" i="75"/>
  <c r="CS28" i="75"/>
  <c r="CT27" i="75"/>
  <c r="CO27" i="75"/>
  <c r="DJ43" i="75"/>
  <c r="DK39" i="75"/>
  <c r="DL35" i="75"/>
  <c r="DN31" i="75"/>
  <c r="DH31" i="75"/>
  <c r="DJ26" i="75"/>
  <c r="CT56" i="75"/>
  <c r="DK57" i="75"/>
  <c r="AB537" i="79" s="1"/>
  <c r="D537" i="79"/>
  <c r="DM57" i="75"/>
  <c r="AD537" i="79" s="1"/>
  <c r="DH57" i="75"/>
  <c r="Y537" i="79" s="1"/>
  <c r="DN57" i="75"/>
  <c r="AE537" i="79" s="1"/>
  <c r="DH58" i="75"/>
  <c r="CP60" i="75"/>
  <c r="DJ60" i="75"/>
  <c r="AA540" i="79" s="1"/>
  <c r="CP61" i="75"/>
  <c r="DJ61" i="75"/>
  <c r="AA511" i="79" s="1"/>
  <c r="DK62" i="75"/>
  <c r="AB483" i="79" s="1"/>
  <c r="D483" i="79"/>
  <c r="DJ62" i="75"/>
  <c r="AA483" i="79" s="1"/>
  <c r="DM62" i="75"/>
  <c r="AD483" i="79" s="1"/>
  <c r="CR65" i="75"/>
  <c r="DL65" i="75"/>
  <c r="CU68" i="75"/>
  <c r="AE499" i="79" s="1"/>
  <c r="O499" i="79"/>
  <c r="CT70" i="75"/>
  <c r="CU72" i="75"/>
  <c r="O530" i="79"/>
  <c r="CP35" i="75"/>
  <c r="CT35" i="75"/>
  <c r="CP31" i="75"/>
  <c r="CT31" i="75"/>
  <c r="CP26" i="75"/>
  <c r="CT26" i="75"/>
  <c r="CS25" i="75"/>
  <c r="CU43" i="75"/>
  <c r="CQ43" i="75"/>
  <c r="CS41" i="75"/>
  <c r="CO41" i="75"/>
  <c r="CR40" i="75"/>
  <c r="CU39" i="75"/>
  <c r="CQ39" i="75"/>
  <c r="CS37" i="75"/>
  <c r="CO37" i="75"/>
  <c r="CP36" i="75"/>
  <c r="CR35" i="75"/>
  <c r="CU33" i="75"/>
  <c r="CP33" i="75"/>
  <c r="CR32" i="75"/>
  <c r="CS31" i="75"/>
  <c r="CQ28" i="75"/>
  <c r="CS27" i="75"/>
  <c r="CU26" i="75"/>
  <c r="CO26" i="75"/>
  <c r="DK41" i="75"/>
  <c r="DK37" i="75"/>
  <c r="DK33" i="75"/>
  <c r="E576" i="79"/>
  <c r="DK28" i="75"/>
  <c r="DN43" i="75"/>
  <c r="DH43" i="75"/>
  <c r="DL41" i="75"/>
  <c r="DJ39" i="75"/>
  <c r="DM37" i="75"/>
  <c r="DH37" i="75"/>
  <c r="DK35" i="75"/>
  <c r="DN33" i="75"/>
  <c r="DI33" i="75"/>
  <c r="DL31" i="75"/>
  <c r="DJ28" i="75"/>
  <c r="DN26" i="75"/>
  <c r="DH26" i="75"/>
  <c r="DK56" i="75"/>
  <c r="AB496" i="79" s="1"/>
  <c r="D496" i="79"/>
  <c r="DH56" i="75"/>
  <c r="Y496" i="79" s="1"/>
  <c r="DI57" i="75"/>
  <c r="Z537" i="79" s="1"/>
  <c r="CR58" i="75"/>
  <c r="AB480" i="79" s="1"/>
  <c r="O480" i="79"/>
  <c r="CT58" i="75"/>
  <c r="AD480" i="79" s="1"/>
  <c r="DJ58" i="75"/>
  <c r="CT60" i="75"/>
  <c r="DL60" i="75"/>
  <c r="AC540" i="79" s="1"/>
  <c r="CR61" i="75"/>
  <c r="DN61" i="75"/>
  <c r="AE511" i="79" s="1"/>
  <c r="DH62" i="75"/>
  <c r="Y483" i="79" s="1"/>
  <c r="DN62" i="75"/>
  <c r="AE483" i="79" s="1"/>
  <c r="DK63" i="75"/>
  <c r="AB508" i="79" s="1"/>
  <c r="D508" i="79"/>
  <c r="DH63" i="75"/>
  <c r="Y508" i="79" s="1"/>
  <c r="CT65" i="75"/>
  <c r="DN65" i="75"/>
  <c r="DK66" i="75"/>
  <c r="AB486" i="79" s="1"/>
  <c r="D486" i="79"/>
  <c r="DM66" i="75"/>
  <c r="AD486" i="79" s="1"/>
  <c r="DH66" i="75"/>
  <c r="Y486" i="79" s="1"/>
  <c r="DN66" i="75"/>
  <c r="AE486" i="79" s="1"/>
  <c r="CP68" i="75"/>
  <c r="Z499" i="79" s="1"/>
  <c r="CP72" i="75"/>
  <c r="CS73" i="75"/>
  <c r="O555" i="79"/>
  <c r="DL42" i="75"/>
  <c r="DH42" i="75"/>
  <c r="DL38" i="75"/>
  <c r="DH38" i="75"/>
  <c r="DL34" i="75"/>
  <c r="DH34" i="75"/>
  <c r="DL30" i="75"/>
  <c r="DH30" i="75"/>
  <c r="DK55" i="75"/>
  <c r="AB524" i="79" s="1"/>
  <c r="D524" i="79"/>
  <c r="DL55" i="75"/>
  <c r="AC524" i="79" s="1"/>
  <c r="CR57" i="75"/>
  <c r="O537" i="79"/>
  <c r="CR63" i="75"/>
  <c r="O508" i="79"/>
  <c r="DK64" i="75"/>
  <c r="AB492" i="79" s="1"/>
  <c r="D492" i="79"/>
  <c r="DL64" i="75"/>
  <c r="AC492" i="79" s="1"/>
  <c r="CR66" i="75"/>
  <c r="O486" i="79"/>
  <c r="DK67" i="75"/>
  <c r="AB514" i="79" s="1"/>
  <c r="D514" i="79"/>
  <c r="DN67" i="75"/>
  <c r="AE514" i="79" s="1"/>
  <c r="DK68" i="75"/>
  <c r="DL68" i="75"/>
  <c r="DK69" i="75"/>
  <c r="D549" i="79"/>
  <c r="DN69" i="75"/>
  <c r="DK70" i="75"/>
  <c r="AB552" i="79" s="1"/>
  <c r="D552" i="79"/>
  <c r="DL70" i="75"/>
  <c r="AC552" i="79" s="1"/>
  <c r="DK71" i="75"/>
  <c r="AB505" i="79" s="1"/>
  <c r="D505" i="79"/>
  <c r="DN71" i="75"/>
  <c r="AE505" i="79" s="1"/>
  <c r="DK72" i="75"/>
  <c r="AB530" i="79" s="1"/>
  <c r="D530" i="79"/>
  <c r="DL72" i="75"/>
  <c r="AC530" i="79" s="1"/>
  <c r="DK73" i="75"/>
  <c r="AB555" i="79" s="1"/>
  <c r="D555" i="79"/>
  <c r="DN73" i="75"/>
  <c r="AE555" i="79" s="1"/>
  <c r="CS71" i="75"/>
  <c r="CO71" i="75"/>
  <c r="CU71" i="75"/>
  <c r="CQ71" i="75"/>
  <c r="CT71" i="75"/>
  <c r="CP71" i="75"/>
  <c r="CU55" i="75"/>
  <c r="CQ55" i="75"/>
  <c r="CS55" i="75"/>
  <c r="CO55" i="75"/>
  <c r="CS56" i="75"/>
  <c r="CO56" i="75"/>
  <c r="CU56" i="75"/>
  <c r="CQ56" i="75"/>
  <c r="CU60" i="75"/>
  <c r="CQ60" i="75"/>
  <c r="CS60" i="75"/>
  <c r="CO60" i="75"/>
  <c r="CS61" i="75"/>
  <c r="CO61" i="75"/>
  <c r="CU61" i="75"/>
  <c r="CQ61" i="75"/>
  <c r="CU64" i="75"/>
  <c r="CQ64" i="75"/>
  <c r="CS64" i="75"/>
  <c r="CO64" i="75"/>
  <c r="CS65" i="75"/>
  <c r="CO65" i="75"/>
  <c r="CU65" i="75"/>
  <c r="CQ65" i="75"/>
  <c r="CR71" i="75"/>
  <c r="CS69" i="75"/>
  <c r="CO69" i="75"/>
  <c r="CU69" i="75"/>
  <c r="CQ69" i="75"/>
  <c r="CT69" i="75"/>
  <c r="CP69" i="75"/>
  <c r="CU57" i="75"/>
  <c r="CQ57" i="75"/>
  <c r="CS57" i="75"/>
  <c r="CO57" i="75"/>
  <c r="CS58" i="75"/>
  <c r="AC480" i="79" s="1"/>
  <c r="CO58" i="75"/>
  <c r="Y480" i="79" s="1"/>
  <c r="CU58" i="75"/>
  <c r="AE480" i="79" s="1"/>
  <c r="CQ58" i="75"/>
  <c r="AA480" i="79" s="1"/>
  <c r="CU62" i="75"/>
  <c r="CQ62" i="75"/>
  <c r="CS62" i="75"/>
  <c r="CO62" i="75"/>
  <c r="CS63" i="75"/>
  <c r="CO63" i="75"/>
  <c r="CU63" i="75"/>
  <c r="CQ63" i="75"/>
  <c r="CU66" i="75"/>
  <c r="CQ66" i="75"/>
  <c r="CS66" i="75"/>
  <c r="CO66" i="75"/>
  <c r="CS67" i="75"/>
  <c r="CO67" i="75"/>
  <c r="CU67" i="75"/>
  <c r="CQ67" i="75"/>
  <c r="CT67" i="75"/>
  <c r="CR69" i="75"/>
  <c r="CR68" i="75"/>
  <c r="AB499" i="79" s="1"/>
  <c r="CR70" i="75"/>
  <c r="CR72" i="75"/>
  <c r="CP73" i="75"/>
  <c r="CT73" i="75"/>
  <c r="DI56" i="75"/>
  <c r="Z496" i="79" s="1"/>
  <c r="DM56" i="75"/>
  <c r="AD496" i="79" s="1"/>
  <c r="DI58" i="75"/>
  <c r="DM58" i="75"/>
  <c r="DI61" i="75"/>
  <c r="Z511" i="79" s="1"/>
  <c r="DM61" i="75"/>
  <c r="AD511" i="79" s="1"/>
  <c r="DI63" i="75"/>
  <c r="Z508" i="79" s="1"/>
  <c r="DM63" i="75"/>
  <c r="AD508" i="79" s="1"/>
  <c r="DI65" i="75"/>
  <c r="DM65" i="75"/>
  <c r="DI67" i="75"/>
  <c r="Z514" i="79" s="1"/>
  <c r="DM67" i="75"/>
  <c r="AD514" i="79" s="1"/>
  <c r="CO68" i="75"/>
  <c r="Y499" i="79" s="1"/>
  <c r="CS68" i="75"/>
  <c r="AC499" i="79" s="1"/>
  <c r="DI69" i="75"/>
  <c r="Z549" i="79" s="1"/>
  <c r="DM69" i="75"/>
  <c r="CO70" i="75"/>
  <c r="CS70" i="75"/>
  <c r="DI71" i="75"/>
  <c r="Z505" i="79" s="1"/>
  <c r="DM71" i="75"/>
  <c r="AD505" i="79" s="1"/>
  <c r="CO72" i="75"/>
  <c r="CS72" i="75"/>
  <c r="CQ73" i="75"/>
  <c r="CU73" i="75"/>
  <c r="DI73" i="75"/>
  <c r="Z555" i="79" s="1"/>
  <c r="DM73" i="75"/>
  <c r="AD555" i="79" s="1"/>
  <c r="CR73" i="75"/>
  <c r="CQ68" i="75"/>
  <c r="AA499" i="79" s="1"/>
  <c r="CQ70" i="75"/>
  <c r="CQ72" i="75"/>
  <c r="CO73" i="75"/>
  <c r="O576" i="79" l="1"/>
  <c r="AB549" i="79"/>
  <c r="AB489" i="79"/>
  <c r="AB490" i="79" s="1"/>
  <c r="AC549" i="79"/>
  <c r="AC489" i="79"/>
  <c r="AC490" i="79" s="1"/>
  <c r="AE549" i="79"/>
  <c r="AE489" i="79"/>
  <c r="AE490" i="79" s="1"/>
  <c r="AA490" i="79"/>
  <c r="AD549" i="79"/>
  <c r="AD489" i="79"/>
  <c r="AD490" i="79" s="1"/>
  <c r="F40" i="85"/>
  <c r="F43" i="85"/>
  <c r="F42" i="85"/>
  <c r="F41" i="85"/>
  <c r="AE576" i="79" s="1"/>
  <c r="P576" i="79"/>
  <c r="DO68" i="75"/>
  <c r="DO72" i="75"/>
  <c r="Y530" i="79"/>
  <c r="DO41" i="75"/>
  <c r="CV26" i="75"/>
  <c r="CV39" i="75"/>
  <c r="DO70" i="75"/>
  <c r="Y552" i="79"/>
  <c r="DO55" i="75"/>
  <c r="DO66" i="75"/>
  <c r="DO28" i="75"/>
  <c r="DO57" i="75"/>
  <c r="DO64" i="75"/>
  <c r="CV31" i="75"/>
  <c r="DO60" i="75"/>
  <c r="CV42" i="75"/>
  <c r="DO73" i="75"/>
  <c r="CV72" i="75"/>
  <c r="CV68" i="75"/>
  <c r="DO65" i="75"/>
  <c r="DO61" i="75"/>
  <c r="DO56" i="75"/>
  <c r="CV66" i="75"/>
  <c r="CV43" i="75"/>
  <c r="DO35" i="75"/>
  <c r="DO62" i="75"/>
  <c r="DO37" i="75"/>
  <c r="CV37" i="75"/>
  <c r="CV40" i="75"/>
  <c r="DO39" i="75"/>
  <c r="DO32" i="75"/>
  <c r="DO36" i="75"/>
  <c r="DO71" i="75"/>
  <c r="DO69" i="75"/>
  <c r="DO67" i="75"/>
  <c r="DO63" i="75"/>
  <c r="DO33" i="75"/>
  <c r="CV41" i="75"/>
  <c r="CV35" i="75"/>
  <c r="CV25" i="75"/>
  <c r="DO43" i="75"/>
  <c r="CV27" i="75"/>
  <c r="CV28" i="75"/>
  <c r="CV34" i="75"/>
  <c r="DO58" i="75"/>
  <c r="DO30" i="75"/>
  <c r="DO38" i="75"/>
  <c r="DO26" i="75"/>
  <c r="CV30" i="75"/>
  <c r="CV38" i="75"/>
  <c r="CV57" i="75"/>
  <c r="CV36" i="75"/>
  <c r="CV33" i="75"/>
  <c r="DO27" i="75"/>
  <c r="CV63" i="75"/>
  <c r="DO34" i="75"/>
  <c r="DO42" i="75"/>
  <c r="DO31" i="75"/>
  <c r="CV32" i="75"/>
  <c r="DO40" i="75"/>
  <c r="DO25" i="75"/>
  <c r="CV65" i="75"/>
  <c r="CV56" i="75"/>
  <c r="CV71" i="75"/>
  <c r="CV67" i="75"/>
  <c r="CV62" i="75"/>
  <c r="CV58" i="75"/>
  <c r="CV70" i="75"/>
  <c r="CV60" i="75"/>
  <c r="CV73" i="75"/>
  <c r="CV69" i="75"/>
  <c r="CV64" i="75"/>
  <c r="CV61" i="75"/>
  <c r="CV55" i="75"/>
  <c r="L64" i="45"/>
  <c r="K64" i="45"/>
  <c r="J64" i="45"/>
  <c r="I64" i="45"/>
  <c r="H64" i="45"/>
  <c r="G64" i="45"/>
  <c r="F64" i="45"/>
  <c r="E64" i="45"/>
  <c r="D64" i="45"/>
  <c r="L57" i="45"/>
  <c r="K57" i="45"/>
  <c r="J57" i="45"/>
  <c r="I57" i="45"/>
  <c r="H57" i="45"/>
  <c r="G57" i="45"/>
  <c r="F57" i="45"/>
  <c r="E57" i="45"/>
  <c r="D57" i="45"/>
  <c r="L50" i="45"/>
  <c r="K50" i="45"/>
  <c r="J50" i="45"/>
  <c r="I50" i="45"/>
  <c r="H50" i="45"/>
  <c r="G50" i="45"/>
  <c r="F50" i="45"/>
  <c r="E50" i="45"/>
  <c r="D50" i="45"/>
  <c r="L43" i="45"/>
  <c r="K43" i="45"/>
  <c r="J43" i="45"/>
  <c r="I43" i="45"/>
  <c r="H43" i="45"/>
  <c r="G43" i="45"/>
  <c r="F43" i="45"/>
  <c r="E43" i="45"/>
  <c r="D43" i="45"/>
  <c r="L36" i="45"/>
  <c r="K36" i="45"/>
  <c r="J36" i="45"/>
  <c r="I36" i="45"/>
  <c r="H36" i="45"/>
  <c r="G36" i="45"/>
  <c r="F36" i="45"/>
  <c r="E36" i="45"/>
  <c r="D36" i="45"/>
  <c r="L29" i="45"/>
  <c r="K29" i="45"/>
  <c r="J29" i="45"/>
  <c r="I29" i="45"/>
  <c r="H29" i="45"/>
  <c r="G29" i="45"/>
  <c r="F29" i="45"/>
  <c r="E29" i="45"/>
  <c r="D29" i="45"/>
  <c r="L22" i="45"/>
  <c r="K22" i="45"/>
  <c r="J22" i="45"/>
  <c r="I22" i="45"/>
  <c r="H22" i="45"/>
  <c r="G22" i="45"/>
  <c r="F22" i="45"/>
  <c r="E22" i="45"/>
  <c r="D22" i="45"/>
  <c r="AM489" i="79" l="1"/>
  <c r="L23" i="45"/>
  <c r="L51" i="45"/>
  <c r="J65" i="45"/>
  <c r="L44" i="45"/>
  <c r="J58" i="45"/>
  <c r="L30" i="45"/>
  <c r="L37" i="45"/>
  <c r="L58" i="45"/>
  <c r="L65" i="45"/>
  <c r="F23" i="45"/>
  <c r="J23" i="45"/>
  <c r="H37" i="45"/>
  <c r="G44" i="45"/>
  <c r="F51" i="45"/>
  <c r="G58" i="45"/>
  <c r="F58" i="45"/>
  <c r="H23" i="45"/>
  <c r="G30" i="45"/>
  <c r="F37" i="45"/>
  <c r="J37" i="45"/>
  <c r="H51" i="45"/>
  <c r="J51" i="45"/>
  <c r="G65" i="45"/>
  <c r="H65" i="45"/>
  <c r="G23" i="45"/>
  <c r="F30" i="45"/>
  <c r="J30" i="45"/>
  <c r="H44" i="45"/>
  <c r="G51" i="45"/>
  <c r="H30" i="45"/>
  <c r="G37" i="45"/>
  <c r="F44" i="45"/>
  <c r="J44" i="45"/>
  <c r="H58" i="45"/>
  <c r="F65" i="45"/>
  <c r="F188" i="46" l="1"/>
  <c r="G188" i="46"/>
  <c r="H188" i="46"/>
  <c r="I188" i="46"/>
  <c r="J188" i="46"/>
  <c r="K188" i="46"/>
  <c r="L188" i="46"/>
  <c r="M188" i="46"/>
  <c r="E317" i="46"/>
  <c r="F317" i="46"/>
  <c r="G317" i="46"/>
  <c r="H317" i="46"/>
  <c r="I317" i="46"/>
  <c r="J317" i="46"/>
  <c r="K317" i="46"/>
  <c r="L317" i="46"/>
  <c r="M317" i="46"/>
  <c r="M339" i="46"/>
  <c r="L339" i="46"/>
  <c r="K339" i="46"/>
  <c r="J339" i="46"/>
  <c r="I339" i="46"/>
  <c r="H339" i="46"/>
  <c r="G339" i="46"/>
  <c r="F339" i="46"/>
  <c r="E339" i="46"/>
  <c r="X339" i="46"/>
  <c r="W339" i="46"/>
  <c r="V339" i="46"/>
  <c r="U339" i="46"/>
  <c r="T339" i="46"/>
  <c r="S339" i="46"/>
  <c r="R339" i="46"/>
  <c r="Q339" i="46"/>
  <c r="P339" i="46"/>
  <c r="M210" i="46"/>
  <c r="L210" i="46"/>
  <c r="K210" i="46"/>
  <c r="J210" i="46"/>
  <c r="I210" i="46"/>
  <c r="H210" i="46"/>
  <c r="G210" i="46"/>
  <c r="F210" i="46"/>
  <c r="E210" i="46"/>
  <c r="X210" i="46"/>
  <c r="W210" i="46"/>
  <c r="V210" i="46"/>
  <c r="U210" i="46"/>
  <c r="T210" i="46"/>
  <c r="S210" i="46"/>
  <c r="R210" i="46"/>
  <c r="Q210" i="46"/>
  <c r="P210" i="46"/>
  <c r="A59" i="72"/>
  <c r="A60" i="72"/>
  <c r="M363" i="46"/>
  <c r="L363" i="46"/>
  <c r="K363" i="46"/>
  <c r="J363" i="46"/>
  <c r="I363" i="46"/>
  <c r="H363" i="46"/>
  <c r="G363" i="46"/>
  <c r="F363" i="46"/>
  <c r="E363" i="46"/>
  <c r="X363" i="46"/>
  <c r="W363" i="46"/>
  <c r="V363" i="46"/>
  <c r="U363" i="46"/>
  <c r="T363" i="46"/>
  <c r="S363" i="46"/>
  <c r="R363" i="46"/>
  <c r="Q363" i="46"/>
  <c r="P363" i="46"/>
  <c r="M376" i="46"/>
  <c r="L376" i="46"/>
  <c r="K376" i="46"/>
  <c r="J376" i="46"/>
  <c r="I376" i="46"/>
  <c r="H376" i="46"/>
  <c r="G376" i="46"/>
  <c r="F376" i="46"/>
  <c r="E376" i="46"/>
  <c r="X376" i="46"/>
  <c r="W376" i="46"/>
  <c r="V376" i="46"/>
  <c r="U376" i="46"/>
  <c r="T376" i="46"/>
  <c r="S376" i="46"/>
  <c r="R376" i="46"/>
  <c r="Q376" i="46"/>
  <c r="P376" i="46"/>
  <c r="M286" i="46"/>
  <c r="L286" i="46"/>
  <c r="K286" i="46"/>
  <c r="J286" i="46"/>
  <c r="I286" i="46"/>
  <c r="H286" i="46"/>
  <c r="G286" i="46"/>
  <c r="F286" i="46"/>
  <c r="E286" i="46"/>
  <c r="M349" i="46"/>
  <c r="L349" i="46"/>
  <c r="K349" i="46"/>
  <c r="J349" i="46"/>
  <c r="I349" i="46"/>
  <c r="H349" i="46"/>
  <c r="G349" i="46"/>
  <c r="F349" i="46"/>
  <c r="E349" i="46"/>
  <c r="X349" i="46"/>
  <c r="W349" i="46"/>
  <c r="V349" i="46"/>
  <c r="U349" i="46"/>
  <c r="T349" i="46"/>
  <c r="S349" i="46"/>
  <c r="R349" i="46"/>
  <c r="Q349" i="46"/>
  <c r="P349" i="46"/>
  <c r="M220" i="46"/>
  <c r="L220" i="46"/>
  <c r="K220" i="46"/>
  <c r="J220" i="46"/>
  <c r="I220" i="46"/>
  <c r="H220" i="46"/>
  <c r="G220" i="46"/>
  <c r="F220" i="46"/>
  <c r="E220" i="46"/>
  <c r="X220" i="46"/>
  <c r="W220" i="46"/>
  <c r="V220" i="46"/>
  <c r="U220" i="46"/>
  <c r="T220" i="46"/>
  <c r="S220" i="46"/>
  <c r="R220" i="46"/>
  <c r="Q220" i="46"/>
  <c r="P220" i="46"/>
  <c r="E289" i="46"/>
  <c r="F289" i="46"/>
  <c r="G289" i="46"/>
  <c r="H289" i="46"/>
  <c r="I289" i="46"/>
  <c r="J289" i="46"/>
  <c r="K289" i="46"/>
  <c r="L289" i="46"/>
  <c r="M289" i="46"/>
  <c r="P308" i="46"/>
  <c r="Q308" i="46"/>
  <c r="R308" i="46"/>
  <c r="S308" i="46"/>
  <c r="T308" i="46"/>
  <c r="U308" i="46"/>
  <c r="V308" i="46"/>
  <c r="W308" i="46"/>
  <c r="X308" i="46"/>
  <c r="E308" i="46"/>
  <c r="F308" i="46"/>
  <c r="G308" i="46"/>
  <c r="H308" i="46"/>
  <c r="I308" i="46"/>
  <c r="J308" i="46"/>
  <c r="K308" i="46"/>
  <c r="L308" i="46"/>
  <c r="M308" i="46"/>
  <c r="P188" i="46"/>
  <c r="Q188" i="46"/>
  <c r="R188" i="46"/>
  <c r="S188" i="46"/>
  <c r="T188" i="46"/>
  <c r="U188" i="46"/>
  <c r="V188" i="46"/>
  <c r="W188" i="46"/>
  <c r="X188" i="46"/>
  <c r="E188" i="46"/>
  <c r="P317" i="46"/>
  <c r="Q317" i="46"/>
  <c r="R317" i="46"/>
  <c r="S317" i="46"/>
  <c r="T317" i="46"/>
  <c r="U317" i="46"/>
  <c r="V317" i="46"/>
  <c r="W317" i="46"/>
  <c r="X317" i="46"/>
  <c r="E320" i="46"/>
  <c r="F320" i="46"/>
  <c r="G320" i="46"/>
  <c r="P320" i="46"/>
  <c r="Q320" i="46"/>
  <c r="R320" i="46"/>
  <c r="A42" i="72"/>
  <c r="A43" i="72"/>
  <c r="A44" i="72"/>
  <c r="A45" i="72"/>
  <c r="A46" i="72"/>
  <c r="A47" i="72"/>
  <c r="A48" i="72"/>
  <c r="A49" i="72"/>
  <c r="A50" i="72"/>
  <c r="A51" i="72"/>
  <c r="A52" i="72"/>
  <c r="A53" i="72"/>
  <c r="A54" i="72"/>
  <c r="A55" i="72"/>
  <c r="A56" i="72"/>
  <c r="A57" i="72"/>
  <c r="A58" i="72"/>
  <c r="A41" i="72"/>
  <c r="AV61" i="71"/>
  <c r="E51" i="46" l="1"/>
  <c r="F51" i="46"/>
  <c r="G51" i="46"/>
  <c r="H51" i="46"/>
  <c r="I51" i="46"/>
  <c r="J51" i="46"/>
  <c r="K51" i="46"/>
  <c r="L51" i="46"/>
  <c r="M51" i="46"/>
  <c r="E63" i="46"/>
  <c r="F63" i="46"/>
  <c r="G63" i="46"/>
  <c r="H63" i="46"/>
  <c r="I63" i="46"/>
  <c r="J63" i="46"/>
  <c r="K63" i="46"/>
  <c r="L63" i="46"/>
  <c r="M63" i="46"/>
  <c r="E60" i="46"/>
  <c r="F60" i="46"/>
  <c r="G60" i="46"/>
  <c r="H60" i="46"/>
  <c r="I60" i="46"/>
  <c r="J60" i="46"/>
  <c r="K60" i="46"/>
  <c r="L60" i="46"/>
  <c r="M60" i="46"/>
  <c r="P51" i="46"/>
  <c r="Q51" i="46"/>
  <c r="R51" i="46"/>
  <c r="S51" i="46"/>
  <c r="T51" i="46"/>
  <c r="U51" i="46"/>
  <c r="V51" i="46"/>
  <c r="W51" i="46"/>
  <c r="X51" i="46"/>
  <c r="P60" i="46"/>
  <c r="Q60" i="46"/>
  <c r="R60" i="46"/>
  <c r="S60" i="46"/>
  <c r="T60" i="46"/>
  <c r="U60" i="46"/>
  <c r="V60" i="46"/>
  <c r="W60" i="46"/>
  <c r="X60" i="46"/>
  <c r="E219" i="46"/>
  <c r="F219" i="46"/>
  <c r="G219" i="46"/>
  <c r="H219" i="46"/>
  <c r="I219" i="46"/>
  <c r="J219" i="46"/>
  <c r="K219" i="46"/>
  <c r="L219" i="46"/>
  <c r="M219" i="46"/>
  <c r="J32" i="46" l="1"/>
  <c r="F32" i="46"/>
  <c r="I32" i="46"/>
  <c r="L32" i="46"/>
  <c r="H32" i="46"/>
  <c r="M32" i="46"/>
  <c r="E32" i="46"/>
  <c r="K32" i="46"/>
  <c r="G32" i="46"/>
  <c r="AV68" i="72"/>
  <c r="S50" i="81"/>
  <c r="T50" i="81"/>
  <c r="U50" i="81"/>
  <c r="V50" i="81"/>
  <c r="W50" i="81"/>
  <c r="X50" i="81"/>
  <c r="Y50" i="81"/>
  <c r="Z50" i="81"/>
  <c r="AA50" i="81"/>
  <c r="AB50" i="81"/>
  <c r="AC50" i="81"/>
  <c r="AD50" i="81"/>
  <c r="AE50" i="81"/>
  <c r="AF50" i="81"/>
  <c r="AG50" i="81"/>
  <c r="AH50" i="81"/>
  <c r="AI50" i="81"/>
  <c r="AJ50" i="81"/>
  <c r="AK50" i="81"/>
  <c r="AL50" i="81"/>
  <c r="AM50" i="81"/>
  <c r="AN50" i="81"/>
  <c r="AO50" i="81"/>
  <c r="AP50" i="81"/>
  <c r="AQ50" i="81"/>
  <c r="AR50" i="81"/>
  <c r="AS50" i="81"/>
  <c r="AT50" i="81"/>
  <c r="AU50" i="81"/>
  <c r="R50" i="81"/>
  <c r="S51" i="68"/>
  <c r="T51" i="68"/>
  <c r="U51" i="68"/>
  <c r="V51" i="68"/>
  <c r="W51" i="68"/>
  <c r="X51" i="68"/>
  <c r="Y51" i="68"/>
  <c r="Z51" i="68"/>
  <c r="AA51" i="68"/>
  <c r="AB51" i="68"/>
  <c r="AC51" i="68"/>
  <c r="AD51" i="68"/>
  <c r="AE51" i="68"/>
  <c r="AF51" i="68"/>
  <c r="AG51" i="68"/>
  <c r="AH51" i="68"/>
  <c r="AI51" i="68"/>
  <c r="AJ51" i="68"/>
  <c r="AK51" i="68"/>
  <c r="AL51" i="68"/>
  <c r="AM51" i="68"/>
  <c r="AN51" i="68"/>
  <c r="AO51" i="68"/>
  <c r="AP51" i="68"/>
  <c r="AQ51" i="68"/>
  <c r="AR51" i="68"/>
  <c r="AS51" i="68"/>
  <c r="AT51" i="68"/>
  <c r="AU51" i="68"/>
  <c r="R51" i="68"/>
  <c r="AX51" i="68"/>
  <c r="AY51" i="68"/>
  <c r="AZ51" i="68"/>
  <c r="BA51" i="68"/>
  <c r="BB51" i="68"/>
  <c r="BC51" i="68"/>
  <c r="BD51" i="68"/>
  <c r="BE51" i="68"/>
  <c r="BF51" i="68"/>
  <c r="BG51" i="68"/>
  <c r="BH51" i="68"/>
  <c r="BI51" i="68"/>
  <c r="BJ51" i="68"/>
  <c r="BK51" i="68"/>
  <c r="BL51" i="68"/>
  <c r="BM51" i="68"/>
  <c r="BN51" i="68"/>
  <c r="BO51" i="68"/>
  <c r="BP51" i="68"/>
  <c r="BQ51" i="68"/>
  <c r="BR51" i="68"/>
  <c r="BS51" i="68"/>
  <c r="BT51" i="68"/>
  <c r="BU51" i="68"/>
  <c r="BV51" i="68"/>
  <c r="BW51" i="68"/>
  <c r="BX51" i="68"/>
  <c r="BY51" i="68"/>
  <c r="BZ51" i="68"/>
  <c r="AW51" i="68"/>
  <c r="AX50" i="81"/>
  <c r="AY50" i="81"/>
  <c r="AZ50" i="81"/>
  <c r="BA50" i="81"/>
  <c r="BB50" i="81"/>
  <c r="BC50" i="81"/>
  <c r="BD50" i="81"/>
  <c r="BE50" i="81"/>
  <c r="BF50" i="81"/>
  <c r="BG50" i="81"/>
  <c r="BH50" i="81"/>
  <c r="BI50" i="81"/>
  <c r="BJ50" i="81"/>
  <c r="BK50" i="81"/>
  <c r="BL50" i="81"/>
  <c r="BM50" i="81"/>
  <c r="BN50" i="81"/>
  <c r="BO50" i="81"/>
  <c r="BP50" i="81"/>
  <c r="BQ50" i="81"/>
  <c r="BR50" i="81"/>
  <c r="BS50" i="81"/>
  <c r="BT50" i="81"/>
  <c r="BU50" i="81"/>
  <c r="BV50" i="81"/>
  <c r="BW50" i="81"/>
  <c r="BX50" i="81"/>
  <c r="BY50" i="81"/>
  <c r="BZ50" i="81"/>
  <c r="AW50" i="81"/>
  <c r="H60" i="47" l="1"/>
  <c r="D307" i="79" l="1"/>
  <c r="AU309" i="79"/>
  <c r="AT309" i="79"/>
  <c r="AZ308" i="79"/>
  <c r="E310" i="79"/>
  <c r="F310" i="79" s="1"/>
  <c r="E307" i="79" l="1"/>
  <c r="AZ309" i="79"/>
  <c r="G310" i="79"/>
  <c r="F307" i="79"/>
  <c r="AL311" i="79"/>
  <c r="AK311" i="79"/>
  <c r="AJ311" i="79"/>
  <c r="AI311" i="79"/>
  <c r="AH311" i="79"/>
  <c r="AG311" i="79"/>
  <c r="AF311" i="79"/>
  <c r="AE311" i="79"/>
  <c r="AD311" i="79"/>
  <c r="AC311" i="79"/>
  <c r="AB311" i="79"/>
  <c r="AA311" i="79"/>
  <c r="Z311" i="79"/>
  <c r="Y311" i="79"/>
  <c r="N311" i="79"/>
  <c r="AM310" i="79"/>
  <c r="G307" i="79" l="1"/>
  <c r="H310" i="79"/>
  <c r="I310" i="79" l="1"/>
  <c r="H307" i="79"/>
  <c r="Q384" i="79"/>
  <c r="R384" i="79"/>
  <c r="S384" i="79"/>
  <c r="T384" i="79"/>
  <c r="U384" i="79"/>
  <c r="V384" i="79"/>
  <c r="W384" i="79"/>
  <c r="X384" i="79"/>
  <c r="P384" i="79"/>
  <c r="F384" i="79"/>
  <c r="G384" i="79"/>
  <c r="H384" i="79"/>
  <c r="I384" i="79"/>
  <c r="J384" i="79"/>
  <c r="K384" i="79"/>
  <c r="L384" i="79"/>
  <c r="M384" i="79"/>
  <c r="E384" i="79"/>
  <c r="Q332" i="79"/>
  <c r="R332" i="79"/>
  <c r="S332" i="79"/>
  <c r="T332" i="79"/>
  <c r="U332" i="79"/>
  <c r="V332" i="79"/>
  <c r="W332" i="79"/>
  <c r="X332" i="79"/>
  <c r="P332" i="79"/>
  <c r="F332" i="79"/>
  <c r="G332" i="79"/>
  <c r="H332" i="79"/>
  <c r="I332" i="79"/>
  <c r="J332" i="79"/>
  <c r="K332" i="79"/>
  <c r="L332" i="79"/>
  <c r="M332" i="79"/>
  <c r="E332" i="79"/>
  <c r="Q328" i="79"/>
  <c r="R328" i="79"/>
  <c r="S328" i="79"/>
  <c r="T328" i="79"/>
  <c r="U328" i="79"/>
  <c r="V328" i="79"/>
  <c r="W328" i="79"/>
  <c r="X328" i="79"/>
  <c r="P328" i="79"/>
  <c r="F328" i="79"/>
  <c r="G328" i="79"/>
  <c r="H328" i="79"/>
  <c r="I328" i="79"/>
  <c r="J328" i="79"/>
  <c r="K328" i="79"/>
  <c r="L328" i="79"/>
  <c r="M328" i="79"/>
  <c r="E328" i="79"/>
  <c r="Q316" i="79"/>
  <c r="R316" i="79"/>
  <c r="S316" i="79"/>
  <c r="T316" i="79"/>
  <c r="U316" i="79"/>
  <c r="V316" i="79"/>
  <c r="W316" i="79"/>
  <c r="X316" i="79"/>
  <c r="P316" i="79"/>
  <c r="F316" i="79"/>
  <c r="G316" i="79"/>
  <c r="H316" i="79"/>
  <c r="I316" i="79"/>
  <c r="J316" i="79"/>
  <c r="K316" i="79"/>
  <c r="L316" i="79"/>
  <c r="M316" i="79"/>
  <c r="E316" i="79"/>
  <c r="Q313" i="79"/>
  <c r="R313" i="79"/>
  <c r="S313" i="79"/>
  <c r="T313" i="79"/>
  <c r="U313" i="79"/>
  <c r="V313" i="79"/>
  <c r="W313" i="79"/>
  <c r="X313" i="79"/>
  <c r="P313" i="79"/>
  <c r="F313" i="79"/>
  <c r="G313" i="79"/>
  <c r="H313" i="79"/>
  <c r="I313" i="79"/>
  <c r="J313" i="79"/>
  <c r="K313" i="79"/>
  <c r="L313" i="79"/>
  <c r="M313" i="79"/>
  <c r="E313" i="79"/>
  <c r="Q307" i="79"/>
  <c r="R307" i="79"/>
  <c r="S307" i="79"/>
  <c r="T307" i="79"/>
  <c r="U307" i="79"/>
  <c r="V307" i="79"/>
  <c r="W307" i="79"/>
  <c r="X307" i="79"/>
  <c r="P307" i="79"/>
  <c r="Q304" i="79"/>
  <c r="R304" i="79"/>
  <c r="S304" i="79"/>
  <c r="T304" i="79"/>
  <c r="U304" i="79"/>
  <c r="V304" i="79"/>
  <c r="W304" i="79"/>
  <c r="X304" i="79"/>
  <c r="P304" i="79"/>
  <c r="F304" i="79"/>
  <c r="G304" i="79"/>
  <c r="H304" i="79"/>
  <c r="I304" i="79"/>
  <c r="J304" i="79"/>
  <c r="K304" i="79"/>
  <c r="L304" i="79"/>
  <c r="M304" i="79"/>
  <c r="E304" i="79"/>
  <c r="Q297" i="79"/>
  <c r="R297" i="79"/>
  <c r="S297" i="79"/>
  <c r="T297" i="79"/>
  <c r="U297" i="79"/>
  <c r="V297" i="79"/>
  <c r="W297" i="79"/>
  <c r="X297" i="79"/>
  <c r="P297" i="79"/>
  <c r="F297" i="79"/>
  <c r="G297" i="79"/>
  <c r="H297" i="79"/>
  <c r="I297" i="79"/>
  <c r="J297" i="79"/>
  <c r="K297" i="79"/>
  <c r="L297" i="79"/>
  <c r="M297" i="79"/>
  <c r="E297" i="79"/>
  <c r="Q294" i="79"/>
  <c r="R294" i="79"/>
  <c r="S294" i="79"/>
  <c r="T294" i="79"/>
  <c r="U294" i="79"/>
  <c r="V294" i="79"/>
  <c r="W294" i="79"/>
  <c r="X294" i="79"/>
  <c r="P294" i="79"/>
  <c r="F294" i="79"/>
  <c r="G294" i="79"/>
  <c r="H294" i="79"/>
  <c r="I294" i="79"/>
  <c r="J294" i="79"/>
  <c r="K294" i="79"/>
  <c r="L294" i="79"/>
  <c r="M294" i="79"/>
  <c r="E294" i="79"/>
  <c r="Q291" i="79"/>
  <c r="R291" i="79"/>
  <c r="S291" i="79"/>
  <c r="T291" i="79"/>
  <c r="U291" i="79"/>
  <c r="V291" i="79"/>
  <c r="W291" i="79"/>
  <c r="X291" i="79"/>
  <c r="P291" i="79"/>
  <c r="F291" i="79"/>
  <c r="G291" i="79"/>
  <c r="H291" i="79"/>
  <c r="I291" i="79"/>
  <c r="J291" i="79"/>
  <c r="K291" i="79"/>
  <c r="L291" i="79"/>
  <c r="M291" i="79"/>
  <c r="E291" i="79"/>
  <c r="Q277" i="79"/>
  <c r="R277" i="79"/>
  <c r="S277" i="79"/>
  <c r="T277" i="79"/>
  <c r="U277" i="79"/>
  <c r="V277" i="79"/>
  <c r="W277" i="79"/>
  <c r="X277" i="79"/>
  <c r="P277" i="79"/>
  <c r="F277" i="79"/>
  <c r="G277" i="79"/>
  <c r="H277" i="79"/>
  <c r="I277" i="79"/>
  <c r="J277" i="79"/>
  <c r="K277" i="79"/>
  <c r="L277" i="79"/>
  <c r="M277" i="79"/>
  <c r="E277" i="79"/>
  <c r="D387" i="79"/>
  <c r="AL278" i="79"/>
  <c r="AK278" i="79"/>
  <c r="AJ278" i="79"/>
  <c r="AI278" i="79"/>
  <c r="AH278" i="79"/>
  <c r="AG278" i="79"/>
  <c r="AF278" i="79"/>
  <c r="AE278" i="79"/>
  <c r="AD278" i="79"/>
  <c r="AC278" i="79"/>
  <c r="AB278" i="79"/>
  <c r="AA278" i="79"/>
  <c r="Z278" i="79"/>
  <c r="Y278" i="79"/>
  <c r="N278" i="79"/>
  <c r="AM277" i="79"/>
  <c r="AL385" i="79"/>
  <c r="AK385" i="79"/>
  <c r="AJ385" i="79"/>
  <c r="AI385" i="79"/>
  <c r="AH385" i="79"/>
  <c r="AG385" i="79"/>
  <c r="AF385" i="79"/>
  <c r="AE385" i="79"/>
  <c r="AD385" i="79"/>
  <c r="AC385" i="79"/>
  <c r="AB385" i="79"/>
  <c r="AA385" i="79"/>
  <c r="Z385" i="79"/>
  <c r="Y385" i="79"/>
  <c r="N385" i="79"/>
  <c r="AM384" i="79"/>
  <c r="D28" i="43"/>
  <c r="D52" i="43" s="1"/>
  <c r="Y278" i="46" s="1"/>
  <c r="Y39" i="79"/>
  <c r="Y42" i="79"/>
  <c r="Y45" i="79"/>
  <c r="Y48" i="79"/>
  <c r="Y51" i="79"/>
  <c r="Y55" i="79"/>
  <c r="Y58" i="79"/>
  <c r="Y61" i="79"/>
  <c r="Y64" i="79"/>
  <c r="Y67" i="79"/>
  <c r="Y71" i="79"/>
  <c r="Y74" i="79"/>
  <c r="Y77" i="79"/>
  <c r="Y81" i="79"/>
  <c r="Y85" i="79"/>
  <c r="Y88" i="79"/>
  <c r="Y92" i="79"/>
  <c r="Y95" i="79"/>
  <c r="Y98" i="79"/>
  <c r="Y101" i="79"/>
  <c r="Y106" i="79"/>
  <c r="Y109" i="79"/>
  <c r="Y112" i="79"/>
  <c r="Y115" i="79"/>
  <c r="Y119" i="79"/>
  <c r="Y122" i="79"/>
  <c r="Y125" i="79"/>
  <c r="Y128" i="79"/>
  <c r="Y131" i="79"/>
  <c r="Y134" i="79"/>
  <c r="Y137" i="79"/>
  <c r="Y140" i="79"/>
  <c r="Y144" i="79"/>
  <c r="Y147" i="79"/>
  <c r="Y150" i="79"/>
  <c r="Y154" i="79"/>
  <c r="Y157" i="79"/>
  <c r="Y160" i="79"/>
  <c r="Y163" i="79"/>
  <c r="Y166" i="79"/>
  <c r="Y169" i="79"/>
  <c r="Y172" i="79"/>
  <c r="Y175" i="79"/>
  <c r="Y178" i="79"/>
  <c r="Y181" i="79"/>
  <c r="Y184" i="79"/>
  <c r="Y187" i="79"/>
  <c r="Y190" i="79"/>
  <c r="Y193" i="79"/>
  <c r="Z39" i="79"/>
  <c r="Z42" i="79"/>
  <c r="Z45" i="79"/>
  <c r="Z48" i="79"/>
  <c r="Z51" i="79"/>
  <c r="Z55" i="79"/>
  <c r="Z61" i="79"/>
  <c r="Z64" i="79"/>
  <c r="Z67" i="79"/>
  <c r="Z71" i="79"/>
  <c r="Z74" i="79"/>
  <c r="Z77" i="79"/>
  <c r="Z81" i="79"/>
  <c r="Z85" i="79"/>
  <c r="Z88" i="79"/>
  <c r="Z92" i="79"/>
  <c r="Z95" i="79"/>
  <c r="Z98" i="79"/>
  <c r="Z101" i="79"/>
  <c r="Z106" i="79"/>
  <c r="Z109" i="79"/>
  <c r="Z112" i="79"/>
  <c r="Z115" i="79"/>
  <c r="Z119" i="79"/>
  <c r="Z122" i="79"/>
  <c r="Z125" i="79"/>
  <c r="Z128" i="79"/>
  <c r="Z131" i="79"/>
  <c r="Z134" i="79"/>
  <c r="Z137" i="79"/>
  <c r="Z140" i="79"/>
  <c r="Z144" i="79"/>
  <c r="Z147" i="79"/>
  <c r="Z150" i="79"/>
  <c r="Z154" i="79"/>
  <c r="Z157" i="79"/>
  <c r="Z160" i="79"/>
  <c r="Z163" i="79"/>
  <c r="Z166" i="79"/>
  <c r="Z169" i="79"/>
  <c r="Z172" i="79"/>
  <c r="Z175" i="79"/>
  <c r="Z178" i="79"/>
  <c r="Z181" i="79"/>
  <c r="Z184" i="79"/>
  <c r="Z187" i="79"/>
  <c r="Z190" i="79"/>
  <c r="Z193" i="79"/>
  <c r="N55" i="79"/>
  <c r="N58" i="79"/>
  <c r="N61" i="79"/>
  <c r="N64" i="79"/>
  <c r="N67" i="79"/>
  <c r="N71" i="79"/>
  <c r="N74" i="79"/>
  <c r="N77" i="79"/>
  <c r="N81" i="79"/>
  <c r="N85" i="79"/>
  <c r="N92" i="79"/>
  <c r="N95" i="79"/>
  <c r="N98" i="79"/>
  <c r="N101" i="79"/>
  <c r="N119" i="79"/>
  <c r="N122" i="79"/>
  <c r="N125" i="79"/>
  <c r="N128" i="79"/>
  <c r="N131" i="79"/>
  <c r="N134" i="79"/>
  <c r="N137" i="79"/>
  <c r="N140" i="79"/>
  <c r="N144" i="79"/>
  <c r="N147" i="79"/>
  <c r="N150" i="79"/>
  <c r="N154" i="79"/>
  <c r="N157" i="79"/>
  <c r="N160" i="79"/>
  <c r="N163" i="79"/>
  <c r="N166" i="79"/>
  <c r="N169" i="79"/>
  <c r="N175" i="79"/>
  <c r="N178" i="79"/>
  <c r="N181" i="79"/>
  <c r="N184" i="79"/>
  <c r="N187" i="79"/>
  <c r="N190" i="79"/>
  <c r="N193" i="79"/>
  <c r="AA39" i="79"/>
  <c r="AA42" i="79"/>
  <c r="AA45" i="79"/>
  <c r="AA48" i="79"/>
  <c r="AA51" i="79"/>
  <c r="AA55" i="79"/>
  <c r="AA61" i="79"/>
  <c r="AA64" i="79"/>
  <c r="AA67" i="79"/>
  <c r="AA71" i="79"/>
  <c r="AA74" i="79"/>
  <c r="AA77" i="79"/>
  <c r="AA81" i="79"/>
  <c r="AA85" i="79"/>
  <c r="AA88" i="79"/>
  <c r="AA92" i="79"/>
  <c r="AA95" i="79"/>
  <c r="AA98" i="79"/>
  <c r="AA101" i="79"/>
  <c r="AA106" i="79"/>
  <c r="AA109" i="79"/>
  <c r="AA112" i="79"/>
  <c r="AA115" i="79"/>
  <c r="AA119" i="79"/>
  <c r="AA122" i="79"/>
  <c r="AA125" i="79"/>
  <c r="AA128" i="79"/>
  <c r="AA131" i="79"/>
  <c r="AA134" i="79"/>
  <c r="AA137" i="79"/>
  <c r="AA140" i="79"/>
  <c r="AA144" i="79"/>
  <c r="AA147" i="79"/>
  <c r="AA150" i="79"/>
  <c r="AA154" i="79"/>
  <c r="AA157" i="79"/>
  <c r="AA160" i="79"/>
  <c r="AA163" i="79"/>
  <c r="AA166" i="79"/>
  <c r="AA169" i="79"/>
  <c r="AA172" i="79"/>
  <c r="AA175" i="79"/>
  <c r="AA178" i="79"/>
  <c r="AA181" i="79"/>
  <c r="AA184" i="79"/>
  <c r="AA187" i="79"/>
  <c r="AA190" i="79"/>
  <c r="AA193" i="79"/>
  <c r="E209" i="46"/>
  <c r="F209" i="46"/>
  <c r="Y151" i="46"/>
  <c r="Y154" i="46"/>
  <c r="Y157" i="46"/>
  <c r="Y160" i="46"/>
  <c r="Y163" i="46"/>
  <c r="Y166" i="46"/>
  <c r="Y169" i="46"/>
  <c r="Y172" i="46"/>
  <c r="Y175" i="46"/>
  <c r="Y179" i="46"/>
  <c r="Y182" i="46"/>
  <c r="Y185" i="46"/>
  <c r="Y188" i="46"/>
  <c r="Y191" i="46"/>
  <c r="Y194" i="46"/>
  <c r="Y197" i="46"/>
  <c r="Y200" i="46"/>
  <c r="Y204" i="46"/>
  <c r="Y207" i="46"/>
  <c r="Y210" i="46"/>
  <c r="Y213" i="46"/>
  <c r="Y216" i="46"/>
  <c r="Y220" i="46"/>
  <c r="Y224" i="46"/>
  <c r="Y227" i="46"/>
  <c r="Y231" i="46"/>
  <c r="Y234" i="46"/>
  <c r="Y237" i="46"/>
  <c r="Y240" i="46"/>
  <c r="Y243" i="46"/>
  <c r="Y247" i="46"/>
  <c r="Y250" i="46"/>
  <c r="Y253" i="46"/>
  <c r="F156" i="46"/>
  <c r="F178" i="46"/>
  <c r="F179" i="46"/>
  <c r="F181" i="46"/>
  <c r="F182" i="46"/>
  <c r="F190" i="46"/>
  <c r="F199" i="46"/>
  <c r="F215" i="46"/>
  <c r="F233" i="46"/>
  <c r="F246" i="46"/>
  <c r="F247" i="46"/>
  <c r="E285" i="46"/>
  <c r="F285" i="46"/>
  <c r="E307" i="46"/>
  <c r="E316" i="46"/>
  <c r="E319" i="46"/>
  <c r="E338" i="46"/>
  <c r="E348" i="46"/>
  <c r="E362" i="46"/>
  <c r="E375" i="46"/>
  <c r="Y280" i="46"/>
  <c r="Y283" i="46"/>
  <c r="Y286" i="46"/>
  <c r="Y289" i="46"/>
  <c r="Y292" i="46"/>
  <c r="Y295" i="46"/>
  <c r="Y298" i="46"/>
  <c r="Y301" i="46"/>
  <c r="Y304" i="46"/>
  <c r="Y308" i="46"/>
  <c r="Y311" i="46"/>
  <c r="Y314" i="46"/>
  <c r="Y317" i="46"/>
  <c r="Y320" i="46"/>
  <c r="Y323" i="46"/>
  <c r="Y326" i="46"/>
  <c r="Y329" i="46"/>
  <c r="Y333" i="46"/>
  <c r="Y336" i="46"/>
  <c r="Y339" i="46"/>
  <c r="Y342" i="46"/>
  <c r="Y345" i="46"/>
  <c r="Y349" i="46"/>
  <c r="Y353" i="46"/>
  <c r="Y356" i="46"/>
  <c r="Y360" i="46"/>
  <c r="Y363" i="46"/>
  <c r="Y366" i="46"/>
  <c r="Y369" i="46"/>
  <c r="Y372" i="46"/>
  <c r="Y376" i="46"/>
  <c r="Y379" i="46"/>
  <c r="Y382" i="46"/>
  <c r="E297" i="46"/>
  <c r="E310" i="46"/>
  <c r="Y409" i="46"/>
  <c r="Y412" i="46"/>
  <c r="Y415" i="46"/>
  <c r="Y418" i="46"/>
  <c r="Y421" i="46"/>
  <c r="Y424" i="46"/>
  <c r="Y427" i="46"/>
  <c r="Y430" i="46"/>
  <c r="Y433" i="46"/>
  <c r="Y437" i="46"/>
  <c r="Y440" i="46"/>
  <c r="Y443" i="46"/>
  <c r="Y446" i="46"/>
  <c r="Y449" i="46"/>
  <c r="Y452" i="46"/>
  <c r="Y455" i="46"/>
  <c r="Y458" i="46"/>
  <c r="Y462" i="46"/>
  <c r="Y465" i="46"/>
  <c r="Y468" i="46"/>
  <c r="Y471" i="46"/>
  <c r="Y474" i="46"/>
  <c r="Y478" i="46"/>
  <c r="Y482" i="46"/>
  <c r="Y485" i="46"/>
  <c r="Y489" i="46"/>
  <c r="Y492" i="46"/>
  <c r="Y495" i="46"/>
  <c r="Y498" i="46"/>
  <c r="Y501" i="46"/>
  <c r="Y505" i="46"/>
  <c r="Y508" i="46"/>
  <c r="Y511" i="46"/>
  <c r="G47" i="46"/>
  <c r="G54" i="46"/>
  <c r="G106" i="46"/>
  <c r="G119" i="46"/>
  <c r="G22" i="46"/>
  <c r="G28" i="46"/>
  <c r="G31" i="46"/>
  <c r="G37" i="46"/>
  <c r="G40" i="46"/>
  <c r="G50" i="46"/>
  <c r="G53" i="46"/>
  <c r="G59" i="46"/>
  <c r="G62" i="46"/>
  <c r="G71" i="46"/>
  <c r="G84" i="46"/>
  <c r="G87" i="46"/>
  <c r="G102" i="46"/>
  <c r="G105" i="46"/>
  <c r="G111" i="46"/>
  <c r="G114" i="46"/>
  <c r="Y23" i="46"/>
  <c r="Y26" i="46"/>
  <c r="Y29" i="46"/>
  <c r="Y32" i="46"/>
  <c r="Y35" i="46"/>
  <c r="Y38" i="46"/>
  <c r="Y41" i="46"/>
  <c r="Y44" i="46"/>
  <c r="Y47" i="46"/>
  <c r="Y51" i="46"/>
  <c r="Y54" i="46"/>
  <c r="Y57" i="46"/>
  <c r="Y60" i="46"/>
  <c r="Y63" i="46"/>
  <c r="Y66" i="46"/>
  <c r="Y69" i="46"/>
  <c r="Y72" i="46"/>
  <c r="Y76" i="46"/>
  <c r="Y79" i="46"/>
  <c r="Y82" i="46"/>
  <c r="Y85" i="46"/>
  <c r="Y88" i="46"/>
  <c r="Y92" i="46"/>
  <c r="Y96" i="46"/>
  <c r="Y99" i="46"/>
  <c r="Y103" i="46"/>
  <c r="Y106" i="46"/>
  <c r="Y109" i="46"/>
  <c r="Y112" i="46"/>
  <c r="Y115" i="46"/>
  <c r="Y119" i="46"/>
  <c r="Y122" i="46"/>
  <c r="Y125" i="46"/>
  <c r="Z151" i="46"/>
  <c r="Z154" i="46"/>
  <c r="Z157" i="46"/>
  <c r="Z160" i="46"/>
  <c r="Z163" i="46"/>
  <c r="Z166" i="46"/>
  <c r="Z169" i="46"/>
  <c r="Z172" i="46"/>
  <c r="Z175" i="46"/>
  <c r="Z182" i="46"/>
  <c r="Z185" i="46"/>
  <c r="Z188" i="46"/>
  <c r="Z191" i="46"/>
  <c r="Z194" i="46"/>
  <c r="Z197" i="46"/>
  <c r="Z200" i="46"/>
  <c r="Z204" i="46"/>
  <c r="Z207" i="46"/>
  <c r="Z210" i="46"/>
  <c r="Z213" i="46"/>
  <c r="Z216" i="46"/>
  <c r="Z220" i="46"/>
  <c r="Z224" i="46"/>
  <c r="Z227" i="46"/>
  <c r="Z231" i="46"/>
  <c r="Z234" i="46"/>
  <c r="Z237" i="46"/>
  <c r="Z240" i="46"/>
  <c r="Z243" i="46"/>
  <c r="Z247" i="46"/>
  <c r="Z250" i="46"/>
  <c r="Z253" i="46"/>
  <c r="Z280" i="46"/>
  <c r="Z283" i="46"/>
  <c r="Z286" i="46"/>
  <c r="Z289" i="46"/>
  <c r="Z292" i="46"/>
  <c r="Z295" i="46"/>
  <c r="Z298" i="46"/>
  <c r="Z301" i="46"/>
  <c r="Z304" i="46"/>
  <c r="Z308" i="46"/>
  <c r="Z311" i="46"/>
  <c r="Z314" i="46"/>
  <c r="Z317" i="46"/>
  <c r="Z320" i="46"/>
  <c r="Z323" i="46"/>
  <c r="Z326" i="46"/>
  <c r="Z329" i="46"/>
  <c r="Z333" i="46"/>
  <c r="Z336" i="46"/>
  <c r="Z339" i="46"/>
  <c r="Z342" i="46"/>
  <c r="Z345" i="46"/>
  <c r="Z349" i="46"/>
  <c r="Z353" i="46"/>
  <c r="Z356" i="46"/>
  <c r="Z360" i="46"/>
  <c r="Z363" i="46"/>
  <c r="Z366" i="46"/>
  <c r="Z369" i="46"/>
  <c r="Z372" i="46"/>
  <c r="Z376" i="46"/>
  <c r="Z379" i="46"/>
  <c r="Z382" i="46"/>
  <c r="Z409" i="46"/>
  <c r="Z412" i="46"/>
  <c r="Z415" i="46"/>
  <c r="Z418" i="46"/>
  <c r="Z421" i="46"/>
  <c r="Z424" i="46"/>
  <c r="Z427" i="46"/>
  <c r="Z430" i="46"/>
  <c r="Z433" i="46"/>
  <c r="Z440" i="46"/>
  <c r="Z443" i="46"/>
  <c r="Z446" i="46"/>
  <c r="Z449" i="46"/>
  <c r="Z452" i="46"/>
  <c r="Z455" i="46"/>
  <c r="Z458" i="46"/>
  <c r="Z462" i="46"/>
  <c r="Z465" i="46"/>
  <c r="Z468" i="46"/>
  <c r="Z471" i="46"/>
  <c r="Z474" i="46"/>
  <c r="Z478" i="46"/>
  <c r="Z482" i="46"/>
  <c r="Z485" i="46"/>
  <c r="Z489" i="46"/>
  <c r="Z492" i="46"/>
  <c r="Z495" i="46"/>
  <c r="Z498" i="46"/>
  <c r="Z501" i="46"/>
  <c r="Z505" i="46"/>
  <c r="Z508" i="46"/>
  <c r="Z511" i="46"/>
  <c r="Z51" i="46"/>
  <c r="Z112" i="46"/>
  <c r="Z23" i="46"/>
  <c r="Z26" i="46"/>
  <c r="Z29" i="46"/>
  <c r="Z32" i="46"/>
  <c r="Z35" i="46"/>
  <c r="Z38" i="46"/>
  <c r="Z41" i="46"/>
  <c r="Z44" i="46"/>
  <c r="Z47" i="46"/>
  <c r="Z54" i="46"/>
  <c r="Z57" i="46"/>
  <c r="Z60" i="46"/>
  <c r="Z63" i="46"/>
  <c r="Z66" i="46"/>
  <c r="Z69" i="46"/>
  <c r="Z72" i="46"/>
  <c r="Z76" i="46"/>
  <c r="Z79" i="46"/>
  <c r="Z82" i="46"/>
  <c r="Z85" i="46"/>
  <c r="Z88" i="46"/>
  <c r="Z92" i="46"/>
  <c r="Z96" i="46"/>
  <c r="Z99" i="46"/>
  <c r="Z106" i="46"/>
  <c r="Z109" i="46"/>
  <c r="Z115" i="46"/>
  <c r="Z119" i="46"/>
  <c r="Z122" i="46"/>
  <c r="Z125" i="46"/>
  <c r="N179" i="46"/>
  <c r="N182" i="46"/>
  <c r="N185" i="46"/>
  <c r="N188" i="46"/>
  <c r="N191" i="46"/>
  <c r="N204" i="46"/>
  <c r="N207" i="46"/>
  <c r="N210" i="46"/>
  <c r="N213" i="46"/>
  <c r="N227" i="46"/>
  <c r="N231" i="46"/>
  <c r="N234" i="46"/>
  <c r="N237" i="46"/>
  <c r="N240" i="46"/>
  <c r="N243" i="46"/>
  <c r="N250" i="46"/>
  <c r="N253" i="46"/>
  <c r="P209" i="46"/>
  <c r="Q209" i="46"/>
  <c r="P219" i="46"/>
  <c r="Q219" i="46"/>
  <c r="AA151" i="46"/>
  <c r="AA154" i="46"/>
  <c r="AA157" i="46"/>
  <c r="AA160" i="46"/>
  <c r="AA163" i="46"/>
  <c r="AA166" i="46"/>
  <c r="AA169" i="46"/>
  <c r="AA172" i="46"/>
  <c r="AA175" i="46"/>
  <c r="AA182" i="46"/>
  <c r="AA185" i="46"/>
  <c r="AA188" i="46"/>
  <c r="AA191" i="46"/>
  <c r="AA194" i="46"/>
  <c r="AA197" i="46"/>
  <c r="AA200" i="46"/>
  <c r="AA204" i="46"/>
  <c r="AA207" i="46"/>
  <c r="AA210" i="46"/>
  <c r="AA213" i="46"/>
  <c r="AA216" i="46"/>
  <c r="AA220" i="46"/>
  <c r="AA224" i="46"/>
  <c r="AA227" i="46"/>
  <c r="AA231" i="46"/>
  <c r="AA234" i="46"/>
  <c r="AA237" i="46"/>
  <c r="AA240" i="46"/>
  <c r="AA243" i="46"/>
  <c r="AA247" i="46"/>
  <c r="AA250" i="46"/>
  <c r="AA253" i="46"/>
  <c r="Q178" i="46"/>
  <c r="Q179" i="46"/>
  <c r="Q181" i="46"/>
  <c r="Q182" i="46"/>
  <c r="Q190" i="46"/>
  <c r="Q199" i="46"/>
  <c r="Q215" i="46"/>
  <c r="Q233" i="46"/>
  <c r="Q247" i="46"/>
  <c r="N308" i="46"/>
  <c r="N311" i="46"/>
  <c r="N314" i="46"/>
  <c r="N317" i="46"/>
  <c r="N320" i="46"/>
  <c r="N326" i="46"/>
  <c r="N333" i="46"/>
  <c r="N336" i="46"/>
  <c r="N339" i="46"/>
  <c r="N342" i="46"/>
  <c r="N356" i="46"/>
  <c r="N360" i="46"/>
  <c r="N363" i="46"/>
  <c r="N366" i="46"/>
  <c r="N369" i="46"/>
  <c r="N372" i="46"/>
  <c r="N379" i="46"/>
  <c r="N382" i="46"/>
  <c r="P307" i="46"/>
  <c r="P316" i="46"/>
  <c r="P319" i="46"/>
  <c r="P338" i="46"/>
  <c r="Q338" i="46"/>
  <c r="P348" i="46"/>
  <c r="Q348" i="46"/>
  <c r="R348" i="46"/>
  <c r="P362" i="46"/>
  <c r="P375" i="46"/>
  <c r="AA280" i="46"/>
  <c r="AA283" i="46"/>
  <c r="AA286" i="46"/>
  <c r="AA289" i="46"/>
  <c r="AA292" i="46"/>
  <c r="AA295" i="46"/>
  <c r="AA298" i="46"/>
  <c r="AA301" i="46"/>
  <c r="AA304" i="46"/>
  <c r="AA311" i="46"/>
  <c r="AA314" i="46"/>
  <c r="AA317" i="46"/>
  <c r="AA320" i="46"/>
  <c r="AA323" i="46"/>
  <c r="AA326" i="46"/>
  <c r="AA329" i="46"/>
  <c r="AA333" i="46"/>
  <c r="AA336" i="46"/>
  <c r="AA339" i="46"/>
  <c r="AA342" i="46"/>
  <c r="AA345" i="46"/>
  <c r="AA349" i="46"/>
  <c r="AA353" i="46"/>
  <c r="AA356" i="46"/>
  <c r="AA360" i="46"/>
  <c r="AA366" i="46"/>
  <c r="AA369" i="46"/>
  <c r="AA372" i="46"/>
  <c r="AA376" i="46"/>
  <c r="AA379" i="46"/>
  <c r="AA382" i="46"/>
  <c r="P310" i="46"/>
  <c r="N437" i="46"/>
  <c r="N440" i="46"/>
  <c r="N443" i="46"/>
  <c r="N446" i="46"/>
  <c r="N449" i="46"/>
  <c r="N455" i="46"/>
  <c r="N462" i="46"/>
  <c r="N465" i="46"/>
  <c r="N468" i="46"/>
  <c r="N471" i="46"/>
  <c r="N485" i="46"/>
  <c r="N489" i="46"/>
  <c r="N492" i="46"/>
  <c r="N495" i="46"/>
  <c r="N498" i="46"/>
  <c r="N501" i="46"/>
  <c r="N505" i="46"/>
  <c r="N508" i="46"/>
  <c r="N511" i="46"/>
  <c r="AA409" i="46"/>
  <c r="AA412" i="46"/>
  <c r="AA415" i="46"/>
  <c r="AA418" i="46"/>
  <c r="AA421" i="46"/>
  <c r="AA424" i="46"/>
  <c r="AA427" i="46"/>
  <c r="AA430" i="46"/>
  <c r="AA433" i="46"/>
  <c r="AA437" i="46"/>
  <c r="AA440" i="46"/>
  <c r="AA443" i="46"/>
  <c r="AA446" i="46"/>
  <c r="AA449" i="46"/>
  <c r="AA452" i="46"/>
  <c r="AA455" i="46"/>
  <c r="AA458" i="46"/>
  <c r="AA462" i="46"/>
  <c r="AA465" i="46"/>
  <c r="AA468" i="46"/>
  <c r="AA471" i="46"/>
  <c r="AA474" i="46"/>
  <c r="AA478" i="46"/>
  <c r="AA482" i="46"/>
  <c r="AA485" i="46"/>
  <c r="AA489" i="46"/>
  <c r="AA492" i="46"/>
  <c r="AA495" i="46"/>
  <c r="AA498" i="46"/>
  <c r="AA501" i="46"/>
  <c r="AA505" i="46"/>
  <c r="AA508" i="46"/>
  <c r="AA511" i="46"/>
  <c r="R54" i="46"/>
  <c r="R63" i="46"/>
  <c r="R106" i="46"/>
  <c r="R119" i="46"/>
  <c r="AA51" i="46"/>
  <c r="AA103" i="46"/>
  <c r="AA106" i="46"/>
  <c r="N46" i="46"/>
  <c r="N51" i="46"/>
  <c r="N54" i="46"/>
  <c r="N57" i="46"/>
  <c r="N60" i="46"/>
  <c r="N63" i="46"/>
  <c r="N76" i="46"/>
  <c r="N79" i="46"/>
  <c r="N82" i="46"/>
  <c r="N85" i="46"/>
  <c r="N99" i="46"/>
  <c r="N103" i="46"/>
  <c r="N106" i="46"/>
  <c r="N109" i="46"/>
  <c r="N122" i="46"/>
  <c r="N125" i="46"/>
  <c r="R50" i="46"/>
  <c r="R53" i="46"/>
  <c r="R59" i="46"/>
  <c r="R62" i="46"/>
  <c r="R71" i="46"/>
  <c r="R84" i="46"/>
  <c r="R87" i="46"/>
  <c r="R102" i="46"/>
  <c r="R105" i="46"/>
  <c r="R111" i="46"/>
  <c r="R114" i="46"/>
  <c r="AA23" i="46"/>
  <c r="AA26" i="46"/>
  <c r="AA29" i="46"/>
  <c r="AA32" i="46"/>
  <c r="AA35" i="46"/>
  <c r="AA38" i="46"/>
  <c r="AA41" i="46"/>
  <c r="AA44" i="46"/>
  <c r="AA47" i="46"/>
  <c r="AA54" i="46"/>
  <c r="AA57" i="46"/>
  <c r="AA60" i="46"/>
  <c r="AA63" i="46"/>
  <c r="AA66" i="46"/>
  <c r="AA69" i="46"/>
  <c r="AA72" i="46"/>
  <c r="AA76" i="46"/>
  <c r="AA79" i="46"/>
  <c r="AA82" i="46"/>
  <c r="AA85" i="46"/>
  <c r="AA88" i="46"/>
  <c r="AA92" i="46"/>
  <c r="AA96" i="46"/>
  <c r="AA99" i="46"/>
  <c r="AA109" i="46"/>
  <c r="AA112" i="46"/>
  <c r="AA115" i="46"/>
  <c r="AA119" i="46"/>
  <c r="AA122" i="46"/>
  <c r="AA125" i="46"/>
  <c r="AB151" i="46"/>
  <c r="AB154" i="46"/>
  <c r="AB157" i="46"/>
  <c r="AB160" i="46"/>
  <c r="AB163" i="46"/>
  <c r="AB166" i="46"/>
  <c r="AB169" i="46"/>
  <c r="AB172" i="46"/>
  <c r="AB175" i="46"/>
  <c r="AB179" i="46"/>
  <c r="AB182" i="46"/>
  <c r="AB185" i="46"/>
  <c r="AB188" i="46"/>
  <c r="AB191" i="46"/>
  <c r="AB194" i="46"/>
  <c r="AB197" i="46"/>
  <c r="AB200" i="46"/>
  <c r="AB204" i="46"/>
  <c r="AB207" i="46"/>
  <c r="AB210" i="46"/>
  <c r="AB213" i="46"/>
  <c r="AB216" i="46"/>
  <c r="AB220" i="46"/>
  <c r="AB224" i="46"/>
  <c r="AB227" i="46"/>
  <c r="AB231" i="46"/>
  <c r="AB234" i="46"/>
  <c r="AB237" i="46"/>
  <c r="AB240" i="46"/>
  <c r="AB243" i="46"/>
  <c r="AB247" i="46"/>
  <c r="AB250" i="46"/>
  <c r="AB253" i="46"/>
  <c r="AB280" i="46"/>
  <c r="AB283" i="46"/>
  <c r="AB286" i="46"/>
  <c r="AB289" i="46"/>
  <c r="AB292" i="46"/>
  <c r="AB295" i="46"/>
  <c r="AB298" i="46"/>
  <c r="AB301" i="46"/>
  <c r="AB304" i="46"/>
  <c r="AB308" i="46"/>
  <c r="AB311" i="46"/>
  <c r="AB314" i="46"/>
  <c r="AB317" i="46"/>
  <c r="AB320" i="46"/>
  <c r="AB323" i="46"/>
  <c r="AB326" i="46"/>
  <c r="AB329" i="46"/>
  <c r="AB333" i="46"/>
  <c r="AB336" i="46"/>
  <c r="AB339" i="46"/>
  <c r="AB342" i="46"/>
  <c r="AB345" i="46"/>
  <c r="AB349" i="46"/>
  <c r="AB353" i="46"/>
  <c r="AB356" i="46"/>
  <c r="AB360" i="46"/>
  <c r="AB363" i="46"/>
  <c r="AB366" i="46"/>
  <c r="AB369" i="46"/>
  <c r="AB372" i="46"/>
  <c r="AB376" i="46"/>
  <c r="AB379" i="46"/>
  <c r="AB382" i="46"/>
  <c r="AB409" i="46"/>
  <c r="AB412" i="46"/>
  <c r="AB415" i="46"/>
  <c r="AB418" i="46"/>
  <c r="AB421" i="46"/>
  <c r="AB424" i="46"/>
  <c r="AB427" i="46"/>
  <c r="AB430" i="46"/>
  <c r="AB433" i="46"/>
  <c r="AB437" i="46"/>
  <c r="AB440" i="46"/>
  <c r="AB443" i="46"/>
  <c r="AB446" i="46"/>
  <c r="AB449" i="46"/>
  <c r="AB452" i="46"/>
  <c r="AB455" i="46"/>
  <c r="AB458" i="46"/>
  <c r="AB462" i="46"/>
  <c r="AB465" i="46"/>
  <c r="AB468" i="46"/>
  <c r="AB471" i="46"/>
  <c r="AB474" i="46"/>
  <c r="AB478" i="46"/>
  <c r="AB482" i="46"/>
  <c r="AB485" i="46"/>
  <c r="AB489" i="46"/>
  <c r="AB492" i="46"/>
  <c r="AB495" i="46"/>
  <c r="AB498" i="46"/>
  <c r="AB501" i="46"/>
  <c r="AB505" i="46"/>
  <c r="AB508" i="46"/>
  <c r="AB511" i="46"/>
  <c r="AB23" i="46"/>
  <c r="AB26" i="46"/>
  <c r="AB29" i="46"/>
  <c r="AB32" i="46"/>
  <c r="AB35" i="46"/>
  <c r="AB38" i="46"/>
  <c r="AB41" i="46"/>
  <c r="AB44" i="46"/>
  <c r="AB47" i="46"/>
  <c r="AB51" i="46"/>
  <c r="AB54" i="46"/>
  <c r="AB57" i="46"/>
  <c r="AB60" i="46"/>
  <c r="AB63" i="46"/>
  <c r="AB66" i="46"/>
  <c r="AB69" i="46"/>
  <c r="AB72" i="46"/>
  <c r="AB76" i="46"/>
  <c r="AB79" i="46"/>
  <c r="AB82" i="46"/>
  <c r="AB85" i="46"/>
  <c r="AB88" i="46"/>
  <c r="AB92" i="46"/>
  <c r="AB96" i="46"/>
  <c r="AB99" i="46"/>
  <c r="AB103" i="46"/>
  <c r="AB106" i="46"/>
  <c r="AB109" i="46"/>
  <c r="AB112" i="46"/>
  <c r="AB115" i="46"/>
  <c r="AB119" i="46"/>
  <c r="AB122" i="46"/>
  <c r="AB125" i="46"/>
  <c r="AC151" i="46"/>
  <c r="AC154" i="46"/>
  <c r="AC157" i="46"/>
  <c r="AC160" i="46"/>
  <c r="AC163" i="46"/>
  <c r="AC166" i="46"/>
  <c r="AC169" i="46"/>
  <c r="AC172" i="46"/>
  <c r="AC175" i="46"/>
  <c r="AC179" i="46"/>
  <c r="AC182" i="46"/>
  <c r="AC185" i="46"/>
  <c r="AC188" i="46"/>
  <c r="AC191" i="46"/>
  <c r="AC194" i="46"/>
  <c r="AC197" i="46"/>
  <c r="AC200" i="46"/>
  <c r="AC204" i="46"/>
  <c r="AC207" i="46"/>
  <c r="AC210" i="46"/>
  <c r="AC213" i="46"/>
  <c r="AC216" i="46"/>
  <c r="AC220" i="46"/>
  <c r="AC224" i="46"/>
  <c r="AC227" i="46"/>
  <c r="AC231" i="46"/>
  <c r="AC234" i="46"/>
  <c r="AC237" i="46"/>
  <c r="AC240" i="46"/>
  <c r="AC243" i="46"/>
  <c r="AC247" i="46"/>
  <c r="AC250" i="46"/>
  <c r="AC253" i="46"/>
  <c r="AC280" i="46"/>
  <c r="AC283" i="46"/>
  <c r="AC286" i="46"/>
  <c r="AC289" i="46"/>
  <c r="AC292" i="46"/>
  <c r="AC295" i="46"/>
  <c r="AC298" i="46"/>
  <c r="AC301" i="46"/>
  <c r="AC304" i="46"/>
  <c r="AC308" i="46"/>
  <c r="AC311" i="46"/>
  <c r="AC314" i="46"/>
  <c r="AC317" i="46"/>
  <c r="AC320" i="46"/>
  <c r="AC323" i="46"/>
  <c r="AC326" i="46"/>
  <c r="AC329" i="46"/>
  <c r="AC333" i="46"/>
  <c r="AC336" i="46"/>
  <c r="AC339" i="46"/>
  <c r="AC342" i="46"/>
  <c r="AC345" i="46"/>
  <c r="AC349" i="46"/>
  <c r="AC353" i="46"/>
  <c r="AC356" i="46"/>
  <c r="AC360" i="46"/>
  <c r="AC363" i="46"/>
  <c r="AC366" i="46"/>
  <c r="AC369" i="46"/>
  <c r="AC372" i="46"/>
  <c r="AC376" i="46"/>
  <c r="AC379" i="46"/>
  <c r="AC382" i="46"/>
  <c r="AC409" i="46"/>
  <c r="AC412" i="46"/>
  <c r="AC415" i="46"/>
  <c r="AC418" i="46"/>
  <c r="AC421" i="46"/>
  <c r="AC424" i="46"/>
  <c r="AC427" i="46"/>
  <c r="AC430" i="46"/>
  <c r="AC433" i="46"/>
  <c r="AC437" i="46"/>
  <c r="AC440" i="46"/>
  <c r="AC443" i="46"/>
  <c r="AC446" i="46"/>
  <c r="AC449" i="46"/>
  <c r="AC452" i="46"/>
  <c r="AC455" i="46"/>
  <c r="AC458" i="46"/>
  <c r="AC462" i="46"/>
  <c r="AC465" i="46"/>
  <c r="AC468" i="46"/>
  <c r="AC471" i="46"/>
  <c r="AC474" i="46"/>
  <c r="AC478" i="46"/>
  <c r="AC482" i="46"/>
  <c r="AC485" i="46"/>
  <c r="AC489" i="46"/>
  <c r="AC492" i="46"/>
  <c r="AC495" i="46"/>
  <c r="AC498" i="46"/>
  <c r="AC501" i="46"/>
  <c r="AC505" i="46"/>
  <c r="AC508" i="46"/>
  <c r="AC511" i="46"/>
  <c r="AC23" i="46"/>
  <c r="AC26" i="46"/>
  <c r="AC29" i="46"/>
  <c r="AC32" i="46"/>
  <c r="AC35" i="46"/>
  <c r="AC38" i="46"/>
  <c r="AC41" i="46"/>
  <c r="AC44" i="46"/>
  <c r="AC47" i="46"/>
  <c r="AC51" i="46"/>
  <c r="AC54" i="46"/>
  <c r="AC57" i="46"/>
  <c r="AC60" i="46"/>
  <c r="AC63" i="46"/>
  <c r="AC66" i="46"/>
  <c r="AC69" i="46"/>
  <c r="AC72" i="46"/>
  <c r="AC76" i="46"/>
  <c r="AC79" i="46"/>
  <c r="AC82" i="46"/>
  <c r="AC85" i="46"/>
  <c r="AC88" i="46"/>
  <c r="AC92" i="46"/>
  <c r="AC96" i="46"/>
  <c r="AC99" i="46"/>
  <c r="AC103" i="46"/>
  <c r="AC106" i="46"/>
  <c r="AC109" i="46"/>
  <c r="AC112" i="46"/>
  <c r="AC115" i="46"/>
  <c r="AC119" i="46"/>
  <c r="AC122" i="46"/>
  <c r="AC125" i="46"/>
  <c r="AD151" i="46"/>
  <c r="AD154" i="46"/>
  <c r="AD157" i="46"/>
  <c r="AD160" i="46"/>
  <c r="AD163" i="46"/>
  <c r="AD166" i="46"/>
  <c r="AD169" i="46"/>
  <c r="AD172" i="46"/>
  <c r="AD175" i="46"/>
  <c r="AD179" i="46"/>
  <c r="AD182" i="46"/>
  <c r="AD185" i="46"/>
  <c r="AD188" i="46"/>
  <c r="AD191" i="46"/>
  <c r="AD194" i="46"/>
  <c r="AD197" i="46"/>
  <c r="AD200" i="46"/>
  <c r="AD204" i="46"/>
  <c r="AD207" i="46"/>
  <c r="AD210" i="46"/>
  <c r="AD213" i="46"/>
  <c r="AD216" i="46"/>
  <c r="AD220" i="46"/>
  <c r="AD224" i="46"/>
  <c r="AD227" i="46"/>
  <c r="AD231" i="46"/>
  <c r="AD234" i="46"/>
  <c r="AD237" i="46"/>
  <c r="AD240" i="46"/>
  <c r="AD243" i="46"/>
  <c r="AD247" i="46"/>
  <c r="AD250" i="46"/>
  <c r="AD253" i="46"/>
  <c r="AD280" i="46"/>
  <c r="AD283" i="46"/>
  <c r="AD286" i="46"/>
  <c r="AD289" i="46"/>
  <c r="AD292" i="46"/>
  <c r="AD295" i="46"/>
  <c r="AD298" i="46"/>
  <c r="AD301" i="46"/>
  <c r="AD304" i="46"/>
  <c r="AD308" i="46"/>
  <c r="AD311" i="46"/>
  <c r="AD314" i="46"/>
  <c r="AD317" i="46"/>
  <c r="AD320" i="46"/>
  <c r="AD323" i="46"/>
  <c r="AD326" i="46"/>
  <c r="AD329" i="46"/>
  <c r="AD333" i="46"/>
  <c r="AD336" i="46"/>
  <c r="AD339" i="46"/>
  <c r="AD342" i="46"/>
  <c r="AD345" i="46"/>
  <c r="AD349" i="46"/>
  <c r="AD353" i="46"/>
  <c r="AD356" i="46"/>
  <c r="AD360" i="46"/>
  <c r="AD363" i="46"/>
  <c r="AD366" i="46"/>
  <c r="AD369" i="46"/>
  <c r="AD372" i="46"/>
  <c r="AD376" i="46"/>
  <c r="AD379" i="46"/>
  <c r="AD382" i="46"/>
  <c r="AD409" i="46"/>
  <c r="AD412" i="46"/>
  <c r="AD415" i="46"/>
  <c r="AD418" i="46"/>
  <c r="AD421" i="46"/>
  <c r="AD424" i="46"/>
  <c r="AD427" i="46"/>
  <c r="AD430" i="46"/>
  <c r="AD433" i="46"/>
  <c r="AD437" i="46"/>
  <c r="AD440" i="46"/>
  <c r="AD443" i="46"/>
  <c r="AD446" i="46"/>
  <c r="AD449" i="46"/>
  <c r="AD452" i="46"/>
  <c r="AD455" i="46"/>
  <c r="AD458" i="46"/>
  <c r="AD462" i="46"/>
  <c r="AD465" i="46"/>
  <c r="AD468" i="46"/>
  <c r="AD471" i="46"/>
  <c r="AD474" i="46"/>
  <c r="AD478" i="46"/>
  <c r="AD482" i="46"/>
  <c r="AD485" i="46"/>
  <c r="AD489" i="46"/>
  <c r="AD492" i="46"/>
  <c r="AD495" i="46"/>
  <c r="AD498" i="46"/>
  <c r="AD501" i="46"/>
  <c r="AD505" i="46"/>
  <c r="AD508" i="46"/>
  <c r="AD511" i="46"/>
  <c r="AD23" i="46"/>
  <c r="AD26" i="46"/>
  <c r="AD29" i="46"/>
  <c r="AD32" i="46"/>
  <c r="AD35" i="46"/>
  <c r="AD38" i="46"/>
  <c r="AD41" i="46"/>
  <c r="AD44" i="46"/>
  <c r="AD47" i="46"/>
  <c r="AD51" i="46"/>
  <c r="AD54" i="46"/>
  <c r="AD57" i="46"/>
  <c r="AD60" i="46"/>
  <c r="AD63" i="46"/>
  <c r="AD66" i="46"/>
  <c r="AD69" i="46"/>
  <c r="AD72" i="46"/>
  <c r="AD76" i="46"/>
  <c r="AD79" i="46"/>
  <c r="AD82" i="46"/>
  <c r="AD85" i="46"/>
  <c r="AD88" i="46"/>
  <c r="AD92" i="46"/>
  <c r="AD96" i="46"/>
  <c r="AD99" i="46"/>
  <c r="AD103" i="46"/>
  <c r="AD106" i="46"/>
  <c r="AD109" i="46"/>
  <c r="AD112" i="46"/>
  <c r="AD115" i="46"/>
  <c r="AD119" i="46"/>
  <c r="AD122" i="46"/>
  <c r="AD125" i="46"/>
  <c r="AE151" i="46"/>
  <c r="AE154" i="46"/>
  <c r="AE157" i="46"/>
  <c r="AE160" i="46"/>
  <c r="AE163" i="46"/>
  <c r="AE166" i="46"/>
  <c r="AE169" i="46"/>
  <c r="AE172" i="46"/>
  <c r="AE175" i="46"/>
  <c r="AE179" i="46"/>
  <c r="AE182" i="46"/>
  <c r="AE185" i="46"/>
  <c r="AE188" i="46"/>
  <c r="AE191" i="46"/>
  <c r="AE194" i="46"/>
  <c r="AE197" i="46"/>
  <c r="AE200" i="46"/>
  <c r="AE204" i="46"/>
  <c r="AE207" i="46"/>
  <c r="AE210" i="46"/>
  <c r="AE213" i="46"/>
  <c r="AE216" i="46"/>
  <c r="AE220" i="46"/>
  <c r="AE224" i="46"/>
  <c r="AE227" i="46"/>
  <c r="AE231" i="46"/>
  <c r="AE234" i="46"/>
  <c r="AE237" i="46"/>
  <c r="AE240" i="46"/>
  <c r="AE243" i="46"/>
  <c r="AE247" i="46"/>
  <c r="AE250" i="46"/>
  <c r="AE253" i="46"/>
  <c r="AE280" i="46"/>
  <c r="AE283" i="46"/>
  <c r="AE286" i="46"/>
  <c r="AE289" i="46"/>
  <c r="AE292" i="46"/>
  <c r="AE295" i="46"/>
  <c r="AE298" i="46"/>
  <c r="AE301" i="46"/>
  <c r="AE304" i="46"/>
  <c r="AE308" i="46"/>
  <c r="AE311" i="46"/>
  <c r="AE314" i="46"/>
  <c r="AE317" i="46"/>
  <c r="AE320" i="46"/>
  <c r="AE323" i="46"/>
  <c r="AE326" i="46"/>
  <c r="AE329" i="46"/>
  <c r="AE333" i="46"/>
  <c r="AE336" i="46"/>
  <c r="AE339" i="46"/>
  <c r="AE342" i="46"/>
  <c r="AE345" i="46"/>
  <c r="AE349" i="46"/>
  <c r="AE353" i="46"/>
  <c r="AE356" i="46"/>
  <c r="AE360" i="46"/>
  <c r="AE363" i="46"/>
  <c r="AE366" i="46"/>
  <c r="AE369" i="46"/>
  <c r="AE372" i="46"/>
  <c r="AE376" i="46"/>
  <c r="AE379" i="46"/>
  <c r="AE382" i="46"/>
  <c r="AE409" i="46"/>
  <c r="AE412" i="46"/>
  <c r="AE415" i="46"/>
  <c r="AE418" i="46"/>
  <c r="AE421" i="46"/>
  <c r="AE424" i="46"/>
  <c r="AE427" i="46"/>
  <c r="AE430" i="46"/>
  <c r="AE433" i="46"/>
  <c r="AE437" i="46"/>
  <c r="AE440" i="46"/>
  <c r="AE443" i="46"/>
  <c r="AE446" i="46"/>
  <c r="AE449" i="46"/>
  <c r="AE452" i="46"/>
  <c r="AE455" i="46"/>
  <c r="AE458" i="46"/>
  <c r="AE462" i="46"/>
  <c r="AE465" i="46"/>
  <c r="AE468" i="46"/>
  <c r="AE471" i="46"/>
  <c r="AE474" i="46"/>
  <c r="AE478" i="46"/>
  <c r="AE482" i="46"/>
  <c r="AE485" i="46"/>
  <c r="AE489" i="46"/>
  <c r="AE492" i="46"/>
  <c r="AE495" i="46"/>
  <c r="AE498" i="46"/>
  <c r="AE501" i="46"/>
  <c r="AE505" i="46"/>
  <c r="AE508" i="46"/>
  <c r="AE511" i="46"/>
  <c r="AE23" i="46"/>
  <c r="AE26" i="46"/>
  <c r="AE29" i="46"/>
  <c r="AE32" i="46"/>
  <c r="AE35" i="46"/>
  <c r="AE38" i="46"/>
  <c r="AE41" i="46"/>
  <c r="AE44" i="46"/>
  <c r="AE47" i="46"/>
  <c r="AE51" i="46"/>
  <c r="AE54" i="46"/>
  <c r="AE57" i="46"/>
  <c r="AE60" i="46"/>
  <c r="AE63" i="46"/>
  <c r="AE66" i="46"/>
  <c r="AE69" i="46"/>
  <c r="AE72" i="46"/>
  <c r="AE76" i="46"/>
  <c r="AE79" i="46"/>
  <c r="AE82" i="46"/>
  <c r="AE85" i="46"/>
  <c r="AE88" i="46"/>
  <c r="AE92" i="46"/>
  <c r="AE96" i="46"/>
  <c r="AE99" i="46"/>
  <c r="AE103" i="46"/>
  <c r="AE106" i="46"/>
  <c r="AE109" i="46"/>
  <c r="AE112" i="46"/>
  <c r="AE115" i="46"/>
  <c r="AE119" i="46"/>
  <c r="AE122" i="46"/>
  <c r="AE125" i="46"/>
  <c r="G209" i="46"/>
  <c r="G156" i="46"/>
  <c r="G159" i="46"/>
  <c r="G178" i="46"/>
  <c r="G179" i="46"/>
  <c r="G181" i="46"/>
  <c r="G182" i="46"/>
  <c r="G190" i="46"/>
  <c r="G199" i="46"/>
  <c r="G215" i="46"/>
  <c r="G233" i="46"/>
  <c r="G246" i="46"/>
  <c r="G247" i="46"/>
  <c r="F307" i="46"/>
  <c r="F316" i="46"/>
  <c r="F319" i="46"/>
  <c r="F338" i="46"/>
  <c r="F348" i="46"/>
  <c r="F362" i="46"/>
  <c r="F375" i="46"/>
  <c r="F297" i="46"/>
  <c r="F310" i="46"/>
  <c r="E414" i="46"/>
  <c r="E432" i="46"/>
  <c r="E436" i="46"/>
  <c r="E439" i="46"/>
  <c r="E442" i="46"/>
  <c r="E445" i="46"/>
  <c r="E448" i="46"/>
  <c r="E467" i="46"/>
  <c r="E477" i="46"/>
  <c r="E504" i="46"/>
  <c r="H47" i="46"/>
  <c r="H54" i="46"/>
  <c r="H106" i="46"/>
  <c r="H119" i="46"/>
  <c r="H22" i="46"/>
  <c r="H28" i="46"/>
  <c r="H31" i="46"/>
  <c r="H37" i="46"/>
  <c r="H40" i="46"/>
  <c r="H50" i="46"/>
  <c r="H53" i="46"/>
  <c r="H59" i="46"/>
  <c r="H62" i="46"/>
  <c r="H71" i="46"/>
  <c r="H84" i="46"/>
  <c r="H87" i="46"/>
  <c r="H102" i="46"/>
  <c r="H105" i="46"/>
  <c r="H111" i="46"/>
  <c r="H114" i="46"/>
  <c r="R209" i="46"/>
  <c r="R219" i="46"/>
  <c r="R178" i="46"/>
  <c r="R179" i="46"/>
  <c r="R181" i="46"/>
  <c r="R182" i="46"/>
  <c r="R190" i="46"/>
  <c r="R199" i="46"/>
  <c r="R215" i="46"/>
  <c r="R233" i="46"/>
  <c r="R247" i="46"/>
  <c r="Q307" i="46"/>
  <c r="Q316" i="46"/>
  <c r="Q319" i="46"/>
  <c r="Q362" i="46"/>
  <c r="Q375" i="46"/>
  <c r="Q310" i="46"/>
  <c r="P436" i="46"/>
  <c r="P439" i="46"/>
  <c r="P442" i="46"/>
  <c r="P445" i="46"/>
  <c r="P448" i="46"/>
  <c r="P467" i="46"/>
  <c r="P477" i="46"/>
  <c r="P504" i="46"/>
  <c r="S54" i="46"/>
  <c r="S63" i="46"/>
  <c r="S106" i="46"/>
  <c r="S119" i="46"/>
  <c r="S50" i="46"/>
  <c r="S53" i="46"/>
  <c r="S59" i="46"/>
  <c r="S62" i="46"/>
  <c r="S71" i="46"/>
  <c r="S84" i="46"/>
  <c r="S87" i="46"/>
  <c r="S102" i="46"/>
  <c r="S105" i="46"/>
  <c r="S111" i="46"/>
  <c r="S114" i="46"/>
  <c r="AB39" i="79"/>
  <c r="AB42" i="79"/>
  <c r="AB45" i="79"/>
  <c r="AB48" i="79"/>
  <c r="AB51" i="79"/>
  <c r="AB55" i="79"/>
  <c r="AB58" i="79"/>
  <c r="AB61" i="79"/>
  <c r="AB64" i="79"/>
  <c r="AB67" i="79"/>
  <c r="AB71" i="79"/>
  <c r="AB74" i="79"/>
  <c r="AB77" i="79"/>
  <c r="AB81" i="79"/>
  <c r="AB85" i="79"/>
  <c r="AB88" i="79"/>
  <c r="AB92" i="79"/>
  <c r="AB95" i="79"/>
  <c r="AB98" i="79"/>
  <c r="AB101" i="79"/>
  <c r="AB106" i="79"/>
  <c r="AB109" i="79"/>
  <c r="AB112" i="79"/>
  <c r="AB115" i="79"/>
  <c r="AB119" i="79"/>
  <c r="AB122" i="79"/>
  <c r="AB125" i="79"/>
  <c r="AB128" i="79"/>
  <c r="AB131" i="79"/>
  <c r="AB134" i="79"/>
  <c r="AB137" i="79"/>
  <c r="AB140" i="79"/>
  <c r="AB144" i="79"/>
  <c r="AB147" i="79"/>
  <c r="AB150" i="79"/>
  <c r="AB154" i="79"/>
  <c r="AB157" i="79"/>
  <c r="AB160" i="79"/>
  <c r="AB163" i="79"/>
  <c r="AB166" i="79"/>
  <c r="AB169" i="79"/>
  <c r="AB172" i="79"/>
  <c r="AB175" i="79"/>
  <c r="AB178" i="79"/>
  <c r="AB181" i="79"/>
  <c r="AB184" i="79"/>
  <c r="AB187" i="79"/>
  <c r="AB190" i="79"/>
  <c r="AB193" i="79"/>
  <c r="AC39" i="79"/>
  <c r="AC42" i="79"/>
  <c r="AC45" i="79"/>
  <c r="AC48" i="79"/>
  <c r="AC51" i="79"/>
  <c r="AC55" i="79"/>
  <c r="AC58" i="79"/>
  <c r="AC61" i="79"/>
  <c r="AC64" i="79"/>
  <c r="AC67" i="79"/>
  <c r="AC71" i="79"/>
  <c r="AC74" i="79"/>
  <c r="AC77" i="79"/>
  <c r="AC81" i="79"/>
  <c r="AC85" i="79"/>
  <c r="AC88" i="79"/>
  <c r="AC92" i="79"/>
  <c r="AC95" i="79"/>
  <c r="AC98" i="79"/>
  <c r="AC101" i="79"/>
  <c r="AC106" i="79"/>
  <c r="AC109" i="79"/>
  <c r="AC112" i="79"/>
  <c r="AC115" i="79"/>
  <c r="AC119" i="79"/>
  <c r="AC122" i="79"/>
  <c r="AC125" i="79"/>
  <c r="AC128" i="79"/>
  <c r="AC131" i="79"/>
  <c r="AC134" i="79"/>
  <c r="AC137" i="79"/>
  <c r="AC140" i="79"/>
  <c r="AC144" i="79"/>
  <c r="AC147" i="79"/>
  <c r="AC150" i="79"/>
  <c r="AC154" i="79"/>
  <c r="AC157" i="79"/>
  <c r="AC160" i="79"/>
  <c r="AC163" i="79"/>
  <c r="AC166" i="79"/>
  <c r="AC169" i="79"/>
  <c r="AC172" i="79"/>
  <c r="AC175" i="79"/>
  <c r="AC178" i="79"/>
  <c r="AC181" i="79"/>
  <c r="AC184" i="79"/>
  <c r="AC187" i="79"/>
  <c r="AC190" i="79"/>
  <c r="AC193" i="79"/>
  <c r="AD39" i="79"/>
  <c r="AD42" i="79"/>
  <c r="AD45" i="79"/>
  <c r="AD48" i="79"/>
  <c r="AD51" i="79"/>
  <c r="AD55" i="79"/>
  <c r="AD58" i="79"/>
  <c r="AD61" i="79"/>
  <c r="AD64" i="79"/>
  <c r="AD67" i="79"/>
  <c r="AD71" i="79"/>
  <c r="AD74" i="79"/>
  <c r="AD77" i="79"/>
  <c r="AD81" i="79"/>
  <c r="AD85" i="79"/>
  <c r="AD88" i="79"/>
  <c r="AD92" i="79"/>
  <c r="AD95" i="79"/>
  <c r="AD98" i="79"/>
  <c r="AD101" i="79"/>
  <c r="AD106" i="79"/>
  <c r="AD109" i="79"/>
  <c r="AD112" i="79"/>
  <c r="AD115" i="79"/>
  <c r="AD119" i="79"/>
  <c r="AD122" i="79"/>
  <c r="AD125" i="79"/>
  <c r="AD128" i="79"/>
  <c r="AD131" i="79"/>
  <c r="AD134" i="79"/>
  <c r="AD137" i="79"/>
  <c r="AD140" i="79"/>
  <c r="AD144" i="79"/>
  <c r="AD147" i="79"/>
  <c r="AD150" i="79"/>
  <c r="AD154" i="79"/>
  <c r="AD157" i="79"/>
  <c r="AD160" i="79"/>
  <c r="AD163" i="79"/>
  <c r="AD166" i="79"/>
  <c r="AD169" i="79"/>
  <c r="AD172" i="79"/>
  <c r="AD175" i="79"/>
  <c r="AD178" i="79"/>
  <c r="AD181" i="79"/>
  <c r="AD184" i="79"/>
  <c r="AD187" i="79"/>
  <c r="AD190" i="79"/>
  <c r="AD193" i="79"/>
  <c r="H129" i="45"/>
  <c r="AE39" i="79"/>
  <c r="AE42" i="79"/>
  <c r="AE45" i="79"/>
  <c r="AE48" i="79"/>
  <c r="AE51" i="79"/>
  <c r="AE55" i="79"/>
  <c r="AE58" i="79"/>
  <c r="AE61" i="79"/>
  <c r="AE64" i="79"/>
  <c r="AE67" i="79"/>
  <c r="AE71" i="79"/>
  <c r="AE74" i="79"/>
  <c r="AE77" i="79"/>
  <c r="AE81" i="79"/>
  <c r="AE85" i="79"/>
  <c r="AE88" i="79"/>
  <c r="AE92" i="79"/>
  <c r="AE95" i="79"/>
  <c r="AE98" i="79"/>
  <c r="AE101" i="79"/>
  <c r="AE106" i="79"/>
  <c r="AE109" i="79"/>
  <c r="AE112" i="79"/>
  <c r="AE115" i="79"/>
  <c r="AE119" i="79"/>
  <c r="AE122" i="79"/>
  <c r="AE125" i="79"/>
  <c r="AE128" i="79"/>
  <c r="AE131" i="79"/>
  <c r="AE134" i="79"/>
  <c r="AE137" i="79"/>
  <c r="AE140" i="79"/>
  <c r="AE144" i="79"/>
  <c r="AE147" i="79"/>
  <c r="AE150" i="79"/>
  <c r="AE154" i="79"/>
  <c r="AE157" i="79"/>
  <c r="AE160" i="79"/>
  <c r="AE163" i="79"/>
  <c r="AE166" i="79"/>
  <c r="AE169" i="79"/>
  <c r="AE172" i="79"/>
  <c r="AE175" i="79"/>
  <c r="AE178" i="79"/>
  <c r="AE181" i="79"/>
  <c r="AE184" i="79"/>
  <c r="AE187" i="79"/>
  <c r="AE190" i="79"/>
  <c r="AE193" i="79"/>
  <c r="S219" i="46"/>
  <c r="T219" i="46"/>
  <c r="U219" i="46"/>
  <c r="V219" i="46"/>
  <c r="W219" i="46"/>
  <c r="X219" i="46"/>
  <c r="S209" i="46"/>
  <c r="T209" i="46"/>
  <c r="U209" i="46"/>
  <c r="V209" i="46"/>
  <c r="W209" i="46"/>
  <c r="X209" i="46"/>
  <c r="F94" i="79"/>
  <c r="G94" i="79"/>
  <c r="H94" i="79"/>
  <c r="I94" i="79"/>
  <c r="J94" i="79"/>
  <c r="K94" i="79"/>
  <c r="L94" i="79"/>
  <c r="M94" i="79"/>
  <c r="E94" i="79"/>
  <c r="R375" i="46"/>
  <c r="S375" i="46"/>
  <c r="T375" i="46"/>
  <c r="R362" i="46"/>
  <c r="S362" i="46"/>
  <c r="T362" i="46"/>
  <c r="U362" i="46"/>
  <c r="V362" i="46"/>
  <c r="W362" i="46"/>
  <c r="X362" i="46"/>
  <c r="S348" i="46"/>
  <c r="T348" i="46"/>
  <c r="U348" i="46"/>
  <c r="V348" i="46"/>
  <c r="W348" i="46"/>
  <c r="X348" i="46"/>
  <c r="R338" i="46"/>
  <c r="S338" i="46"/>
  <c r="T338" i="46"/>
  <c r="U338" i="46"/>
  <c r="V338" i="46"/>
  <c r="W338" i="46"/>
  <c r="R319" i="46"/>
  <c r="R316" i="46"/>
  <c r="S316" i="46"/>
  <c r="T316" i="46"/>
  <c r="U316" i="46"/>
  <c r="V316" i="46"/>
  <c r="W316" i="46"/>
  <c r="X316" i="46"/>
  <c r="R307" i="46"/>
  <c r="S307" i="46"/>
  <c r="T307" i="46"/>
  <c r="U307" i="46"/>
  <c r="V307" i="46"/>
  <c r="W307" i="46"/>
  <c r="X307" i="46"/>
  <c r="G375" i="46"/>
  <c r="H375" i="46"/>
  <c r="I375" i="46"/>
  <c r="G362" i="46"/>
  <c r="H362" i="46"/>
  <c r="I362" i="46"/>
  <c r="J362" i="46"/>
  <c r="K362" i="46"/>
  <c r="L362" i="46"/>
  <c r="M362" i="46"/>
  <c r="G348" i="46"/>
  <c r="H348" i="46"/>
  <c r="I348" i="46"/>
  <c r="J348" i="46"/>
  <c r="K348" i="46"/>
  <c r="L348" i="46"/>
  <c r="M348" i="46"/>
  <c r="G338" i="46"/>
  <c r="H338" i="46"/>
  <c r="I338" i="46"/>
  <c r="J338" i="46"/>
  <c r="K338" i="46"/>
  <c r="G319" i="46"/>
  <c r="G316" i="46"/>
  <c r="H316" i="46"/>
  <c r="I316" i="46"/>
  <c r="J316" i="46"/>
  <c r="K316" i="46"/>
  <c r="L316" i="46"/>
  <c r="M316" i="46"/>
  <c r="G307" i="46"/>
  <c r="H307" i="46"/>
  <c r="I307" i="46"/>
  <c r="J307" i="46"/>
  <c r="K307" i="46"/>
  <c r="L307" i="46"/>
  <c r="M307" i="46"/>
  <c r="G285" i="46"/>
  <c r="H285" i="46"/>
  <c r="I285" i="46"/>
  <c r="J285" i="46"/>
  <c r="K285" i="46"/>
  <c r="L285" i="46"/>
  <c r="M285" i="46"/>
  <c r="H209" i="46"/>
  <c r="I209" i="46"/>
  <c r="J209" i="46"/>
  <c r="K209" i="46"/>
  <c r="L209" i="46"/>
  <c r="M209" i="46"/>
  <c r="H112" i="79"/>
  <c r="I112" i="79" s="1"/>
  <c r="J112" i="79" s="1"/>
  <c r="K112" i="79" s="1"/>
  <c r="L112" i="79" s="1"/>
  <c r="M112" i="79" s="1"/>
  <c r="E119" i="79"/>
  <c r="F119" i="79" s="1"/>
  <c r="G119" i="79" s="1"/>
  <c r="H119" i="79" s="1"/>
  <c r="I119" i="79" s="1"/>
  <c r="J119" i="79" s="1"/>
  <c r="K119" i="79" s="1"/>
  <c r="L119" i="79" s="1"/>
  <c r="M119" i="79" s="1"/>
  <c r="P119" i="79"/>
  <c r="Q119" i="79" s="1"/>
  <c r="R119" i="79" s="1"/>
  <c r="S119" i="79" s="1"/>
  <c r="T119" i="79" s="1"/>
  <c r="U119" i="79" s="1"/>
  <c r="V119" i="79" s="1"/>
  <c r="W119" i="79" s="1"/>
  <c r="X119" i="79" s="1"/>
  <c r="E63" i="79"/>
  <c r="E64" i="79" s="1"/>
  <c r="F63" i="79"/>
  <c r="G63" i="79"/>
  <c r="H63" i="79"/>
  <c r="I63" i="79"/>
  <c r="J63" i="79"/>
  <c r="K63" i="79"/>
  <c r="L63" i="79"/>
  <c r="M63" i="79"/>
  <c r="E57" i="79"/>
  <c r="F57" i="79"/>
  <c r="G57" i="79"/>
  <c r="H57" i="79"/>
  <c r="I57" i="79"/>
  <c r="J57" i="79"/>
  <c r="K57" i="79"/>
  <c r="L57" i="79"/>
  <c r="M57" i="79"/>
  <c r="E38" i="79"/>
  <c r="E39" i="79" s="1"/>
  <c r="F38" i="79"/>
  <c r="G38" i="79"/>
  <c r="H38" i="79"/>
  <c r="I38" i="79"/>
  <c r="J38" i="79"/>
  <c r="K38" i="79"/>
  <c r="L38" i="79"/>
  <c r="M38" i="79"/>
  <c r="AF23" i="46"/>
  <c r="AF26" i="46"/>
  <c r="AF29" i="46"/>
  <c r="AF32" i="46"/>
  <c r="AF35" i="46"/>
  <c r="AF38" i="46"/>
  <c r="AF41" i="46"/>
  <c r="AF44" i="46"/>
  <c r="AF47" i="46"/>
  <c r="AF51" i="46"/>
  <c r="AF54" i="46"/>
  <c r="AF57" i="46"/>
  <c r="AF60" i="46"/>
  <c r="AF63" i="46"/>
  <c r="AF66" i="46"/>
  <c r="AF69" i="46"/>
  <c r="AF72" i="46"/>
  <c r="AF76" i="46"/>
  <c r="AF79" i="46"/>
  <c r="AF82" i="46"/>
  <c r="AF85" i="46"/>
  <c r="AF88" i="46"/>
  <c r="AF92" i="46"/>
  <c r="AF96" i="46"/>
  <c r="AF99" i="46"/>
  <c r="AF103" i="46"/>
  <c r="AF106" i="46"/>
  <c r="AF109" i="46"/>
  <c r="AF112" i="46"/>
  <c r="AF115" i="46"/>
  <c r="AF119" i="46"/>
  <c r="AF122" i="46"/>
  <c r="AF125" i="46"/>
  <c r="E47" i="46"/>
  <c r="E54" i="46"/>
  <c r="E106" i="46"/>
  <c r="E119" i="46"/>
  <c r="E22" i="46"/>
  <c r="E31" i="46"/>
  <c r="E37" i="46"/>
  <c r="E40" i="46"/>
  <c r="E50" i="46"/>
  <c r="E53" i="46"/>
  <c r="E59" i="46"/>
  <c r="E62" i="46"/>
  <c r="E71" i="46"/>
  <c r="E84" i="46"/>
  <c r="E87" i="46"/>
  <c r="E102" i="46"/>
  <c r="E105" i="46"/>
  <c r="E111" i="46"/>
  <c r="E114" i="46"/>
  <c r="AF151" i="46"/>
  <c r="AF154" i="46"/>
  <c r="AF157" i="46"/>
  <c r="AF160" i="46"/>
  <c r="AF163" i="46"/>
  <c r="AF166" i="46"/>
  <c r="AF169" i="46"/>
  <c r="AF172" i="46"/>
  <c r="AF175" i="46"/>
  <c r="AF179" i="46"/>
  <c r="AF182" i="46"/>
  <c r="AF185" i="46"/>
  <c r="AF188" i="46"/>
  <c r="AF191" i="46"/>
  <c r="AF194" i="46"/>
  <c r="AF197" i="46"/>
  <c r="AF200" i="46"/>
  <c r="AF204" i="46"/>
  <c r="AF207" i="46"/>
  <c r="AF210" i="46"/>
  <c r="AF213" i="46"/>
  <c r="AF216" i="46"/>
  <c r="AF220" i="46"/>
  <c r="AF224" i="46"/>
  <c r="AF227" i="46"/>
  <c r="AF231" i="46"/>
  <c r="AF234" i="46"/>
  <c r="AF237" i="46"/>
  <c r="AF240" i="46"/>
  <c r="AF243" i="46"/>
  <c r="AF247" i="46"/>
  <c r="AF250" i="46"/>
  <c r="AF253" i="46"/>
  <c r="F47" i="46"/>
  <c r="F54" i="46"/>
  <c r="F106" i="46"/>
  <c r="F119" i="46"/>
  <c r="F22" i="46"/>
  <c r="F31" i="46"/>
  <c r="F37" i="46"/>
  <c r="F40" i="46"/>
  <c r="F50" i="46"/>
  <c r="F53" i="46"/>
  <c r="F59" i="46"/>
  <c r="F62" i="46"/>
  <c r="F71" i="46"/>
  <c r="F84" i="46"/>
  <c r="F87" i="46"/>
  <c r="F102" i="46"/>
  <c r="F105" i="46"/>
  <c r="F111" i="46"/>
  <c r="F114" i="46"/>
  <c r="E156" i="46"/>
  <c r="E178" i="46"/>
  <c r="E179" i="46"/>
  <c r="E181" i="46"/>
  <c r="E182" i="46"/>
  <c r="E190" i="46"/>
  <c r="E199" i="46"/>
  <c r="E215" i="46"/>
  <c r="E233" i="46"/>
  <c r="E246" i="46"/>
  <c r="E247" i="46"/>
  <c r="AF280" i="46"/>
  <c r="AF283" i="46"/>
  <c r="AF286" i="46"/>
  <c r="AF289" i="46"/>
  <c r="AF292" i="46"/>
  <c r="AF295" i="46"/>
  <c r="AF298" i="46"/>
  <c r="AF301" i="46"/>
  <c r="AF304" i="46"/>
  <c r="AF308" i="46"/>
  <c r="AF311" i="46"/>
  <c r="AF314" i="46"/>
  <c r="AF317" i="46"/>
  <c r="AF320" i="46"/>
  <c r="AF323" i="46"/>
  <c r="AF326" i="46"/>
  <c r="AF329" i="46"/>
  <c r="AF333" i="46"/>
  <c r="AF336" i="46"/>
  <c r="AF339" i="46"/>
  <c r="AF342" i="46"/>
  <c r="AF345" i="46"/>
  <c r="AF349" i="46"/>
  <c r="AF353" i="46"/>
  <c r="AF356" i="46"/>
  <c r="AF360" i="46"/>
  <c r="AF363" i="46"/>
  <c r="AF366" i="46"/>
  <c r="AF369" i="46"/>
  <c r="AF372" i="46"/>
  <c r="AF376" i="46"/>
  <c r="AF379" i="46"/>
  <c r="AF382" i="46"/>
  <c r="AF409" i="46"/>
  <c r="AF412" i="46"/>
  <c r="AF415" i="46"/>
  <c r="AF418" i="46"/>
  <c r="AF421" i="46"/>
  <c r="AF424" i="46"/>
  <c r="AF427" i="46"/>
  <c r="AF430" i="46"/>
  <c r="AF433" i="46"/>
  <c r="AF437" i="46"/>
  <c r="AF440" i="46"/>
  <c r="AF443" i="46"/>
  <c r="AF446" i="46"/>
  <c r="AF449" i="46"/>
  <c r="AF452" i="46"/>
  <c r="AF455" i="46"/>
  <c r="AF458" i="46"/>
  <c r="AF462" i="46"/>
  <c r="AF465" i="46"/>
  <c r="AF468" i="46"/>
  <c r="AF471" i="46"/>
  <c r="AF474" i="46"/>
  <c r="AF478" i="46"/>
  <c r="AF482" i="46"/>
  <c r="AF485" i="46"/>
  <c r="AF489" i="46"/>
  <c r="AF492" i="46"/>
  <c r="AF495" i="46"/>
  <c r="AF498" i="46"/>
  <c r="AF501" i="46"/>
  <c r="AF505" i="46"/>
  <c r="AF508" i="46"/>
  <c r="AF511" i="46"/>
  <c r="AF39" i="79"/>
  <c r="AF42" i="79"/>
  <c r="AF45" i="79"/>
  <c r="AF48" i="79"/>
  <c r="AF51" i="79"/>
  <c r="AF55" i="79"/>
  <c r="AF58" i="79"/>
  <c r="AF61" i="79"/>
  <c r="AF64" i="79"/>
  <c r="AF67" i="79"/>
  <c r="AF71" i="79"/>
  <c r="AF74" i="79"/>
  <c r="AF77" i="79"/>
  <c r="AF81" i="79"/>
  <c r="AF85" i="79"/>
  <c r="AF88" i="79"/>
  <c r="AF92" i="79"/>
  <c r="AF95" i="79"/>
  <c r="AF98" i="79"/>
  <c r="AF101" i="79"/>
  <c r="AF106" i="79"/>
  <c r="AF109" i="79"/>
  <c r="AF112" i="79"/>
  <c r="AF115" i="79"/>
  <c r="AF119" i="79"/>
  <c r="AF122" i="79"/>
  <c r="AF125" i="79"/>
  <c r="AF128" i="79"/>
  <c r="AF131" i="79"/>
  <c r="AF134" i="79"/>
  <c r="AF137" i="79"/>
  <c r="AF140" i="79"/>
  <c r="AF144" i="79"/>
  <c r="AF147" i="79"/>
  <c r="AF150" i="79"/>
  <c r="AF154" i="79"/>
  <c r="AF157" i="79"/>
  <c r="AF160" i="79"/>
  <c r="AF163" i="79"/>
  <c r="AF166" i="79"/>
  <c r="AF169" i="79"/>
  <c r="AF172" i="79"/>
  <c r="AF175" i="79"/>
  <c r="AF178" i="79"/>
  <c r="AF181" i="79"/>
  <c r="AF184" i="79"/>
  <c r="AF187" i="79"/>
  <c r="AF190" i="79"/>
  <c r="AF193" i="79"/>
  <c r="I47" i="46"/>
  <c r="I54" i="46"/>
  <c r="I106" i="46"/>
  <c r="I119" i="46"/>
  <c r="I22" i="46"/>
  <c r="I28" i="46"/>
  <c r="I31" i="46"/>
  <c r="I37" i="46"/>
  <c r="I40" i="46"/>
  <c r="I50" i="46"/>
  <c r="I53" i="46"/>
  <c r="I59" i="46"/>
  <c r="I62" i="46"/>
  <c r="I71" i="46"/>
  <c r="I84" i="46"/>
  <c r="I87" i="46"/>
  <c r="I102" i="46"/>
  <c r="I105" i="46"/>
  <c r="I111" i="46"/>
  <c r="I114" i="46"/>
  <c r="H156" i="46"/>
  <c r="H178" i="46"/>
  <c r="H179" i="46"/>
  <c r="H181" i="46"/>
  <c r="H182" i="46"/>
  <c r="H190" i="46"/>
  <c r="H199" i="46"/>
  <c r="H215" i="46"/>
  <c r="H233" i="46"/>
  <c r="H246" i="46"/>
  <c r="H247" i="46"/>
  <c r="G310" i="46"/>
  <c r="F414" i="46"/>
  <c r="F432" i="46"/>
  <c r="F436" i="46"/>
  <c r="F439" i="46"/>
  <c r="F442" i="46"/>
  <c r="F445" i="46"/>
  <c r="F448" i="46"/>
  <c r="F467" i="46"/>
  <c r="F477" i="46"/>
  <c r="F504" i="46"/>
  <c r="E48" i="79"/>
  <c r="F48" i="79" s="1"/>
  <c r="G48" i="79" s="1"/>
  <c r="H48" i="79" s="1"/>
  <c r="I48" i="79" s="1"/>
  <c r="J48" i="79" s="1"/>
  <c r="K48" i="79" s="1"/>
  <c r="L48" i="79" s="1"/>
  <c r="M48" i="79" s="1"/>
  <c r="E51" i="79"/>
  <c r="F51" i="79" s="1"/>
  <c r="G51" i="79" s="1"/>
  <c r="H51" i="79" s="1"/>
  <c r="I51" i="79" s="1"/>
  <c r="J51" i="79" s="1"/>
  <c r="K51" i="79" s="1"/>
  <c r="L51" i="79" s="1"/>
  <c r="M51" i="79" s="1"/>
  <c r="E55" i="79"/>
  <c r="F55" i="79" s="1"/>
  <c r="G55" i="79" s="1"/>
  <c r="E105" i="79"/>
  <c r="E106" i="79" s="1"/>
  <c r="E109" i="79"/>
  <c r="F109" i="79" s="1"/>
  <c r="G109" i="79" s="1"/>
  <c r="H109" i="79" s="1"/>
  <c r="I109" i="79" s="1"/>
  <c r="J109" i="79" s="1"/>
  <c r="K109" i="79" s="1"/>
  <c r="L109" i="79" s="1"/>
  <c r="M109" i="79" s="1"/>
  <c r="E121" i="79"/>
  <c r="E122" i="79" s="1"/>
  <c r="E41" i="79"/>
  <c r="E44" i="79"/>
  <c r="E47" i="79"/>
  <c r="E50" i="79"/>
  <c r="E54" i="79"/>
  <c r="E60" i="79"/>
  <c r="E76" i="79"/>
  <c r="E80" i="79"/>
  <c r="E87" i="79"/>
  <c r="E91" i="79"/>
  <c r="E108" i="79"/>
  <c r="AG23" i="46"/>
  <c r="AG26" i="46"/>
  <c r="AG29" i="46"/>
  <c r="AG32" i="46"/>
  <c r="AG35" i="46"/>
  <c r="AG38" i="46"/>
  <c r="AG41" i="46"/>
  <c r="AG44" i="46"/>
  <c r="AG47" i="46"/>
  <c r="AG51" i="46"/>
  <c r="AG54" i="46"/>
  <c r="AG57" i="46"/>
  <c r="AG60" i="46"/>
  <c r="AG63" i="46"/>
  <c r="AG66" i="46"/>
  <c r="AG69" i="46"/>
  <c r="AG72" i="46"/>
  <c r="AG76" i="46"/>
  <c r="AG79" i="46"/>
  <c r="AG82" i="46"/>
  <c r="AG85" i="46"/>
  <c r="AG88" i="46"/>
  <c r="AG92" i="46"/>
  <c r="AG96" i="46"/>
  <c r="AG99" i="46"/>
  <c r="AG103" i="46"/>
  <c r="AG106" i="46"/>
  <c r="AG109" i="46"/>
  <c r="AG112" i="46"/>
  <c r="AG115" i="46"/>
  <c r="AG119" i="46"/>
  <c r="AG122" i="46"/>
  <c r="AG125" i="46"/>
  <c r="AG151" i="46"/>
  <c r="AG154" i="46"/>
  <c r="AG157" i="46"/>
  <c r="AG160" i="46"/>
  <c r="AG163" i="46"/>
  <c r="AG166" i="46"/>
  <c r="AG169" i="46"/>
  <c r="AG172" i="46"/>
  <c r="AG175" i="46"/>
  <c r="AG179" i="46"/>
  <c r="AG182" i="46"/>
  <c r="AG185" i="46"/>
  <c r="AG188" i="46"/>
  <c r="AG191" i="46"/>
  <c r="AG194" i="46"/>
  <c r="AG197" i="46"/>
  <c r="AG200" i="46"/>
  <c r="AG204" i="46"/>
  <c r="AG207" i="46"/>
  <c r="AG210" i="46"/>
  <c r="AG213" i="46"/>
  <c r="AG216" i="46"/>
  <c r="AG220" i="46"/>
  <c r="AG224" i="46"/>
  <c r="AG227" i="46"/>
  <c r="AG231" i="46"/>
  <c r="AG234" i="46"/>
  <c r="AG237" i="46"/>
  <c r="AG240" i="46"/>
  <c r="AG243" i="46"/>
  <c r="AG247" i="46"/>
  <c r="AG250" i="46"/>
  <c r="AG253" i="46"/>
  <c r="AG280" i="46"/>
  <c r="AG283" i="46"/>
  <c r="AG286" i="46"/>
  <c r="AG289" i="46"/>
  <c r="AG292" i="46"/>
  <c r="AG295" i="46"/>
  <c r="AG298" i="46"/>
  <c r="AG301" i="46"/>
  <c r="AG304" i="46"/>
  <c r="AG308" i="46"/>
  <c r="AG311" i="46"/>
  <c r="AG314" i="46"/>
  <c r="AG317" i="46"/>
  <c r="AG320" i="46"/>
  <c r="AG323" i="46"/>
  <c r="AG326" i="46"/>
  <c r="AG329" i="46"/>
  <c r="AG333" i="46"/>
  <c r="AG336" i="46"/>
  <c r="AG339" i="46"/>
  <c r="AG342" i="46"/>
  <c r="AG345" i="46"/>
  <c r="AG349" i="46"/>
  <c r="AG353" i="46"/>
  <c r="AG356" i="46"/>
  <c r="AG360" i="46"/>
  <c r="AG363" i="46"/>
  <c r="AG366" i="46"/>
  <c r="AG369" i="46"/>
  <c r="AG372" i="46"/>
  <c r="AG376" i="46"/>
  <c r="AG379" i="46"/>
  <c r="AG382" i="46"/>
  <c r="AG409" i="46"/>
  <c r="AG412" i="46"/>
  <c r="AG415" i="46"/>
  <c r="AG418" i="46"/>
  <c r="AG421" i="46"/>
  <c r="AG424" i="46"/>
  <c r="AG427" i="46"/>
  <c r="AG430" i="46"/>
  <c r="AG433" i="46"/>
  <c r="AG437" i="46"/>
  <c r="AG440" i="46"/>
  <c r="AG443" i="46"/>
  <c r="AG446" i="46"/>
  <c r="AG449" i="46"/>
  <c r="AG452" i="46"/>
  <c r="AG455" i="46"/>
  <c r="AG458" i="46"/>
  <c r="AG462" i="46"/>
  <c r="AG465" i="46"/>
  <c r="AG468" i="46"/>
  <c r="AG471" i="46"/>
  <c r="AG474" i="46"/>
  <c r="AG478" i="46"/>
  <c r="AG482" i="46"/>
  <c r="AG485" i="46"/>
  <c r="AG489" i="46"/>
  <c r="AG492" i="46"/>
  <c r="AG495" i="46"/>
  <c r="AG498" i="46"/>
  <c r="AG501" i="46"/>
  <c r="AG505" i="46"/>
  <c r="AG508" i="46"/>
  <c r="AG511" i="46"/>
  <c r="AG39" i="79"/>
  <c r="AG42" i="79"/>
  <c r="AG45" i="79"/>
  <c r="AG48" i="79"/>
  <c r="AG51" i="79"/>
  <c r="AG55" i="79"/>
  <c r="AG58" i="79"/>
  <c r="AG61" i="79"/>
  <c r="AG64" i="79"/>
  <c r="AG67" i="79"/>
  <c r="AG71" i="79"/>
  <c r="AG74" i="79"/>
  <c r="AG77" i="79"/>
  <c r="AG81" i="79"/>
  <c r="AG85" i="79"/>
  <c r="AG88" i="79"/>
  <c r="AG92" i="79"/>
  <c r="AG95" i="79"/>
  <c r="AG98" i="79"/>
  <c r="AG101" i="79"/>
  <c r="AG106" i="79"/>
  <c r="AG109" i="79"/>
  <c r="AG112" i="79"/>
  <c r="AG115" i="79"/>
  <c r="AG119" i="79"/>
  <c r="AG122" i="79"/>
  <c r="AG125" i="79"/>
  <c r="AG128" i="79"/>
  <c r="AG131" i="79"/>
  <c r="AG134" i="79"/>
  <c r="AG137" i="79"/>
  <c r="AG140" i="79"/>
  <c r="AG144" i="79"/>
  <c r="AG147" i="79"/>
  <c r="AG150" i="79"/>
  <c r="AG154" i="79"/>
  <c r="AG157" i="79"/>
  <c r="AG160" i="79"/>
  <c r="AG163" i="79"/>
  <c r="AG166" i="79"/>
  <c r="AG169" i="79"/>
  <c r="AG172" i="79"/>
  <c r="AG175" i="79"/>
  <c r="AG178" i="79"/>
  <c r="AG181" i="79"/>
  <c r="AG184" i="79"/>
  <c r="AG187" i="79"/>
  <c r="AG190" i="79"/>
  <c r="AG193" i="79"/>
  <c r="AH23" i="46"/>
  <c r="AH26" i="46"/>
  <c r="AH29" i="46"/>
  <c r="AH32" i="46"/>
  <c r="AH35" i="46"/>
  <c r="AH38" i="46"/>
  <c r="AH41" i="46"/>
  <c r="AH44" i="46"/>
  <c r="AH47" i="46"/>
  <c r="AH51" i="46"/>
  <c r="AH54" i="46"/>
  <c r="AH57" i="46"/>
  <c r="AH60" i="46"/>
  <c r="AH63" i="46"/>
  <c r="AH66" i="46"/>
  <c r="AH69" i="46"/>
  <c r="AH72" i="46"/>
  <c r="AH76" i="46"/>
  <c r="AH79" i="46"/>
  <c r="AH82" i="46"/>
  <c r="AH85" i="46"/>
  <c r="AH88" i="46"/>
  <c r="AH92" i="46"/>
  <c r="AH96" i="46"/>
  <c r="AH99" i="46"/>
  <c r="AH103" i="46"/>
  <c r="AH106" i="46"/>
  <c r="AH109" i="46"/>
  <c r="AH112" i="46"/>
  <c r="AH115" i="46"/>
  <c r="AH119" i="46"/>
  <c r="AH122" i="46"/>
  <c r="AH125" i="46"/>
  <c r="AH151" i="46"/>
  <c r="AH154" i="46"/>
  <c r="AH157" i="46"/>
  <c r="AH160" i="46"/>
  <c r="AH163" i="46"/>
  <c r="AH166" i="46"/>
  <c r="AH169" i="46"/>
  <c r="AH172" i="46"/>
  <c r="AH175" i="46"/>
  <c r="AH179" i="46"/>
  <c r="AH182" i="46"/>
  <c r="AH185" i="46"/>
  <c r="AH188" i="46"/>
  <c r="AH191" i="46"/>
  <c r="AH194" i="46"/>
  <c r="AH197" i="46"/>
  <c r="AH200" i="46"/>
  <c r="AH204" i="46"/>
  <c r="AH207" i="46"/>
  <c r="AH210" i="46"/>
  <c r="AH213" i="46"/>
  <c r="AH216" i="46"/>
  <c r="AH220" i="46"/>
  <c r="AH224" i="46"/>
  <c r="AH227" i="46"/>
  <c r="AH231" i="46"/>
  <c r="AH234" i="46"/>
  <c r="AH237" i="46"/>
  <c r="AH240" i="46"/>
  <c r="AH243" i="46"/>
  <c r="AH247" i="46"/>
  <c r="AH250" i="46"/>
  <c r="AH253" i="46"/>
  <c r="AH280" i="46"/>
  <c r="AH283" i="46"/>
  <c r="AH286" i="46"/>
  <c r="AH289" i="46"/>
  <c r="AH292" i="46"/>
  <c r="AH295" i="46"/>
  <c r="AH298" i="46"/>
  <c r="AH301" i="46"/>
  <c r="AH304" i="46"/>
  <c r="AH308" i="46"/>
  <c r="AH311" i="46"/>
  <c r="AH314" i="46"/>
  <c r="AH317" i="46"/>
  <c r="AH320" i="46"/>
  <c r="AH323" i="46"/>
  <c r="AH326" i="46"/>
  <c r="AH329" i="46"/>
  <c r="AH333" i="46"/>
  <c r="AH336" i="46"/>
  <c r="AH339" i="46"/>
  <c r="AH342" i="46"/>
  <c r="AH345" i="46"/>
  <c r="AH349" i="46"/>
  <c r="AH353" i="46"/>
  <c r="AH356" i="46"/>
  <c r="AH360" i="46"/>
  <c r="AH363" i="46"/>
  <c r="AH366" i="46"/>
  <c r="AH369" i="46"/>
  <c r="AH372" i="46"/>
  <c r="AH376" i="46"/>
  <c r="AH379" i="46"/>
  <c r="AH382" i="46"/>
  <c r="AH409" i="46"/>
  <c r="AH412" i="46"/>
  <c r="AH415" i="46"/>
  <c r="AH418" i="46"/>
  <c r="AH421" i="46"/>
  <c r="AH424" i="46"/>
  <c r="AH427" i="46"/>
  <c r="AH430" i="46"/>
  <c r="AH433" i="46"/>
  <c r="AH437" i="46"/>
  <c r="AH440" i="46"/>
  <c r="AH443" i="46"/>
  <c r="AH446" i="46"/>
  <c r="AH449" i="46"/>
  <c r="AH452" i="46"/>
  <c r="AH455" i="46"/>
  <c r="AH458" i="46"/>
  <c r="AH462" i="46"/>
  <c r="AH465" i="46"/>
  <c r="AH468" i="46"/>
  <c r="AH471" i="46"/>
  <c r="AH474" i="46"/>
  <c r="AH478" i="46"/>
  <c r="AH482" i="46"/>
  <c r="AH485" i="46"/>
  <c r="AH489" i="46"/>
  <c r="AH492" i="46"/>
  <c r="AH495" i="46"/>
  <c r="AH498" i="46"/>
  <c r="AH501" i="46"/>
  <c r="AH505" i="46"/>
  <c r="AH508" i="46"/>
  <c r="AH511" i="46"/>
  <c r="AH39" i="79"/>
  <c r="AH42" i="79"/>
  <c r="AH45" i="79"/>
  <c r="AH48" i="79"/>
  <c r="AH51" i="79"/>
  <c r="AH55" i="79"/>
  <c r="AH58" i="79"/>
  <c r="AH61" i="79"/>
  <c r="AH64" i="79"/>
  <c r="AH67" i="79"/>
  <c r="AH71" i="79"/>
  <c r="AH74" i="79"/>
  <c r="AH77" i="79"/>
  <c r="AH81" i="79"/>
  <c r="AH85" i="79"/>
  <c r="AH88" i="79"/>
  <c r="AH92" i="79"/>
  <c r="AH95" i="79"/>
  <c r="AH98" i="79"/>
  <c r="AH101" i="79"/>
  <c r="AH106" i="79"/>
  <c r="AH109" i="79"/>
  <c r="AH112" i="79"/>
  <c r="AH115" i="79"/>
  <c r="AH119" i="79"/>
  <c r="AH122" i="79"/>
  <c r="AH125" i="79"/>
  <c r="AH128" i="79"/>
  <c r="AH131" i="79"/>
  <c r="AH134" i="79"/>
  <c r="AH137" i="79"/>
  <c r="AH140" i="79"/>
  <c r="AH144" i="79"/>
  <c r="AH147" i="79"/>
  <c r="AH150" i="79"/>
  <c r="AH154" i="79"/>
  <c r="AH157" i="79"/>
  <c r="AH160" i="79"/>
  <c r="AH163" i="79"/>
  <c r="AH166" i="79"/>
  <c r="AH169" i="79"/>
  <c r="AH172" i="79"/>
  <c r="AH175" i="79"/>
  <c r="AH178" i="79"/>
  <c r="AH181" i="79"/>
  <c r="AH184" i="79"/>
  <c r="AH187" i="79"/>
  <c r="AH190" i="79"/>
  <c r="AH193" i="79"/>
  <c r="J47" i="46"/>
  <c r="J54" i="46"/>
  <c r="J106" i="46"/>
  <c r="J119" i="46"/>
  <c r="J22" i="46"/>
  <c r="J28" i="46"/>
  <c r="J31" i="46"/>
  <c r="J37" i="46"/>
  <c r="J40" i="46"/>
  <c r="J50" i="46"/>
  <c r="J53" i="46"/>
  <c r="J59" i="46"/>
  <c r="J62" i="46"/>
  <c r="J71" i="46"/>
  <c r="J84" i="46"/>
  <c r="J87" i="46"/>
  <c r="J102" i="46"/>
  <c r="J105" i="46"/>
  <c r="J111" i="46"/>
  <c r="J114" i="46"/>
  <c r="I156" i="46"/>
  <c r="I178" i="46"/>
  <c r="I179" i="46"/>
  <c r="I181" i="46"/>
  <c r="I182" i="46"/>
  <c r="I190" i="46"/>
  <c r="I199" i="46"/>
  <c r="I215" i="46"/>
  <c r="I233" i="46"/>
  <c r="I246" i="46"/>
  <c r="I247" i="46"/>
  <c r="H310" i="46"/>
  <c r="H319" i="46"/>
  <c r="G414" i="46"/>
  <c r="G432" i="46"/>
  <c r="G436" i="46"/>
  <c r="G439" i="46"/>
  <c r="G442" i="46"/>
  <c r="G445" i="46"/>
  <c r="G448" i="46"/>
  <c r="G467" i="46"/>
  <c r="G477" i="46"/>
  <c r="G504" i="46"/>
  <c r="F105" i="79"/>
  <c r="F121" i="79"/>
  <c r="F41" i="79"/>
  <c r="F44" i="79"/>
  <c r="F47" i="79"/>
  <c r="F50" i="79"/>
  <c r="F54" i="79"/>
  <c r="F60" i="79"/>
  <c r="F76" i="79"/>
  <c r="F80" i="79"/>
  <c r="F87" i="79"/>
  <c r="F91" i="79"/>
  <c r="F108" i="79"/>
  <c r="K47" i="46"/>
  <c r="K54" i="46"/>
  <c r="K106" i="46"/>
  <c r="K119" i="46"/>
  <c r="K22" i="46"/>
  <c r="K28" i="46"/>
  <c r="K31" i="46"/>
  <c r="K37" i="46"/>
  <c r="K40" i="46"/>
  <c r="K50" i="46"/>
  <c r="K53" i="46"/>
  <c r="K59" i="46"/>
  <c r="K62" i="46"/>
  <c r="K71" i="46"/>
  <c r="K84" i="46"/>
  <c r="K87" i="46"/>
  <c r="K102" i="46"/>
  <c r="K105" i="46"/>
  <c r="K111" i="46"/>
  <c r="K114" i="46"/>
  <c r="J156" i="46"/>
  <c r="J178" i="46"/>
  <c r="J179" i="46"/>
  <c r="J181" i="46"/>
  <c r="J182" i="46"/>
  <c r="J190" i="46"/>
  <c r="J199" i="46"/>
  <c r="J215" i="46"/>
  <c r="J233" i="46"/>
  <c r="J246" i="46"/>
  <c r="J247" i="46"/>
  <c r="I328" i="46"/>
  <c r="I310" i="46"/>
  <c r="I319" i="46"/>
  <c r="H414" i="46"/>
  <c r="H432" i="46"/>
  <c r="H436" i="46"/>
  <c r="H439" i="46"/>
  <c r="H442" i="46"/>
  <c r="H445" i="46"/>
  <c r="H448" i="46"/>
  <c r="H467" i="46"/>
  <c r="H477" i="46"/>
  <c r="H504" i="46"/>
  <c r="G105" i="79"/>
  <c r="G121" i="79"/>
  <c r="G41" i="79"/>
  <c r="G44" i="79"/>
  <c r="G47" i="79"/>
  <c r="G50" i="79"/>
  <c r="G54" i="79"/>
  <c r="G60" i="79"/>
  <c r="G76" i="79"/>
  <c r="G80" i="79"/>
  <c r="G87" i="79"/>
  <c r="G91" i="79"/>
  <c r="G108" i="79"/>
  <c r="L47" i="46"/>
  <c r="L54" i="46"/>
  <c r="L106" i="46"/>
  <c r="L119" i="46"/>
  <c r="L22" i="46"/>
  <c r="L28" i="46"/>
  <c r="L31" i="46"/>
  <c r="L37" i="46"/>
  <c r="L40" i="46"/>
  <c r="L50" i="46"/>
  <c r="L53" i="46"/>
  <c r="L59" i="46"/>
  <c r="L62" i="46"/>
  <c r="L71" i="46"/>
  <c r="L84" i="46"/>
  <c r="L87" i="46"/>
  <c r="L102" i="46"/>
  <c r="L105" i="46"/>
  <c r="L111" i="46"/>
  <c r="L114" i="46"/>
  <c r="K156" i="46"/>
  <c r="K178" i="46"/>
  <c r="K179" i="46"/>
  <c r="K181" i="46"/>
  <c r="K182" i="46"/>
  <c r="K190" i="46"/>
  <c r="K199" i="46"/>
  <c r="K215" i="46"/>
  <c r="K233" i="46"/>
  <c r="K246" i="46"/>
  <c r="K247" i="46"/>
  <c r="J310" i="46"/>
  <c r="J319" i="46"/>
  <c r="J375" i="46"/>
  <c r="I414" i="46"/>
  <c r="I432" i="46"/>
  <c r="I436" i="46"/>
  <c r="I439" i="46"/>
  <c r="I442" i="46"/>
  <c r="I445" i="46"/>
  <c r="I448" i="46"/>
  <c r="I467" i="46"/>
  <c r="I477" i="46"/>
  <c r="I504" i="46"/>
  <c r="H105" i="79"/>
  <c r="H121" i="79"/>
  <c r="H41" i="79"/>
  <c r="H44" i="79"/>
  <c r="H47" i="79"/>
  <c r="H50" i="79"/>
  <c r="H54" i="79"/>
  <c r="H60" i="79"/>
  <c r="H76" i="79"/>
  <c r="H80" i="79"/>
  <c r="H87" i="79"/>
  <c r="H91" i="79"/>
  <c r="H108" i="79"/>
  <c r="M47" i="46"/>
  <c r="M54" i="46"/>
  <c r="M106" i="46"/>
  <c r="M119" i="46"/>
  <c r="M22" i="46"/>
  <c r="M28" i="46"/>
  <c r="M31" i="46"/>
  <c r="M37" i="46"/>
  <c r="M40" i="46"/>
  <c r="M50" i="46"/>
  <c r="M53" i="46"/>
  <c r="M59" i="46"/>
  <c r="M62" i="46"/>
  <c r="M71" i="46"/>
  <c r="M84" i="46"/>
  <c r="M87" i="46"/>
  <c r="M102" i="46"/>
  <c r="M105" i="46"/>
  <c r="M111" i="46"/>
  <c r="M114" i="46"/>
  <c r="L156" i="46"/>
  <c r="L178" i="46"/>
  <c r="L179" i="46"/>
  <c r="L181" i="46"/>
  <c r="L182" i="46"/>
  <c r="L190" i="46"/>
  <c r="L199" i="46"/>
  <c r="L215" i="46"/>
  <c r="L233" i="46"/>
  <c r="L246" i="46"/>
  <c r="L247" i="46"/>
  <c r="K310" i="46"/>
  <c r="K319" i="46"/>
  <c r="K375" i="46"/>
  <c r="J414" i="46"/>
  <c r="J432" i="46"/>
  <c r="J436" i="46"/>
  <c r="J439" i="46"/>
  <c r="J442" i="46"/>
  <c r="J445" i="46"/>
  <c r="J448" i="46"/>
  <c r="J467" i="46"/>
  <c r="J477" i="46"/>
  <c r="J504" i="46"/>
  <c r="I105" i="79"/>
  <c r="I121" i="79"/>
  <c r="I41" i="79"/>
  <c r="I44" i="79"/>
  <c r="I47" i="79"/>
  <c r="I50" i="79"/>
  <c r="I54" i="79"/>
  <c r="I60" i="79"/>
  <c r="I76" i="79"/>
  <c r="I80" i="79"/>
  <c r="I87" i="79"/>
  <c r="I91" i="79"/>
  <c r="I108" i="79"/>
  <c r="AI23" i="46"/>
  <c r="AI26" i="46"/>
  <c r="AI29" i="46"/>
  <c r="AI32" i="46"/>
  <c r="AI35" i="46"/>
  <c r="AI38" i="46"/>
  <c r="AI41" i="46"/>
  <c r="AI44" i="46"/>
  <c r="AI47" i="46"/>
  <c r="AI51" i="46"/>
  <c r="AI54" i="46"/>
  <c r="AI57" i="46"/>
  <c r="AI60" i="46"/>
  <c r="AI63" i="46"/>
  <c r="AI66" i="46"/>
  <c r="AI69" i="46"/>
  <c r="AI72" i="46"/>
  <c r="AI76" i="46"/>
  <c r="AI79" i="46"/>
  <c r="AI82" i="46"/>
  <c r="AI85" i="46"/>
  <c r="AI88" i="46"/>
  <c r="AI92" i="46"/>
  <c r="AI96" i="46"/>
  <c r="AI99" i="46"/>
  <c r="AI103" i="46"/>
  <c r="AI106" i="46"/>
  <c r="AI109" i="46"/>
  <c r="AI112" i="46"/>
  <c r="AI115" i="46"/>
  <c r="AI119" i="46"/>
  <c r="AI122" i="46"/>
  <c r="AI125" i="46"/>
  <c r="AI151" i="46"/>
  <c r="AI154" i="46"/>
  <c r="AI157" i="46"/>
  <c r="AI160" i="46"/>
  <c r="AI163" i="46"/>
  <c r="AI166" i="46"/>
  <c r="AI169" i="46"/>
  <c r="AI172" i="46"/>
  <c r="AI175" i="46"/>
  <c r="AI179" i="46"/>
  <c r="AI182" i="46"/>
  <c r="AI185" i="46"/>
  <c r="AI188" i="46"/>
  <c r="AI191" i="46"/>
  <c r="AI194" i="46"/>
  <c r="AI197" i="46"/>
  <c r="AI200" i="46"/>
  <c r="AI204" i="46"/>
  <c r="AI207" i="46"/>
  <c r="AI210" i="46"/>
  <c r="AI213" i="46"/>
  <c r="AI216" i="46"/>
  <c r="AI220" i="46"/>
  <c r="AI224" i="46"/>
  <c r="AI227" i="46"/>
  <c r="AI231" i="46"/>
  <c r="AI234" i="46"/>
  <c r="AI237" i="46"/>
  <c r="AI240" i="46"/>
  <c r="AI243" i="46"/>
  <c r="AI247" i="46"/>
  <c r="AI250" i="46"/>
  <c r="AI253" i="46"/>
  <c r="AI280" i="46"/>
  <c r="AI283" i="46"/>
  <c r="AI286" i="46"/>
  <c r="AI289" i="46"/>
  <c r="AI292" i="46"/>
  <c r="AI295" i="46"/>
  <c r="AI298" i="46"/>
  <c r="AI301" i="46"/>
  <c r="AI304" i="46"/>
  <c r="AI308" i="46"/>
  <c r="AI311" i="46"/>
  <c r="AI314" i="46"/>
  <c r="AI317" i="46"/>
  <c r="AI320" i="46"/>
  <c r="AI323" i="46"/>
  <c r="AI326" i="46"/>
  <c r="AI329" i="46"/>
  <c r="AI333" i="46"/>
  <c r="AI336" i="46"/>
  <c r="AI339" i="46"/>
  <c r="AI342" i="46"/>
  <c r="AI345" i="46"/>
  <c r="AI349" i="46"/>
  <c r="AI353" i="46"/>
  <c r="AI356" i="46"/>
  <c r="AI360" i="46"/>
  <c r="AI363" i="46"/>
  <c r="AI366" i="46"/>
  <c r="AI369" i="46"/>
  <c r="AI372" i="46"/>
  <c r="AI376" i="46"/>
  <c r="AI379" i="46"/>
  <c r="AI382" i="46"/>
  <c r="AI409" i="46"/>
  <c r="AI412" i="46"/>
  <c r="AI415" i="46"/>
  <c r="AI418" i="46"/>
  <c r="AI421" i="46"/>
  <c r="AI424" i="46"/>
  <c r="AI427" i="46"/>
  <c r="AI430" i="46"/>
  <c r="AI433" i="46"/>
  <c r="AI437" i="46"/>
  <c r="AI440" i="46"/>
  <c r="AI443" i="46"/>
  <c r="AI446" i="46"/>
  <c r="AI449" i="46"/>
  <c r="AI452" i="46"/>
  <c r="AI455" i="46"/>
  <c r="AI458" i="46"/>
  <c r="AI462" i="46"/>
  <c r="AI465" i="46"/>
  <c r="AI468" i="46"/>
  <c r="AI471" i="46"/>
  <c r="AI474" i="46"/>
  <c r="AI478" i="46"/>
  <c r="AI482" i="46"/>
  <c r="AI485" i="46"/>
  <c r="AI489" i="46"/>
  <c r="AI492" i="46"/>
  <c r="AI495" i="46"/>
  <c r="AI498" i="46"/>
  <c r="AI501" i="46"/>
  <c r="AI505" i="46"/>
  <c r="AI508" i="46"/>
  <c r="AI511" i="46"/>
  <c r="AI39" i="79"/>
  <c r="AI42" i="79"/>
  <c r="AI45" i="79"/>
  <c r="AI48" i="79"/>
  <c r="AI51" i="79"/>
  <c r="AI55" i="79"/>
  <c r="AI58" i="79"/>
  <c r="AI61" i="79"/>
  <c r="AI64" i="79"/>
  <c r="AI67" i="79"/>
  <c r="AI71" i="79"/>
  <c r="AI74" i="79"/>
  <c r="AI77" i="79"/>
  <c r="AI81" i="79"/>
  <c r="AI85" i="79"/>
  <c r="AI88" i="79"/>
  <c r="AI92" i="79"/>
  <c r="AI95" i="79"/>
  <c r="AI98" i="79"/>
  <c r="AI101" i="79"/>
  <c r="AI106" i="79"/>
  <c r="AI109" i="79"/>
  <c r="AI112" i="79"/>
  <c r="AI115" i="79"/>
  <c r="AI119" i="79"/>
  <c r="AI122" i="79"/>
  <c r="AI125" i="79"/>
  <c r="AI128" i="79"/>
  <c r="AI131" i="79"/>
  <c r="AI134" i="79"/>
  <c r="AI137" i="79"/>
  <c r="AI140" i="79"/>
  <c r="AI144" i="79"/>
  <c r="AI147" i="79"/>
  <c r="AI150" i="79"/>
  <c r="AI154" i="79"/>
  <c r="AI157" i="79"/>
  <c r="AI160" i="79"/>
  <c r="AI163" i="79"/>
  <c r="AI166" i="79"/>
  <c r="AI169" i="79"/>
  <c r="AI172" i="79"/>
  <c r="AI175" i="79"/>
  <c r="AI178" i="79"/>
  <c r="AI181" i="79"/>
  <c r="AI184" i="79"/>
  <c r="AI187" i="79"/>
  <c r="AI190" i="79"/>
  <c r="AI193" i="79"/>
  <c r="AJ23" i="46"/>
  <c r="AJ26" i="46"/>
  <c r="AJ29" i="46"/>
  <c r="AJ32" i="46"/>
  <c r="AJ35" i="46"/>
  <c r="AJ38" i="46"/>
  <c r="AJ41" i="46"/>
  <c r="AJ44" i="46"/>
  <c r="AJ47" i="46"/>
  <c r="AJ51" i="46"/>
  <c r="AJ54" i="46"/>
  <c r="AJ57" i="46"/>
  <c r="AJ60" i="46"/>
  <c r="AJ63" i="46"/>
  <c r="AJ66" i="46"/>
  <c r="AJ69" i="46"/>
  <c r="AJ72" i="46"/>
  <c r="AJ76" i="46"/>
  <c r="AJ79" i="46"/>
  <c r="AJ82" i="46"/>
  <c r="AJ85" i="46"/>
  <c r="AJ88" i="46"/>
  <c r="AJ92" i="46"/>
  <c r="AJ96" i="46"/>
  <c r="AJ99" i="46"/>
  <c r="AJ103" i="46"/>
  <c r="AJ106" i="46"/>
  <c r="AJ109" i="46"/>
  <c r="AJ112" i="46"/>
  <c r="AJ115" i="46"/>
  <c r="AJ119" i="46"/>
  <c r="AJ122" i="46"/>
  <c r="AJ125" i="46"/>
  <c r="AJ151" i="46"/>
  <c r="AJ154" i="46"/>
  <c r="AJ157" i="46"/>
  <c r="AJ160" i="46"/>
  <c r="AJ163" i="46"/>
  <c r="AJ166" i="46"/>
  <c r="AJ169" i="46"/>
  <c r="AJ172" i="46"/>
  <c r="AJ175" i="46"/>
  <c r="AJ179" i="46"/>
  <c r="AJ182" i="46"/>
  <c r="AJ185" i="46"/>
  <c r="AJ188" i="46"/>
  <c r="AJ191" i="46"/>
  <c r="AJ194" i="46"/>
  <c r="AJ197" i="46"/>
  <c r="AJ200" i="46"/>
  <c r="AJ204" i="46"/>
  <c r="AJ207" i="46"/>
  <c r="AJ210" i="46"/>
  <c r="AJ213" i="46"/>
  <c r="AJ216" i="46"/>
  <c r="AJ220" i="46"/>
  <c r="AJ224" i="46"/>
  <c r="AJ227" i="46"/>
  <c r="AJ231" i="46"/>
  <c r="AJ234" i="46"/>
  <c r="AJ237" i="46"/>
  <c r="AJ240" i="46"/>
  <c r="AJ243" i="46"/>
  <c r="AJ247" i="46"/>
  <c r="AJ250" i="46"/>
  <c r="AJ253" i="46"/>
  <c r="AJ280" i="46"/>
  <c r="AJ283" i="46"/>
  <c r="AJ286" i="46"/>
  <c r="AJ289" i="46"/>
  <c r="AJ292" i="46"/>
  <c r="AJ295" i="46"/>
  <c r="AJ298" i="46"/>
  <c r="AJ301" i="46"/>
  <c r="AJ304" i="46"/>
  <c r="AJ308" i="46"/>
  <c r="AJ311" i="46"/>
  <c r="AJ314" i="46"/>
  <c r="AJ317" i="46"/>
  <c r="AJ320" i="46"/>
  <c r="AJ323" i="46"/>
  <c r="AJ326" i="46"/>
  <c r="AJ329" i="46"/>
  <c r="AJ333" i="46"/>
  <c r="AJ336" i="46"/>
  <c r="AJ339" i="46"/>
  <c r="AJ342" i="46"/>
  <c r="AJ345" i="46"/>
  <c r="AJ349" i="46"/>
  <c r="AJ353" i="46"/>
  <c r="AJ356" i="46"/>
  <c r="AJ360" i="46"/>
  <c r="AJ363" i="46"/>
  <c r="AJ366" i="46"/>
  <c r="AJ369" i="46"/>
  <c r="AJ372" i="46"/>
  <c r="AJ376" i="46"/>
  <c r="AJ379" i="46"/>
  <c r="AJ382" i="46"/>
  <c r="AJ409" i="46"/>
  <c r="AJ412" i="46"/>
  <c r="AJ415" i="46"/>
  <c r="AJ418" i="46"/>
  <c r="AJ421" i="46"/>
  <c r="AJ424" i="46"/>
  <c r="AJ427" i="46"/>
  <c r="AJ430" i="46"/>
  <c r="AJ433" i="46"/>
  <c r="AJ437" i="46"/>
  <c r="AJ440" i="46"/>
  <c r="AJ443" i="46"/>
  <c r="AJ446" i="46"/>
  <c r="AJ449" i="46"/>
  <c r="AJ452" i="46"/>
  <c r="AJ455" i="46"/>
  <c r="AJ458" i="46"/>
  <c r="AJ462" i="46"/>
  <c r="AJ465" i="46"/>
  <c r="AJ468" i="46"/>
  <c r="AJ471" i="46"/>
  <c r="AJ474" i="46"/>
  <c r="AJ478" i="46"/>
  <c r="AJ482" i="46"/>
  <c r="AJ485" i="46"/>
  <c r="AJ489" i="46"/>
  <c r="AJ492" i="46"/>
  <c r="AJ495" i="46"/>
  <c r="AJ498" i="46"/>
  <c r="AJ501" i="46"/>
  <c r="AJ505" i="46"/>
  <c r="AJ508" i="46"/>
  <c r="AJ511" i="46"/>
  <c r="AJ39" i="79"/>
  <c r="AJ42" i="79"/>
  <c r="AJ45" i="79"/>
  <c r="AJ48" i="79"/>
  <c r="AJ51" i="79"/>
  <c r="AJ55" i="79"/>
  <c r="AJ58" i="79"/>
  <c r="AJ61" i="79"/>
  <c r="AJ64" i="79"/>
  <c r="AJ67" i="79"/>
  <c r="AJ71" i="79"/>
  <c r="AJ74" i="79"/>
  <c r="AJ77" i="79"/>
  <c r="AJ81" i="79"/>
  <c r="AJ85" i="79"/>
  <c r="AJ88" i="79"/>
  <c r="AJ92" i="79"/>
  <c r="AJ95" i="79"/>
  <c r="AJ98" i="79"/>
  <c r="AJ101" i="79"/>
  <c r="AJ106" i="79"/>
  <c r="AJ109" i="79"/>
  <c r="AJ112" i="79"/>
  <c r="AJ115" i="79"/>
  <c r="AJ119" i="79"/>
  <c r="AJ122" i="79"/>
  <c r="AJ125" i="79"/>
  <c r="AJ128" i="79"/>
  <c r="AJ131" i="79"/>
  <c r="AJ134" i="79"/>
  <c r="AJ137" i="79"/>
  <c r="AJ140" i="79"/>
  <c r="AJ144" i="79"/>
  <c r="AJ147" i="79"/>
  <c r="AJ150" i="79"/>
  <c r="AJ154" i="79"/>
  <c r="AJ157" i="79"/>
  <c r="AJ160" i="79"/>
  <c r="AJ163" i="79"/>
  <c r="AJ166" i="79"/>
  <c r="AJ169" i="79"/>
  <c r="AJ172" i="79"/>
  <c r="AJ175" i="79"/>
  <c r="AJ178" i="79"/>
  <c r="AJ181" i="79"/>
  <c r="AJ184" i="79"/>
  <c r="AJ187" i="79"/>
  <c r="AJ190" i="79"/>
  <c r="AJ193" i="79"/>
  <c r="AK23" i="46"/>
  <c r="AK26" i="46"/>
  <c r="AK29" i="46"/>
  <c r="AK32" i="46"/>
  <c r="AK35" i="46"/>
  <c r="AK38" i="46"/>
  <c r="AK41" i="46"/>
  <c r="AK44" i="46"/>
  <c r="AK47" i="46"/>
  <c r="AK51" i="46"/>
  <c r="AK54" i="46"/>
  <c r="AK57" i="46"/>
  <c r="AK60" i="46"/>
  <c r="AK63" i="46"/>
  <c r="AK66" i="46"/>
  <c r="AK69" i="46"/>
  <c r="AK72" i="46"/>
  <c r="AK76" i="46"/>
  <c r="AK79" i="46"/>
  <c r="AK82" i="46"/>
  <c r="AK85" i="46"/>
  <c r="AK88" i="46"/>
  <c r="AK92" i="46"/>
  <c r="AK96" i="46"/>
  <c r="AK99" i="46"/>
  <c r="AK103" i="46"/>
  <c r="AK106" i="46"/>
  <c r="AK109" i="46"/>
  <c r="AK112" i="46"/>
  <c r="AK115" i="46"/>
  <c r="AK119" i="46"/>
  <c r="AK122" i="46"/>
  <c r="AK125" i="46"/>
  <c r="AK151" i="46"/>
  <c r="AK154" i="46"/>
  <c r="AK157" i="46"/>
  <c r="AK160" i="46"/>
  <c r="AK163" i="46"/>
  <c r="AK166" i="46"/>
  <c r="AK169" i="46"/>
  <c r="AK172" i="46"/>
  <c r="AK175" i="46"/>
  <c r="AK179" i="46"/>
  <c r="AK182" i="46"/>
  <c r="AK185" i="46"/>
  <c r="AK188" i="46"/>
  <c r="AK191" i="46"/>
  <c r="AK194" i="46"/>
  <c r="AK197" i="46"/>
  <c r="AK200" i="46"/>
  <c r="AK204" i="46"/>
  <c r="AK207" i="46"/>
  <c r="AK210" i="46"/>
  <c r="AK213" i="46"/>
  <c r="AK216" i="46"/>
  <c r="AK220" i="46"/>
  <c r="AK224" i="46"/>
  <c r="AK227" i="46"/>
  <c r="AK231" i="46"/>
  <c r="AK234" i="46"/>
  <c r="AK237" i="46"/>
  <c r="AK240" i="46"/>
  <c r="AK243" i="46"/>
  <c r="AK247" i="46"/>
  <c r="AK250" i="46"/>
  <c r="AK253" i="46"/>
  <c r="AK280" i="46"/>
  <c r="AK283" i="46"/>
  <c r="AK286" i="46"/>
  <c r="AK289" i="46"/>
  <c r="AK292" i="46"/>
  <c r="AK295" i="46"/>
  <c r="AK298" i="46"/>
  <c r="AK301" i="46"/>
  <c r="AK304" i="46"/>
  <c r="AK308" i="46"/>
  <c r="AK311" i="46"/>
  <c r="AK314" i="46"/>
  <c r="AK317" i="46"/>
  <c r="AK320" i="46"/>
  <c r="AK323" i="46"/>
  <c r="AK326" i="46"/>
  <c r="AK329" i="46"/>
  <c r="AK333" i="46"/>
  <c r="AK336" i="46"/>
  <c r="AK339" i="46"/>
  <c r="AK342" i="46"/>
  <c r="AK345" i="46"/>
  <c r="AK349" i="46"/>
  <c r="AK353" i="46"/>
  <c r="AK356" i="46"/>
  <c r="AK360" i="46"/>
  <c r="AK363" i="46"/>
  <c r="AK366" i="46"/>
  <c r="AK369" i="46"/>
  <c r="AK372" i="46"/>
  <c r="AK376" i="46"/>
  <c r="AK379" i="46"/>
  <c r="AK382" i="46"/>
  <c r="AK409" i="46"/>
  <c r="AK412" i="46"/>
  <c r="AK415" i="46"/>
  <c r="AK418" i="46"/>
  <c r="AK421" i="46"/>
  <c r="AK424" i="46"/>
  <c r="AK427" i="46"/>
  <c r="AK430" i="46"/>
  <c r="AK433" i="46"/>
  <c r="AK437" i="46"/>
  <c r="AK440" i="46"/>
  <c r="AK443" i="46"/>
  <c r="AK446" i="46"/>
  <c r="AK449" i="46"/>
  <c r="AK452" i="46"/>
  <c r="AK455" i="46"/>
  <c r="AK458" i="46"/>
  <c r="AK462" i="46"/>
  <c r="AK465" i="46"/>
  <c r="AK468" i="46"/>
  <c r="AK471" i="46"/>
  <c r="AK474" i="46"/>
  <c r="AK478" i="46"/>
  <c r="AK482" i="46"/>
  <c r="AK485" i="46"/>
  <c r="AK489" i="46"/>
  <c r="AK492" i="46"/>
  <c r="AK495" i="46"/>
  <c r="AK498" i="46"/>
  <c r="AK501" i="46"/>
  <c r="AK505" i="46"/>
  <c r="AK508" i="46"/>
  <c r="AK511" i="46"/>
  <c r="AK39" i="79"/>
  <c r="AK42" i="79"/>
  <c r="AK45" i="79"/>
  <c r="AK48" i="79"/>
  <c r="AK51" i="79"/>
  <c r="AK55" i="79"/>
  <c r="AK58" i="79"/>
  <c r="AK61" i="79"/>
  <c r="AK64" i="79"/>
  <c r="AK67" i="79"/>
  <c r="AK71" i="79"/>
  <c r="AK74" i="79"/>
  <c r="AK77" i="79"/>
  <c r="AK81" i="79"/>
  <c r="AK85" i="79"/>
  <c r="AK88" i="79"/>
  <c r="AK92" i="79"/>
  <c r="AK95" i="79"/>
  <c r="AK98" i="79"/>
  <c r="AK101" i="79"/>
  <c r="AK106" i="79"/>
  <c r="AK109" i="79"/>
  <c r="AK112" i="79"/>
  <c r="AK115" i="79"/>
  <c r="AK119" i="79"/>
  <c r="AK122" i="79"/>
  <c r="AK125" i="79"/>
  <c r="AK128" i="79"/>
  <c r="AK131" i="79"/>
  <c r="AK134" i="79"/>
  <c r="AK137" i="79"/>
  <c r="AK140" i="79"/>
  <c r="AK144" i="79"/>
  <c r="AK147" i="79"/>
  <c r="AK150" i="79"/>
  <c r="AK154" i="79"/>
  <c r="AK157" i="79"/>
  <c r="AK160" i="79"/>
  <c r="AK163" i="79"/>
  <c r="AK166" i="79"/>
  <c r="AK169" i="79"/>
  <c r="AK172" i="79"/>
  <c r="AK175" i="79"/>
  <c r="AK178" i="79"/>
  <c r="AK181" i="79"/>
  <c r="AK184" i="79"/>
  <c r="AK187" i="79"/>
  <c r="AK190" i="79"/>
  <c r="AK193" i="79"/>
  <c r="AL23" i="46"/>
  <c r="AL26" i="46"/>
  <c r="AL29" i="46"/>
  <c r="AL32" i="46"/>
  <c r="AL35" i="46"/>
  <c r="AL38" i="46"/>
  <c r="AL41" i="46"/>
  <c r="AL44" i="46"/>
  <c r="AL47" i="46"/>
  <c r="AL51" i="46"/>
  <c r="AL54" i="46"/>
  <c r="AL57" i="46"/>
  <c r="AL60" i="46"/>
  <c r="AL63" i="46"/>
  <c r="AL66" i="46"/>
  <c r="AL69" i="46"/>
  <c r="AL72" i="46"/>
  <c r="AL76" i="46"/>
  <c r="AL79" i="46"/>
  <c r="AL82" i="46"/>
  <c r="AL85" i="46"/>
  <c r="AL88" i="46"/>
  <c r="AL92" i="46"/>
  <c r="AL96" i="46"/>
  <c r="AL99" i="46"/>
  <c r="AL103" i="46"/>
  <c r="AL106" i="46"/>
  <c r="AL109" i="46"/>
  <c r="AL112" i="46"/>
  <c r="AL115" i="46"/>
  <c r="AL119" i="46"/>
  <c r="AL122" i="46"/>
  <c r="AL125" i="46"/>
  <c r="AL151" i="46"/>
  <c r="AL154" i="46"/>
  <c r="AL157" i="46"/>
  <c r="AL160" i="46"/>
  <c r="AL163" i="46"/>
  <c r="AL166" i="46"/>
  <c r="AL169" i="46"/>
  <c r="AL172" i="46"/>
  <c r="AL175" i="46"/>
  <c r="AL179" i="46"/>
  <c r="AL182" i="46"/>
  <c r="AL185" i="46"/>
  <c r="AL188" i="46"/>
  <c r="AL191" i="46"/>
  <c r="AL194" i="46"/>
  <c r="AL197" i="46"/>
  <c r="AL200" i="46"/>
  <c r="AL204" i="46"/>
  <c r="AL207" i="46"/>
  <c r="AL210" i="46"/>
  <c r="AL213" i="46"/>
  <c r="AL216" i="46"/>
  <c r="AL220" i="46"/>
  <c r="AL224" i="46"/>
  <c r="AL227" i="46"/>
  <c r="AL231" i="46"/>
  <c r="AL234" i="46"/>
  <c r="AL237" i="46"/>
  <c r="AL240" i="46"/>
  <c r="AL243" i="46"/>
  <c r="AL247" i="46"/>
  <c r="AL250" i="46"/>
  <c r="AL253" i="46"/>
  <c r="AL280" i="46"/>
  <c r="AL283" i="46"/>
  <c r="AL286" i="46"/>
  <c r="AL289" i="46"/>
  <c r="AL292" i="46"/>
  <c r="AL295" i="46"/>
  <c r="AL298" i="46"/>
  <c r="AL301" i="46"/>
  <c r="AL304" i="46"/>
  <c r="AL308" i="46"/>
  <c r="AL311" i="46"/>
  <c r="AL314" i="46"/>
  <c r="AL317" i="46"/>
  <c r="AL320" i="46"/>
  <c r="AL323" i="46"/>
  <c r="AL326" i="46"/>
  <c r="AL329" i="46"/>
  <c r="AL333" i="46"/>
  <c r="AL336" i="46"/>
  <c r="AL339" i="46"/>
  <c r="AL342" i="46"/>
  <c r="AL345" i="46"/>
  <c r="AL349" i="46"/>
  <c r="AL353" i="46"/>
  <c r="AL356" i="46"/>
  <c r="AL360" i="46"/>
  <c r="AL363" i="46"/>
  <c r="AL366" i="46"/>
  <c r="AL369" i="46"/>
  <c r="AL372" i="46"/>
  <c r="AL376" i="46"/>
  <c r="AL379" i="46"/>
  <c r="AL382" i="46"/>
  <c r="AL409" i="46"/>
  <c r="AL412" i="46"/>
  <c r="AL415" i="46"/>
  <c r="AL418" i="46"/>
  <c r="AL421" i="46"/>
  <c r="AL424" i="46"/>
  <c r="AL427" i="46"/>
  <c r="AL430" i="46"/>
  <c r="AL433" i="46"/>
  <c r="AL437" i="46"/>
  <c r="AL440" i="46"/>
  <c r="AL443" i="46"/>
  <c r="AL446" i="46"/>
  <c r="AL449" i="46"/>
  <c r="AL452" i="46"/>
  <c r="AL455" i="46"/>
  <c r="AL458" i="46"/>
  <c r="AL462" i="46"/>
  <c r="AL465" i="46"/>
  <c r="AL468" i="46"/>
  <c r="AL471" i="46"/>
  <c r="AL474" i="46"/>
  <c r="AL478" i="46"/>
  <c r="AL482" i="46"/>
  <c r="AL485" i="46"/>
  <c r="AL489" i="46"/>
  <c r="AL492" i="46"/>
  <c r="AL495" i="46"/>
  <c r="AL498" i="46"/>
  <c r="AL501" i="46"/>
  <c r="AL505" i="46"/>
  <c r="AL508" i="46"/>
  <c r="AL511" i="46"/>
  <c r="AL39" i="79"/>
  <c r="AL42" i="79"/>
  <c r="AL45" i="79"/>
  <c r="AL48" i="79"/>
  <c r="AL51" i="79"/>
  <c r="AL55" i="79"/>
  <c r="AL58" i="79"/>
  <c r="AL61" i="79"/>
  <c r="AL64" i="79"/>
  <c r="AL67" i="79"/>
  <c r="AL71" i="79"/>
  <c r="AL74" i="79"/>
  <c r="AL77" i="79"/>
  <c r="AL81" i="79"/>
  <c r="AL85" i="79"/>
  <c r="AL88" i="79"/>
  <c r="AL92" i="79"/>
  <c r="AL95" i="79"/>
  <c r="AL98" i="79"/>
  <c r="AL101" i="79"/>
  <c r="AL106" i="79"/>
  <c r="AL109" i="79"/>
  <c r="AL112" i="79"/>
  <c r="AL115" i="79"/>
  <c r="AL119" i="79"/>
  <c r="AL122" i="79"/>
  <c r="AL125" i="79"/>
  <c r="AL128" i="79"/>
  <c r="AL131" i="79"/>
  <c r="AL134" i="79"/>
  <c r="AL137" i="79"/>
  <c r="AL140" i="79"/>
  <c r="AL144" i="79"/>
  <c r="AL147" i="79"/>
  <c r="AL150" i="79"/>
  <c r="AL154" i="79"/>
  <c r="AL157" i="79"/>
  <c r="AL160" i="79"/>
  <c r="AL163" i="79"/>
  <c r="AL166" i="79"/>
  <c r="AL169" i="79"/>
  <c r="AL172" i="79"/>
  <c r="AL175" i="79"/>
  <c r="AL178" i="79"/>
  <c r="AL181" i="79"/>
  <c r="AL184" i="79"/>
  <c r="AL187" i="79"/>
  <c r="AL190" i="79"/>
  <c r="AL193" i="79"/>
  <c r="P121" i="79"/>
  <c r="P122" i="79" s="1"/>
  <c r="Q121" i="79"/>
  <c r="R121" i="79"/>
  <c r="S121" i="79"/>
  <c r="T121" i="79"/>
  <c r="U121" i="79"/>
  <c r="V121" i="79"/>
  <c r="W121" i="79"/>
  <c r="X121" i="79"/>
  <c r="P108" i="79"/>
  <c r="P109" i="79" s="1"/>
  <c r="Q108" i="79"/>
  <c r="R108" i="79"/>
  <c r="S108" i="79"/>
  <c r="T108" i="79"/>
  <c r="U108" i="79"/>
  <c r="V108" i="79"/>
  <c r="W108" i="79"/>
  <c r="X108" i="79"/>
  <c r="P105" i="79"/>
  <c r="P106" i="79" s="1"/>
  <c r="Q105" i="79"/>
  <c r="R105" i="79"/>
  <c r="S105" i="79"/>
  <c r="T105" i="79"/>
  <c r="U105" i="79"/>
  <c r="V105" i="79"/>
  <c r="W105" i="79"/>
  <c r="X105" i="79"/>
  <c r="P63" i="79"/>
  <c r="P64" i="79" s="1"/>
  <c r="Q63" i="79"/>
  <c r="R63" i="79"/>
  <c r="S63" i="79"/>
  <c r="T63" i="79"/>
  <c r="U63" i="79"/>
  <c r="V63" i="79"/>
  <c r="W63" i="79"/>
  <c r="X63" i="79"/>
  <c r="P57" i="79"/>
  <c r="Q57" i="79"/>
  <c r="R57" i="79"/>
  <c r="S57" i="79"/>
  <c r="T57" i="79"/>
  <c r="U57" i="79"/>
  <c r="V57" i="79"/>
  <c r="W57" i="79"/>
  <c r="X57" i="79"/>
  <c r="P55" i="79"/>
  <c r="J121" i="79"/>
  <c r="K121" i="79"/>
  <c r="L121" i="79"/>
  <c r="M121" i="79"/>
  <c r="J105" i="79"/>
  <c r="K105" i="79"/>
  <c r="L105" i="79"/>
  <c r="M105" i="79"/>
  <c r="O195" i="79"/>
  <c r="D195" i="79"/>
  <c r="O255" i="46"/>
  <c r="D127" i="46"/>
  <c r="P54" i="46"/>
  <c r="P63" i="46"/>
  <c r="P106" i="46"/>
  <c r="P119" i="46"/>
  <c r="P50" i="46"/>
  <c r="P53" i="46"/>
  <c r="P59" i="46"/>
  <c r="P62" i="46"/>
  <c r="P71" i="46"/>
  <c r="P84" i="46"/>
  <c r="P87" i="46"/>
  <c r="P102" i="46"/>
  <c r="P105" i="46"/>
  <c r="P111" i="46"/>
  <c r="P114" i="46"/>
  <c r="P178" i="46"/>
  <c r="P179" i="46"/>
  <c r="P181" i="46"/>
  <c r="P182" i="46"/>
  <c r="P190" i="46"/>
  <c r="P199" i="46"/>
  <c r="P215" i="46"/>
  <c r="P233" i="46"/>
  <c r="P247" i="46"/>
  <c r="Q54" i="46"/>
  <c r="Q63" i="46"/>
  <c r="Q106" i="46"/>
  <c r="Q119" i="46"/>
  <c r="Q50" i="46"/>
  <c r="Q53" i="46"/>
  <c r="Q59" i="46"/>
  <c r="Q62" i="46"/>
  <c r="Q71" i="46"/>
  <c r="Q84" i="46"/>
  <c r="Q87" i="46"/>
  <c r="Q102" i="46"/>
  <c r="Q105" i="46"/>
  <c r="Q111" i="46"/>
  <c r="Q114" i="46"/>
  <c r="Q436" i="46"/>
  <c r="Q439" i="46"/>
  <c r="Q442" i="46"/>
  <c r="Q445" i="46"/>
  <c r="Q448" i="46"/>
  <c r="Q467" i="46"/>
  <c r="Q477" i="46"/>
  <c r="Q504" i="46"/>
  <c r="R310" i="46"/>
  <c r="R436" i="46"/>
  <c r="R439" i="46"/>
  <c r="R442" i="46"/>
  <c r="R445" i="46"/>
  <c r="R448" i="46"/>
  <c r="R467" i="46"/>
  <c r="R477" i="46"/>
  <c r="R504" i="46"/>
  <c r="S178" i="46"/>
  <c r="S179" i="46"/>
  <c r="S181" i="46"/>
  <c r="S182" i="46"/>
  <c r="S190" i="46"/>
  <c r="S199" i="46"/>
  <c r="S215" i="46"/>
  <c r="S233" i="46"/>
  <c r="S247" i="46"/>
  <c r="S310" i="46"/>
  <c r="S319" i="46"/>
  <c r="S436" i="46"/>
  <c r="S439" i="46"/>
  <c r="S442" i="46"/>
  <c r="S445" i="46"/>
  <c r="S448" i="46"/>
  <c r="S467" i="46"/>
  <c r="S477" i="46"/>
  <c r="S504" i="46"/>
  <c r="T54" i="46"/>
  <c r="T63" i="46"/>
  <c r="T106" i="46"/>
  <c r="T119" i="46"/>
  <c r="T50" i="46"/>
  <c r="T53" i="46"/>
  <c r="T59" i="46"/>
  <c r="T62" i="46"/>
  <c r="T71" i="46"/>
  <c r="T84" i="46"/>
  <c r="T87" i="46"/>
  <c r="T102" i="46"/>
  <c r="T105" i="46"/>
  <c r="T111" i="46"/>
  <c r="T114" i="46"/>
  <c r="T178" i="46"/>
  <c r="T179" i="46"/>
  <c r="T181" i="46"/>
  <c r="T182" i="46"/>
  <c r="T190" i="46"/>
  <c r="T199" i="46"/>
  <c r="T215" i="46"/>
  <c r="T233" i="46"/>
  <c r="T247" i="46"/>
  <c r="T310" i="46"/>
  <c r="T319" i="46"/>
  <c r="T436" i="46"/>
  <c r="T439" i="46"/>
  <c r="T442" i="46"/>
  <c r="T445" i="46"/>
  <c r="T448" i="46"/>
  <c r="T467" i="46"/>
  <c r="T477" i="46"/>
  <c r="T504" i="46"/>
  <c r="U54" i="46"/>
  <c r="U63" i="46"/>
  <c r="U106" i="46"/>
  <c r="U119" i="46"/>
  <c r="U50" i="46"/>
  <c r="U53" i="46"/>
  <c r="U59" i="46"/>
  <c r="U62" i="46"/>
  <c r="U71" i="46"/>
  <c r="U84" i="46"/>
  <c r="U87" i="46"/>
  <c r="U102" i="46"/>
  <c r="U105" i="46"/>
  <c r="U111" i="46"/>
  <c r="U114" i="46"/>
  <c r="U178" i="46"/>
  <c r="U179" i="46"/>
  <c r="U181" i="46"/>
  <c r="U182" i="46"/>
  <c r="U190" i="46"/>
  <c r="U199" i="46"/>
  <c r="U215" i="46"/>
  <c r="U233" i="46"/>
  <c r="U247" i="46"/>
  <c r="U310" i="46"/>
  <c r="U319" i="46"/>
  <c r="U375" i="46"/>
  <c r="U436" i="46"/>
  <c r="U439" i="46"/>
  <c r="U442" i="46"/>
  <c r="U445" i="46"/>
  <c r="U448" i="46"/>
  <c r="U467" i="46"/>
  <c r="U477" i="46"/>
  <c r="U504" i="46"/>
  <c r="C41" i="47"/>
  <c r="H113" i="47" s="1"/>
  <c r="R61" i="43"/>
  <c r="R58" i="43"/>
  <c r="R55" i="43"/>
  <c r="Q87" i="79"/>
  <c r="R87" i="79"/>
  <c r="S87" i="79"/>
  <c r="T87" i="79"/>
  <c r="U87" i="79"/>
  <c r="V87" i="79"/>
  <c r="W87" i="79"/>
  <c r="X87" i="79"/>
  <c r="Q91" i="79"/>
  <c r="R91" i="79"/>
  <c r="S91" i="79"/>
  <c r="T91" i="79"/>
  <c r="U91" i="79"/>
  <c r="V91" i="79"/>
  <c r="W91" i="79"/>
  <c r="X91" i="79"/>
  <c r="Q94" i="79"/>
  <c r="R94" i="79"/>
  <c r="S94" i="79"/>
  <c r="T94" i="79"/>
  <c r="U94" i="79"/>
  <c r="V94" i="79"/>
  <c r="W94" i="79"/>
  <c r="X94" i="79"/>
  <c r="P94" i="79"/>
  <c r="P91" i="79"/>
  <c r="P87" i="79"/>
  <c r="Q76" i="79"/>
  <c r="R76" i="79"/>
  <c r="S76" i="79"/>
  <c r="T76" i="79"/>
  <c r="U76" i="79"/>
  <c r="V76" i="79"/>
  <c r="W76" i="79"/>
  <c r="X76" i="79"/>
  <c r="Q80" i="79"/>
  <c r="R80" i="79"/>
  <c r="S80" i="79"/>
  <c r="T80" i="79"/>
  <c r="U80" i="79"/>
  <c r="V80" i="79"/>
  <c r="W80" i="79"/>
  <c r="X80" i="79"/>
  <c r="P80" i="79"/>
  <c r="P76" i="79"/>
  <c r="Q54" i="79"/>
  <c r="R54" i="79"/>
  <c r="S54" i="79"/>
  <c r="T54" i="79"/>
  <c r="U54" i="79"/>
  <c r="V54" i="79"/>
  <c r="W54" i="79"/>
  <c r="X54" i="79"/>
  <c r="Q60" i="79"/>
  <c r="R60" i="79"/>
  <c r="S60" i="79"/>
  <c r="T60" i="79"/>
  <c r="U60" i="79"/>
  <c r="V60" i="79"/>
  <c r="W60" i="79"/>
  <c r="X60" i="79"/>
  <c r="P60" i="79"/>
  <c r="P54" i="79"/>
  <c r="J108" i="79"/>
  <c r="K108" i="79"/>
  <c r="L108" i="79"/>
  <c r="M108" i="79"/>
  <c r="J91" i="79"/>
  <c r="K91" i="79"/>
  <c r="L91" i="79"/>
  <c r="M91" i="79"/>
  <c r="J76" i="79"/>
  <c r="K76" i="79"/>
  <c r="L76" i="79"/>
  <c r="M76" i="79"/>
  <c r="J80" i="79"/>
  <c r="K80" i="79"/>
  <c r="L80" i="79"/>
  <c r="M80" i="79"/>
  <c r="J87" i="79"/>
  <c r="K87" i="79"/>
  <c r="L87" i="79"/>
  <c r="M87" i="79"/>
  <c r="J54" i="79"/>
  <c r="K54" i="79"/>
  <c r="L54" i="79"/>
  <c r="M54" i="79"/>
  <c r="J60" i="79"/>
  <c r="K60" i="79"/>
  <c r="L60" i="79"/>
  <c r="M60" i="79"/>
  <c r="J41" i="79"/>
  <c r="K41" i="79"/>
  <c r="L41" i="79"/>
  <c r="M41" i="79"/>
  <c r="J44" i="79"/>
  <c r="K44" i="79"/>
  <c r="L44" i="79"/>
  <c r="M44" i="79"/>
  <c r="J47" i="79"/>
  <c r="K47" i="79"/>
  <c r="L47" i="79"/>
  <c r="M47" i="79"/>
  <c r="J50" i="79"/>
  <c r="K50" i="79"/>
  <c r="L50" i="79"/>
  <c r="M50" i="79"/>
  <c r="C61" i="43"/>
  <c r="W467" i="46"/>
  <c r="V436" i="46"/>
  <c r="V442" i="46"/>
  <c r="V448" i="46"/>
  <c r="L467" i="46"/>
  <c r="K436" i="46"/>
  <c r="K442" i="46"/>
  <c r="K448" i="46"/>
  <c r="X338" i="46"/>
  <c r="V375" i="46"/>
  <c r="V310" i="46"/>
  <c r="M375" i="46"/>
  <c r="L297" i="46"/>
  <c r="V59" i="46"/>
  <c r="W59" i="46"/>
  <c r="X59" i="46"/>
  <c r="X233" i="46"/>
  <c r="W190" i="46"/>
  <c r="M179" i="46"/>
  <c r="C58" i="43"/>
  <c r="C55" i="43"/>
  <c r="X106" i="46"/>
  <c r="M246" i="46"/>
  <c r="M178" i="46"/>
  <c r="M156" i="46"/>
  <c r="V102" i="46"/>
  <c r="W102" i="46"/>
  <c r="X102" i="46"/>
  <c r="V105" i="46"/>
  <c r="W105" i="46"/>
  <c r="X105" i="46"/>
  <c r="V111" i="46"/>
  <c r="W111" i="46"/>
  <c r="X111" i="46"/>
  <c r="V114" i="46"/>
  <c r="W114" i="46"/>
  <c r="X114" i="46"/>
  <c r="V87" i="46"/>
  <c r="W87" i="46"/>
  <c r="X87" i="46"/>
  <c r="V84" i="46"/>
  <c r="W84" i="46"/>
  <c r="X84" i="46"/>
  <c r="V71" i="46"/>
  <c r="W71" i="46"/>
  <c r="X71" i="46"/>
  <c r="V62" i="46"/>
  <c r="W62" i="46"/>
  <c r="X62" i="46"/>
  <c r="V53" i="46"/>
  <c r="W53" i="46"/>
  <c r="X53" i="46"/>
  <c r="V50" i="46"/>
  <c r="W50" i="46"/>
  <c r="X50" i="46"/>
  <c r="K414" i="46"/>
  <c r="L414" i="46"/>
  <c r="M414" i="46"/>
  <c r="K432" i="46"/>
  <c r="L432" i="46"/>
  <c r="M432" i="46"/>
  <c r="L436" i="46"/>
  <c r="M436" i="46"/>
  <c r="K439" i="46"/>
  <c r="L439" i="46"/>
  <c r="M439" i="46"/>
  <c r="L442" i="46"/>
  <c r="M442" i="46"/>
  <c r="K445" i="46"/>
  <c r="L445" i="46"/>
  <c r="M445" i="46"/>
  <c r="L448" i="46"/>
  <c r="M448" i="46"/>
  <c r="K467" i="46"/>
  <c r="M467" i="46"/>
  <c r="AX68" i="72"/>
  <c r="AY68" i="72"/>
  <c r="AZ68" i="72"/>
  <c r="BA68" i="72"/>
  <c r="BB68" i="72"/>
  <c r="BC68" i="72"/>
  <c r="BD68" i="72"/>
  <c r="BE68" i="72"/>
  <c r="BF68" i="72"/>
  <c r="BG68" i="72"/>
  <c r="BH68" i="72"/>
  <c r="BI68" i="72"/>
  <c r="BJ68" i="72"/>
  <c r="BK68" i="72"/>
  <c r="BL68" i="72"/>
  <c r="BM68" i="72"/>
  <c r="BN68" i="72"/>
  <c r="BO68" i="72"/>
  <c r="BP68" i="72"/>
  <c r="BQ68" i="72"/>
  <c r="BR68" i="72"/>
  <c r="BS68" i="72"/>
  <c r="BT68" i="72"/>
  <c r="BU68" i="72"/>
  <c r="BV68" i="72"/>
  <c r="BW68" i="72"/>
  <c r="BX68" i="72"/>
  <c r="BY68" i="72"/>
  <c r="BZ68" i="72"/>
  <c r="K477" i="46"/>
  <c r="L477" i="46"/>
  <c r="M477" i="46"/>
  <c r="K504" i="46"/>
  <c r="L504" i="46"/>
  <c r="M504" i="46"/>
  <c r="AW68" i="72"/>
  <c r="W436" i="46"/>
  <c r="X436" i="46"/>
  <c r="V439" i="46"/>
  <c r="W439" i="46"/>
  <c r="X439" i="46"/>
  <c r="W442" i="46"/>
  <c r="X442" i="46"/>
  <c r="V445" i="46"/>
  <c r="W445" i="46"/>
  <c r="X445" i="46"/>
  <c r="W448" i="46"/>
  <c r="X448" i="46"/>
  <c r="V467" i="46"/>
  <c r="X467" i="46"/>
  <c r="S68" i="72"/>
  <c r="T68" i="72"/>
  <c r="U68" i="72"/>
  <c r="V68" i="72"/>
  <c r="W68" i="72"/>
  <c r="X68" i="72"/>
  <c r="Y68" i="72"/>
  <c r="Z68" i="72"/>
  <c r="AA68" i="72"/>
  <c r="AB68" i="72"/>
  <c r="AC68" i="72"/>
  <c r="AD68" i="72"/>
  <c r="AE68" i="72"/>
  <c r="AF68" i="72"/>
  <c r="AG68" i="72"/>
  <c r="AH68" i="72"/>
  <c r="AI68" i="72"/>
  <c r="AJ68" i="72"/>
  <c r="AK68" i="72"/>
  <c r="AL68" i="72"/>
  <c r="AM68" i="72"/>
  <c r="AN68" i="72"/>
  <c r="AO68" i="72"/>
  <c r="AP68" i="72"/>
  <c r="AQ68" i="72"/>
  <c r="AR68" i="72"/>
  <c r="AS68" i="72"/>
  <c r="AT68" i="72"/>
  <c r="AU68" i="72"/>
  <c r="V477" i="46"/>
  <c r="W477" i="46"/>
  <c r="X477" i="46"/>
  <c r="V504" i="46"/>
  <c r="W504" i="46"/>
  <c r="X504" i="46"/>
  <c r="R68" i="72"/>
  <c r="L319" i="46"/>
  <c r="M319" i="46"/>
  <c r="M297" i="46"/>
  <c r="M182" i="46"/>
  <c r="L310" i="46"/>
  <c r="M310" i="46"/>
  <c r="L338" i="46"/>
  <c r="M338" i="46"/>
  <c r="M247" i="46"/>
  <c r="L375" i="46"/>
  <c r="V319" i="46"/>
  <c r="W319" i="46"/>
  <c r="X319" i="46"/>
  <c r="V179" i="46"/>
  <c r="W179" i="46"/>
  <c r="X179" i="46"/>
  <c r="V182" i="46"/>
  <c r="W182" i="46"/>
  <c r="X182" i="46"/>
  <c r="W310" i="46"/>
  <c r="X310" i="46"/>
  <c r="V119" i="46"/>
  <c r="W119" i="46"/>
  <c r="X119" i="46"/>
  <c r="V247" i="46"/>
  <c r="W247" i="46"/>
  <c r="X247" i="46"/>
  <c r="W375" i="46"/>
  <c r="X375" i="46"/>
  <c r="M181" i="46"/>
  <c r="M190" i="46"/>
  <c r="M215" i="46"/>
  <c r="M233" i="46"/>
  <c r="M199" i="46"/>
  <c r="V181" i="46"/>
  <c r="W181" i="46"/>
  <c r="X181" i="46"/>
  <c r="V178" i="46"/>
  <c r="W178" i="46"/>
  <c r="V190" i="46"/>
  <c r="X190" i="46"/>
  <c r="V215" i="46"/>
  <c r="W215" i="46"/>
  <c r="X215" i="46"/>
  <c r="V233" i="46"/>
  <c r="W233" i="46"/>
  <c r="V199" i="46"/>
  <c r="W199" i="46"/>
  <c r="X199" i="46"/>
  <c r="V54" i="46"/>
  <c r="W54" i="46"/>
  <c r="X54" i="46"/>
  <c r="V63" i="46"/>
  <c r="W63" i="46"/>
  <c r="X63" i="46"/>
  <c r="V106" i="46"/>
  <c r="W106" i="46"/>
  <c r="D44" i="44"/>
  <c r="N635" i="79"/>
  <c r="N446" i="79"/>
  <c r="N254" i="79"/>
  <c r="Q51" i="43"/>
  <c r="N1123" i="79"/>
  <c r="N1120" i="79"/>
  <c r="N1117" i="79"/>
  <c r="N1114" i="79"/>
  <c r="N1111" i="79"/>
  <c r="N1108" i="79"/>
  <c r="N1105" i="79"/>
  <c r="N1099" i="79"/>
  <c r="N1096" i="79"/>
  <c r="N1093" i="79"/>
  <c r="N1090" i="79"/>
  <c r="N1087" i="79"/>
  <c r="N1084" i="79"/>
  <c r="N1080" i="79"/>
  <c r="N1077" i="79"/>
  <c r="N1074" i="79"/>
  <c r="N1070" i="79"/>
  <c r="N1067" i="79"/>
  <c r="N1064" i="79"/>
  <c r="N1061" i="79"/>
  <c r="N1058" i="79"/>
  <c r="N1055" i="79"/>
  <c r="N1052" i="79"/>
  <c r="N1049" i="79"/>
  <c r="N1031" i="79"/>
  <c r="N1028" i="79"/>
  <c r="N1025" i="79"/>
  <c r="N1022" i="79"/>
  <c r="N1018" i="79"/>
  <c r="N1015" i="79"/>
  <c r="N1011" i="79"/>
  <c r="N1007" i="79"/>
  <c r="N1004" i="79"/>
  <c r="N1001" i="79"/>
  <c r="N997" i="79"/>
  <c r="N994" i="79"/>
  <c r="N991" i="79"/>
  <c r="N988" i="79"/>
  <c r="N985" i="79"/>
  <c r="N940" i="79"/>
  <c r="N937" i="79"/>
  <c r="N934" i="79"/>
  <c r="N931" i="79"/>
  <c r="N928" i="79"/>
  <c r="N925" i="79"/>
  <c r="N922" i="79"/>
  <c r="N916" i="79"/>
  <c r="N913" i="79"/>
  <c r="N910" i="79"/>
  <c r="N907" i="79"/>
  <c r="N904" i="79"/>
  <c r="N901" i="79"/>
  <c r="N897" i="79"/>
  <c r="N894" i="79"/>
  <c r="N891" i="79"/>
  <c r="N887" i="79"/>
  <c r="N884" i="79"/>
  <c r="N881" i="79"/>
  <c r="N878" i="79"/>
  <c r="N875" i="79"/>
  <c r="N872" i="79"/>
  <c r="N869" i="79"/>
  <c r="N866" i="79"/>
  <c r="N848" i="79"/>
  <c r="N845" i="79"/>
  <c r="N842" i="79"/>
  <c r="N839" i="79"/>
  <c r="N835" i="79"/>
  <c r="N832" i="79"/>
  <c r="N828" i="79"/>
  <c r="N824" i="79"/>
  <c r="N821" i="79"/>
  <c r="N818" i="79"/>
  <c r="N814" i="79"/>
  <c r="N811" i="79"/>
  <c r="N808" i="79"/>
  <c r="N805" i="79"/>
  <c r="N802" i="79"/>
  <c r="N757" i="79"/>
  <c r="N754" i="79"/>
  <c r="N751" i="79"/>
  <c r="N748" i="79"/>
  <c r="N745" i="79"/>
  <c r="N742" i="79"/>
  <c r="N739" i="79"/>
  <c r="N733" i="79"/>
  <c r="N730" i="79"/>
  <c r="N727" i="79"/>
  <c r="N724" i="79"/>
  <c r="N721" i="79"/>
  <c r="N718" i="79"/>
  <c r="N714" i="79"/>
  <c r="N711" i="79"/>
  <c r="N708" i="79"/>
  <c r="N704" i="79"/>
  <c r="N701" i="79"/>
  <c r="N698" i="79"/>
  <c r="N695" i="79"/>
  <c r="N692" i="79"/>
  <c r="N689" i="79"/>
  <c r="N686" i="79"/>
  <c r="N683" i="79"/>
  <c r="N665" i="79"/>
  <c r="N662" i="79"/>
  <c r="N659" i="79"/>
  <c r="N656" i="79"/>
  <c r="N652" i="79"/>
  <c r="N649" i="79"/>
  <c r="N645" i="79"/>
  <c r="N641" i="79"/>
  <c r="N638" i="79"/>
  <c r="N631" i="79"/>
  <c r="N628" i="79"/>
  <c r="N625" i="79"/>
  <c r="N622" i="79"/>
  <c r="N619" i="79"/>
  <c r="N574" i="79"/>
  <c r="N571" i="79"/>
  <c r="N568" i="79"/>
  <c r="N565" i="79"/>
  <c r="N562" i="79"/>
  <c r="N556" i="79"/>
  <c r="N550" i="79"/>
  <c r="N547" i="79"/>
  <c r="N544" i="79"/>
  <c r="N541" i="79"/>
  <c r="N538" i="79"/>
  <c r="N535" i="79"/>
  <c r="N531" i="79"/>
  <c r="N528" i="79"/>
  <c r="N525" i="79"/>
  <c r="N521" i="79"/>
  <c r="N518" i="79"/>
  <c r="N515" i="79"/>
  <c r="N512" i="79"/>
  <c r="N509" i="79"/>
  <c r="N506" i="79"/>
  <c r="N500" i="79"/>
  <c r="N497" i="79"/>
  <c r="N476" i="79"/>
  <c r="N473" i="79"/>
  <c r="N470" i="79"/>
  <c r="N467" i="79"/>
  <c r="N463" i="79"/>
  <c r="N460" i="79"/>
  <c r="N456" i="79"/>
  <c r="N452" i="79"/>
  <c r="N449" i="79"/>
  <c r="N442" i="79"/>
  <c r="N439" i="79"/>
  <c r="N436" i="79"/>
  <c r="N433" i="79"/>
  <c r="N430" i="79"/>
  <c r="N382" i="79"/>
  <c r="N379" i="79"/>
  <c r="N376" i="79"/>
  <c r="N373" i="79"/>
  <c r="N370" i="79"/>
  <c r="N367" i="79"/>
  <c r="N364" i="79"/>
  <c r="N358" i="79"/>
  <c r="N355" i="79"/>
  <c r="N352" i="79"/>
  <c r="N349" i="79"/>
  <c r="N346" i="79"/>
  <c r="N343" i="79"/>
  <c r="N339" i="79"/>
  <c r="N336" i="79"/>
  <c r="N333" i="79"/>
  <c r="N329" i="79"/>
  <c r="N326" i="79"/>
  <c r="N323" i="79"/>
  <c r="N320" i="79"/>
  <c r="N317" i="79"/>
  <c r="N314" i="79"/>
  <c r="N308" i="79"/>
  <c r="N305" i="79"/>
  <c r="N287" i="79"/>
  <c r="N284" i="79"/>
  <c r="N281" i="79"/>
  <c r="N275" i="79"/>
  <c r="N271" i="79"/>
  <c r="N268" i="79"/>
  <c r="N264" i="79"/>
  <c r="N260" i="79"/>
  <c r="N257" i="79"/>
  <c r="N250" i="79"/>
  <c r="N247" i="79"/>
  <c r="N244" i="79"/>
  <c r="N241" i="79"/>
  <c r="N238" i="79"/>
  <c r="AM1119" i="79"/>
  <c r="AM1122" i="79"/>
  <c r="AE1058" i="79"/>
  <c r="Z1058" i="79"/>
  <c r="Y1045" i="79"/>
  <c r="Y1042" i="79"/>
  <c r="AD1015" i="79"/>
  <c r="Z1015" i="79"/>
  <c r="Y1015" i="79"/>
  <c r="AM1021" i="79"/>
  <c r="Y1022" i="79"/>
  <c r="AL1018" i="79"/>
  <c r="AM1017" i="79"/>
  <c r="AK1018" i="79"/>
  <c r="AJ1018" i="79"/>
  <c r="AI1018" i="79"/>
  <c r="AH1018" i="79"/>
  <c r="AG1018" i="79"/>
  <c r="AF1018" i="79"/>
  <c r="AE1018" i="79"/>
  <c r="AD1018" i="79"/>
  <c r="AC1018" i="79"/>
  <c r="AB1018" i="79"/>
  <c r="AA1018" i="79"/>
  <c r="Z1018" i="79"/>
  <c r="Y1018" i="79"/>
  <c r="AL1015" i="79"/>
  <c r="AK1015" i="79"/>
  <c r="AJ1015" i="79"/>
  <c r="AI1015" i="79"/>
  <c r="AH1015" i="79"/>
  <c r="AG1015" i="79"/>
  <c r="AF1015" i="79"/>
  <c r="AE1015" i="79"/>
  <c r="AC1015" i="79"/>
  <c r="AB1015" i="79"/>
  <c r="AA1015" i="79"/>
  <c r="AM1014" i="79"/>
  <c r="Y1011" i="79"/>
  <c r="Y1004" i="79"/>
  <c r="Y1001" i="79"/>
  <c r="Y997" i="79"/>
  <c r="Y988" i="79"/>
  <c r="Y985" i="79"/>
  <c r="Y981" i="79"/>
  <c r="Y891" i="79"/>
  <c r="AL887" i="79"/>
  <c r="Y866" i="79"/>
  <c r="Y848" i="79"/>
  <c r="Y835" i="79"/>
  <c r="AL835" i="79"/>
  <c r="AK835" i="79"/>
  <c r="AJ835" i="79"/>
  <c r="AI835" i="79"/>
  <c r="AH835" i="79"/>
  <c r="AG835" i="79"/>
  <c r="AF835" i="79"/>
  <c r="AE835" i="79"/>
  <c r="AD835" i="79"/>
  <c r="AC835" i="79"/>
  <c r="AB835" i="79"/>
  <c r="AA835" i="79"/>
  <c r="Z835" i="79"/>
  <c r="AM834" i="79"/>
  <c r="AL832" i="79"/>
  <c r="AK832" i="79"/>
  <c r="AJ832" i="79"/>
  <c r="AI832" i="79"/>
  <c r="AH832" i="79"/>
  <c r="AG832" i="79"/>
  <c r="AF832" i="79"/>
  <c r="AE832" i="79"/>
  <c r="AD832" i="79"/>
  <c r="AC832" i="79"/>
  <c r="AB832" i="79"/>
  <c r="AA832" i="79"/>
  <c r="Z832" i="79"/>
  <c r="Y832" i="79"/>
  <c r="AM831" i="79"/>
  <c r="Y828" i="79"/>
  <c r="Y714" i="79"/>
  <c r="Y708" i="79"/>
  <c r="Y692" i="79"/>
  <c r="AM675" i="79"/>
  <c r="AM672" i="79"/>
  <c r="AM669" i="79"/>
  <c r="Y665" i="79"/>
  <c r="Y662" i="79"/>
  <c r="Y652" i="79"/>
  <c r="Y649" i="79"/>
  <c r="Y645" i="79"/>
  <c r="AL652" i="79"/>
  <c r="AK652" i="79"/>
  <c r="AJ652" i="79"/>
  <c r="AI652" i="79"/>
  <c r="AH652" i="79"/>
  <c r="AG652" i="79"/>
  <c r="AF652" i="79"/>
  <c r="AE652" i="79"/>
  <c r="AD652" i="79"/>
  <c r="AC652" i="79"/>
  <c r="AB652" i="79"/>
  <c r="AA652" i="79"/>
  <c r="Z652" i="79"/>
  <c r="AM651" i="79"/>
  <c r="AL649" i="79"/>
  <c r="AK649" i="79"/>
  <c r="AJ649" i="79"/>
  <c r="AI649" i="79"/>
  <c r="AH649" i="79"/>
  <c r="AG649" i="79"/>
  <c r="AF649" i="79"/>
  <c r="AE649" i="79"/>
  <c r="AD649" i="79"/>
  <c r="AC649" i="79"/>
  <c r="AB649" i="79"/>
  <c r="AA649" i="79"/>
  <c r="Z649" i="79"/>
  <c r="AM648" i="79"/>
  <c r="Y631" i="79"/>
  <c r="Y622" i="79"/>
  <c r="AM534" i="79"/>
  <c r="AM530" i="79"/>
  <c r="Y535" i="79"/>
  <c r="Y460" i="79"/>
  <c r="Y463" i="79"/>
  <c r="AL463" i="79"/>
  <c r="AK463" i="79"/>
  <c r="AJ463" i="79"/>
  <c r="AI463" i="79"/>
  <c r="AH463" i="79"/>
  <c r="AG463" i="79"/>
  <c r="AF463" i="79"/>
  <c r="AE463" i="79"/>
  <c r="AD463" i="79"/>
  <c r="AC463" i="79"/>
  <c r="AB463" i="79"/>
  <c r="AA463" i="79"/>
  <c r="Z463" i="79"/>
  <c r="AM462" i="79"/>
  <c r="AL460" i="79"/>
  <c r="AK460" i="79"/>
  <c r="AJ460" i="79"/>
  <c r="AI460" i="79"/>
  <c r="AH460" i="79"/>
  <c r="AG460" i="79"/>
  <c r="AF460" i="79"/>
  <c r="AE460" i="79"/>
  <c r="AD460" i="79"/>
  <c r="AC460" i="79"/>
  <c r="AB460" i="79"/>
  <c r="AA460" i="79"/>
  <c r="Z460" i="79"/>
  <c r="AM459" i="79"/>
  <c r="Y456" i="79"/>
  <c r="Y376" i="79"/>
  <c r="Y382"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AM87" i="79"/>
  <c r="AM80" i="79"/>
  <c r="AM84" i="79"/>
  <c r="AM1113" i="79"/>
  <c r="AM1116" i="79"/>
  <c r="AM1110" i="79"/>
  <c r="AM1107" i="79"/>
  <c r="AM1104" i="79"/>
  <c r="AM1101" i="79"/>
  <c r="AM1098" i="79"/>
  <c r="AM1095" i="79"/>
  <c r="AM1092" i="79"/>
  <c r="AM1089" i="79"/>
  <c r="AM1086" i="79"/>
  <c r="AM1083" i="79"/>
  <c r="AM1079" i="79"/>
  <c r="AM1076" i="79"/>
  <c r="AM1073" i="79"/>
  <c r="AM1069" i="79"/>
  <c r="AM1066" i="79"/>
  <c r="AM1063" i="79"/>
  <c r="AM1060" i="79"/>
  <c r="AM1057" i="79"/>
  <c r="AM1054" i="79"/>
  <c r="AM1051" i="79"/>
  <c r="AM1048" i="79"/>
  <c r="AM1044" i="79"/>
  <c r="AM1041" i="79"/>
  <c r="AM1038" i="79"/>
  <c r="AM1035" i="79"/>
  <c r="AM1030" i="79"/>
  <c r="AM1027" i="79"/>
  <c r="AM1024" i="79"/>
  <c r="AM1010" i="79"/>
  <c r="AM1006" i="79"/>
  <c r="AM1003" i="79"/>
  <c r="AM1000" i="79"/>
  <c r="AM996" i="79"/>
  <c r="AM993" i="79"/>
  <c r="AM990" i="79"/>
  <c r="AM987" i="79"/>
  <c r="AM984" i="79"/>
  <c r="AM980" i="79"/>
  <c r="AM977" i="79"/>
  <c r="AM974" i="79"/>
  <c r="AM971" i="79"/>
  <c r="AM968" i="79"/>
  <c r="AM939" i="79"/>
  <c r="AM936" i="79"/>
  <c r="AM933" i="79"/>
  <c r="AM930" i="79"/>
  <c r="AM927" i="79"/>
  <c r="AM924" i="79"/>
  <c r="AM921" i="79"/>
  <c r="AM918" i="79"/>
  <c r="AM915" i="79"/>
  <c r="AM912" i="79"/>
  <c r="AM909" i="79"/>
  <c r="AM906" i="79"/>
  <c r="AM903" i="79"/>
  <c r="AM900" i="79"/>
  <c r="AM896" i="79"/>
  <c r="AM893" i="79"/>
  <c r="AM890" i="79"/>
  <c r="AM886" i="79"/>
  <c r="AM883" i="79"/>
  <c r="AM880" i="79"/>
  <c r="AM877" i="79"/>
  <c r="AM874" i="79"/>
  <c r="AM871" i="79"/>
  <c r="AM868" i="79"/>
  <c r="AM865" i="79"/>
  <c r="AM861" i="79"/>
  <c r="AM858" i="79"/>
  <c r="AM855" i="79"/>
  <c r="AM852" i="79"/>
  <c r="AM847" i="79"/>
  <c r="AM844" i="79"/>
  <c r="AM841" i="79"/>
  <c r="AM838" i="79"/>
  <c r="AM827" i="79"/>
  <c r="AM823" i="79"/>
  <c r="AM820" i="79"/>
  <c r="AM817" i="79"/>
  <c r="AM813" i="79"/>
  <c r="AM810" i="79"/>
  <c r="AM807" i="79"/>
  <c r="AM804" i="79"/>
  <c r="AM801" i="79"/>
  <c r="AM797" i="79"/>
  <c r="AM794" i="79"/>
  <c r="AM791" i="79"/>
  <c r="AM788" i="79"/>
  <c r="AM785" i="79"/>
  <c r="AM756" i="79"/>
  <c r="AM753" i="79"/>
  <c r="AM750" i="79"/>
  <c r="AM747" i="79"/>
  <c r="AM744" i="79"/>
  <c r="AM741" i="79"/>
  <c r="AM738" i="79"/>
  <c r="AM735" i="79"/>
  <c r="AM732" i="79"/>
  <c r="AM729" i="79"/>
  <c r="AM726" i="79"/>
  <c r="AM723" i="79"/>
  <c r="AM720" i="79"/>
  <c r="AM717" i="79"/>
  <c r="AM713" i="79"/>
  <c r="AM710" i="79"/>
  <c r="AM707" i="79"/>
  <c r="AM703" i="79"/>
  <c r="AM700" i="79"/>
  <c r="AM697" i="79"/>
  <c r="AM694" i="79"/>
  <c r="AM691" i="79"/>
  <c r="AM688" i="79"/>
  <c r="AM685" i="79"/>
  <c r="AM682" i="79"/>
  <c r="AM678" i="79"/>
  <c r="AM664" i="79"/>
  <c r="AM661" i="79"/>
  <c r="AM658" i="79"/>
  <c r="AM655" i="79"/>
  <c r="AM644" i="79"/>
  <c r="AM640" i="79"/>
  <c r="AM637" i="79"/>
  <c r="AM634" i="79"/>
  <c r="AM630" i="79"/>
  <c r="AM627" i="79"/>
  <c r="AM624" i="79"/>
  <c r="AM621" i="79"/>
  <c r="AM618" i="79"/>
  <c r="AM614" i="79"/>
  <c r="AM611" i="79"/>
  <c r="AM608" i="79"/>
  <c r="AM605" i="79"/>
  <c r="AM602" i="79"/>
  <c r="AM573" i="79"/>
  <c r="AM570" i="79"/>
  <c r="AM567" i="79"/>
  <c r="AM564" i="79"/>
  <c r="AM561" i="79"/>
  <c r="AM558" i="79"/>
  <c r="AM555" i="79"/>
  <c r="AM552" i="79"/>
  <c r="AM549" i="79"/>
  <c r="AM546" i="79"/>
  <c r="AM543" i="79"/>
  <c r="AM540" i="79"/>
  <c r="AM537" i="79"/>
  <c r="AM527" i="79"/>
  <c r="AM524" i="79"/>
  <c r="AM520" i="79"/>
  <c r="AM517" i="79"/>
  <c r="AM514" i="79"/>
  <c r="AM511" i="79"/>
  <c r="AM508" i="79"/>
  <c r="AM505" i="79"/>
  <c r="AM499" i="79"/>
  <c r="AM496" i="79"/>
  <c r="AM492" i="79"/>
  <c r="AM486" i="79"/>
  <c r="AM483" i="79"/>
  <c r="AM480" i="79"/>
  <c r="AM475" i="79"/>
  <c r="AM472" i="79"/>
  <c r="AM469" i="79"/>
  <c r="AM466" i="79"/>
  <c r="AM455" i="79"/>
  <c r="AM451" i="79"/>
  <c r="AM448" i="79"/>
  <c r="AM445" i="79"/>
  <c r="AM441" i="79"/>
  <c r="AM438" i="79"/>
  <c r="AM435" i="79"/>
  <c r="AM432" i="79"/>
  <c r="AM429" i="79"/>
  <c r="AM425" i="79"/>
  <c r="AM422" i="79"/>
  <c r="AM419" i="79"/>
  <c r="AM416" i="79"/>
  <c r="AM413" i="79"/>
  <c r="AM381" i="79"/>
  <c r="AM375" i="79"/>
  <c r="AM378" i="79"/>
  <c r="AM372" i="79"/>
  <c r="AM369" i="79"/>
  <c r="AM366" i="79"/>
  <c r="AM363" i="79"/>
  <c r="AM360" i="79"/>
  <c r="AM357" i="79"/>
  <c r="AM354" i="79"/>
  <c r="AM351" i="79"/>
  <c r="AM348" i="79"/>
  <c r="AM345" i="79"/>
  <c r="AM342" i="79"/>
  <c r="AM338" i="79"/>
  <c r="AM335" i="79"/>
  <c r="AM332" i="79"/>
  <c r="AM328" i="79"/>
  <c r="AM325" i="79"/>
  <c r="AM322" i="79"/>
  <c r="AM319" i="79"/>
  <c r="AM316" i="79"/>
  <c r="AM313" i="79"/>
  <c r="AM307" i="79"/>
  <c r="AM304" i="79"/>
  <c r="AM300" i="79"/>
  <c r="AM297" i="79"/>
  <c r="AM294" i="79"/>
  <c r="AM291" i="79"/>
  <c r="AM286" i="79"/>
  <c r="AM283" i="79"/>
  <c r="AM280"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9" i="79"/>
  <c r="AM136" i="79"/>
  <c r="AM133" i="79"/>
  <c r="AM130" i="79"/>
  <c r="AM127" i="79"/>
  <c r="AM124" i="79"/>
  <c r="AM118" i="79"/>
  <c r="AM114" i="79"/>
  <c r="AM111" i="79"/>
  <c r="AM108" i="79"/>
  <c r="AM105" i="79"/>
  <c r="AM100" i="79"/>
  <c r="AM76" i="79"/>
  <c r="AM94" i="79"/>
  <c r="AM97" i="79"/>
  <c r="AM91" i="79"/>
  <c r="AM73" i="79"/>
  <c r="AM70" i="79"/>
  <c r="AM66" i="79"/>
  <c r="AM63" i="79"/>
  <c r="AM60" i="79"/>
  <c r="AM54" i="79"/>
  <c r="AM50" i="79"/>
  <c r="AM47" i="79"/>
  <c r="AM44" i="79"/>
  <c r="AM41" i="79"/>
  <c r="AM38" i="79"/>
  <c r="AL1031" i="79"/>
  <c r="AK1031" i="79"/>
  <c r="AJ1031" i="79"/>
  <c r="AI1031" i="79"/>
  <c r="AH1031" i="79"/>
  <c r="AG1031" i="79"/>
  <c r="AF1031" i="79"/>
  <c r="AE1031" i="79"/>
  <c r="AD1031" i="79"/>
  <c r="AC1031" i="79"/>
  <c r="AB1031" i="79"/>
  <c r="AA1031" i="79"/>
  <c r="Z1031" i="79"/>
  <c r="Y1031" i="79"/>
  <c r="AL1028" i="79"/>
  <c r="AK1028" i="79"/>
  <c r="AJ1028" i="79"/>
  <c r="AI1028" i="79"/>
  <c r="AH1028" i="79"/>
  <c r="AG1028" i="79"/>
  <c r="AF1028" i="79"/>
  <c r="AE1028" i="79"/>
  <c r="AD1028" i="79"/>
  <c r="AC1028" i="79"/>
  <c r="AB1028" i="79"/>
  <c r="AA1028" i="79"/>
  <c r="Z1028" i="79"/>
  <c r="Y1028" i="79"/>
  <c r="AL1025" i="79"/>
  <c r="AK1025" i="79"/>
  <c r="AJ1025" i="79"/>
  <c r="AI1025" i="79"/>
  <c r="AH1025" i="79"/>
  <c r="AG1025" i="79"/>
  <c r="AF1025" i="79"/>
  <c r="AE1025" i="79"/>
  <c r="AD1025" i="79"/>
  <c r="AC1025" i="79"/>
  <c r="AB1025" i="79"/>
  <c r="AA1025" i="79"/>
  <c r="Z1025" i="79"/>
  <c r="Y1025" i="79"/>
  <c r="AL1022" i="79"/>
  <c r="AK1022" i="79"/>
  <c r="AJ1022" i="79"/>
  <c r="AI1022" i="79"/>
  <c r="AH1022" i="79"/>
  <c r="AG1022" i="79"/>
  <c r="AF1022" i="79"/>
  <c r="AE1022" i="79"/>
  <c r="AD1022" i="79"/>
  <c r="AC1022" i="79"/>
  <c r="AB1022" i="79"/>
  <c r="AA1022" i="79"/>
  <c r="Z1022" i="79"/>
  <c r="AL848" i="79"/>
  <c r="AK848" i="79"/>
  <c r="AJ848" i="79"/>
  <c r="AI848" i="79"/>
  <c r="AH848" i="79"/>
  <c r="AG848" i="79"/>
  <c r="AF848" i="79"/>
  <c r="AE848" i="79"/>
  <c r="AD848" i="79"/>
  <c r="AC848" i="79"/>
  <c r="AB848" i="79"/>
  <c r="AA848" i="79"/>
  <c r="Z848" i="79"/>
  <c r="AL845" i="79"/>
  <c r="AK845" i="79"/>
  <c r="AJ845" i="79"/>
  <c r="AI845" i="79"/>
  <c r="AH845" i="79"/>
  <c r="AG845" i="79"/>
  <c r="AF845" i="79"/>
  <c r="AE845" i="79"/>
  <c r="AD845" i="79"/>
  <c r="AC845" i="79"/>
  <c r="AB845" i="79"/>
  <c r="AA845" i="79"/>
  <c r="Z845" i="79"/>
  <c r="Y845" i="79"/>
  <c r="AL842" i="79"/>
  <c r="AK842" i="79"/>
  <c r="AJ842" i="79"/>
  <c r="AI842" i="79"/>
  <c r="AH842" i="79"/>
  <c r="AG842" i="79"/>
  <c r="AF842" i="79"/>
  <c r="AE842" i="79"/>
  <c r="AD842" i="79"/>
  <c r="AC842" i="79"/>
  <c r="AB842" i="79"/>
  <c r="AA842" i="79"/>
  <c r="Z842" i="79"/>
  <c r="Y842" i="79"/>
  <c r="AL839" i="79"/>
  <c r="AK839" i="79"/>
  <c r="AJ839" i="79"/>
  <c r="AI839" i="79"/>
  <c r="AH839" i="79"/>
  <c r="AG839" i="79"/>
  <c r="AF839" i="79"/>
  <c r="AE839" i="79"/>
  <c r="AD839" i="79"/>
  <c r="AC839" i="79"/>
  <c r="AB839" i="79"/>
  <c r="AA839" i="79"/>
  <c r="Z839" i="79"/>
  <c r="Y839" i="79"/>
  <c r="AL665" i="79"/>
  <c r="AK665" i="79"/>
  <c r="AJ665" i="79"/>
  <c r="AI665" i="79"/>
  <c r="AH665" i="79"/>
  <c r="AG665" i="79"/>
  <c r="AF665" i="79"/>
  <c r="AE665" i="79"/>
  <c r="AD665" i="79"/>
  <c r="AC665" i="79"/>
  <c r="AB665" i="79"/>
  <c r="AA665" i="79"/>
  <c r="Z665" i="79"/>
  <c r="AL662" i="79"/>
  <c r="AK662" i="79"/>
  <c r="AJ662" i="79"/>
  <c r="AI662" i="79"/>
  <c r="AH662" i="79"/>
  <c r="AG662" i="79"/>
  <c r="AF662" i="79"/>
  <c r="AE662" i="79"/>
  <c r="AD662" i="79"/>
  <c r="AC662" i="79"/>
  <c r="AB662" i="79"/>
  <c r="AA662" i="79"/>
  <c r="Z662" i="79"/>
  <c r="AL659" i="79"/>
  <c r="AK659" i="79"/>
  <c r="AJ659" i="79"/>
  <c r="AI659" i="79"/>
  <c r="AH659" i="79"/>
  <c r="AG659" i="79"/>
  <c r="AF659" i="79"/>
  <c r="AE659" i="79"/>
  <c r="AD659" i="79"/>
  <c r="AC659" i="79"/>
  <c r="AB659" i="79"/>
  <c r="AA659" i="79"/>
  <c r="Z659" i="79"/>
  <c r="Y659" i="79"/>
  <c r="AL656" i="79"/>
  <c r="AK656" i="79"/>
  <c r="AJ656" i="79"/>
  <c r="AI656" i="79"/>
  <c r="AH656" i="79"/>
  <c r="AG656" i="79"/>
  <c r="AF656" i="79"/>
  <c r="AE656" i="79"/>
  <c r="AD656" i="79"/>
  <c r="AC656" i="79"/>
  <c r="AB656" i="79"/>
  <c r="AA656" i="79"/>
  <c r="Z656" i="79"/>
  <c r="Y656" i="79"/>
  <c r="AL476" i="79"/>
  <c r="AK476" i="79"/>
  <c r="AJ476" i="79"/>
  <c r="AI476" i="79"/>
  <c r="AH476" i="79"/>
  <c r="AG476" i="79"/>
  <c r="AF476" i="79"/>
  <c r="AE476" i="79"/>
  <c r="AD476" i="79"/>
  <c r="AC476" i="79"/>
  <c r="AB476" i="79"/>
  <c r="AA476" i="79"/>
  <c r="Z476" i="79"/>
  <c r="Y476" i="79"/>
  <c r="AL473" i="79"/>
  <c r="AK473" i="79"/>
  <c r="AJ473" i="79"/>
  <c r="AI473" i="79"/>
  <c r="AH473" i="79"/>
  <c r="AG473" i="79"/>
  <c r="AF473" i="79"/>
  <c r="AE473" i="79"/>
  <c r="AD473" i="79"/>
  <c r="AC473" i="79"/>
  <c r="AB473" i="79"/>
  <c r="AA473" i="79"/>
  <c r="Z473" i="79"/>
  <c r="Y473"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5" i="79"/>
  <c r="AK275" i="79"/>
  <c r="AJ275" i="79"/>
  <c r="AI275" i="79"/>
  <c r="AH275" i="79"/>
  <c r="AG275" i="79"/>
  <c r="AF275" i="79"/>
  <c r="AE275" i="79"/>
  <c r="AD275" i="79"/>
  <c r="AC275" i="79"/>
  <c r="AB275" i="79"/>
  <c r="AA275" i="79"/>
  <c r="Z275" i="79"/>
  <c r="Y275" i="79"/>
  <c r="AM510"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2" i="46"/>
  <c r="AM429" i="46"/>
  <c r="AM426" i="46"/>
  <c r="AM423" i="46"/>
  <c r="AM420" i="46"/>
  <c r="AM417" i="46"/>
  <c r="AM414" i="46"/>
  <c r="AM411" i="46"/>
  <c r="AM408" i="46"/>
  <c r="AM381" i="46"/>
  <c r="AM378" i="46"/>
  <c r="AM375" i="46"/>
  <c r="AM371" i="46"/>
  <c r="AM368" i="46"/>
  <c r="AM365" i="46"/>
  <c r="AM359" i="46"/>
  <c r="AM355" i="46"/>
  <c r="AM352" i="46"/>
  <c r="AM348" i="46"/>
  <c r="AM344" i="46"/>
  <c r="AM341" i="46"/>
  <c r="AM338" i="46"/>
  <c r="AM335" i="46"/>
  <c r="AM332" i="46"/>
  <c r="AM328" i="46"/>
  <c r="AM322" i="46"/>
  <c r="AM319" i="46"/>
  <c r="AM316" i="46"/>
  <c r="AM313" i="46"/>
  <c r="AM310" i="46"/>
  <c r="AM303" i="46"/>
  <c r="AM300" i="46"/>
  <c r="AM297" i="46"/>
  <c r="AM294" i="46"/>
  <c r="AM291" i="46"/>
  <c r="AM288" i="46"/>
  <c r="AM285" i="46"/>
  <c r="AM282" i="46"/>
  <c r="AM279" i="46"/>
  <c r="AM252" i="46"/>
  <c r="AM249" i="46"/>
  <c r="AM246" i="46"/>
  <c r="AM242" i="46"/>
  <c r="AM171" i="46"/>
  <c r="AM168" i="46"/>
  <c r="AM124" i="46"/>
  <c r="AM239" i="46"/>
  <c r="AM236" i="46"/>
  <c r="AM230" i="46"/>
  <c r="AM226" i="46"/>
  <c r="AM223" i="46"/>
  <c r="AM219" i="46"/>
  <c r="AM215" i="46"/>
  <c r="AM212" i="46"/>
  <c r="AM209" i="46"/>
  <c r="AM206" i="46"/>
  <c r="AM203" i="46"/>
  <c r="AM199" i="46"/>
  <c r="AM196" i="46"/>
  <c r="AM193" i="46"/>
  <c r="AM190" i="46"/>
  <c r="AM187" i="46"/>
  <c r="AM184" i="46"/>
  <c r="AM181" i="46"/>
  <c r="AM174" i="46"/>
  <c r="AM165" i="46"/>
  <c r="AM162" i="46"/>
  <c r="AM159" i="46"/>
  <c r="AM156" i="46"/>
  <c r="AM153" i="46"/>
  <c r="AM150" i="46"/>
  <c r="AM121" i="46"/>
  <c r="AM118" i="46"/>
  <c r="AM108" i="46"/>
  <c r="AM114" i="46"/>
  <c r="AM98" i="46"/>
  <c r="AM95" i="46"/>
  <c r="AM91" i="46"/>
  <c r="AM87" i="46"/>
  <c r="AM84" i="46"/>
  <c r="AM81" i="46"/>
  <c r="AM78" i="46"/>
  <c r="AM75" i="46"/>
  <c r="AM71" i="46"/>
  <c r="AM68" i="46"/>
  <c r="AM65" i="46"/>
  <c r="AM62" i="46"/>
  <c r="AM59" i="46"/>
  <c r="AM56" i="46"/>
  <c r="AM53" i="46"/>
  <c r="AM46" i="46"/>
  <c r="AM43" i="46"/>
  <c r="AM40" i="46"/>
  <c r="AM37" i="46"/>
  <c r="AM34" i="46"/>
  <c r="AM31" i="46"/>
  <c r="AM28" i="46"/>
  <c r="AM25" i="46"/>
  <c r="AM22" i="46"/>
  <c r="C31" i="44"/>
  <c r="AL1123" i="79"/>
  <c r="AK1123" i="79"/>
  <c r="AJ1123" i="79"/>
  <c r="AI1123" i="79"/>
  <c r="AH1123" i="79"/>
  <c r="AG1123" i="79"/>
  <c r="AF1123" i="79"/>
  <c r="AE1123" i="79"/>
  <c r="AD1123" i="79"/>
  <c r="AC1123" i="79"/>
  <c r="AB1123" i="79"/>
  <c r="AA1123" i="79"/>
  <c r="Z1123" i="79"/>
  <c r="Y1123" i="79"/>
  <c r="AL1120" i="79"/>
  <c r="AK1120" i="79"/>
  <c r="AJ1120" i="79"/>
  <c r="AI1120" i="79"/>
  <c r="AH1120" i="79"/>
  <c r="AG1120" i="79"/>
  <c r="AF1120" i="79"/>
  <c r="AE1120" i="79"/>
  <c r="AD1120" i="79"/>
  <c r="AC1120" i="79"/>
  <c r="AB1120" i="79"/>
  <c r="AA1120" i="79"/>
  <c r="Z1120" i="79"/>
  <c r="Y1120" i="79"/>
  <c r="AL1117" i="79"/>
  <c r="AK1117" i="79"/>
  <c r="AJ1117" i="79"/>
  <c r="AI1117" i="79"/>
  <c r="AH1117" i="79"/>
  <c r="AG1117" i="79"/>
  <c r="AF1117" i="79"/>
  <c r="AE1117" i="79"/>
  <c r="AD1117" i="79"/>
  <c r="AC1117" i="79"/>
  <c r="AB1117" i="79"/>
  <c r="AA1117" i="79"/>
  <c r="Z1117" i="79"/>
  <c r="Y1117" i="79"/>
  <c r="AL1114" i="79"/>
  <c r="AK1114" i="79"/>
  <c r="AJ1114" i="79"/>
  <c r="AI1114" i="79"/>
  <c r="AH1114" i="79"/>
  <c r="AG1114" i="79"/>
  <c r="AF1114" i="79"/>
  <c r="AE1114" i="79"/>
  <c r="AD1114" i="79"/>
  <c r="AC1114" i="79"/>
  <c r="AB1114" i="79"/>
  <c r="AA1114" i="79"/>
  <c r="Z1114" i="79"/>
  <c r="Y1114" i="79"/>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0" i="79"/>
  <c r="AK1080" i="79"/>
  <c r="AJ1080" i="79"/>
  <c r="AI1080" i="79"/>
  <c r="AH1080" i="79"/>
  <c r="AG1080" i="79"/>
  <c r="AF1080" i="79"/>
  <c r="AE1080" i="79"/>
  <c r="AD1080" i="79"/>
  <c r="AC1080" i="79"/>
  <c r="AB1080" i="79"/>
  <c r="AA1080" i="79"/>
  <c r="Z1080" i="79"/>
  <c r="Y1080" i="79"/>
  <c r="AL1077" i="79"/>
  <c r="AK1077" i="79"/>
  <c r="AJ1077" i="79"/>
  <c r="AI1077" i="79"/>
  <c r="AH1077" i="79"/>
  <c r="AG1077" i="79"/>
  <c r="AF1077" i="79"/>
  <c r="AE1077" i="79"/>
  <c r="AD1077" i="79"/>
  <c r="AC1077" i="79"/>
  <c r="AB1077" i="79"/>
  <c r="AA1077" i="79"/>
  <c r="Z1077" i="79"/>
  <c r="Y1077" i="79"/>
  <c r="AL1074" i="79"/>
  <c r="AK1074" i="79"/>
  <c r="AJ1074" i="79"/>
  <c r="AI1074" i="79"/>
  <c r="AH1074" i="79"/>
  <c r="AG1074" i="79"/>
  <c r="AF1074" i="79"/>
  <c r="AE1074" i="79"/>
  <c r="AD1074" i="79"/>
  <c r="AC1074" i="79"/>
  <c r="AB1074" i="79"/>
  <c r="AA1074" i="79"/>
  <c r="Z1074" i="79"/>
  <c r="Y1074" i="79"/>
  <c r="AL1070" i="79"/>
  <c r="AK1070" i="79"/>
  <c r="AJ1070" i="79"/>
  <c r="AI1070" i="79"/>
  <c r="AH1070" i="79"/>
  <c r="AG1070" i="79"/>
  <c r="AF1070" i="79"/>
  <c r="AE1070" i="79"/>
  <c r="AD1070" i="79"/>
  <c r="AC1070" i="79"/>
  <c r="AB1070" i="79"/>
  <c r="AA1070" i="79"/>
  <c r="Z1070" i="79"/>
  <c r="Y1070" i="79"/>
  <c r="AL1067" i="79"/>
  <c r="AK1067" i="79"/>
  <c r="AJ1067" i="79"/>
  <c r="AI1067" i="79"/>
  <c r="AH1067" i="79"/>
  <c r="AG1067" i="79"/>
  <c r="AF1067" i="79"/>
  <c r="AE1067" i="79"/>
  <c r="AD1067" i="79"/>
  <c r="AC1067" i="79"/>
  <c r="AB1067" i="79"/>
  <c r="AA1067" i="79"/>
  <c r="Z1067" i="79"/>
  <c r="Y1067" i="79"/>
  <c r="AL1064" i="79"/>
  <c r="AK1064" i="79"/>
  <c r="AJ1064" i="79"/>
  <c r="AI1064" i="79"/>
  <c r="AH1064" i="79"/>
  <c r="AG1064" i="79"/>
  <c r="AF1064" i="79"/>
  <c r="AE1064" i="79"/>
  <c r="AD1064" i="79"/>
  <c r="AC1064" i="79"/>
  <c r="AB1064" i="79"/>
  <c r="AA1064" i="79"/>
  <c r="Z1064" i="79"/>
  <c r="Y1064" i="79"/>
  <c r="AL1061" i="79"/>
  <c r="AK1061" i="79"/>
  <c r="AJ1061" i="79"/>
  <c r="AI1061" i="79"/>
  <c r="AH1061" i="79"/>
  <c r="AG1061" i="79"/>
  <c r="AF1061" i="79"/>
  <c r="AE1061" i="79"/>
  <c r="AD1061" i="79"/>
  <c r="AC1061" i="79"/>
  <c r="AB1061" i="79"/>
  <c r="AA1061" i="79"/>
  <c r="Z1061" i="79"/>
  <c r="Y1061" i="79"/>
  <c r="AL1058" i="79"/>
  <c r="AK1058" i="79"/>
  <c r="AJ1058" i="79"/>
  <c r="AI1058" i="79"/>
  <c r="AH1058" i="79"/>
  <c r="AG1058" i="79"/>
  <c r="AF1058" i="79"/>
  <c r="AD1058" i="79"/>
  <c r="AC1058" i="79"/>
  <c r="AB1058" i="79"/>
  <c r="AA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5" i="79"/>
  <c r="AK1045" i="79"/>
  <c r="AJ1045" i="79"/>
  <c r="AI1045" i="79"/>
  <c r="AH1045" i="79"/>
  <c r="AG1045" i="79"/>
  <c r="AF1045" i="79"/>
  <c r="AE1045" i="79"/>
  <c r="AD1045" i="79"/>
  <c r="AC1045" i="79"/>
  <c r="AB1045" i="79"/>
  <c r="AA1045" i="79"/>
  <c r="Z1045" i="79"/>
  <c r="AL1042" i="79"/>
  <c r="AK1042" i="79"/>
  <c r="AJ1042" i="79"/>
  <c r="AI1042" i="79"/>
  <c r="AH1042" i="79"/>
  <c r="AG1042" i="79"/>
  <c r="AF1042" i="79"/>
  <c r="AE1042" i="79"/>
  <c r="AD1042" i="79"/>
  <c r="AC1042" i="79"/>
  <c r="AB1042" i="79"/>
  <c r="AA1042" i="79"/>
  <c r="Z1042" i="79"/>
  <c r="AL1039" i="79"/>
  <c r="AK1039" i="79"/>
  <c r="AJ1039" i="79"/>
  <c r="AI1039" i="79"/>
  <c r="AH1039" i="79"/>
  <c r="AG1039" i="79"/>
  <c r="AF1039" i="79"/>
  <c r="AE1039" i="79"/>
  <c r="AD1039" i="79"/>
  <c r="AC1039" i="79"/>
  <c r="AB1039" i="79"/>
  <c r="AA1039" i="79"/>
  <c r="Z1039" i="79"/>
  <c r="Y1039" i="79"/>
  <c r="AL1036" i="79"/>
  <c r="AK1036" i="79"/>
  <c r="AJ1036" i="79"/>
  <c r="AI1036" i="79"/>
  <c r="AH1036" i="79"/>
  <c r="AG1036" i="79"/>
  <c r="AF1036" i="79"/>
  <c r="AE1036" i="79"/>
  <c r="AD1036" i="79"/>
  <c r="AC1036" i="79"/>
  <c r="AB1036" i="79"/>
  <c r="AA1036" i="79"/>
  <c r="Z1036" i="79"/>
  <c r="Y1036" i="79"/>
  <c r="AL1011" i="79"/>
  <c r="AK1011" i="79"/>
  <c r="AJ1011" i="79"/>
  <c r="AI1011" i="79"/>
  <c r="AH1011" i="79"/>
  <c r="AG1011" i="79"/>
  <c r="AF1011" i="79"/>
  <c r="AE1011" i="79"/>
  <c r="AD1011" i="79"/>
  <c r="AC1011" i="79"/>
  <c r="AB1011" i="79"/>
  <c r="AA1011" i="79"/>
  <c r="Z1011" i="79"/>
  <c r="AL1007" i="79"/>
  <c r="AK1007" i="79"/>
  <c r="AJ1007" i="79"/>
  <c r="AI1007" i="79"/>
  <c r="AH1007" i="79"/>
  <c r="AG1007" i="79"/>
  <c r="AF1007" i="79"/>
  <c r="AE1007" i="79"/>
  <c r="AD1007" i="79"/>
  <c r="AC1007" i="79"/>
  <c r="AB1007" i="79"/>
  <c r="AA1007" i="79"/>
  <c r="Z1007" i="79"/>
  <c r="Y1007" i="79"/>
  <c r="AL1004" i="79"/>
  <c r="AK1004" i="79"/>
  <c r="AJ1004" i="79"/>
  <c r="AI1004" i="79"/>
  <c r="AH1004" i="79"/>
  <c r="AG1004" i="79"/>
  <c r="AF1004" i="79"/>
  <c r="AE1004" i="79"/>
  <c r="AD1004" i="79"/>
  <c r="AC1004" i="79"/>
  <c r="AB1004" i="79"/>
  <c r="AA1004" i="79"/>
  <c r="Z1004" i="79"/>
  <c r="AL1001" i="79"/>
  <c r="AK1001" i="79"/>
  <c r="AJ1001" i="79"/>
  <c r="AI1001" i="79"/>
  <c r="AH1001" i="79"/>
  <c r="AG1001" i="79"/>
  <c r="AF1001" i="79"/>
  <c r="AE1001" i="79"/>
  <c r="AD1001" i="79"/>
  <c r="AC1001" i="79"/>
  <c r="AB1001" i="79"/>
  <c r="AA1001" i="79"/>
  <c r="Z1001" i="79"/>
  <c r="AL997" i="79"/>
  <c r="AK997" i="79"/>
  <c r="AJ997" i="79"/>
  <c r="AI997" i="79"/>
  <c r="AH997" i="79"/>
  <c r="AG997" i="79"/>
  <c r="AF997" i="79"/>
  <c r="AE997" i="79"/>
  <c r="AD997" i="79"/>
  <c r="AC997" i="79"/>
  <c r="AB997" i="79"/>
  <c r="AA997" i="79"/>
  <c r="Z997" i="79"/>
  <c r="AL994" i="79"/>
  <c r="AK994" i="79"/>
  <c r="AJ994" i="79"/>
  <c r="AI994" i="79"/>
  <c r="AH994" i="79"/>
  <c r="AG994" i="79"/>
  <c r="AF994" i="79"/>
  <c r="AE994" i="79"/>
  <c r="AD994" i="79"/>
  <c r="AC994" i="79"/>
  <c r="AB994" i="79"/>
  <c r="AA994" i="79"/>
  <c r="Z994" i="79"/>
  <c r="Y994" i="79"/>
  <c r="AL991" i="79"/>
  <c r="AK991" i="79"/>
  <c r="AJ991" i="79"/>
  <c r="AI991" i="79"/>
  <c r="AH991" i="79"/>
  <c r="AG991" i="79"/>
  <c r="AF991" i="79"/>
  <c r="AE991" i="79"/>
  <c r="AD991" i="79"/>
  <c r="AC991" i="79"/>
  <c r="AB991" i="79"/>
  <c r="AA991" i="79"/>
  <c r="Z991" i="79"/>
  <c r="Y991" i="79"/>
  <c r="AL988" i="79"/>
  <c r="AK988" i="79"/>
  <c r="AJ988" i="79"/>
  <c r="AI988" i="79"/>
  <c r="AH988" i="79"/>
  <c r="AG988" i="79"/>
  <c r="AF988" i="79"/>
  <c r="AE988" i="79"/>
  <c r="AD988" i="79"/>
  <c r="AC988" i="79"/>
  <c r="AB988" i="79"/>
  <c r="AA988" i="79"/>
  <c r="Z988" i="79"/>
  <c r="AL985" i="79"/>
  <c r="AK985" i="79"/>
  <c r="AJ985" i="79"/>
  <c r="AI985" i="79"/>
  <c r="AH985" i="79"/>
  <c r="AG985" i="79"/>
  <c r="AF985" i="79"/>
  <c r="AE985" i="79"/>
  <c r="AD985" i="79"/>
  <c r="AC985" i="79"/>
  <c r="AB985" i="79"/>
  <c r="AA985" i="79"/>
  <c r="Z985" i="79"/>
  <c r="AL981" i="79"/>
  <c r="AK981" i="79"/>
  <c r="AJ981" i="79"/>
  <c r="AI981" i="79"/>
  <c r="AH981" i="79"/>
  <c r="AG981" i="79"/>
  <c r="AF981" i="79"/>
  <c r="AE981" i="79"/>
  <c r="AD981" i="79"/>
  <c r="AC981" i="79"/>
  <c r="AB981" i="79"/>
  <c r="AA981" i="79"/>
  <c r="Z981" i="79"/>
  <c r="AL978" i="79"/>
  <c r="AK978" i="79"/>
  <c r="AJ978" i="79"/>
  <c r="AI978" i="79"/>
  <c r="AH978" i="79"/>
  <c r="AG978" i="79"/>
  <c r="AF978" i="79"/>
  <c r="AE978" i="79"/>
  <c r="AD978" i="79"/>
  <c r="AC978" i="79"/>
  <c r="AB978" i="79"/>
  <c r="AA978" i="79"/>
  <c r="Z978" i="79"/>
  <c r="Y978" i="79"/>
  <c r="AL975" i="79"/>
  <c r="AK975" i="79"/>
  <c r="AJ975" i="79"/>
  <c r="AI975" i="79"/>
  <c r="AH975" i="79"/>
  <c r="AG975" i="79"/>
  <c r="AF975" i="79"/>
  <c r="AE975" i="79"/>
  <c r="AD975" i="79"/>
  <c r="AC975" i="79"/>
  <c r="AB975" i="79"/>
  <c r="AA975" i="79"/>
  <c r="Z975" i="79"/>
  <c r="Y975" i="79"/>
  <c r="AL972" i="79"/>
  <c r="AK972" i="79"/>
  <c r="AJ972" i="79"/>
  <c r="AI972" i="79"/>
  <c r="AH972" i="79"/>
  <c r="AG972" i="79"/>
  <c r="AF972" i="79"/>
  <c r="AE972" i="79"/>
  <c r="AD972" i="79"/>
  <c r="AC972" i="79"/>
  <c r="AB972" i="79"/>
  <c r="AA972" i="79"/>
  <c r="Z972" i="79"/>
  <c r="Y972" i="79"/>
  <c r="AL969" i="79"/>
  <c r="AK969" i="79"/>
  <c r="AJ969" i="79"/>
  <c r="AI969" i="79"/>
  <c r="AH969" i="79"/>
  <c r="AG969" i="79"/>
  <c r="AF969" i="79"/>
  <c r="AE969" i="79"/>
  <c r="AD969" i="79"/>
  <c r="AC969" i="79"/>
  <c r="AB969" i="79"/>
  <c r="AA969" i="79"/>
  <c r="Z969" i="79"/>
  <c r="Y969" i="79"/>
  <c r="AL940" i="79"/>
  <c r="AK940" i="79"/>
  <c r="AJ940" i="79"/>
  <c r="AI940" i="79"/>
  <c r="AH940" i="79"/>
  <c r="AG940" i="79"/>
  <c r="AF940" i="79"/>
  <c r="AE940" i="79"/>
  <c r="AD940" i="79"/>
  <c r="AC940" i="79"/>
  <c r="AB940" i="79"/>
  <c r="AA940" i="79"/>
  <c r="Z940" i="79"/>
  <c r="Y940" i="79"/>
  <c r="AL937" i="79"/>
  <c r="AK937" i="79"/>
  <c r="AJ937" i="79"/>
  <c r="AI937" i="79"/>
  <c r="AH937" i="79"/>
  <c r="AG937" i="79"/>
  <c r="AF937" i="79"/>
  <c r="AE937" i="79"/>
  <c r="AD937" i="79"/>
  <c r="AC937" i="79"/>
  <c r="AB937" i="79"/>
  <c r="AA937" i="79"/>
  <c r="Z937" i="79"/>
  <c r="Y937" i="79"/>
  <c r="AL934" i="79"/>
  <c r="AK934" i="79"/>
  <c r="AJ934" i="79"/>
  <c r="AI934" i="79"/>
  <c r="AH934" i="79"/>
  <c r="AG934" i="79"/>
  <c r="AF934" i="79"/>
  <c r="AE934" i="79"/>
  <c r="AD934" i="79"/>
  <c r="AC934" i="79"/>
  <c r="AB934" i="79"/>
  <c r="AA934" i="79"/>
  <c r="Z934" i="79"/>
  <c r="Y934" i="79"/>
  <c r="AL931" i="79"/>
  <c r="AK931" i="79"/>
  <c r="AJ931" i="79"/>
  <c r="AI931" i="79"/>
  <c r="AH931" i="79"/>
  <c r="AG931" i="79"/>
  <c r="AF931" i="79"/>
  <c r="AE931" i="79"/>
  <c r="AD931" i="79"/>
  <c r="AC931" i="79"/>
  <c r="AB931" i="79"/>
  <c r="AA931" i="79"/>
  <c r="Z931" i="79"/>
  <c r="Y931"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7" i="79"/>
  <c r="AK897" i="79"/>
  <c r="AJ897" i="79"/>
  <c r="AI897" i="79"/>
  <c r="AH897" i="79"/>
  <c r="AG897" i="79"/>
  <c r="AF897" i="79"/>
  <c r="AE897" i="79"/>
  <c r="AD897" i="79"/>
  <c r="AC897" i="79"/>
  <c r="AB897" i="79"/>
  <c r="AA897" i="79"/>
  <c r="Z897" i="79"/>
  <c r="Y897" i="79"/>
  <c r="AL894" i="79"/>
  <c r="AK894" i="79"/>
  <c r="AJ894" i="79"/>
  <c r="AI894" i="79"/>
  <c r="AH894" i="79"/>
  <c r="AG894" i="79"/>
  <c r="AF894" i="79"/>
  <c r="AE894" i="79"/>
  <c r="AD894" i="79"/>
  <c r="AC894" i="79"/>
  <c r="AB894" i="79"/>
  <c r="AA894" i="79"/>
  <c r="Z894" i="79"/>
  <c r="Y894" i="79"/>
  <c r="AL891" i="79"/>
  <c r="AK891" i="79"/>
  <c r="AJ891" i="79"/>
  <c r="AI891" i="79"/>
  <c r="AH891" i="79"/>
  <c r="AG891" i="79"/>
  <c r="AF891" i="79"/>
  <c r="AE891" i="79"/>
  <c r="AD891" i="79"/>
  <c r="AC891" i="79"/>
  <c r="AB891" i="79"/>
  <c r="AA891" i="79"/>
  <c r="Z891" i="79"/>
  <c r="AK887" i="79"/>
  <c r="AJ887" i="79"/>
  <c r="AI887" i="79"/>
  <c r="AH887" i="79"/>
  <c r="AG887" i="79"/>
  <c r="AF887" i="79"/>
  <c r="AE887" i="79"/>
  <c r="AD887" i="79"/>
  <c r="AC887" i="79"/>
  <c r="AB887" i="79"/>
  <c r="AA887" i="79"/>
  <c r="Z887" i="79"/>
  <c r="Y887" i="79"/>
  <c r="AL884" i="79"/>
  <c r="AK884" i="79"/>
  <c r="AJ884" i="79"/>
  <c r="AI884" i="79"/>
  <c r="AH884" i="79"/>
  <c r="AG884" i="79"/>
  <c r="AF884" i="79"/>
  <c r="AE884" i="79"/>
  <c r="AD884" i="79"/>
  <c r="AC884" i="79"/>
  <c r="AB884" i="79"/>
  <c r="AA884" i="79"/>
  <c r="Z884" i="79"/>
  <c r="Y884" i="79"/>
  <c r="AL881" i="79"/>
  <c r="AK881" i="79"/>
  <c r="AJ881" i="79"/>
  <c r="AI881" i="79"/>
  <c r="AH881" i="79"/>
  <c r="AG881" i="79"/>
  <c r="AF881" i="79"/>
  <c r="AE881" i="79"/>
  <c r="AD881" i="79"/>
  <c r="AC881" i="79"/>
  <c r="AB881" i="79"/>
  <c r="AA881" i="79"/>
  <c r="Z881" i="79"/>
  <c r="Y881" i="79"/>
  <c r="AL878" i="79"/>
  <c r="AK878" i="79"/>
  <c r="AJ878" i="79"/>
  <c r="AI878" i="79"/>
  <c r="AH878" i="79"/>
  <c r="AG878" i="79"/>
  <c r="AF878" i="79"/>
  <c r="AE878" i="79"/>
  <c r="AD878" i="79"/>
  <c r="AC878" i="79"/>
  <c r="AB878" i="79"/>
  <c r="AA878" i="79"/>
  <c r="Z878" i="79"/>
  <c r="Y878" i="79"/>
  <c r="AL875"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AL862" i="79"/>
  <c r="AK862" i="79"/>
  <c r="AJ862" i="79"/>
  <c r="AI862" i="79"/>
  <c r="AH862" i="79"/>
  <c r="AG862" i="79"/>
  <c r="AF862" i="79"/>
  <c r="AE862" i="79"/>
  <c r="AD862" i="79"/>
  <c r="AC862" i="79"/>
  <c r="AB862" i="79"/>
  <c r="AA862" i="79"/>
  <c r="Z862" i="79"/>
  <c r="Y862" i="79"/>
  <c r="AL859" i="79"/>
  <c r="AK859" i="79"/>
  <c r="AJ859" i="79"/>
  <c r="AI859" i="79"/>
  <c r="AH859" i="79"/>
  <c r="AG859" i="79"/>
  <c r="AF859" i="79"/>
  <c r="AE859" i="79"/>
  <c r="AD859" i="79"/>
  <c r="AC859" i="79"/>
  <c r="AB859" i="79"/>
  <c r="AA859" i="79"/>
  <c r="Z859" i="79"/>
  <c r="Y859" i="79"/>
  <c r="AL856" i="79"/>
  <c r="AK856" i="79"/>
  <c r="AJ856" i="79"/>
  <c r="AI856" i="79"/>
  <c r="AH856" i="79"/>
  <c r="AG856" i="79"/>
  <c r="AF856" i="79"/>
  <c r="AE856" i="79"/>
  <c r="AD856" i="79"/>
  <c r="AC856" i="79"/>
  <c r="AB856" i="79"/>
  <c r="AA856" i="79"/>
  <c r="Z856" i="79"/>
  <c r="Y856" i="79"/>
  <c r="AL853" i="79"/>
  <c r="AK853" i="79"/>
  <c r="AJ853" i="79"/>
  <c r="AI853" i="79"/>
  <c r="AH853" i="79"/>
  <c r="AG853" i="79"/>
  <c r="AF853" i="79"/>
  <c r="AE853" i="79"/>
  <c r="AD853" i="79"/>
  <c r="AC853" i="79"/>
  <c r="AB853" i="79"/>
  <c r="AA853" i="79"/>
  <c r="Z853" i="79"/>
  <c r="Y853" i="79"/>
  <c r="AL828" i="79"/>
  <c r="AK828" i="79"/>
  <c r="AJ828" i="79"/>
  <c r="AI828" i="79"/>
  <c r="AH828" i="79"/>
  <c r="AG828" i="79"/>
  <c r="AF828" i="79"/>
  <c r="AE828" i="79"/>
  <c r="AD828" i="79"/>
  <c r="AC828" i="79"/>
  <c r="AB828" i="79"/>
  <c r="AA828" i="79"/>
  <c r="Z828" i="79"/>
  <c r="AL824" i="79"/>
  <c r="AK824" i="79"/>
  <c r="AJ824" i="79"/>
  <c r="AI824" i="79"/>
  <c r="AH824" i="79"/>
  <c r="AG824" i="79"/>
  <c r="AF824" i="79"/>
  <c r="AE824" i="79"/>
  <c r="AD824" i="79"/>
  <c r="AC824" i="79"/>
  <c r="AB824" i="79"/>
  <c r="AA824" i="79"/>
  <c r="Z824" i="79"/>
  <c r="Y824" i="79"/>
  <c r="AL821" i="79"/>
  <c r="AK821" i="79"/>
  <c r="AJ821" i="79"/>
  <c r="AI821" i="79"/>
  <c r="AH821" i="79"/>
  <c r="AG821" i="79"/>
  <c r="AF821" i="79"/>
  <c r="AE821" i="79"/>
  <c r="AD821" i="79"/>
  <c r="AC821" i="79"/>
  <c r="AB821" i="79"/>
  <c r="AA821" i="79"/>
  <c r="Z821" i="79"/>
  <c r="Y821" i="79"/>
  <c r="AL818" i="79"/>
  <c r="AK818" i="79"/>
  <c r="AJ818" i="79"/>
  <c r="AI818" i="79"/>
  <c r="AH818" i="79"/>
  <c r="AG818" i="79"/>
  <c r="AF818" i="79"/>
  <c r="AE818" i="79"/>
  <c r="AD818" i="79"/>
  <c r="AC818" i="79"/>
  <c r="AB818" i="79"/>
  <c r="AA818" i="79"/>
  <c r="Z818" i="79"/>
  <c r="Y818" i="79"/>
  <c r="AL814" i="79"/>
  <c r="AK814" i="79"/>
  <c r="AJ814" i="79"/>
  <c r="AI814" i="79"/>
  <c r="AH814" i="79"/>
  <c r="AG814" i="79"/>
  <c r="AF814" i="79"/>
  <c r="AE814" i="79"/>
  <c r="AD814" i="79"/>
  <c r="AC814" i="79"/>
  <c r="AB814" i="79"/>
  <c r="AA814" i="79"/>
  <c r="Z814" i="79"/>
  <c r="Y814" i="79"/>
  <c r="AL811" i="79"/>
  <c r="AK811" i="79"/>
  <c r="AJ811" i="79"/>
  <c r="AI811" i="79"/>
  <c r="AH811" i="79"/>
  <c r="AG811" i="79"/>
  <c r="AF811" i="79"/>
  <c r="AE811" i="79"/>
  <c r="AD811" i="79"/>
  <c r="AC811" i="79"/>
  <c r="AB811" i="79"/>
  <c r="AA811" i="79"/>
  <c r="Z811" i="79"/>
  <c r="Y811" i="79"/>
  <c r="AL808" i="79"/>
  <c r="AK808" i="79"/>
  <c r="AJ808" i="79"/>
  <c r="AI808" i="79"/>
  <c r="AH808" i="79"/>
  <c r="AG808" i="79"/>
  <c r="AF808" i="79"/>
  <c r="AE808" i="79"/>
  <c r="AD808" i="79"/>
  <c r="AC808" i="79"/>
  <c r="AB808" i="79"/>
  <c r="AA808" i="79"/>
  <c r="Z808" i="79"/>
  <c r="Y808" i="79"/>
  <c r="AL805" i="79"/>
  <c r="AK805" i="79"/>
  <c r="AJ805" i="79"/>
  <c r="AI805" i="79"/>
  <c r="AH805" i="79"/>
  <c r="AG805" i="79"/>
  <c r="AF805" i="79"/>
  <c r="AE805" i="79"/>
  <c r="AD805" i="79"/>
  <c r="AC805" i="79"/>
  <c r="AB805" i="79"/>
  <c r="AA805" i="79"/>
  <c r="Z805" i="79"/>
  <c r="Y805" i="79"/>
  <c r="AL802" i="79"/>
  <c r="AK802" i="79"/>
  <c r="AJ802" i="79"/>
  <c r="AI802" i="79"/>
  <c r="AH802" i="79"/>
  <c r="AG802" i="79"/>
  <c r="AF802" i="79"/>
  <c r="AE802" i="79"/>
  <c r="AD802" i="79"/>
  <c r="AC802" i="79"/>
  <c r="AB802" i="79"/>
  <c r="AA802" i="79"/>
  <c r="Z802" i="79"/>
  <c r="Y802" i="79"/>
  <c r="AL798" i="79"/>
  <c r="AK798" i="79"/>
  <c r="AJ798" i="79"/>
  <c r="AI798" i="79"/>
  <c r="AH798" i="79"/>
  <c r="AG798" i="79"/>
  <c r="AF798" i="79"/>
  <c r="AE798" i="79"/>
  <c r="AD798" i="79"/>
  <c r="AC798" i="79"/>
  <c r="AB798" i="79"/>
  <c r="AA798" i="79"/>
  <c r="Z798" i="79"/>
  <c r="Y798" i="79"/>
  <c r="AL795" i="79"/>
  <c r="AK795" i="79"/>
  <c r="AJ795" i="79"/>
  <c r="AI795" i="79"/>
  <c r="AH795" i="79"/>
  <c r="AG795" i="79"/>
  <c r="AF795" i="79"/>
  <c r="AE795" i="79"/>
  <c r="AD795" i="79"/>
  <c r="AC795" i="79"/>
  <c r="AB795" i="79"/>
  <c r="AA795" i="79"/>
  <c r="Z795" i="79"/>
  <c r="Y795" i="79"/>
  <c r="AL792" i="79"/>
  <c r="AK792" i="79"/>
  <c r="AJ792" i="79"/>
  <c r="AI792" i="79"/>
  <c r="AH792" i="79"/>
  <c r="AG792" i="79"/>
  <c r="AF792" i="79"/>
  <c r="AE792" i="79"/>
  <c r="AD792" i="79"/>
  <c r="AC792" i="79"/>
  <c r="AB792" i="79"/>
  <c r="AA792" i="79"/>
  <c r="Z792" i="79"/>
  <c r="Y792" i="79"/>
  <c r="AL789" i="79"/>
  <c r="AK789" i="79"/>
  <c r="AJ789" i="79"/>
  <c r="AI789" i="79"/>
  <c r="AH789" i="79"/>
  <c r="AG789" i="79"/>
  <c r="AF789" i="79"/>
  <c r="AE789" i="79"/>
  <c r="AD789" i="79"/>
  <c r="AC789" i="79"/>
  <c r="AB789" i="79"/>
  <c r="AA789" i="79"/>
  <c r="Z789" i="79"/>
  <c r="Y789" i="79"/>
  <c r="AL786" i="79"/>
  <c r="AK786" i="79"/>
  <c r="AJ786" i="79"/>
  <c r="AI786" i="79"/>
  <c r="AH786" i="79"/>
  <c r="AG786" i="79"/>
  <c r="AF786" i="79"/>
  <c r="AE786" i="79"/>
  <c r="AD786" i="79"/>
  <c r="AC786" i="79"/>
  <c r="AB786" i="79"/>
  <c r="AA786" i="79"/>
  <c r="Z786" i="79"/>
  <c r="Y786" i="79"/>
  <c r="AL757" i="79"/>
  <c r="AK757" i="79"/>
  <c r="AJ757" i="79"/>
  <c r="AI757" i="79"/>
  <c r="AH757" i="79"/>
  <c r="AG757" i="79"/>
  <c r="AF757" i="79"/>
  <c r="AE757" i="79"/>
  <c r="AD757" i="79"/>
  <c r="AC757" i="79"/>
  <c r="AB757" i="79"/>
  <c r="AA757" i="79"/>
  <c r="Z757" i="79"/>
  <c r="Y757" i="79"/>
  <c r="AL754" i="79"/>
  <c r="AK754" i="79"/>
  <c r="AJ754" i="79"/>
  <c r="AI754" i="79"/>
  <c r="AH754" i="79"/>
  <c r="AG754" i="79"/>
  <c r="AF754" i="79"/>
  <c r="AE754" i="79"/>
  <c r="AD754" i="79"/>
  <c r="AC754" i="79"/>
  <c r="AB754" i="79"/>
  <c r="AA754" i="79"/>
  <c r="Z754" i="79"/>
  <c r="Y754" i="79"/>
  <c r="AL751" i="79"/>
  <c r="AK751" i="79"/>
  <c r="AJ751" i="79"/>
  <c r="AI751" i="79"/>
  <c r="AH751" i="79"/>
  <c r="AG751" i="79"/>
  <c r="AF751" i="79"/>
  <c r="AE751" i="79"/>
  <c r="AD751" i="79"/>
  <c r="AC751" i="79"/>
  <c r="AB751" i="79"/>
  <c r="AA751" i="79"/>
  <c r="Z751" i="79"/>
  <c r="Y751" i="79"/>
  <c r="AL748" i="79"/>
  <c r="AK748" i="79"/>
  <c r="AJ748" i="79"/>
  <c r="AI748" i="79"/>
  <c r="AH748" i="79"/>
  <c r="AG748" i="79"/>
  <c r="AF748" i="79"/>
  <c r="AE748" i="79"/>
  <c r="AD748" i="79"/>
  <c r="AC748" i="79"/>
  <c r="AB748" i="79"/>
  <c r="AA748" i="79"/>
  <c r="Z748" i="79"/>
  <c r="Y748"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4" i="79"/>
  <c r="AK714" i="79"/>
  <c r="AJ714" i="79"/>
  <c r="AI714" i="79"/>
  <c r="AH714" i="79"/>
  <c r="AG714" i="79"/>
  <c r="AF714" i="79"/>
  <c r="AE714" i="79"/>
  <c r="AD714" i="79"/>
  <c r="AC714" i="79"/>
  <c r="AB714" i="79"/>
  <c r="AA714" i="79"/>
  <c r="Z714" i="79"/>
  <c r="AL711" i="79"/>
  <c r="AK711" i="79"/>
  <c r="AJ711" i="79"/>
  <c r="AI711" i="79"/>
  <c r="AH711" i="79"/>
  <c r="AG711" i="79"/>
  <c r="AF711" i="79"/>
  <c r="AE711" i="79"/>
  <c r="AD711" i="79"/>
  <c r="AC711" i="79"/>
  <c r="AB711" i="79"/>
  <c r="AA711" i="79"/>
  <c r="Z711" i="79"/>
  <c r="Y711" i="79"/>
  <c r="AL708" i="79"/>
  <c r="AK708" i="79"/>
  <c r="AJ708" i="79"/>
  <c r="AI708" i="79"/>
  <c r="AH708" i="79"/>
  <c r="AG708" i="79"/>
  <c r="AF708" i="79"/>
  <c r="AE708" i="79"/>
  <c r="AD708" i="79"/>
  <c r="AC708" i="79"/>
  <c r="AB708" i="79"/>
  <c r="AA708" i="79"/>
  <c r="Z708" i="79"/>
  <c r="AL704" i="79"/>
  <c r="AK704" i="79"/>
  <c r="AJ704" i="79"/>
  <c r="AI704" i="79"/>
  <c r="AH704" i="79"/>
  <c r="AG704" i="79"/>
  <c r="AF704" i="79"/>
  <c r="AE704" i="79"/>
  <c r="AD704" i="79"/>
  <c r="AC704" i="79"/>
  <c r="AB704" i="79"/>
  <c r="AA704" i="79"/>
  <c r="Z704" i="79"/>
  <c r="Y704" i="79"/>
  <c r="AL701" i="79"/>
  <c r="AK701" i="79"/>
  <c r="AJ701" i="79"/>
  <c r="AI701" i="79"/>
  <c r="AH701" i="79"/>
  <c r="AG701" i="79"/>
  <c r="AF701" i="79"/>
  <c r="AE701" i="79"/>
  <c r="AD701" i="79"/>
  <c r="AC701" i="79"/>
  <c r="AB701" i="79"/>
  <c r="AA701" i="79"/>
  <c r="Z701" i="79"/>
  <c r="Y701" i="79"/>
  <c r="AL698" i="79"/>
  <c r="AK698" i="79"/>
  <c r="AJ698" i="79"/>
  <c r="AI698" i="79"/>
  <c r="AH698" i="79"/>
  <c r="AG698" i="79"/>
  <c r="AF698" i="79"/>
  <c r="AE698" i="79"/>
  <c r="AD698" i="79"/>
  <c r="AC698" i="79"/>
  <c r="AB698" i="79"/>
  <c r="AA698" i="79"/>
  <c r="Z698" i="79"/>
  <c r="Y698" i="79"/>
  <c r="AL695" i="79"/>
  <c r="AK695" i="79"/>
  <c r="AJ695" i="79"/>
  <c r="AI695" i="79"/>
  <c r="AH695" i="79"/>
  <c r="AG695" i="79"/>
  <c r="AF695" i="79"/>
  <c r="AE695" i="79"/>
  <c r="AD695" i="79"/>
  <c r="AC695" i="79"/>
  <c r="AB695" i="79"/>
  <c r="AA695" i="79"/>
  <c r="Z695" i="79"/>
  <c r="Y695" i="79"/>
  <c r="AL692" i="79"/>
  <c r="AK692" i="79"/>
  <c r="AJ692" i="79"/>
  <c r="AI692" i="79"/>
  <c r="AH692" i="79"/>
  <c r="AG692" i="79"/>
  <c r="AF692" i="79"/>
  <c r="AE692" i="79"/>
  <c r="AD692" i="79"/>
  <c r="AC692" i="79"/>
  <c r="AB692" i="79"/>
  <c r="AA692" i="79"/>
  <c r="Z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79" i="79"/>
  <c r="AK679" i="79"/>
  <c r="AJ679" i="79"/>
  <c r="AI679" i="79"/>
  <c r="AH679" i="79"/>
  <c r="AG679" i="79"/>
  <c r="AF679" i="79"/>
  <c r="AE679" i="79"/>
  <c r="AD679" i="79"/>
  <c r="AC679" i="79"/>
  <c r="AB679" i="79"/>
  <c r="AA679" i="79"/>
  <c r="Z679" i="79"/>
  <c r="Y679" i="79"/>
  <c r="AL676" i="79"/>
  <c r="AK676" i="79"/>
  <c r="AJ676" i="79"/>
  <c r="AI676" i="79"/>
  <c r="AH676" i="79"/>
  <c r="AG676" i="79"/>
  <c r="AF676" i="79"/>
  <c r="AE676" i="79"/>
  <c r="AD676" i="79"/>
  <c r="AC676" i="79"/>
  <c r="AB676" i="79"/>
  <c r="AA676" i="79"/>
  <c r="Z676" i="79"/>
  <c r="Y676" i="79"/>
  <c r="AL673" i="79"/>
  <c r="AK673" i="79"/>
  <c r="AJ673" i="79"/>
  <c r="AI673" i="79"/>
  <c r="AH673" i="79"/>
  <c r="AG673" i="79"/>
  <c r="AF673" i="79"/>
  <c r="AE673" i="79"/>
  <c r="AD673" i="79"/>
  <c r="AC673" i="79"/>
  <c r="AB673" i="79"/>
  <c r="AA673" i="79"/>
  <c r="Z673" i="79"/>
  <c r="Y673" i="79"/>
  <c r="AL670" i="79"/>
  <c r="AK670" i="79"/>
  <c r="AJ670" i="79"/>
  <c r="AI670" i="79"/>
  <c r="AH670" i="79"/>
  <c r="AG670" i="79"/>
  <c r="AF670" i="79"/>
  <c r="AE670" i="79"/>
  <c r="AD670" i="79"/>
  <c r="AC670" i="79"/>
  <c r="AB670" i="79"/>
  <c r="AA670" i="79"/>
  <c r="Z670" i="79"/>
  <c r="Y670" i="79"/>
  <c r="AL645" i="79"/>
  <c r="AK645" i="79"/>
  <c r="AJ645" i="79"/>
  <c r="AI645" i="79"/>
  <c r="AH645" i="79"/>
  <c r="AG645" i="79"/>
  <c r="AF645" i="79"/>
  <c r="AE645" i="79"/>
  <c r="AD645" i="79"/>
  <c r="AC645" i="79"/>
  <c r="AB645" i="79"/>
  <c r="AA645" i="79"/>
  <c r="Z645" i="79"/>
  <c r="AL641" i="79"/>
  <c r="AK641" i="79"/>
  <c r="AJ641" i="79"/>
  <c r="AI641" i="79"/>
  <c r="AH641" i="79"/>
  <c r="AG641" i="79"/>
  <c r="AF641" i="79"/>
  <c r="AE641" i="79"/>
  <c r="AD641" i="79"/>
  <c r="AC641" i="79"/>
  <c r="AB641" i="79"/>
  <c r="AA641" i="79"/>
  <c r="Z641" i="79"/>
  <c r="Y641" i="79"/>
  <c r="AL638" i="79"/>
  <c r="AK638" i="79"/>
  <c r="AJ638" i="79"/>
  <c r="AI638" i="79"/>
  <c r="AH638" i="79"/>
  <c r="AG638" i="79"/>
  <c r="AF638" i="79"/>
  <c r="AE638" i="79"/>
  <c r="AD638" i="79"/>
  <c r="AC638" i="79"/>
  <c r="AB638" i="79"/>
  <c r="AA638" i="79"/>
  <c r="Z638" i="79"/>
  <c r="Y638" i="79"/>
  <c r="AL635" i="79"/>
  <c r="AK635" i="79"/>
  <c r="AJ635" i="79"/>
  <c r="AI635" i="79"/>
  <c r="AH635" i="79"/>
  <c r="AG635" i="79"/>
  <c r="AF635" i="79"/>
  <c r="AE635" i="79"/>
  <c r="AD635" i="79"/>
  <c r="AC635" i="79"/>
  <c r="AB635" i="79"/>
  <c r="AA635" i="79"/>
  <c r="Z635" i="79"/>
  <c r="Y635" i="79"/>
  <c r="AL631" i="79"/>
  <c r="AK631" i="79"/>
  <c r="AJ631" i="79"/>
  <c r="AI631" i="79"/>
  <c r="AH631" i="79"/>
  <c r="AG631" i="79"/>
  <c r="AF631" i="79"/>
  <c r="AE631" i="79"/>
  <c r="AD631" i="79"/>
  <c r="AC631" i="79"/>
  <c r="AB631" i="79"/>
  <c r="AA631" i="79"/>
  <c r="Z631" i="79"/>
  <c r="AL628" i="79"/>
  <c r="AK628" i="79"/>
  <c r="AJ628" i="79"/>
  <c r="AI628" i="79"/>
  <c r="AH628" i="79"/>
  <c r="AG628" i="79"/>
  <c r="AF628" i="79"/>
  <c r="AE628" i="79"/>
  <c r="AD628" i="79"/>
  <c r="AC628" i="79"/>
  <c r="AB628" i="79"/>
  <c r="AA628" i="79"/>
  <c r="Z628" i="79"/>
  <c r="Y628" i="79"/>
  <c r="AL625" i="79"/>
  <c r="AK625" i="79"/>
  <c r="AJ625" i="79"/>
  <c r="AI625" i="79"/>
  <c r="AH625" i="79"/>
  <c r="AG625" i="79"/>
  <c r="AF625" i="79"/>
  <c r="AE625" i="79"/>
  <c r="AD625" i="79"/>
  <c r="AC625" i="79"/>
  <c r="AB625" i="79"/>
  <c r="AA625" i="79"/>
  <c r="Z625" i="79"/>
  <c r="Y625" i="79"/>
  <c r="AL622" i="79"/>
  <c r="AK622" i="79"/>
  <c r="AJ622" i="79"/>
  <c r="AI622" i="79"/>
  <c r="AH622" i="79"/>
  <c r="AG622" i="79"/>
  <c r="AF622" i="79"/>
  <c r="AE622" i="79"/>
  <c r="AD622" i="79"/>
  <c r="AC622" i="79"/>
  <c r="AB622" i="79"/>
  <c r="AA622" i="79"/>
  <c r="Z622" i="79"/>
  <c r="AL619" i="79"/>
  <c r="AK619" i="79"/>
  <c r="AJ619" i="79"/>
  <c r="AI619" i="79"/>
  <c r="AH619" i="79"/>
  <c r="AG619" i="79"/>
  <c r="AF619" i="79"/>
  <c r="AE619" i="79"/>
  <c r="AD619" i="79"/>
  <c r="AC619" i="79"/>
  <c r="AB619" i="79"/>
  <c r="AA619" i="79"/>
  <c r="Z619" i="79"/>
  <c r="Y619" i="79"/>
  <c r="AL615" i="79"/>
  <c r="AK615" i="79"/>
  <c r="AJ615" i="79"/>
  <c r="AI615" i="79"/>
  <c r="AH615" i="79"/>
  <c r="AG615" i="79"/>
  <c r="AF615" i="79"/>
  <c r="AE615" i="79"/>
  <c r="AD615" i="79"/>
  <c r="AC615" i="79"/>
  <c r="AB615" i="79"/>
  <c r="AA615" i="79"/>
  <c r="Z615" i="79"/>
  <c r="Y615" i="79"/>
  <c r="AL612" i="79"/>
  <c r="AK612" i="79"/>
  <c r="AJ612" i="79"/>
  <c r="AI612" i="79"/>
  <c r="AH612" i="79"/>
  <c r="AG612" i="79"/>
  <c r="AF612" i="79"/>
  <c r="AE612" i="79"/>
  <c r="AD612" i="79"/>
  <c r="AC612" i="79"/>
  <c r="AB612" i="79"/>
  <c r="AA612" i="79"/>
  <c r="Z612" i="79"/>
  <c r="Y612" i="79"/>
  <c r="AL609" i="79"/>
  <c r="AK609" i="79"/>
  <c r="AJ609" i="79"/>
  <c r="AI609" i="79"/>
  <c r="AH609" i="79"/>
  <c r="AG609" i="79"/>
  <c r="AF609" i="79"/>
  <c r="AE609" i="79"/>
  <c r="AD609" i="79"/>
  <c r="AC609" i="79"/>
  <c r="AB609" i="79"/>
  <c r="AA609" i="79"/>
  <c r="Z609" i="79"/>
  <c r="Y609" i="79"/>
  <c r="AL606" i="79"/>
  <c r="AK606" i="79"/>
  <c r="AJ606" i="79"/>
  <c r="AI606" i="79"/>
  <c r="AH606" i="79"/>
  <c r="AG606" i="79"/>
  <c r="AF606" i="79"/>
  <c r="AE606" i="79"/>
  <c r="AD606" i="79"/>
  <c r="AC606" i="79"/>
  <c r="AB606" i="79"/>
  <c r="AA606" i="79"/>
  <c r="Z606" i="79"/>
  <c r="Y606" i="79"/>
  <c r="AL603" i="79"/>
  <c r="AK603" i="79"/>
  <c r="AJ603" i="79"/>
  <c r="AI603" i="79"/>
  <c r="AH603" i="79"/>
  <c r="AG603" i="79"/>
  <c r="AF603" i="79"/>
  <c r="AE603" i="79"/>
  <c r="AD603" i="79"/>
  <c r="AC603" i="79"/>
  <c r="AB603" i="79"/>
  <c r="AA603" i="79"/>
  <c r="Z603" i="79"/>
  <c r="Y603" i="79"/>
  <c r="AL574" i="79"/>
  <c r="AK574" i="79"/>
  <c r="AJ574" i="79"/>
  <c r="AI574" i="79"/>
  <c r="AH574" i="79"/>
  <c r="AG574" i="79"/>
  <c r="AF574" i="79"/>
  <c r="AE574" i="79"/>
  <c r="AD574" i="79"/>
  <c r="AC574" i="79"/>
  <c r="AB574" i="79"/>
  <c r="AA574" i="79"/>
  <c r="Z574" i="79"/>
  <c r="Y574" i="79"/>
  <c r="AL571" i="79"/>
  <c r="AK571" i="79"/>
  <c r="AJ571" i="79"/>
  <c r="AI571" i="79"/>
  <c r="AH571" i="79"/>
  <c r="AG571" i="79"/>
  <c r="AF571" i="79"/>
  <c r="AE571" i="79"/>
  <c r="AD571" i="79"/>
  <c r="AC571" i="79"/>
  <c r="AB571" i="79"/>
  <c r="AA571" i="79"/>
  <c r="Z571" i="79"/>
  <c r="Y571" i="79"/>
  <c r="AL568" i="79"/>
  <c r="AK568" i="79"/>
  <c r="AJ568" i="79"/>
  <c r="AI568" i="79"/>
  <c r="AH568" i="79"/>
  <c r="AG568" i="79"/>
  <c r="AF568" i="79"/>
  <c r="AE568" i="79"/>
  <c r="AD568" i="79"/>
  <c r="AC568" i="79"/>
  <c r="AB568" i="79"/>
  <c r="AA568" i="79"/>
  <c r="Z568" i="79"/>
  <c r="Y568" i="79"/>
  <c r="AL565" i="79"/>
  <c r="AK565" i="79"/>
  <c r="AJ565" i="79"/>
  <c r="AI565" i="79"/>
  <c r="AH565" i="79"/>
  <c r="AG565" i="79"/>
  <c r="AF565" i="79"/>
  <c r="AE565" i="79"/>
  <c r="AD565" i="79"/>
  <c r="AC565" i="79"/>
  <c r="AB565" i="79"/>
  <c r="AA565" i="79"/>
  <c r="Z565" i="79"/>
  <c r="Y565"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AL531" i="79"/>
  <c r="AK531" i="79"/>
  <c r="AJ531" i="79"/>
  <c r="AI531" i="79"/>
  <c r="AH531" i="79"/>
  <c r="AG531" i="79"/>
  <c r="AF531" i="79"/>
  <c r="AE531" i="79"/>
  <c r="AD531" i="79"/>
  <c r="AC531" i="79"/>
  <c r="AB531" i="79"/>
  <c r="AA531" i="79"/>
  <c r="Z531" i="79"/>
  <c r="Y531" i="79"/>
  <c r="AL528" i="79"/>
  <c r="AK528" i="79"/>
  <c r="AJ528" i="79"/>
  <c r="AI528" i="79"/>
  <c r="AH528" i="79"/>
  <c r="AG528" i="79"/>
  <c r="AF528" i="79"/>
  <c r="AE528" i="79"/>
  <c r="AD528" i="79"/>
  <c r="AC528" i="79"/>
  <c r="AB528" i="79"/>
  <c r="AA528" i="79"/>
  <c r="Z528" i="79"/>
  <c r="Y528" i="79"/>
  <c r="AL525" i="79"/>
  <c r="AK525" i="79"/>
  <c r="AJ525" i="79"/>
  <c r="AI525" i="79"/>
  <c r="AH525" i="79"/>
  <c r="AG525" i="79"/>
  <c r="AF525" i="79"/>
  <c r="AE525" i="79"/>
  <c r="AD525" i="79"/>
  <c r="AC525" i="79"/>
  <c r="AB525" i="79"/>
  <c r="AA525" i="79"/>
  <c r="Z525" i="79"/>
  <c r="Y525" i="79"/>
  <c r="AL521" i="79"/>
  <c r="AK521" i="79"/>
  <c r="AJ521" i="79"/>
  <c r="AI521" i="79"/>
  <c r="AH521" i="79"/>
  <c r="AG521" i="79"/>
  <c r="AF521" i="79"/>
  <c r="AE521" i="79"/>
  <c r="AD521" i="79"/>
  <c r="AC521" i="79"/>
  <c r="AB521" i="79"/>
  <c r="AA521" i="79"/>
  <c r="Z521" i="79"/>
  <c r="Y521" i="79"/>
  <c r="AL518" i="79"/>
  <c r="AK518" i="79"/>
  <c r="AJ518" i="79"/>
  <c r="AI518" i="79"/>
  <c r="AH518" i="79"/>
  <c r="AG518" i="79"/>
  <c r="AF518" i="79"/>
  <c r="AE518" i="79"/>
  <c r="AD518" i="79"/>
  <c r="AC518" i="79"/>
  <c r="AB518" i="79"/>
  <c r="AA518" i="79"/>
  <c r="Z518" i="79"/>
  <c r="Y518" i="79"/>
  <c r="AL515" i="79"/>
  <c r="AK515" i="79"/>
  <c r="AJ515" i="79"/>
  <c r="AI515" i="79"/>
  <c r="AH515" i="79"/>
  <c r="AG515" i="79"/>
  <c r="AF515" i="79"/>
  <c r="AE515" i="79"/>
  <c r="AD515" i="79"/>
  <c r="AC515" i="79"/>
  <c r="AB515" i="79"/>
  <c r="AA515" i="79"/>
  <c r="Z515" i="79"/>
  <c r="Y515" i="79"/>
  <c r="AL512" i="79"/>
  <c r="AK512" i="79"/>
  <c r="AJ512" i="79"/>
  <c r="AI512" i="79"/>
  <c r="AH512" i="79"/>
  <c r="AG512" i="79"/>
  <c r="AF512" i="79"/>
  <c r="AE512" i="79"/>
  <c r="AD512" i="79"/>
  <c r="AC512" i="79"/>
  <c r="AB512" i="79"/>
  <c r="AA512" i="79"/>
  <c r="Z512" i="79"/>
  <c r="Y512" i="79"/>
  <c r="AL509" i="79"/>
  <c r="AK509" i="79"/>
  <c r="AJ509" i="79"/>
  <c r="AI509" i="79"/>
  <c r="AH509" i="79"/>
  <c r="AG509" i="79"/>
  <c r="AF509" i="79"/>
  <c r="AE509" i="79"/>
  <c r="AD509" i="79"/>
  <c r="AC509" i="79"/>
  <c r="AB509" i="79"/>
  <c r="Y509" i="79"/>
  <c r="AL506" i="79"/>
  <c r="AK506" i="79"/>
  <c r="AJ506" i="79"/>
  <c r="AI506" i="79"/>
  <c r="AH506" i="79"/>
  <c r="AG506" i="79"/>
  <c r="AF506" i="79"/>
  <c r="AE506" i="79"/>
  <c r="AD506" i="79"/>
  <c r="AC506" i="79"/>
  <c r="AB506" i="79"/>
  <c r="AA506" i="79"/>
  <c r="Z506" i="79"/>
  <c r="Y506" i="79"/>
  <c r="AL500" i="79"/>
  <c r="AK500" i="79"/>
  <c r="AJ500" i="79"/>
  <c r="AI500" i="79"/>
  <c r="AH500" i="79"/>
  <c r="AG500" i="79"/>
  <c r="AF500" i="79"/>
  <c r="AE500" i="79"/>
  <c r="AD500" i="79"/>
  <c r="AC500" i="79"/>
  <c r="AL497" i="79"/>
  <c r="AK497" i="79"/>
  <c r="AJ497" i="79"/>
  <c r="AI497" i="79"/>
  <c r="AH497" i="79"/>
  <c r="AG497" i="79"/>
  <c r="AF497" i="79"/>
  <c r="AE497" i="79"/>
  <c r="AD497" i="79"/>
  <c r="AB497" i="79"/>
  <c r="AL493" i="79"/>
  <c r="AK493" i="79"/>
  <c r="AJ493" i="79"/>
  <c r="AI493" i="79"/>
  <c r="AH493" i="79"/>
  <c r="AG493" i="79"/>
  <c r="AF493" i="79"/>
  <c r="AE493" i="79"/>
  <c r="AD493" i="79"/>
  <c r="AC493" i="79"/>
  <c r="AB493" i="79"/>
  <c r="AA493" i="79"/>
  <c r="Z493" i="79"/>
  <c r="Y493" i="79"/>
  <c r="AL487" i="79"/>
  <c r="AK487" i="79"/>
  <c r="AJ487" i="79"/>
  <c r="AI487" i="79"/>
  <c r="AH487" i="79"/>
  <c r="AG487" i="79"/>
  <c r="AF487" i="79"/>
  <c r="AE487" i="79"/>
  <c r="AD487" i="79"/>
  <c r="AC487" i="79"/>
  <c r="AB487" i="79"/>
  <c r="AA487" i="79"/>
  <c r="Z487" i="79"/>
  <c r="Y487"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56" i="79"/>
  <c r="AK456" i="79"/>
  <c r="AJ456" i="79"/>
  <c r="AI456" i="79"/>
  <c r="AH456" i="79"/>
  <c r="AG456" i="79"/>
  <c r="AF456" i="79"/>
  <c r="AE456" i="79"/>
  <c r="AD456" i="79"/>
  <c r="AC456" i="79"/>
  <c r="AB456" i="79"/>
  <c r="AA456" i="79"/>
  <c r="Z456" i="79"/>
  <c r="AL452" i="79"/>
  <c r="AK452" i="79"/>
  <c r="AJ452" i="79"/>
  <c r="AI452" i="79"/>
  <c r="AH452" i="79"/>
  <c r="AG452" i="79"/>
  <c r="AF452" i="79"/>
  <c r="AE452" i="79"/>
  <c r="AD452" i="79"/>
  <c r="AC452" i="79"/>
  <c r="AB452" i="79"/>
  <c r="AA452" i="79"/>
  <c r="Z452" i="79"/>
  <c r="Y452" i="79"/>
  <c r="AL449" i="79"/>
  <c r="AK449" i="79"/>
  <c r="AJ449" i="79"/>
  <c r="AI449" i="79"/>
  <c r="AH449" i="79"/>
  <c r="AG449" i="79"/>
  <c r="AF449" i="79"/>
  <c r="AE449" i="79"/>
  <c r="AD449" i="79"/>
  <c r="AC449" i="79"/>
  <c r="AB449" i="79"/>
  <c r="AA449" i="79"/>
  <c r="Z449" i="79"/>
  <c r="Y449" i="79"/>
  <c r="AL446" i="79"/>
  <c r="AK446" i="79"/>
  <c r="AJ446" i="79"/>
  <c r="AI446" i="79"/>
  <c r="AH446" i="79"/>
  <c r="AG446" i="79"/>
  <c r="AF446" i="79"/>
  <c r="AE446" i="79"/>
  <c r="AD446" i="79"/>
  <c r="AC446" i="79"/>
  <c r="AB446" i="79"/>
  <c r="AA446" i="79"/>
  <c r="Z446" i="79"/>
  <c r="Y446" i="79"/>
  <c r="AL442" i="79"/>
  <c r="AK442" i="79"/>
  <c r="AJ442" i="79"/>
  <c r="AI442" i="79"/>
  <c r="AH442" i="79"/>
  <c r="AG442" i="79"/>
  <c r="AF442" i="79"/>
  <c r="AE442" i="79"/>
  <c r="AD442" i="79"/>
  <c r="AC442" i="79"/>
  <c r="AB442" i="79"/>
  <c r="AA442" i="79"/>
  <c r="Z442" i="79"/>
  <c r="Y442" i="79"/>
  <c r="AL439" i="79"/>
  <c r="AK439" i="79"/>
  <c r="AJ439" i="79"/>
  <c r="AI439" i="79"/>
  <c r="AH439" i="79"/>
  <c r="AG439" i="79"/>
  <c r="AF439" i="79"/>
  <c r="AE439" i="79"/>
  <c r="AD439" i="79"/>
  <c r="AC439" i="79"/>
  <c r="AB439" i="79"/>
  <c r="AA439" i="79"/>
  <c r="Z439" i="79"/>
  <c r="Y439"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6" i="79"/>
  <c r="AK426" i="79"/>
  <c r="AJ426" i="79"/>
  <c r="AI426" i="79"/>
  <c r="AH426" i="79"/>
  <c r="AG426" i="79"/>
  <c r="AF426" i="79"/>
  <c r="AE426" i="79"/>
  <c r="AD426" i="79"/>
  <c r="AC426" i="79"/>
  <c r="AB426" i="79"/>
  <c r="AA426" i="79"/>
  <c r="Z426" i="79"/>
  <c r="Y426" i="79"/>
  <c r="AL423" i="79"/>
  <c r="AK423" i="79"/>
  <c r="AJ423" i="79"/>
  <c r="AI423" i="79"/>
  <c r="AH423" i="79"/>
  <c r="AG423" i="79"/>
  <c r="AF423" i="79"/>
  <c r="AE423" i="79"/>
  <c r="AD423" i="79"/>
  <c r="AC423" i="79"/>
  <c r="AB423" i="79"/>
  <c r="AA423" i="79"/>
  <c r="Z423" i="79"/>
  <c r="Y423"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382" i="79"/>
  <c r="AK382" i="79"/>
  <c r="AJ382" i="79"/>
  <c r="AI382" i="79"/>
  <c r="AH382" i="79"/>
  <c r="AG382" i="79"/>
  <c r="AF382" i="79"/>
  <c r="AE382" i="79"/>
  <c r="AD382" i="79"/>
  <c r="AC382" i="79"/>
  <c r="AB382" i="79"/>
  <c r="AA382" i="79"/>
  <c r="Z382" i="79"/>
  <c r="AL379" i="79"/>
  <c r="AK379" i="79"/>
  <c r="AJ379" i="79"/>
  <c r="AI379" i="79"/>
  <c r="AH379" i="79"/>
  <c r="AG379" i="79"/>
  <c r="AF379" i="79"/>
  <c r="AE379" i="79"/>
  <c r="AD379" i="79"/>
  <c r="AC379" i="79"/>
  <c r="AB379" i="79"/>
  <c r="AA379" i="79"/>
  <c r="Z379" i="79"/>
  <c r="Y379"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39" i="79"/>
  <c r="AK339" i="79"/>
  <c r="AJ339" i="79"/>
  <c r="AI339" i="79"/>
  <c r="AH339" i="79"/>
  <c r="AG339" i="79"/>
  <c r="AF339" i="79"/>
  <c r="AE339" i="79"/>
  <c r="AD339" i="79"/>
  <c r="AC339" i="79"/>
  <c r="AB339" i="79"/>
  <c r="AA339" i="79"/>
  <c r="Z339" i="79"/>
  <c r="Y339"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29" i="79"/>
  <c r="AK329" i="79"/>
  <c r="AJ329" i="79"/>
  <c r="AI329" i="79"/>
  <c r="AH329" i="79"/>
  <c r="AG329" i="79"/>
  <c r="AF329" i="79"/>
  <c r="AE329" i="79"/>
  <c r="AD329" i="79"/>
  <c r="AC329" i="79"/>
  <c r="AB329" i="79"/>
  <c r="AA329" i="79"/>
  <c r="Z329" i="79"/>
  <c r="Y329"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E3" i="80"/>
  <c r="E2" i="80"/>
  <c r="P51" i="43"/>
  <c r="O51" i="43"/>
  <c r="AJ965" i="79" s="1"/>
  <c r="N51" i="43"/>
  <c r="N42" i="44" s="1"/>
  <c r="M51" i="43"/>
  <c r="L122" i="45" s="1"/>
  <c r="L51" i="43"/>
  <c r="K51" i="43"/>
  <c r="AF599" i="79" s="1"/>
  <c r="J51" i="43"/>
  <c r="AE410" i="79" s="1"/>
  <c r="I51" i="43"/>
  <c r="AD782" i="79" s="1"/>
  <c r="H51" i="43"/>
  <c r="G51" i="43"/>
  <c r="AB599" i="79" s="1"/>
  <c r="F51" i="43"/>
  <c r="AA599" i="79" s="1"/>
  <c r="E51" i="43"/>
  <c r="Z410" i="79" s="1"/>
  <c r="D51" i="43"/>
  <c r="Y148" i="46" s="1"/>
  <c r="D40" i="43"/>
  <c r="P52" i="43" s="1"/>
  <c r="D41" i="43"/>
  <c r="Q52" i="43" s="1"/>
  <c r="D39" i="43"/>
  <c r="O52" i="43" s="1"/>
  <c r="O14" i="44" s="1"/>
  <c r="O18" i="44" s="1"/>
  <c r="D29" i="43"/>
  <c r="E52" i="43" s="1"/>
  <c r="E29" i="44" s="1"/>
  <c r="E33" i="44" s="1"/>
  <c r="D30" i="43"/>
  <c r="F52" i="43" s="1"/>
  <c r="D31" i="43"/>
  <c r="G52" i="43" s="1"/>
  <c r="D32" i="43"/>
  <c r="H52" i="43" s="1"/>
  <c r="AC783" i="79" s="1"/>
  <c r="D33" i="43"/>
  <c r="I52" i="43" s="1"/>
  <c r="I43" i="44" s="1"/>
  <c r="D34" i="43"/>
  <c r="J52" i="43" s="1"/>
  <c r="D35" i="43"/>
  <c r="D36" i="43"/>
  <c r="L52" i="43" s="1"/>
  <c r="AG411" i="79" s="1"/>
  <c r="D37" i="43"/>
  <c r="M52" i="43" s="1"/>
  <c r="AH411" i="79" s="1"/>
  <c r="D38" i="43"/>
  <c r="N52" i="43" s="1"/>
  <c r="M123" i="45" s="1"/>
  <c r="AM965" i="79"/>
  <c r="AM782" i="79"/>
  <c r="AM599" i="79"/>
  <c r="AM410" i="79"/>
  <c r="AM218" i="79"/>
  <c r="AM35" i="79"/>
  <c r="AM406" i="46"/>
  <c r="AM277" i="46"/>
  <c r="AM148" i="46"/>
  <c r="AM20" i="46"/>
  <c r="G113" i="45"/>
  <c r="E113" i="45"/>
  <c r="B109" i="45"/>
  <c r="N113" i="45"/>
  <c r="M113" i="45"/>
  <c r="L113" i="45"/>
  <c r="K113" i="45"/>
  <c r="J113" i="45"/>
  <c r="I113" i="45"/>
  <c r="H113" i="45"/>
  <c r="F113" i="45"/>
  <c r="D113" i="45"/>
  <c r="F106" i="45"/>
  <c r="E106" i="45"/>
  <c r="F107" i="45" s="1"/>
  <c r="O125" i="45" s="1"/>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G86" i="45" s="1"/>
  <c r="L126" i="45" s="1"/>
  <c r="E85" i="45"/>
  <c r="D85" i="45"/>
  <c r="E78" i="45"/>
  <c r="F71" i="45"/>
  <c r="D78" i="45"/>
  <c r="B74" i="45"/>
  <c r="B67" i="45"/>
  <c r="N78" i="45"/>
  <c r="M78" i="45"/>
  <c r="L78" i="45"/>
  <c r="K78" i="45"/>
  <c r="J78" i="45"/>
  <c r="I78" i="45"/>
  <c r="H78" i="45"/>
  <c r="H79" i="45" s="1"/>
  <c r="K127" i="45" s="1"/>
  <c r="G78" i="45"/>
  <c r="F78" i="45"/>
  <c r="F79" i="45" s="1"/>
  <c r="K125" i="45" s="1"/>
  <c r="N71" i="45"/>
  <c r="M71" i="45"/>
  <c r="L71" i="45"/>
  <c r="K71" i="45"/>
  <c r="J71" i="45"/>
  <c r="I71" i="45"/>
  <c r="H71" i="45"/>
  <c r="G71" i="45"/>
  <c r="E71" i="45"/>
  <c r="D71" i="45"/>
  <c r="C28" i="44"/>
  <c r="C13" i="44"/>
  <c r="K52" i="43"/>
  <c r="AF966" i="79" s="1"/>
  <c r="K53" i="44"/>
  <c r="AG36" i="79"/>
  <c r="AH410" i="79"/>
  <c r="Q28" i="44"/>
  <c r="M13" i="44"/>
  <c r="L53" i="44"/>
  <c r="H130" i="47"/>
  <c r="H131" i="47"/>
  <c r="H129" i="47"/>
  <c r="P53" i="44"/>
  <c r="O53" i="44"/>
  <c r="M53" i="44"/>
  <c r="N53" i="44"/>
  <c r="M52" i="44"/>
  <c r="N45" i="44"/>
  <c r="N52" i="44"/>
  <c r="L52" i="44"/>
  <c r="P52" i="44"/>
  <c r="K52" i="44"/>
  <c r="O52" i="44"/>
  <c r="Q52" i="44"/>
  <c r="Q53" i="44"/>
  <c r="K44" i="44"/>
  <c r="K45" i="44"/>
  <c r="O45" i="44"/>
  <c r="O44" i="44"/>
  <c r="L44" i="44"/>
  <c r="L45" i="44"/>
  <c r="M44" i="44"/>
  <c r="M45" i="44"/>
  <c r="N44" i="44"/>
  <c r="Q44" i="44"/>
  <c r="Q45" i="44"/>
  <c r="P45" i="44"/>
  <c r="P44" i="44"/>
  <c r="H85" i="47"/>
  <c r="H86" i="47"/>
  <c r="H82" i="47"/>
  <c r="H83" i="47"/>
  <c r="H84" i="47"/>
  <c r="H81" i="47"/>
  <c r="H79" i="47"/>
  <c r="H80" i="47"/>
  <c r="H76" i="47"/>
  <c r="H77" i="47"/>
  <c r="M64" i="45"/>
  <c r="N64" i="45"/>
  <c r="M57" i="45"/>
  <c r="N57" i="45"/>
  <c r="M50" i="45"/>
  <c r="N50" i="45"/>
  <c r="M43" i="45"/>
  <c r="N43" i="45"/>
  <c r="N36" i="45"/>
  <c r="M36" i="45"/>
  <c r="M29" i="45"/>
  <c r="N29" i="45"/>
  <c r="M22" i="45"/>
  <c r="N22" i="45"/>
  <c r="O1125" i="79"/>
  <c r="D1125" i="79"/>
  <c r="O942" i="79"/>
  <c r="D942" i="79"/>
  <c r="D576" i="79"/>
  <c r="B60" i="45"/>
  <c r="B53" i="45"/>
  <c r="B46" i="45"/>
  <c r="B39" i="45"/>
  <c r="B32" i="45"/>
  <c r="B25" i="45"/>
  <c r="B18" i="45"/>
  <c r="Z277" i="46"/>
  <c r="J53" i="44"/>
  <c r="I45" i="44"/>
  <c r="AD35" i="79"/>
  <c r="F53" i="44"/>
  <c r="I53" i="44"/>
  <c r="E53" i="44"/>
  <c r="H53" i="44"/>
  <c r="G53" i="44"/>
  <c r="D53" i="44"/>
  <c r="G52" i="44"/>
  <c r="H52" i="44"/>
  <c r="E52" i="44"/>
  <c r="F52" i="44"/>
  <c r="J52" i="44"/>
  <c r="D52" i="44"/>
  <c r="I52" i="44"/>
  <c r="J45" i="44"/>
  <c r="J44" i="44"/>
  <c r="D45" i="44"/>
  <c r="G45" i="44"/>
  <c r="G44" i="44"/>
  <c r="H45" i="44"/>
  <c r="H44" i="44"/>
  <c r="E44" i="44"/>
  <c r="E45" i="44"/>
  <c r="F45" i="44"/>
  <c r="F44" i="44"/>
  <c r="I44" i="44"/>
  <c r="F131" i="45"/>
  <c r="H100" i="47"/>
  <c r="H101" i="47"/>
  <c r="H99" i="47"/>
  <c r="H78" i="47"/>
  <c r="H75" i="47"/>
  <c r="H69" i="47"/>
  <c r="H66" i="47"/>
  <c r="H63" i="47"/>
  <c r="H71" i="47"/>
  <c r="H70" i="47"/>
  <c r="H68" i="47"/>
  <c r="H67" i="47"/>
  <c r="H65" i="47"/>
  <c r="H64" i="47"/>
  <c r="H62" i="47"/>
  <c r="H61" i="47"/>
  <c r="H45" i="47"/>
  <c r="I45" i="47" s="1"/>
  <c r="H54" i="47"/>
  <c r="N54" i="47" s="1"/>
  <c r="H51" i="47"/>
  <c r="M51" i="47" s="1"/>
  <c r="H48" i="47"/>
  <c r="N48" i="47" s="1"/>
  <c r="H56" i="47"/>
  <c r="K56" i="47" s="1"/>
  <c r="H55" i="47"/>
  <c r="I55" i="47" s="1"/>
  <c r="H53" i="47"/>
  <c r="K53" i="47" s="1"/>
  <c r="H52" i="47"/>
  <c r="M52" i="47" s="1"/>
  <c r="H50" i="47"/>
  <c r="L50" i="47" s="1"/>
  <c r="H49" i="47"/>
  <c r="K49" i="47" s="1"/>
  <c r="H47" i="47"/>
  <c r="I47" i="47" s="1"/>
  <c r="H46" i="47"/>
  <c r="O46" i="47" s="1"/>
  <c r="H41" i="47"/>
  <c r="M41" i="47" s="1"/>
  <c r="H40" i="47"/>
  <c r="K40" i="47" s="1"/>
  <c r="H39" i="47"/>
  <c r="L39" i="47" s="1"/>
  <c r="H38" i="47"/>
  <c r="O38" i="47" s="1"/>
  <c r="H37" i="47"/>
  <c r="K37" i="47" s="1"/>
  <c r="H36" i="47"/>
  <c r="O36" i="47" s="1"/>
  <c r="H35" i="47"/>
  <c r="L35" i="47" s="1"/>
  <c r="H34" i="47"/>
  <c r="L34" i="47" s="1"/>
  <c r="H33" i="47"/>
  <c r="I33" i="47" s="1"/>
  <c r="H25" i="47"/>
  <c r="O25" i="47" s="1"/>
  <c r="H26" i="47"/>
  <c r="K26" i="47" s="1"/>
  <c r="H24" i="47"/>
  <c r="J24" i="47" s="1"/>
  <c r="H22" i="47"/>
  <c r="K22" i="47" s="1"/>
  <c r="H23" i="47"/>
  <c r="I23" i="47" s="1"/>
  <c r="H21" i="47"/>
  <c r="J21" i="47" s="1"/>
  <c r="H19" i="47"/>
  <c r="M19" i="47" s="1"/>
  <c r="H20" i="47"/>
  <c r="J20" i="47" s="1"/>
  <c r="H18" i="47"/>
  <c r="L18" i="47" s="1"/>
  <c r="H120" i="47"/>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c r="H116" i="47"/>
  <c r="H114" i="47"/>
  <c r="H112" i="47"/>
  <c r="H109" i="47"/>
  <c r="H110" i="47"/>
  <c r="H108" i="47"/>
  <c r="H106" i="47"/>
  <c r="H107" i="47"/>
  <c r="H105" i="47"/>
  <c r="H97" i="47"/>
  <c r="H98" i="47"/>
  <c r="H96" i="47"/>
  <c r="H94" i="47"/>
  <c r="H95" i="47"/>
  <c r="H93" i="47"/>
  <c r="H91" i="47"/>
  <c r="H92" i="47"/>
  <c r="H90" i="47"/>
  <c r="H31" i="47"/>
  <c r="M31" i="47" s="1"/>
  <c r="H32" i="47"/>
  <c r="N32" i="47" s="1"/>
  <c r="H30" i="47"/>
  <c r="O30" i="47" s="1"/>
  <c r="H16" i="47"/>
  <c r="J16" i="47" s="1"/>
  <c r="H17" i="47"/>
  <c r="M17" i="47" s="1"/>
  <c r="H15" i="47"/>
  <c r="L15" i="47" s="1"/>
  <c r="W14" i="47"/>
  <c r="J14" i="47"/>
  <c r="M14" i="47"/>
  <c r="I42" i="44"/>
  <c r="K17" i="47"/>
  <c r="K24" i="47"/>
  <c r="K55" i="47"/>
  <c r="K31" i="47"/>
  <c r="J19" i="47"/>
  <c r="J17" i="47"/>
  <c r="M34" i="47"/>
  <c r="M38" i="47"/>
  <c r="M24" i="47"/>
  <c r="M40" i="47"/>
  <c r="M46" i="47"/>
  <c r="M48" i="47"/>
  <c r="M54" i="47"/>
  <c r="N38" i="47"/>
  <c r="N24" i="47"/>
  <c r="N34" i="47"/>
  <c r="N46" i="47"/>
  <c r="O47" i="47"/>
  <c r="O34" i="47"/>
  <c r="O49" i="47"/>
  <c r="O51" i="47"/>
  <c r="O48" i="47"/>
  <c r="O17" i="47"/>
  <c r="L36" i="47"/>
  <c r="L19" i="47"/>
  <c r="L24" i="47"/>
  <c r="L48" i="47"/>
  <c r="L47" i="47"/>
  <c r="J34" i="47"/>
  <c r="I24" i="47"/>
  <c r="I21" i="47"/>
  <c r="I19" i="47"/>
  <c r="I31" i="47"/>
  <c r="I34" i="47"/>
  <c r="I51" i="47"/>
  <c r="I49" i="47"/>
  <c r="I48" i="47"/>
  <c r="J35" i="47"/>
  <c r="H131" i="45"/>
  <c r="I131" i="45"/>
  <c r="J50" i="47" l="1"/>
  <c r="I26" i="47"/>
  <c r="I39" i="47"/>
  <c r="L26" i="47"/>
  <c r="O26" i="47"/>
  <c r="N15" i="47"/>
  <c r="N39" i="47"/>
  <c r="J26" i="47"/>
  <c r="K15" i="47"/>
  <c r="E42" i="44"/>
  <c r="Z148" i="46"/>
  <c r="AD965" i="79"/>
  <c r="AD148" i="46"/>
  <c r="Z599" i="79"/>
  <c r="I28" i="44"/>
  <c r="AH782" i="79"/>
  <c r="R14" i="47"/>
  <c r="L86" i="45"/>
  <c r="L131" i="45" s="1"/>
  <c r="N100" i="45"/>
  <c r="N133" i="45" s="1"/>
  <c r="K114" i="45"/>
  <c r="P130" i="45" s="1"/>
  <c r="N14" i="47"/>
  <c r="AD277" i="46"/>
  <c r="AD599" i="79"/>
  <c r="Z965" i="79"/>
  <c r="AH599" i="79"/>
  <c r="H122" i="45"/>
  <c r="AC219" i="79"/>
  <c r="AH218" i="79"/>
  <c r="J47" i="47"/>
  <c r="I35" i="47"/>
  <c r="I30" i="47"/>
  <c r="K48" i="47"/>
  <c r="L21" i="47"/>
  <c r="O21" i="47"/>
  <c r="K34" i="47"/>
  <c r="N33" i="47"/>
  <c r="M32" i="47"/>
  <c r="K51" i="47"/>
  <c r="D122" i="45"/>
  <c r="AA35" i="79"/>
  <c r="I13" i="44"/>
  <c r="E13" i="44"/>
  <c r="AG783" i="79"/>
  <c r="J86" i="45"/>
  <c r="L129" i="45" s="1"/>
  <c r="J114" i="45"/>
  <c r="P129" i="45" s="1"/>
  <c r="H93" i="45"/>
  <c r="M127" i="45" s="1"/>
  <c r="L16" i="47"/>
  <c r="AA782" i="79"/>
  <c r="J28" i="44"/>
  <c r="G93" i="45"/>
  <c r="M126" i="45" s="1"/>
  <c r="M107" i="45"/>
  <c r="O132" i="45" s="1"/>
  <c r="F114" i="45"/>
  <c r="P125" i="45" s="1"/>
  <c r="J41" i="47"/>
  <c r="K50" i="47"/>
  <c r="O14" i="47"/>
  <c r="G107" i="45"/>
  <c r="O126" i="45" s="1"/>
  <c r="G114" i="45"/>
  <c r="P126" i="45" s="1"/>
  <c r="L45" i="47"/>
  <c r="M33" i="47"/>
  <c r="J42" i="44"/>
  <c r="AE218" i="79"/>
  <c r="AI35" i="79"/>
  <c r="AF600" i="79"/>
  <c r="L79" i="45"/>
  <c r="K131" i="45" s="1"/>
  <c r="H86" i="45"/>
  <c r="L127" i="45" s="1"/>
  <c r="J93" i="45"/>
  <c r="M129" i="45" s="1"/>
  <c r="N93" i="45"/>
  <c r="M133" i="45" s="1"/>
  <c r="J40" i="47"/>
  <c r="I36" i="47"/>
  <c r="L30" i="47"/>
  <c r="L25" i="47"/>
  <c r="J23" i="47"/>
  <c r="J49" i="47"/>
  <c r="K54" i="47"/>
  <c r="I32" i="47"/>
  <c r="J56" i="47"/>
  <c r="L55" i="47"/>
  <c r="L54" i="47"/>
  <c r="O23" i="47"/>
  <c r="O40" i="47"/>
  <c r="N20" i="47"/>
  <c r="M49" i="47"/>
  <c r="H111" i="47"/>
  <c r="Y35" i="79"/>
  <c r="AE965" i="79"/>
  <c r="O28" i="44"/>
  <c r="AI218" i="79"/>
  <c r="G100" i="45"/>
  <c r="N126" i="45" s="1"/>
  <c r="J55" i="47"/>
  <c r="J30" i="47"/>
  <c r="I18" i="47"/>
  <c r="J36" i="47"/>
  <c r="I40" i="47"/>
  <c r="I41" i="47"/>
  <c r="K30" i="47"/>
  <c r="L49" i="47"/>
  <c r="L40" i="47"/>
  <c r="L33" i="47"/>
  <c r="L23" i="47"/>
  <c r="O32" i="47"/>
  <c r="O56" i="47"/>
  <c r="O45" i="47"/>
  <c r="N49" i="47"/>
  <c r="N36" i="47"/>
  <c r="M15" i="47"/>
  <c r="M22" i="47"/>
  <c r="E114" i="45"/>
  <c r="P124" i="45" s="1"/>
  <c r="Y599" i="79"/>
  <c r="G79" i="45"/>
  <c r="K126" i="45" s="1"/>
  <c r="J79" i="45"/>
  <c r="K129" i="45" s="1"/>
  <c r="F86" i="45"/>
  <c r="L125" i="45" s="1"/>
  <c r="H100" i="45"/>
  <c r="N127" i="45" s="1"/>
  <c r="H107" i="45"/>
  <c r="O127" i="45" s="1"/>
  <c r="L114" i="45"/>
  <c r="P131" i="45" s="1"/>
  <c r="AH783" i="79"/>
  <c r="AH942" i="79" s="1"/>
  <c r="AB219" i="79"/>
  <c r="AB403" i="79" s="1"/>
  <c r="G29" i="44"/>
  <c r="G33" i="44" s="1"/>
  <c r="G14" i="44"/>
  <c r="AB411" i="79"/>
  <c r="AB593" i="79" s="1"/>
  <c r="AB966" i="79"/>
  <c r="G43" i="44"/>
  <c r="C39" i="45" s="1"/>
  <c r="AB600" i="79"/>
  <c r="AB775" i="79" s="1"/>
  <c r="F123" i="45"/>
  <c r="AL600" i="79"/>
  <c r="AL776" i="79" s="1"/>
  <c r="P123" i="45"/>
  <c r="Q14" i="44"/>
  <c r="Q18" i="44" s="1"/>
  <c r="AL36" i="79"/>
  <c r="AL195" i="79" s="1"/>
  <c r="AL783" i="79"/>
  <c r="AL959" i="79" s="1"/>
  <c r="Q43" i="44"/>
  <c r="C109" i="45" s="1"/>
  <c r="AL219" i="79"/>
  <c r="AL387" i="79" s="1"/>
  <c r="AL411" i="79"/>
  <c r="AL591" i="79" s="1"/>
  <c r="AL966" i="79"/>
  <c r="AL1125" i="79" s="1"/>
  <c r="I122" i="45"/>
  <c r="AA277" i="46"/>
  <c r="AA410" i="79"/>
  <c r="AA965" i="79"/>
  <c r="AE599" i="79"/>
  <c r="J13" i="44"/>
  <c r="AI599" i="79"/>
  <c r="N28" i="44"/>
  <c r="F42" i="44"/>
  <c r="AE277" i="46"/>
  <c r="AA148" i="46"/>
  <c r="AA218" i="79"/>
  <c r="F13" i="44"/>
  <c r="AE782" i="79"/>
  <c r="J123" i="45"/>
  <c r="AI782" i="79"/>
  <c r="AI965" i="79"/>
  <c r="M122" i="45"/>
  <c r="AI410" i="79"/>
  <c r="K14" i="47"/>
  <c r="E122" i="45"/>
  <c r="AE148" i="46"/>
  <c r="AD600" i="79"/>
  <c r="AD776" i="79" s="1"/>
  <c r="AE35" i="79"/>
  <c r="N13" i="44"/>
  <c r="S14" i="47"/>
  <c r="K43" i="44"/>
  <c r="C67" i="45" s="1"/>
  <c r="K14" i="44"/>
  <c r="K18" i="44" s="1"/>
  <c r="T14" i="47"/>
  <c r="K86" i="45"/>
  <c r="L130" i="45" s="1"/>
  <c r="E72" i="45"/>
  <c r="J124" i="45" s="1"/>
  <c r="J72" i="45"/>
  <c r="J129" i="45" s="1"/>
  <c r="K107" i="45"/>
  <c r="O130" i="45" s="1"/>
  <c r="N30" i="45"/>
  <c r="D133" i="45" s="1"/>
  <c r="N114" i="45"/>
  <c r="P133" i="45" s="1"/>
  <c r="M37" i="45"/>
  <c r="E132" i="45" s="1"/>
  <c r="N79" i="45"/>
  <c r="K133" i="45" s="1"/>
  <c r="K72" i="45"/>
  <c r="J130" i="45" s="1"/>
  <c r="E79" i="45"/>
  <c r="K124" i="45" s="1"/>
  <c r="N37" i="45"/>
  <c r="E133" i="45" s="1"/>
  <c r="N51" i="45"/>
  <c r="G133" i="45" s="1"/>
  <c r="I72" i="45"/>
  <c r="J128" i="45" s="1"/>
  <c r="F72" i="45"/>
  <c r="J125" i="45" s="1"/>
  <c r="AE783" i="79"/>
  <c r="AE959" i="79" s="1"/>
  <c r="J43" i="44"/>
  <c r="C60" i="45" s="1"/>
  <c r="AE966" i="79"/>
  <c r="AE1125" i="79" s="1"/>
  <c r="I123" i="45"/>
  <c r="AE36" i="79"/>
  <c r="AE208" i="79" s="1"/>
  <c r="J14" i="44"/>
  <c r="J18" i="44" s="1"/>
  <c r="AE600" i="79"/>
  <c r="AE775" i="79" s="1"/>
  <c r="F29" i="44"/>
  <c r="F33" i="44" s="1"/>
  <c r="F14" i="44"/>
  <c r="AA966" i="79"/>
  <c r="AA1125" i="79" s="1"/>
  <c r="E123" i="45"/>
  <c r="AA600" i="79"/>
  <c r="AA775" i="79" s="1"/>
  <c r="AA783" i="79"/>
  <c r="AA942" i="79" s="1"/>
  <c r="F43" i="44"/>
  <c r="C32" i="45" s="1"/>
  <c r="AA411" i="79"/>
  <c r="AA591" i="79" s="1"/>
  <c r="AA36" i="79"/>
  <c r="AA219" i="79"/>
  <c r="AA401" i="79" s="1"/>
  <c r="O123" i="45"/>
  <c r="AK21" i="46"/>
  <c r="AK127" i="46" s="1"/>
  <c r="AK411" i="79"/>
  <c r="AK591" i="79" s="1"/>
  <c r="AK966" i="79"/>
  <c r="AK36" i="79"/>
  <c r="AK195" i="79" s="1"/>
  <c r="AK600" i="79"/>
  <c r="AK775" i="79" s="1"/>
  <c r="P14" i="44"/>
  <c r="P18" i="44" s="1"/>
  <c r="P29" i="44"/>
  <c r="P33" i="44" s="1"/>
  <c r="AK219" i="79"/>
  <c r="AK401" i="79" s="1"/>
  <c r="P43" i="44"/>
  <c r="C102" i="45" s="1"/>
  <c r="AK783" i="79"/>
  <c r="AK959" i="79" s="1"/>
  <c r="Y407" i="46"/>
  <c r="Y513" i="46" s="1"/>
  <c r="Y966" i="79"/>
  <c r="Y1125" i="79" s="1"/>
  <c r="Y36" i="79"/>
  <c r="Y195" i="79" s="1"/>
  <c r="Z564" i="46" s="1"/>
  <c r="C123" i="45"/>
  <c r="D43" i="44"/>
  <c r="C18" i="45" s="1"/>
  <c r="AB782" i="79"/>
  <c r="AB410" i="79"/>
  <c r="AJ599" i="79"/>
  <c r="AJ218" i="79"/>
  <c r="Y21" i="46"/>
  <c r="Y127" i="46" s="1"/>
  <c r="J32" i="47"/>
  <c r="I50" i="47"/>
  <c r="I20" i="47"/>
  <c r="L41" i="47"/>
  <c r="O15" i="47"/>
  <c r="O33" i="47"/>
  <c r="O22" i="47"/>
  <c r="N56" i="47"/>
  <c r="N45" i="47"/>
  <c r="K41" i="47"/>
  <c r="E86" i="45"/>
  <c r="L124" i="45" s="1"/>
  <c r="E58" i="45"/>
  <c r="E65" i="45"/>
  <c r="I124" i="45" s="1"/>
  <c r="E51" i="45"/>
  <c r="G124" i="45" s="1"/>
  <c r="E44" i="45"/>
  <c r="F124" i="45" s="1"/>
  <c r="E37" i="45"/>
  <c r="E124" i="45" s="1"/>
  <c r="E30" i="45"/>
  <c r="D124" i="45" s="1"/>
  <c r="E23" i="45"/>
  <c r="C124" i="45" s="1"/>
  <c r="AB35" i="79"/>
  <c r="Y600" i="79"/>
  <c r="Y759" i="79" s="1"/>
  <c r="G28" i="44"/>
  <c r="AJ35" i="79"/>
  <c r="O42" i="44"/>
  <c r="P28" i="44"/>
  <c r="P42" i="44"/>
  <c r="AK218" i="79"/>
  <c r="Y783" i="79"/>
  <c r="Y942" i="79" s="1"/>
  <c r="D29" i="44"/>
  <c r="D33" i="44" s="1"/>
  <c r="J52" i="47"/>
  <c r="J46" i="47"/>
  <c r="I52" i="47"/>
  <c r="I54" i="47"/>
  <c r="I15" i="47"/>
  <c r="I22" i="47"/>
  <c r="I25" i="47"/>
  <c r="J31" i="47"/>
  <c r="J45" i="47"/>
  <c r="J54" i="47"/>
  <c r="L52" i="47"/>
  <c r="L31" i="47"/>
  <c r="L17" i="47"/>
  <c r="L22" i="47"/>
  <c r="O54" i="47"/>
  <c r="O31" i="47"/>
  <c r="O41" i="47"/>
  <c r="O52" i="47"/>
  <c r="O50" i="47"/>
  <c r="K45" i="47"/>
  <c r="K46" i="47"/>
  <c r="N50" i="47"/>
  <c r="N40" i="47"/>
  <c r="N31" i="47"/>
  <c r="N41" i="47"/>
  <c r="N19" i="47"/>
  <c r="M50" i="47"/>
  <c r="M45" i="47"/>
  <c r="M37" i="47"/>
  <c r="K38" i="47"/>
  <c r="J22" i="47"/>
  <c r="K33" i="47"/>
  <c r="K19" i="47"/>
  <c r="K20" i="47"/>
  <c r="L14" i="47"/>
  <c r="AB277" i="46"/>
  <c r="AB965" i="79"/>
  <c r="Y411" i="79"/>
  <c r="Y576" i="79" s="1"/>
  <c r="AB783" i="79"/>
  <c r="AB942" i="79" s="1"/>
  <c r="AB36" i="79"/>
  <c r="AB195" i="79" s="1"/>
  <c r="L123" i="45"/>
  <c r="AJ410" i="79"/>
  <c r="AJ782" i="79"/>
  <c r="AI600" i="79"/>
  <c r="AI775" i="79" s="1"/>
  <c r="E93" i="45"/>
  <c r="M124" i="45" s="1"/>
  <c r="F100" i="45"/>
  <c r="N125" i="45" s="1"/>
  <c r="AJ783" i="79"/>
  <c r="AJ942" i="79" s="1"/>
  <c r="O29" i="44"/>
  <c r="O33" i="44" s="1"/>
  <c r="AJ966" i="79"/>
  <c r="AJ1125" i="79" s="1"/>
  <c r="N43" i="44"/>
  <c r="C88" i="45" s="1"/>
  <c r="AI783" i="79"/>
  <c r="AI959" i="79" s="1"/>
  <c r="AI407" i="46"/>
  <c r="AI513" i="46" s="1"/>
  <c r="AI36" i="79"/>
  <c r="AI195" i="79" s="1"/>
  <c r="AI966" i="79"/>
  <c r="AI1125" i="79" s="1"/>
  <c r="N29" i="44"/>
  <c r="N33" i="44" s="1"/>
  <c r="N14" i="44"/>
  <c r="N18" i="44" s="1"/>
  <c r="AF782" i="79"/>
  <c r="AF35" i="79"/>
  <c r="J122" i="45"/>
  <c r="I56" i="47"/>
  <c r="J33" i="47"/>
  <c r="L56" i="47"/>
  <c r="L32" i="47"/>
  <c r="O37" i="47"/>
  <c r="N22" i="47"/>
  <c r="J15" i="47"/>
  <c r="G42" i="44"/>
  <c r="F122" i="45"/>
  <c r="G13" i="44"/>
  <c r="AC148" i="46"/>
  <c r="AC599" i="79"/>
  <c r="AG218" i="79"/>
  <c r="L28" i="44"/>
  <c r="AG599" i="79"/>
  <c r="AG410" i="79"/>
  <c r="AL277" i="46"/>
  <c r="Q13" i="44"/>
  <c r="V14" i="47"/>
  <c r="AL410" i="79"/>
  <c r="AL35" i="79"/>
  <c r="AL782" i="79"/>
  <c r="P122" i="45"/>
  <c r="AL599" i="79"/>
  <c r="Q42" i="44"/>
  <c r="AL218" i="79"/>
  <c r="AL965" i="79"/>
  <c r="Y219" i="79"/>
  <c r="Y387" i="79" s="1"/>
  <c r="Y149" i="46"/>
  <c r="Y255" i="46" s="1"/>
  <c r="I46" i="47"/>
  <c r="I17" i="47"/>
  <c r="I37" i="47"/>
  <c r="I38" i="47"/>
  <c r="J38" i="47"/>
  <c r="J48" i="47"/>
  <c r="J37" i="47"/>
  <c r="K52" i="47"/>
  <c r="L46" i="47"/>
  <c r="L20" i="47"/>
  <c r="L37" i="47"/>
  <c r="L38" i="47"/>
  <c r="O20" i="47"/>
  <c r="O24" i="47"/>
  <c r="O19" i="47"/>
  <c r="K32" i="47"/>
  <c r="N52" i="47"/>
  <c r="N17" i="47"/>
  <c r="N37" i="47"/>
  <c r="M56" i="47"/>
  <c r="M20" i="47"/>
  <c r="K58" i="45"/>
  <c r="H130" i="45" s="1"/>
  <c r="K30" i="45"/>
  <c r="K23" i="45"/>
  <c r="K51" i="45"/>
  <c r="G130" i="45" s="1"/>
  <c r="K65" i="45"/>
  <c r="I130" i="45" s="1"/>
  <c r="K44" i="45"/>
  <c r="K37" i="45"/>
  <c r="E130" i="45" s="1"/>
  <c r="AB148" i="46"/>
  <c r="AB218" i="79"/>
  <c r="D14" i="44"/>
  <c r="Z411" i="79"/>
  <c r="Z576" i="79" s="1"/>
  <c r="K13" i="44"/>
  <c r="P14" i="47"/>
  <c r="L13" i="44"/>
  <c r="AI219" i="79"/>
  <c r="AI403" i="79" s="1"/>
  <c r="AF219" i="79"/>
  <c r="AF387" i="79" s="1"/>
  <c r="K42" i="44"/>
  <c r="M14" i="44"/>
  <c r="M18" i="44" s="1"/>
  <c r="T127" i="46"/>
  <c r="R127" i="46"/>
  <c r="E100" i="45"/>
  <c r="N124" i="45" s="1"/>
  <c r="L107" i="45"/>
  <c r="O131" i="45" s="1"/>
  <c r="I37" i="45"/>
  <c r="E128" i="45" s="1"/>
  <c r="I51" i="45"/>
  <c r="I30" i="45"/>
  <c r="D128" i="45" s="1"/>
  <c r="I23" i="45"/>
  <c r="C128" i="45" s="1"/>
  <c r="I58" i="45"/>
  <c r="H128" i="45" s="1"/>
  <c r="I65" i="45"/>
  <c r="I128" i="45" s="1"/>
  <c r="I44" i="45"/>
  <c r="F128" i="45" s="1"/>
  <c r="Z218" i="79"/>
  <c r="N58" i="45"/>
  <c r="H133" i="45" s="1"/>
  <c r="L43" i="44"/>
  <c r="C74" i="45" s="1"/>
  <c r="F93" i="45"/>
  <c r="M125" i="45" s="1"/>
  <c r="Q127" i="46"/>
  <c r="S127" i="46"/>
  <c r="S157" i="46"/>
  <c r="S255" i="46" s="1"/>
  <c r="P157" i="46"/>
  <c r="P127" i="46"/>
  <c r="E157" i="46"/>
  <c r="U127" i="46"/>
  <c r="AU61" i="71"/>
  <c r="AQ61" i="71"/>
  <c r="AM61" i="71"/>
  <c r="AI61" i="71"/>
  <c r="AE61" i="71"/>
  <c r="V157" i="46"/>
  <c r="L157" i="46"/>
  <c r="R157" i="46"/>
  <c r="T384" i="46"/>
  <c r="R384" i="46"/>
  <c r="P384" i="46"/>
  <c r="S384" i="46"/>
  <c r="U384" i="46"/>
  <c r="Q384" i="46"/>
  <c r="L100" i="45"/>
  <c r="N131" i="45" s="1"/>
  <c r="L93" i="45"/>
  <c r="M131" i="45" s="1"/>
  <c r="L72" i="45"/>
  <c r="J131" i="45" s="1"/>
  <c r="R513" i="46"/>
  <c r="P513" i="46"/>
  <c r="Q513" i="46"/>
  <c r="S513" i="46"/>
  <c r="E195" i="79"/>
  <c r="Q55" i="79"/>
  <c r="P195" i="79"/>
  <c r="V191" i="46"/>
  <c r="Z61" i="71"/>
  <c r="U61" i="71"/>
  <c r="Q191" i="46"/>
  <c r="AP61" i="71"/>
  <c r="AH61" i="71"/>
  <c r="S61" i="71"/>
  <c r="BY61" i="71"/>
  <c r="BQ61" i="71"/>
  <c r="BI61" i="71"/>
  <c r="T61" i="71"/>
  <c r="P191" i="46"/>
  <c r="BF61" i="71"/>
  <c r="K157" i="46"/>
  <c r="J157" i="46"/>
  <c r="I157" i="46"/>
  <c r="AY61" i="71"/>
  <c r="E191" i="46"/>
  <c r="R191" i="46"/>
  <c r="V61" i="71"/>
  <c r="AO61" i="71"/>
  <c r="AC61" i="71"/>
  <c r="BX61" i="71"/>
  <c r="BT61" i="71"/>
  <c r="BP61" i="71"/>
  <c r="BL61" i="71"/>
  <c r="BH61" i="71"/>
  <c r="W157" i="46"/>
  <c r="U157" i="46"/>
  <c r="BE61" i="71"/>
  <c r="BD61" i="71"/>
  <c r="BC61" i="71"/>
  <c r="H157" i="46"/>
  <c r="BA61" i="71"/>
  <c r="G191" i="46"/>
  <c r="G157" i="46"/>
  <c r="BZ61" i="71"/>
  <c r="BV61" i="71"/>
  <c r="BR61" i="71"/>
  <c r="BN61" i="71"/>
  <c r="BJ61" i="71"/>
  <c r="AX61" i="71"/>
  <c r="X191" i="46"/>
  <c r="AB61" i="71"/>
  <c r="T191" i="46"/>
  <c r="X61" i="71"/>
  <c r="AZ61" i="71"/>
  <c r="F191" i="46"/>
  <c r="AT61" i="71"/>
  <c r="AL61" i="71"/>
  <c r="AD61" i="71"/>
  <c r="BU61" i="71"/>
  <c r="BM61" i="71"/>
  <c r="W61" i="71"/>
  <c r="AS61" i="71"/>
  <c r="AK61" i="71"/>
  <c r="AG61" i="71"/>
  <c r="X157" i="46"/>
  <c r="R61" i="71"/>
  <c r="AR61" i="71"/>
  <c r="AN61" i="71"/>
  <c r="AJ61" i="71"/>
  <c r="AF61" i="71"/>
  <c r="W191" i="46"/>
  <c r="AA61" i="71"/>
  <c r="AW61" i="71"/>
  <c r="M157" i="46"/>
  <c r="BW61" i="71"/>
  <c r="BS61" i="71"/>
  <c r="BO61" i="71"/>
  <c r="BK61" i="71"/>
  <c r="BG61" i="71"/>
  <c r="U191" i="46"/>
  <c r="Y61" i="71"/>
  <c r="T157" i="46"/>
  <c r="BB61" i="71"/>
  <c r="Q157" i="46"/>
  <c r="F157" i="46"/>
  <c r="AC942" i="79"/>
  <c r="AL775" i="79"/>
  <c r="Q109" i="79"/>
  <c r="R109" i="79" s="1"/>
  <c r="S109" i="79" s="1"/>
  <c r="T109" i="79" s="1"/>
  <c r="U109" i="79" s="1"/>
  <c r="V109" i="79" s="1"/>
  <c r="W109" i="79" s="1"/>
  <c r="X109" i="79" s="1"/>
  <c r="AD21" i="46"/>
  <c r="AD127" i="46" s="1"/>
  <c r="AD149" i="46"/>
  <c r="AD255" i="46" s="1"/>
  <c r="AD407" i="46"/>
  <c r="AD513" i="46" s="1"/>
  <c r="AD278" i="46"/>
  <c r="AD384" i="46" s="1"/>
  <c r="AD966" i="79"/>
  <c r="AD1125" i="79" s="1"/>
  <c r="AD36" i="79"/>
  <c r="AD195" i="79" s="1"/>
  <c r="AD783" i="79"/>
  <c r="AD942" i="79" s="1"/>
  <c r="AD219" i="79"/>
  <c r="AD387" i="79" s="1"/>
  <c r="I93" i="45"/>
  <c r="M128" i="45" s="1"/>
  <c r="I100" i="45"/>
  <c r="N128" i="45" s="1"/>
  <c r="I107" i="45"/>
  <c r="O128" i="45" s="1"/>
  <c r="J51" i="47"/>
  <c r="I16" i="47"/>
  <c r="J39" i="47"/>
  <c r="L53" i="47"/>
  <c r="N51" i="47"/>
  <c r="M53" i="47"/>
  <c r="M26" i="47"/>
  <c r="I79" i="45"/>
  <c r="K128" i="45" s="1"/>
  <c r="I86" i="45"/>
  <c r="L128" i="45" s="1"/>
  <c r="H114" i="45"/>
  <c r="P127" i="45" s="1"/>
  <c r="M79" i="45"/>
  <c r="K132" i="45" s="1"/>
  <c r="H123" i="45"/>
  <c r="I29" i="44"/>
  <c r="I33" i="44" s="1"/>
  <c r="I50" i="44" s="1"/>
  <c r="M23" i="45"/>
  <c r="C132" i="45" s="1"/>
  <c r="AJ21" i="46"/>
  <c r="AJ127" i="46" s="1"/>
  <c r="AJ149" i="46"/>
  <c r="AJ407" i="46"/>
  <c r="AJ513" i="46" s="1"/>
  <c r="AJ278" i="46"/>
  <c r="AJ384" i="46" s="1"/>
  <c r="AJ36" i="79"/>
  <c r="AJ195" i="79" s="1"/>
  <c r="O43" i="44"/>
  <c r="AJ219" i="79"/>
  <c r="AJ401" i="79" s="1"/>
  <c r="N123" i="45"/>
  <c r="AJ600" i="79"/>
  <c r="AJ776" i="79" s="1"/>
  <c r="H72" i="45"/>
  <c r="J127" i="45" s="1"/>
  <c r="G72" i="45"/>
  <c r="J126" i="45" s="1"/>
  <c r="K100" i="45"/>
  <c r="N130" i="45" s="1"/>
  <c r="J100" i="45"/>
  <c r="N129" i="45" s="1"/>
  <c r="I114" i="45"/>
  <c r="P128" i="45" s="1"/>
  <c r="M65" i="45"/>
  <c r="I132" i="45" s="1"/>
  <c r="M114" i="45"/>
  <c r="P132" i="45" s="1"/>
  <c r="Z407" i="46"/>
  <c r="Z21" i="46"/>
  <c r="Z149" i="46"/>
  <c r="Z278" i="46"/>
  <c r="Z384" i="46" s="1"/>
  <c r="Z219" i="79"/>
  <c r="Z387" i="79" s="1"/>
  <c r="Z36" i="79"/>
  <c r="E14" i="44"/>
  <c r="E18" i="44" s="1"/>
  <c r="Z966" i="79"/>
  <c r="Z1125" i="79" s="1"/>
  <c r="D123" i="45"/>
  <c r="Z783" i="79"/>
  <c r="Z942" i="79" s="1"/>
  <c r="E43" i="44"/>
  <c r="C25" i="45" s="1"/>
  <c r="AG277" i="46"/>
  <c r="AG406" i="46"/>
  <c r="AG20" i="46"/>
  <c r="K122" i="45"/>
  <c r="AG35" i="79"/>
  <c r="AG148" i="46"/>
  <c r="Q14" i="47"/>
  <c r="AG782" i="79"/>
  <c r="AG965" i="79"/>
  <c r="L42" i="44"/>
  <c r="K16" i="47"/>
  <c r="M16" i="47"/>
  <c r="O16" i="47"/>
  <c r="N16" i="47"/>
  <c r="M21" i="47"/>
  <c r="N21" i="47"/>
  <c r="N35" i="47"/>
  <c r="O35" i="47"/>
  <c r="K35" i="47"/>
  <c r="M39" i="47"/>
  <c r="K39" i="47"/>
  <c r="K47" i="47"/>
  <c r="M47" i="47"/>
  <c r="N53" i="47"/>
  <c r="O53" i="47"/>
  <c r="AD411" i="79"/>
  <c r="AD592" i="79" s="1"/>
  <c r="AH21" i="46"/>
  <c r="AH127" i="46" s="1"/>
  <c r="AH407" i="46"/>
  <c r="AH513" i="46" s="1"/>
  <c r="AH278" i="46"/>
  <c r="M43" i="44"/>
  <c r="AH219" i="79"/>
  <c r="AH402" i="79" s="1"/>
  <c r="AH600" i="79"/>
  <c r="AH759" i="79" s="1"/>
  <c r="AH966" i="79"/>
  <c r="AH149" i="46"/>
  <c r="AH255" i="46" s="1"/>
  <c r="AH36" i="79"/>
  <c r="AH208" i="79" s="1"/>
  <c r="M29" i="44"/>
  <c r="M33" i="44" s="1"/>
  <c r="Y406" i="46"/>
  <c r="Y20" i="46"/>
  <c r="Y782" i="79"/>
  <c r="Y410" i="79"/>
  <c r="Y277" i="46"/>
  <c r="Y965" i="79"/>
  <c r="Y218" i="79"/>
  <c r="C122" i="45"/>
  <c r="D42" i="44"/>
  <c r="AC406" i="46"/>
  <c r="H28" i="44"/>
  <c r="AC782" i="79"/>
  <c r="AC218" i="79"/>
  <c r="AC965" i="79"/>
  <c r="AC277" i="46"/>
  <c r="G122" i="45"/>
  <c r="H42" i="44"/>
  <c r="AE943" i="79" s="1"/>
  <c r="H13" i="44"/>
  <c r="AC35" i="79"/>
  <c r="AK277" i="46"/>
  <c r="AK406" i="46"/>
  <c r="AK20" i="46"/>
  <c r="AK148" i="46"/>
  <c r="P13" i="44"/>
  <c r="AK782" i="79"/>
  <c r="AK35" i="79"/>
  <c r="AK965" i="79"/>
  <c r="U14" i="47"/>
  <c r="O122" i="45"/>
  <c r="C53" i="45"/>
  <c r="AD762" i="79"/>
  <c r="M30" i="45"/>
  <c r="D132" i="45" s="1"/>
  <c r="J53" i="47"/>
  <c r="I53" i="47"/>
  <c r="L51" i="47"/>
  <c r="O39" i="47"/>
  <c r="N47" i="47"/>
  <c r="N26" i="47"/>
  <c r="M35" i="47"/>
  <c r="K21" i="47"/>
  <c r="I14" i="47"/>
  <c r="K93" i="45"/>
  <c r="M130" i="45" s="1"/>
  <c r="M30" i="47"/>
  <c r="N30" i="47"/>
  <c r="J18" i="47"/>
  <c r="O18" i="47"/>
  <c r="K18" i="47"/>
  <c r="M18" i="47"/>
  <c r="N18" i="47"/>
  <c r="N23" i="47"/>
  <c r="K23" i="47"/>
  <c r="M23" i="47"/>
  <c r="K25" i="47"/>
  <c r="J25" i="47"/>
  <c r="M25" i="47"/>
  <c r="N25" i="47"/>
  <c r="K36" i="47"/>
  <c r="M36" i="47"/>
  <c r="M55" i="47"/>
  <c r="N55" i="47"/>
  <c r="O55" i="47"/>
  <c r="M93" i="45"/>
  <c r="M132" i="45" s="1"/>
  <c r="N72" i="45"/>
  <c r="J133" i="45" s="1"/>
  <c r="AJ1128" i="79" s="1"/>
  <c r="N65" i="45"/>
  <c r="I133" i="45" s="1"/>
  <c r="N44" i="45"/>
  <c r="F133" i="45" s="1"/>
  <c r="I14" i="44"/>
  <c r="I18" i="44" s="1"/>
  <c r="AC410" i="79"/>
  <c r="D13" i="44"/>
  <c r="Z600" i="79"/>
  <c r="Z759" i="79" s="1"/>
  <c r="N23" i="45"/>
  <c r="C133" i="45" s="1"/>
  <c r="M44" i="45"/>
  <c r="F132" i="45" s="1"/>
  <c r="AB945" i="79" s="1"/>
  <c r="M58" i="45"/>
  <c r="H132" i="45" s="1"/>
  <c r="AK599" i="79"/>
  <c r="AK410" i="79"/>
  <c r="AJ411" i="79"/>
  <c r="AJ576" i="79" s="1"/>
  <c r="M72" i="45"/>
  <c r="J132" i="45" s="1"/>
  <c r="N86" i="45"/>
  <c r="L133" i="45" s="1"/>
  <c r="M86" i="45"/>
  <c r="L132" i="45" s="1"/>
  <c r="M100" i="45"/>
  <c r="N132" i="45" s="1"/>
  <c r="AC278" i="46"/>
  <c r="AC384" i="46" s="1"/>
  <c r="AC149" i="46"/>
  <c r="AC407" i="46"/>
  <c r="AC513" i="46" s="1"/>
  <c r="AC21" i="46"/>
  <c r="AC127" i="46" s="1"/>
  <c r="AC600" i="79"/>
  <c r="AC759" i="79" s="1"/>
  <c r="AC36" i="79"/>
  <c r="AC195" i="79" s="1"/>
  <c r="H29" i="44"/>
  <c r="H33" i="44" s="1"/>
  <c r="H14" i="44"/>
  <c r="H18" i="44" s="1"/>
  <c r="AC411" i="79"/>
  <c r="AC593" i="79" s="1"/>
  <c r="G123" i="45"/>
  <c r="AC966" i="79"/>
  <c r="AC1125" i="79" s="1"/>
  <c r="H43" i="44"/>
  <c r="AC20" i="46"/>
  <c r="AA278" i="46"/>
  <c r="AA149" i="46"/>
  <c r="AA407" i="46"/>
  <c r="AA513" i="46" s="1"/>
  <c r="AA21" i="46"/>
  <c r="AE149" i="46"/>
  <c r="AE255" i="46" s="1"/>
  <c r="AE407" i="46"/>
  <c r="AE530" i="46" s="1"/>
  <c r="AE21" i="46"/>
  <c r="AE127" i="46" s="1"/>
  <c r="AE278" i="46"/>
  <c r="J29" i="44"/>
  <c r="J33" i="44" s="1"/>
  <c r="AE411" i="79"/>
  <c r="AE592" i="79" s="1"/>
  <c r="AE219" i="79"/>
  <c r="AE402" i="79" s="1"/>
  <c r="L14" i="44"/>
  <c r="AI759" i="79"/>
  <c r="AL278" i="46"/>
  <c r="AL384" i="46" s="1"/>
  <c r="AL21" i="46"/>
  <c r="AL127" i="46" s="1"/>
  <c r="AL149" i="46"/>
  <c r="AL255" i="46" s="1"/>
  <c r="AL407" i="46"/>
  <c r="AL513" i="46" s="1"/>
  <c r="Q29" i="44"/>
  <c r="G131" i="45"/>
  <c r="M51" i="45"/>
  <c r="G132" i="45" s="1"/>
  <c r="AF21" i="46"/>
  <c r="AF149" i="46"/>
  <c r="AF255" i="46" s="1"/>
  <c r="AF278" i="46"/>
  <c r="AF384" i="46" s="1"/>
  <c r="K29" i="44"/>
  <c r="K33" i="44" s="1"/>
  <c r="AF36" i="79"/>
  <c r="AF195" i="79" s="1"/>
  <c r="AF411" i="79"/>
  <c r="AF593" i="79" s="1"/>
  <c r="AF783" i="79"/>
  <c r="AF959" i="79" s="1"/>
  <c r="AF407" i="46"/>
  <c r="AF513" i="46" s="1"/>
  <c r="AG149" i="46"/>
  <c r="AG255" i="46" s="1"/>
  <c r="AG407" i="46"/>
  <c r="AG513" i="46" s="1"/>
  <c r="AG278" i="46"/>
  <c r="AG384" i="46" s="1"/>
  <c r="AG21" i="46"/>
  <c r="AG127" i="46" s="1"/>
  <c r="L29" i="44"/>
  <c r="L33" i="44" s="1"/>
  <c r="AG219" i="79"/>
  <c r="AG404" i="79" s="1"/>
  <c r="AG600" i="79"/>
  <c r="AG776" i="79" s="1"/>
  <c r="AG966" i="79"/>
  <c r="AG1125" i="79" s="1"/>
  <c r="K123" i="45"/>
  <c r="Z406" i="46"/>
  <c r="Z20" i="46"/>
  <c r="Z128" i="46" s="1"/>
  <c r="Z782" i="79"/>
  <c r="Z35" i="79"/>
  <c r="AD406" i="46"/>
  <c r="AD20" i="46"/>
  <c r="AD128" i="46" s="1"/>
  <c r="AD410" i="79"/>
  <c r="AD218" i="79"/>
  <c r="AH406" i="46"/>
  <c r="AH148" i="46"/>
  <c r="AH277" i="46"/>
  <c r="AH20" i="46"/>
  <c r="M28" i="44"/>
  <c r="M42" i="44"/>
  <c r="AH965" i="79"/>
  <c r="AH35" i="79"/>
  <c r="AH196" i="79" s="1"/>
  <c r="AJ406" i="46"/>
  <c r="AB21" i="46"/>
  <c r="AB140" i="46" s="1"/>
  <c r="AB278" i="46"/>
  <c r="AB384" i="46" s="1"/>
  <c r="AB407" i="46"/>
  <c r="AB526" i="46" s="1"/>
  <c r="AB149" i="46"/>
  <c r="AB255" i="46" s="1"/>
  <c r="K28" i="44"/>
  <c r="O13" i="44"/>
  <c r="N122" i="45"/>
  <c r="AF410" i="79"/>
  <c r="AF218" i="79"/>
  <c r="AF965" i="79"/>
  <c r="AI411" i="79"/>
  <c r="AI576" i="79" s="1"/>
  <c r="E107" i="45"/>
  <c r="O124" i="45" s="1"/>
  <c r="N107" i="45"/>
  <c r="O133" i="45" s="1"/>
  <c r="AI278" i="46"/>
  <c r="AI384" i="46" s="1"/>
  <c r="AI21" i="46"/>
  <c r="AI127" i="46" s="1"/>
  <c r="AI149" i="46"/>
  <c r="AK149" i="46"/>
  <c r="AK255" i="46" s="1"/>
  <c r="AK407" i="46"/>
  <c r="AK513" i="46" s="1"/>
  <c r="AK278" i="46"/>
  <c r="AK384" i="46" s="1"/>
  <c r="J107" i="45"/>
  <c r="O129" i="45" s="1"/>
  <c r="AB20" i="46"/>
  <c r="AB128" i="46" s="1"/>
  <c r="AB406" i="46"/>
  <c r="AF20" i="46"/>
  <c r="AF277" i="46"/>
  <c r="AF148" i="46"/>
  <c r="AF406" i="46"/>
  <c r="AJ277" i="46"/>
  <c r="AJ20" i="46"/>
  <c r="AJ148" i="46"/>
  <c r="AA406" i="46"/>
  <c r="AA20" i="46"/>
  <c r="AA128" i="46" s="1"/>
  <c r="AE406" i="46"/>
  <c r="AE20" i="46"/>
  <c r="AI148" i="46"/>
  <c r="AI406" i="46"/>
  <c r="AF776" i="79"/>
  <c r="Z775" i="79"/>
  <c r="Z959" i="79"/>
  <c r="AH1125" i="79"/>
  <c r="Y775" i="79"/>
  <c r="AI277" i="46"/>
  <c r="AL148" i="46"/>
  <c r="AL406" i="46"/>
  <c r="AL20" i="46"/>
  <c r="AI20" i="46"/>
  <c r="Z401" i="79"/>
  <c r="G150" i="46"/>
  <c r="F18" i="44"/>
  <c r="X178" i="46"/>
  <c r="H159" i="46"/>
  <c r="J29" i="46"/>
  <c r="E328" i="46"/>
  <c r="G129" i="45"/>
  <c r="AH576" i="79"/>
  <c r="AM105" i="46"/>
  <c r="AM233" i="46"/>
  <c r="L159" i="46"/>
  <c r="F127" i="45"/>
  <c r="K288" i="46"/>
  <c r="AI255" i="46"/>
  <c r="AM102" i="46"/>
  <c r="I126" i="45"/>
  <c r="AM50" i="46"/>
  <c r="J408" i="46"/>
  <c r="E29" i="46"/>
  <c r="J279" i="46"/>
  <c r="F29" i="46"/>
  <c r="F127" i="46" s="1"/>
  <c r="H127" i="45"/>
  <c r="G126" i="45"/>
  <c r="I29" i="46"/>
  <c r="I297" i="46"/>
  <c r="F126" i="45"/>
  <c r="AJ255" i="46"/>
  <c r="H288" i="46"/>
  <c r="I127" i="45"/>
  <c r="D127" i="45"/>
  <c r="C127" i="45"/>
  <c r="AM111" i="46"/>
  <c r="AM325" i="46"/>
  <c r="H124" i="45"/>
  <c r="L279" i="46"/>
  <c r="G127" i="45"/>
  <c r="E127" i="45"/>
  <c r="G29" i="46"/>
  <c r="D131" i="45"/>
  <c r="F279" i="46"/>
  <c r="C30" i="44"/>
  <c r="L408" i="46"/>
  <c r="J417" i="46"/>
  <c r="K29" i="46"/>
  <c r="Y141" i="46" s="1"/>
  <c r="G417" i="46"/>
  <c r="G408" i="46"/>
  <c r="I159" i="46"/>
  <c r="J288" i="46"/>
  <c r="F288" i="46"/>
  <c r="C129" i="45"/>
  <c r="Y390" i="79" s="1"/>
  <c r="AA127" i="46"/>
  <c r="C131" i="45"/>
  <c r="Y762" i="79" s="1"/>
  <c r="E126" i="45"/>
  <c r="M328" i="46"/>
  <c r="M159" i="46"/>
  <c r="L328" i="46"/>
  <c r="AE384" i="46"/>
  <c r="H417" i="46"/>
  <c r="J159" i="46"/>
  <c r="J150" i="46"/>
  <c r="H279" i="46"/>
  <c r="F417" i="46"/>
  <c r="G279" i="46"/>
  <c r="H150" i="46"/>
  <c r="E150" i="46"/>
  <c r="M288" i="46"/>
  <c r="E129" i="45"/>
  <c r="AA390" i="79" s="1"/>
  <c r="E288" i="46"/>
  <c r="AA179" i="46"/>
  <c r="Z437" i="46"/>
  <c r="AM436" i="46"/>
  <c r="G125" i="45"/>
  <c r="D513" i="46"/>
  <c r="AB142" i="46"/>
  <c r="I129" i="45"/>
  <c r="G128" i="45"/>
  <c r="Z103" i="46"/>
  <c r="Z179" i="46"/>
  <c r="AM178" i="46"/>
  <c r="AM307" i="46"/>
  <c r="AA308" i="46"/>
  <c r="AC255" i="46"/>
  <c r="D129" i="45"/>
  <c r="AA141" i="46"/>
  <c r="F328" i="46"/>
  <c r="AA140" i="46"/>
  <c r="AA363" i="46"/>
  <c r="AM362" i="46"/>
  <c r="E279" i="46"/>
  <c r="C126" i="45"/>
  <c r="M29" i="46"/>
  <c r="I279" i="46"/>
  <c r="H29" i="46"/>
  <c r="H127" i="46" s="1"/>
  <c r="F159" i="46"/>
  <c r="D125" i="45"/>
  <c r="Z258" i="46" s="1"/>
  <c r="F125" i="45"/>
  <c r="H126" i="45"/>
  <c r="I125" i="45"/>
  <c r="K279" i="46"/>
  <c r="L150" i="46"/>
  <c r="I408" i="46"/>
  <c r="E417" i="46"/>
  <c r="E408" i="46"/>
  <c r="O513" i="46"/>
  <c r="AH384" i="46"/>
  <c r="D384" i="46"/>
  <c r="AD528" i="46"/>
  <c r="D126" i="45"/>
  <c r="D130" i="45"/>
  <c r="Y384" i="46"/>
  <c r="H125" i="45"/>
  <c r="AA138" i="46"/>
  <c r="AA137" i="46"/>
  <c r="AB943" i="79"/>
  <c r="E125" i="45"/>
  <c r="K328" i="46"/>
  <c r="K297" i="46"/>
  <c r="M417" i="46"/>
  <c r="G328" i="46"/>
  <c r="G297" i="46"/>
  <c r="M150" i="46"/>
  <c r="J297" i="46"/>
  <c r="J328" i="46"/>
  <c r="H408" i="46"/>
  <c r="I417" i="46"/>
  <c r="K159" i="46"/>
  <c r="L29" i="46"/>
  <c r="F408" i="46"/>
  <c r="I288" i="46"/>
  <c r="G288" i="46"/>
  <c r="K417" i="46"/>
  <c r="M408" i="46"/>
  <c r="K408" i="46"/>
  <c r="K150" i="46"/>
  <c r="I150" i="46"/>
  <c r="E159" i="46"/>
  <c r="L288" i="46"/>
  <c r="Y776" i="79"/>
  <c r="AG959" i="79"/>
  <c r="AG591" i="79"/>
  <c r="AH591" i="79"/>
  <c r="AF1125" i="79"/>
  <c r="AF759" i="79"/>
  <c r="Y402" i="79"/>
  <c r="AD593" i="79"/>
  <c r="F64" i="79"/>
  <c r="G64" i="79" s="1"/>
  <c r="H64" i="79" s="1"/>
  <c r="I64" i="79" s="1"/>
  <c r="J64" i="79" s="1"/>
  <c r="K64" i="79" s="1"/>
  <c r="L64" i="79" s="1"/>
  <c r="M64" i="79" s="1"/>
  <c r="Y401" i="79"/>
  <c r="Z402" i="79"/>
  <c r="Y404" i="79"/>
  <c r="AL402" i="79"/>
  <c r="AB387" i="79"/>
  <c r="J310" i="79"/>
  <c r="I307" i="79"/>
  <c r="Z591" i="79"/>
  <c r="Z404" i="79"/>
  <c r="AI402" i="79"/>
  <c r="AG592" i="79"/>
  <c r="AA387" i="79"/>
  <c r="AG195" i="79"/>
  <c r="AC403" i="79"/>
  <c r="Z403" i="79"/>
  <c r="AH592" i="79"/>
  <c r="AF775" i="79"/>
  <c r="AI942" i="79"/>
  <c r="AK1125" i="79"/>
  <c r="AG576" i="79"/>
  <c r="AC959" i="79"/>
  <c r="AG942" i="79"/>
  <c r="AA959" i="79"/>
  <c r="AB1125" i="79"/>
  <c r="F106" i="79"/>
  <c r="G106" i="79" s="1"/>
  <c r="H106" i="79" s="1"/>
  <c r="I106" i="79" s="1"/>
  <c r="J106" i="79" s="1"/>
  <c r="K106" i="79" s="1"/>
  <c r="L106" i="79" s="1"/>
  <c r="M106" i="79" s="1"/>
  <c r="Q64" i="79"/>
  <c r="R64" i="79" s="1"/>
  <c r="S64" i="79" s="1"/>
  <c r="T64" i="79" s="1"/>
  <c r="U64" i="79" s="1"/>
  <c r="V64" i="79" s="1"/>
  <c r="W64" i="79" s="1"/>
  <c r="X64" i="79" s="1"/>
  <c r="AH959" i="79"/>
  <c r="AD576" i="79"/>
  <c r="AE195" i="79"/>
  <c r="AG593" i="79"/>
  <c r="Z776" i="79"/>
  <c r="AK387" i="79"/>
  <c r="AL404" i="79"/>
  <c r="Y593" i="79"/>
  <c r="Y959" i="79"/>
  <c r="Y591" i="79"/>
  <c r="AD591" i="79"/>
  <c r="AE942" i="79"/>
  <c r="Z593" i="79"/>
  <c r="Y592" i="79"/>
  <c r="Z592" i="79"/>
  <c r="S122" i="79"/>
  <c r="T122" i="79" s="1"/>
  <c r="U122" i="79" s="1"/>
  <c r="V122" i="79" s="1"/>
  <c r="W122" i="79" s="1"/>
  <c r="X122" i="79" s="1"/>
  <c r="Q106" i="79"/>
  <c r="R106" i="79" s="1"/>
  <c r="S106" i="79" s="1"/>
  <c r="T106" i="79" s="1"/>
  <c r="U106" i="79" s="1"/>
  <c r="V106" i="79" s="1"/>
  <c r="W106" i="79" s="1"/>
  <c r="X106" i="79" s="1"/>
  <c r="AH593" i="79"/>
  <c r="AB762" i="79"/>
  <c r="AC401" i="79"/>
  <c r="AC387" i="79"/>
  <c r="AC404" i="79"/>
  <c r="AC402" i="79"/>
  <c r="H122" i="79"/>
  <c r="I122" i="79" s="1"/>
  <c r="J122" i="79" s="1"/>
  <c r="K122" i="79" s="1"/>
  <c r="L122" i="79" s="1"/>
  <c r="M122" i="79" s="1"/>
  <c r="AK403" i="79"/>
  <c r="O387" i="79"/>
  <c r="AB404" i="79"/>
  <c r="AA404" i="79"/>
  <c r="AD401" i="79"/>
  <c r="AA402" i="79"/>
  <c r="AM121" i="79"/>
  <c r="Y403" i="79"/>
  <c r="F39" i="79"/>
  <c r="AI776" i="79"/>
  <c r="AJ759" i="79"/>
  <c r="AA139" i="46"/>
  <c r="AA135" i="46"/>
  <c r="H297" i="46"/>
  <c r="H328" i="46"/>
  <c r="C16" i="44"/>
  <c r="G18" i="44"/>
  <c r="D18" i="44"/>
  <c r="C15" i="44"/>
  <c r="AA58" i="79"/>
  <c r="Z58" i="79"/>
  <c r="AM57" i="79"/>
  <c r="AA143" i="46"/>
  <c r="F129" i="45"/>
  <c r="AB390" i="79" s="1"/>
  <c r="F130" i="45"/>
  <c r="AA136" i="46"/>
  <c r="AA142" i="46"/>
  <c r="E131" i="45"/>
  <c r="AA762" i="79" s="1"/>
  <c r="C125" i="45"/>
  <c r="M279" i="46"/>
  <c r="L417" i="46"/>
  <c r="O384" i="46"/>
  <c r="F150" i="46"/>
  <c r="D255" i="46"/>
  <c r="K79" i="45"/>
  <c r="K130" i="45" s="1"/>
  <c r="AE403" i="79" l="1"/>
  <c r="AG775" i="79"/>
  <c r="AF942" i="79"/>
  <c r="AD527" i="46"/>
  <c r="AD526" i="46"/>
  <c r="AB127" i="46"/>
  <c r="AA530" i="46"/>
  <c r="AD530" i="46"/>
  <c r="AE140" i="46"/>
  <c r="AB138" i="46"/>
  <c r="AB135" i="46"/>
  <c r="AD531" i="46"/>
  <c r="AL403" i="79"/>
  <c r="AA531" i="46"/>
  <c r="AD529" i="46"/>
  <c r="AB136" i="46"/>
  <c r="AB141" i="46"/>
  <c r="AE404" i="79"/>
  <c r="AE776" i="79"/>
  <c r="AB139" i="46"/>
  <c r="AB143" i="46"/>
  <c r="AE401" i="79"/>
  <c r="AA592" i="79"/>
  <c r="AL401" i="79"/>
  <c r="AB137" i="46"/>
  <c r="AD760" i="79"/>
  <c r="Z385" i="46"/>
  <c r="AL593" i="79"/>
  <c r="AC198" i="79"/>
  <c r="AH385" i="46"/>
  <c r="Y1128" i="79"/>
  <c r="Y1136" i="79" s="1"/>
  <c r="AK942" i="79"/>
  <c r="AD404" i="79"/>
  <c r="AA258" i="46"/>
  <c r="AB576" i="79"/>
  <c r="AB592" i="79"/>
  <c r="AD403" i="79"/>
  <c r="AB528" i="46"/>
  <c r="AA387" i="46"/>
  <c r="AA388" i="46" s="1"/>
  <c r="AB530" i="46"/>
  <c r="AD140" i="46"/>
  <c r="AD142" i="46"/>
  <c r="AJ959" i="79"/>
  <c r="AJ1137" i="79" s="1"/>
  <c r="AB527" i="46"/>
  <c r="AC140" i="46"/>
  <c r="AK404" i="79"/>
  <c r="AB531" i="46"/>
  <c r="AL942" i="79"/>
  <c r="AB402" i="79"/>
  <c r="AB401" i="79"/>
  <c r="AB959" i="79"/>
  <c r="AL759" i="79"/>
  <c r="AA403" i="79"/>
  <c r="AK402" i="79"/>
  <c r="AB513" i="46"/>
  <c r="AK208" i="79"/>
  <c r="D50" i="44"/>
  <c r="Y577" i="79" s="1"/>
  <c r="G50" i="44"/>
  <c r="AB529" i="46"/>
  <c r="AD402" i="79"/>
  <c r="AD768" i="79" s="1"/>
  <c r="F50" i="44"/>
  <c r="AA577" i="79" s="1"/>
  <c r="AF591" i="79"/>
  <c r="AB591" i="79"/>
  <c r="AL576" i="79"/>
  <c r="AJ208" i="79"/>
  <c r="AD775" i="79"/>
  <c r="AF401" i="79"/>
  <c r="AE593" i="79"/>
  <c r="AA776" i="79"/>
  <c r="AK592" i="79"/>
  <c r="AF404" i="79"/>
  <c r="AF402" i="79"/>
  <c r="AK593" i="79"/>
  <c r="AI593" i="79"/>
  <c r="AK576" i="79"/>
  <c r="AF403" i="79"/>
  <c r="AF576" i="79"/>
  <c r="AF592" i="79"/>
  <c r="AL592" i="79"/>
  <c r="AD759" i="79"/>
  <c r="AD770" i="79" s="1"/>
  <c r="AA195" i="79"/>
  <c r="AA759" i="79"/>
  <c r="AI592" i="79"/>
  <c r="AH775" i="79"/>
  <c r="AI591" i="79"/>
  <c r="Z198" i="79"/>
  <c r="F513" i="46"/>
  <c r="H513" i="46"/>
  <c r="AG258" i="46"/>
  <c r="AJ402" i="79"/>
  <c r="AB759" i="79"/>
  <c r="AH404" i="79"/>
  <c r="AB776" i="79"/>
  <c r="AI387" i="79"/>
  <c r="AB579" i="79"/>
  <c r="AB585" i="79" s="1"/>
  <c r="AI401" i="79"/>
  <c r="AI404" i="79"/>
  <c r="AD137" i="46"/>
  <c r="AD130" i="46"/>
  <c r="AD131" i="46" s="1"/>
  <c r="Z516" i="46"/>
  <c r="AB557" i="46" s="1"/>
  <c r="AB387" i="46"/>
  <c r="AB390" i="46" s="1"/>
  <c r="AA593" i="79"/>
  <c r="AE759" i="79"/>
  <c r="AC775" i="79"/>
  <c r="AA576" i="79"/>
  <c r="AC945" i="79"/>
  <c r="AC951" i="79" s="1"/>
  <c r="AD516" i="46"/>
  <c r="AD520" i="46" s="1"/>
  <c r="AB1128" i="79"/>
  <c r="AB1138" i="79" s="1"/>
  <c r="AB198" i="79"/>
  <c r="AB199" i="79" s="1"/>
  <c r="AD579" i="79"/>
  <c r="AD586" i="79" s="1"/>
  <c r="N50" i="44"/>
  <c r="AA1128" i="79"/>
  <c r="AA1138" i="79" s="1"/>
  <c r="AA945" i="79"/>
  <c r="AA946" i="79" s="1"/>
  <c r="AF390" i="79"/>
  <c r="AF396" i="79" s="1"/>
  <c r="AE198" i="79"/>
  <c r="AC579" i="79"/>
  <c r="AC585" i="79" s="1"/>
  <c r="L27" i="47"/>
  <c r="L29" i="47" s="1"/>
  <c r="L42" i="47" s="1"/>
  <c r="L44" i="47" s="1"/>
  <c r="L57" i="47" s="1"/>
  <c r="L59" i="47" s="1"/>
  <c r="AA198" i="79"/>
  <c r="AA199" i="79" s="1"/>
  <c r="AA579" i="79"/>
  <c r="AA585" i="79" s="1"/>
  <c r="AB760" i="79"/>
  <c r="AL198" i="79"/>
  <c r="AL203" i="79" s="1"/>
  <c r="AI579" i="79"/>
  <c r="AI586" i="79" s="1"/>
  <c r="AJ762" i="79"/>
  <c r="AJ770" i="79" s="1"/>
  <c r="Y198" i="79"/>
  <c r="Y203" i="79" s="1"/>
  <c r="G513" i="46"/>
  <c r="AE136" i="46"/>
  <c r="AE135" i="46"/>
  <c r="AA529" i="46"/>
  <c r="AE142" i="46"/>
  <c r="Z513" i="46"/>
  <c r="Y557" i="46" s="1"/>
  <c r="Z557" i="46" s="1"/>
  <c r="AA557" i="46" s="1"/>
  <c r="AA526" i="46"/>
  <c r="AF140" i="46"/>
  <c r="Z130" i="46"/>
  <c r="Z132" i="46" s="1"/>
  <c r="AE143" i="46"/>
  <c r="Z387" i="46"/>
  <c r="Z390" i="46" s="1"/>
  <c r="AI143" i="46"/>
  <c r="AA528" i="46"/>
  <c r="AE138" i="46"/>
  <c r="AK258" i="46"/>
  <c r="AK260" i="46" s="1"/>
  <c r="AH130" i="46"/>
  <c r="AH131" i="46" s="1"/>
  <c r="M53" i="43" s="1"/>
  <c r="AE141" i="46"/>
  <c r="AE137" i="46"/>
  <c r="AE139" i="46"/>
  <c r="AA527" i="46"/>
  <c r="AI390" i="79"/>
  <c r="AI130" i="46"/>
  <c r="AI131" i="46" s="1"/>
  <c r="N53" i="43" s="1"/>
  <c r="AK579" i="79"/>
  <c r="AK198" i="79"/>
  <c r="AK203" i="79" s="1"/>
  <c r="AJ198" i="79"/>
  <c r="AJ203" i="79" s="1"/>
  <c r="AH579" i="79"/>
  <c r="AH198" i="79"/>
  <c r="AH205" i="79" s="1"/>
  <c r="M66" i="43" s="1"/>
  <c r="AG579" i="79"/>
  <c r="AG586" i="79" s="1"/>
  <c r="AE531" i="46"/>
  <c r="AE760" i="79"/>
  <c r="AH403" i="79"/>
  <c r="Z1128" i="79"/>
  <c r="Z1137" i="79" s="1"/>
  <c r="AE591" i="79"/>
  <c r="AH195" i="79"/>
  <c r="AE528" i="46"/>
  <c r="AE513" i="46"/>
  <c r="AA516" i="46"/>
  <c r="AA517" i="46" s="1"/>
  <c r="AB516" i="46"/>
  <c r="AB517" i="46" s="1"/>
  <c r="AE385" i="46"/>
  <c r="AH387" i="79"/>
  <c r="AJ128" i="46"/>
  <c r="AF256" i="46"/>
  <c r="M27" i="47"/>
  <c r="M29" i="47" s="1"/>
  <c r="M42" i="47" s="1"/>
  <c r="M44" i="47" s="1"/>
  <c r="M57" i="47" s="1"/>
  <c r="M59" i="47" s="1"/>
  <c r="K27" i="47"/>
  <c r="K29" i="47" s="1"/>
  <c r="K42" i="47" s="1"/>
  <c r="K44" i="47" s="1"/>
  <c r="K57" i="47" s="1"/>
  <c r="K59" i="47" s="1"/>
  <c r="AK759" i="79"/>
  <c r="AA130" i="46"/>
  <c r="AA132" i="46" s="1"/>
  <c r="AB258" i="46"/>
  <c r="AB260" i="46" s="1"/>
  <c r="AE526" i="46"/>
  <c r="AG402" i="79"/>
  <c r="AK256" i="46"/>
  <c r="AK385" i="46"/>
  <c r="AC1126" i="79"/>
  <c r="AB577" i="79"/>
  <c r="Z760" i="79"/>
  <c r="AA760" i="79"/>
  <c r="Y128" i="46"/>
  <c r="AG387" i="46"/>
  <c r="AG390" i="46" s="1"/>
  <c r="Y945" i="79"/>
  <c r="Y953" i="79" s="1"/>
  <c r="I27" i="47"/>
  <c r="I29" i="47" s="1"/>
  <c r="I42" i="47" s="1"/>
  <c r="I44" i="47" s="1"/>
  <c r="I57" i="47" s="1"/>
  <c r="I59" i="47" s="1"/>
  <c r="AE529" i="46"/>
  <c r="AG390" i="79"/>
  <c r="AK776" i="79"/>
  <c r="AH401" i="79"/>
  <c r="AB130" i="46"/>
  <c r="AB131" i="46" s="1"/>
  <c r="AE527" i="46"/>
  <c r="AE128" i="46"/>
  <c r="AF760" i="79"/>
  <c r="AC762" i="79"/>
  <c r="AC770" i="79" s="1"/>
  <c r="P50" i="44"/>
  <c r="AC128" i="46"/>
  <c r="AI945" i="79"/>
  <c r="AI954" i="79" s="1"/>
  <c r="L50" i="44"/>
  <c r="J27" i="47"/>
  <c r="J29" i="47" s="1"/>
  <c r="J42" i="47" s="1"/>
  <c r="J44" i="47" s="1"/>
  <c r="J57" i="47" s="1"/>
  <c r="J59" i="47" s="1"/>
  <c r="AC1128" i="79"/>
  <c r="AC1138" i="79" s="1"/>
  <c r="AL390" i="79"/>
  <c r="AL396" i="79" s="1"/>
  <c r="Y760" i="79"/>
  <c r="O27" i="47"/>
  <c r="O29" i="47" s="1"/>
  <c r="O42" i="47" s="1"/>
  <c r="O44" i="47" s="1"/>
  <c r="O57" i="47" s="1"/>
  <c r="O59" i="47" s="1"/>
  <c r="AH516" i="46"/>
  <c r="AA208" i="79"/>
  <c r="AD769" i="79"/>
  <c r="AH387" i="46"/>
  <c r="AH392" i="46" s="1"/>
  <c r="M60" i="43" s="1"/>
  <c r="AF762" i="79"/>
  <c r="Z514" i="46"/>
  <c r="AG762" i="79"/>
  <c r="G255" i="46"/>
  <c r="P255" i="46"/>
  <c r="H255" i="46"/>
  <c r="E255" i="46"/>
  <c r="E384" i="46"/>
  <c r="R255" i="46"/>
  <c r="AA385" i="46"/>
  <c r="AA392" i="46" s="1"/>
  <c r="AA514" i="46"/>
  <c r="AE196" i="79"/>
  <c r="AE514" i="46"/>
  <c r="AD132" i="46"/>
  <c r="Y135" i="46"/>
  <c r="E127" i="46"/>
  <c r="AC139" i="46"/>
  <c r="I127" i="46"/>
  <c r="AJ139" i="46"/>
  <c r="AI137" i="46"/>
  <c r="G127" i="46"/>
  <c r="H384" i="46"/>
  <c r="AG143" i="46"/>
  <c r="G384" i="46"/>
  <c r="F384" i="46"/>
  <c r="T255" i="46"/>
  <c r="AD772" i="79"/>
  <c r="I75" i="43" s="1"/>
  <c r="AI387" i="46"/>
  <c r="AI390" i="46" s="1"/>
  <c r="AJ775" i="79"/>
  <c r="AL208" i="79"/>
  <c r="Y208" i="79"/>
  <c r="AG208" i="79"/>
  <c r="AG759" i="79"/>
  <c r="AC208" i="79"/>
  <c r="AE387" i="79"/>
  <c r="H58" i="79"/>
  <c r="I58" i="79" s="1"/>
  <c r="J58" i="79" s="1"/>
  <c r="K58" i="79" s="1"/>
  <c r="L58" i="79" s="1"/>
  <c r="M58" i="79" s="1"/>
  <c r="Z195" i="79"/>
  <c r="AJ387" i="79"/>
  <c r="AI208" i="79"/>
  <c r="AD959" i="79"/>
  <c r="AH776" i="79"/>
  <c r="AF208" i="79"/>
  <c r="R55" i="79"/>
  <c r="AF1128" i="79"/>
  <c r="AF1138" i="79" s="1"/>
  <c r="Q255" i="46"/>
  <c r="E513" i="46"/>
  <c r="I513" i="46"/>
  <c r="F255" i="46"/>
  <c r="AC196" i="79"/>
  <c r="AH139" i="46"/>
  <c r="AD196" i="79"/>
  <c r="AD385" i="46"/>
  <c r="AD388" i="79"/>
  <c r="AF137" i="46"/>
  <c r="AC388" i="79"/>
  <c r="AL139" i="46"/>
  <c r="AG139" i="46"/>
  <c r="AI139" i="46"/>
  <c r="AC385" i="46"/>
  <c r="AC528" i="46"/>
  <c r="Y139" i="46"/>
  <c r="AF139" i="46"/>
  <c r="AK139" i="46"/>
  <c r="AH945" i="79"/>
  <c r="AH953" i="79" s="1"/>
  <c r="AJ1138" i="79"/>
  <c r="Y564" i="46"/>
  <c r="AA564" i="46" s="1"/>
  <c r="AG516" i="46"/>
  <c r="AH1128" i="79"/>
  <c r="AK516" i="46"/>
  <c r="AG387" i="79"/>
  <c r="AC776" i="79"/>
  <c r="AC591" i="79"/>
  <c r="AL1128" i="79"/>
  <c r="AG1128" i="79"/>
  <c r="AG1138" i="79" s="1"/>
  <c r="AF579" i="79"/>
  <c r="AC592" i="79"/>
  <c r="AK388" i="79"/>
  <c r="Z945" i="79"/>
  <c r="Z954" i="79" s="1"/>
  <c r="AC760" i="79"/>
  <c r="AE130" i="46"/>
  <c r="AA1126" i="79"/>
  <c r="AJ130" i="46"/>
  <c r="AD198" i="79"/>
  <c r="AD202" i="79" s="1"/>
  <c r="AD136" i="46"/>
  <c r="AC943" i="79"/>
  <c r="AL945" i="79"/>
  <c r="AL951" i="79" s="1"/>
  <c r="Z196" i="79"/>
  <c r="AK945" i="79"/>
  <c r="AK953" i="79" s="1"/>
  <c r="AD387" i="46"/>
  <c r="AD390" i="46" s="1"/>
  <c r="Y130" i="46"/>
  <c r="Y387" i="46"/>
  <c r="Y390" i="46" s="1"/>
  <c r="Z390" i="79"/>
  <c r="AE388" i="79"/>
  <c r="AC258" i="46"/>
  <c r="AC260" i="46" s="1"/>
  <c r="AC130" i="46"/>
  <c r="AI762" i="79"/>
  <c r="D75" i="43"/>
  <c r="Y516" i="46"/>
  <c r="AC387" i="46"/>
  <c r="AA388" i="79"/>
  <c r="F69" i="43" s="1"/>
  <c r="AC514" i="46"/>
  <c r="AD390" i="79"/>
  <c r="AL128" i="46"/>
  <c r="AF127" i="46"/>
  <c r="AJ256" i="46"/>
  <c r="AF514" i="46"/>
  <c r="AL760" i="79"/>
  <c r="AF943" i="79"/>
  <c r="AK514" i="46"/>
  <c r="N27" i="47"/>
  <c r="N29" i="47" s="1"/>
  <c r="N42" i="47" s="1"/>
  <c r="N44" i="47" s="1"/>
  <c r="N57" i="47" s="1"/>
  <c r="N59" i="47" s="1"/>
  <c r="K50" i="44"/>
  <c r="AF577" i="79" s="1"/>
  <c r="AA943" i="79"/>
  <c r="AA956" i="79" s="1"/>
  <c r="F78" i="43" s="1"/>
  <c r="AD1128" i="79"/>
  <c r="AD1138" i="79" s="1"/>
  <c r="AG1126" i="79"/>
  <c r="AG385" i="46"/>
  <c r="AG943" i="79"/>
  <c r="AD1126" i="79"/>
  <c r="AC256" i="46"/>
  <c r="Q33" i="44"/>
  <c r="Q50" i="44" s="1"/>
  <c r="L18" i="44"/>
  <c r="Y943" i="79"/>
  <c r="AJ943" i="79"/>
  <c r="AJ196" i="79"/>
  <c r="AE762" i="79"/>
  <c r="AL1126" i="79"/>
  <c r="AL762" i="79"/>
  <c r="AF258" i="46"/>
  <c r="AD135" i="46"/>
  <c r="AD577" i="79"/>
  <c r="AJ403" i="79"/>
  <c r="AD943" i="79"/>
  <c r="AA196" i="79"/>
  <c r="AI1128" i="79"/>
  <c r="AJ591" i="79"/>
  <c r="AC576" i="79"/>
  <c r="AH390" i="79"/>
  <c r="AJ592" i="79"/>
  <c r="AG401" i="79"/>
  <c r="AK130" i="46"/>
  <c r="AK131" i="46" s="1"/>
  <c r="P53" i="43" s="1"/>
  <c r="AD138" i="46"/>
  <c r="AF130" i="46"/>
  <c r="AE1126" i="79"/>
  <c r="AE390" i="79"/>
  <c r="AH258" i="46"/>
  <c r="AH260" i="46" s="1"/>
  <c r="AE516" i="46"/>
  <c r="AF136" i="46"/>
  <c r="AJ516" i="46"/>
  <c r="AE579" i="79"/>
  <c r="AL514" i="46"/>
  <c r="AI514" i="46"/>
  <c r="AJ385" i="46"/>
  <c r="AF385" i="46"/>
  <c r="AF388" i="79"/>
  <c r="AJ514" i="46"/>
  <c r="AH256" i="46"/>
  <c r="AJ388" i="79"/>
  <c r="Y1126" i="79"/>
  <c r="Y1140" i="79" s="1"/>
  <c r="D81" i="43" s="1"/>
  <c r="Y256" i="46"/>
  <c r="C46" i="45"/>
  <c r="H50" i="44"/>
  <c r="AC577" i="79" s="1"/>
  <c r="AK760" i="79"/>
  <c r="AD945" i="79"/>
  <c r="AD954" i="79" s="1"/>
  <c r="AE1128" i="79"/>
  <c r="AE1137" i="79" s="1"/>
  <c r="AK196" i="79"/>
  <c r="AK128" i="46"/>
  <c r="J50" i="44"/>
  <c r="AE577" i="79" s="1"/>
  <c r="AF1126" i="79"/>
  <c r="AL388" i="79"/>
  <c r="AE256" i="46"/>
  <c r="AG256" i="46"/>
  <c r="AG262" i="46" s="1"/>
  <c r="L57" i="43" s="1"/>
  <c r="AG514" i="46"/>
  <c r="AE945" i="79"/>
  <c r="AE954" i="79" s="1"/>
  <c r="AL516" i="46"/>
  <c r="C95" i="45"/>
  <c r="O50" i="44"/>
  <c r="AH943" i="79"/>
  <c r="E50" i="44"/>
  <c r="Z577" i="79" s="1"/>
  <c r="AH388" i="79"/>
  <c r="AI943" i="79"/>
  <c r="AL196" i="79"/>
  <c r="AJ760" i="79"/>
  <c r="AJ772" i="79" s="1"/>
  <c r="O75" i="43" s="1"/>
  <c r="AL385" i="46"/>
  <c r="AI760" i="79"/>
  <c r="AH760" i="79"/>
  <c r="M50" i="44"/>
  <c r="C81" i="45"/>
  <c r="AG760" i="79"/>
  <c r="AJ1126" i="79"/>
  <c r="AJ1140" i="79" s="1"/>
  <c r="O81" i="43" s="1"/>
  <c r="AI258" i="46"/>
  <c r="AI260" i="46" s="1"/>
  <c r="AG128" i="46"/>
  <c r="AA256" i="46"/>
  <c r="AA262" i="46" s="1"/>
  <c r="AG388" i="79"/>
  <c r="AF387" i="46"/>
  <c r="AK390" i="79"/>
  <c r="AJ579" i="79"/>
  <c r="AF198" i="79"/>
  <c r="AF203" i="79" s="1"/>
  <c r="AI198" i="79"/>
  <c r="Y258" i="46"/>
  <c r="AK387" i="46"/>
  <c r="AK390" i="46" s="1"/>
  <c r="AH762" i="79"/>
  <c r="AD141" i="46"/>
  <c r="AG403" i="79"/>
  <c r="AI516" i="46"/>
  <c r="AJ387" i="46"/>
  <c r="AJ390" i="46" s="1"/>
  <c r="AL258" i="46"/>
  <c r="AL260" i="46" s="1"/>
  <c r="AJ390" i="79"/>
  <c r="AL579" i="79"/>
  <c r="AG198" i="79"/>
  <c r="AG203" i="79" s="1"/>
  <c r="AL387" i="46"/>
  <c r="AL390" i="46" s="1"/>
  <c r="AK762" i="79"/>
  <c r="AD514" i="46"/>
  <c r="AD139" i="46"/>
  <c r="AD143" i="46"/>
  <c r="AJ945" i="79"/>
  <c r="AJ954" i="79" s="1"/>
  <c r="AJ404" i="79"/>
  <c r="AJ1134" i="79" s="1"/>
  <c r="Z1126" i="79"/>
  <c r="AG945" i="79"/>
  <c r="AG952" i="79" s="1"/>
  <c r="AI196" i="79"/>
  <c r="AF196" i="79"/>
  <c r="AJ593" i="79"/>
  <c r="AJ1135" i="79" s="1"/>
  <c r="Z943" i="79"/>
  <c r="AB1126" i="79"/>
  <c r="AL130" i="46"/>
  <c r="AL131" i="46" s="1"/>
  <c r="Q53" i="43" s="1"/>
  <c r="AG130" i="46"/>
  <c r="AG131" i="46" s="1"/>
  <c r="L53" i="43" s="1"/>
  <c r="AD258" i="46"/>
  <c r="AD260" i="46" s="1"/>
  <c r="Z579" i="79"/>
  <c r="Z388" i="79"/>
  <c r="AF945" i="79"/>
  <c r="AE258" i="46"/>
  <c r="AJ258" i="46"/>
  <c r="Z762" i="79"/>
  <c r="AC516" i="46"/>
  <c r="AE387" i="46"/>
  <c r="AC390" i="79"/>
  <c r="AI128" i="46"/>
  <c r="AL256" i="46"/>
  <c r="AI385" i="46"/>
  <c r="AI256" i="46"/>
  <c r="AF128" i="46"/>
  <c r="AF516" i="46"/>
  <c r="AL943" i="79"/>
  <c r="AH128" i="46"/>
  <c r="AH514" i="46"/>
  <c r="AI1126" i="79"/>
  <c r="AB256" i="46"/>
  <c r="AI388" i="79"/>
  <c r="AK943" i="79"/>
  <c r="AK1128" i="79"/>
  <c r="AK1134" i="79" s="1"/>
  <c r="AK1126" i="79"/>
  <c r="AD256" i="46"/>
  <c r="Z256" i="46"/>
  <c r="Z262" i="46" s="1"/>
  <c r="AG196" i="79"/>
  <c r="AH1126" i="79"/>
  <c r="AI140" i="46"/>
  <c r="Z135" i="46"/>
  <c r="Z259" i="46" s="1"/>
  <c r="AF135" i="46"/>
  <c r="AG140" i="46"/>
  <c r="AK530" i="46"/>
  <c r="AH528" i="46"/>
  <c r="AC143" i="46"/>
  <c r="AH137" i="46"/>
  <c r="AJ135" i="46"/>
  <c r="AH143" i="46"/>
  <c r="Y143" i="46"/>
  <c r="AH140" i="46"/>
  <c r="Y140" i="46"/>
  <c r="AL143" i="46"/>
  <c r="AD266" i="46"/>
  <c r="AI135" i="46"/>
  <c r="AF143" i="46"/>
  <c r="AJ143" i="46"/>
  <c r="AJ1129" i="79" s="1"/>
  <c r="AK135" i="46"/>
  <c r="AL135" i="46"/>
  <c r="AJ140" i="46"/>
  <c r="AK143" i="46"/>
  <c r="AH135" i="46"/>
  <c r="AC135" i="46"/>
  <c r="AK140" i="46"/>
  <c r="AL140" i="46"/>
  <c r="AF528" i="46"/>
  <c r="AJ527" i="46"/>
  <c r="AG135" i="46"/>
  <c r="AG259" i="46" s="1"/>
  <c r="AK526" i="46"/>
  <c r="Y267" i="46"/>
  <c r="AH267" i="46"/>
  <c r="AC267" i="46"/>
  <c r="AC200" i="79" s="1"/>
  <c r="Z267" i="46"/>
  <c r="AB949" i="79"/>
  <c r="AA384" i="46"/>
  <c r="AC136" i="46"/>
  <c r="AI136" i="46"/>
  <c r="AG136" i="46"/>
  <c r="AF531" i="46"/>
  <c r="Z528" i="46"/>
  <c r="AL531" i="46"/>
  <c r="AG529" i="46"/>
  <c r="AH136" i="46"/>
  <c r="AA266" i="46"/>
  <c r="Y556" i="46"/>
  <c r="Z556" i="46" s="1"/>
  <c r="AA556" i="46" s="1"/>
  <c r="AJ396" i="46"/>
  <c r="AJ531" i="46"/>
  <c r="AJ1132" i="79" s="1"/>
  <c r="AE266" i="46"/>
  <c r="AG141" i="46"/>
  <c r="AC395" i="46"/>
  <c r="AE267" i="46"/>
  <c r="AL136" i="46"/>
  <c r="AL395" i="46"/>
  <c r="AK136" i="46"/>
  <c r="Y136" i="46"/>
  <c r="Y530" i="46"/>
  <c r="AH530" i="46"/>
  <c r="Z395" i="46"/>
  <c r="AF267" i="46"/>
  <c r="AI395" i="46"/>
  <c r="AI267" i="46"/>
  <c r="AC137" i="46"/>
  <c r="AJ395" i="46"/>
  <c r="Y527" i="46"/>
  <c r="AH141" i="46"/>
  <c r="Z143" i="46"/>
  <c r="AF395" i="46"/>
  <c r="AK137" i="46"/>
  <c r="Z136" i="46"/>
  <c r="Y137" i="46"/>
  <c r="AB266" i="46"/>
  <c r="AH270" i="46"/>
  <c r="AL267" i="46"/>
  <c r="AL200" i="79" s="1"/>
  <c r="AH527" i="46"/>
  <c r="AC141" i="46"/>
  <c r="AH395" i="46"/>
  <c r="AJ137" i="46"/>
  <c r="AC527" i="46"/>
  <c r="Z140" i="46"/>
  <c r="AK267" i="46"/>
  <c r="AL141" i="46"/>
  <c r="AJ267" i="46"/>
  <c r="AG267" i="46"/>
  <c r="AK141" i="46"/>
  <c r="AA395" i="46"/>
  <c r="Z268" i="46"/>
  <c r="AG137" i="46"/>
  <c r="AH526" i="46"/>
  <c r="AA949" i="79"/>
  <c r="AJ136" i="46"/>
  <c r="AL137" i="46"/>
  <c r="AH268" i="46"/>
  <c r="Y528" i="46"/>
  <c r="AJ528" i="46"/>
  <c r="AI528" i="46"/>
  <c r="AJ141" i="46"/>
  <c r="AC531" i="46"/>
  <c r="AL526" i="46"/>
  <c r="AC526" i="46"/>
  <c r="Z255" i="46"/>
  <c r="AA255" i="46"/>
  <c r="AA260" i="46" s="1"/>
  <c r="AI531" i="46"/>
  <c r="Y270" i="46"/>
  <c r="AK531" i="46"/>
  <c r="AK268" i="46"/>
  <c r="Z531" i="46"/>
  <c r="AI270" i="46"/>
  <c r="AC268" i="46"/>
  <c r="AL528" i="46"/>
  <c r="AK528" i="46"/>
  <c r="AG531" i="46"/>
  <c r="AJ526" i="46"/>
  <c r="AI526" i="46"/>
  <c r="AG260" i="46"/>
  <c r="Y531" i="46"/>
  <c r="AF141" i="46"/>
  <c r="AG528" i="46"/>
  <c r="AI141" i="46"/>
  <c r="AH531" i="46"/>
  <c r="Y395" i="46"/>
  <c r="C130" i="45"/>
  <c r="Y579" i="79" s="1"/>
  <c r="AB565" i="46"/>
  <c r="AC203" i="79"/>
  <c r="AA954" i="79"/>
  <c r="AA259" i="46"/>
  <c r="AK269" i="46"/>
  <c r="AC269" i="46"/>
  <c r="Y269" i="46"/>
  <c r="AF269" i="46"/>
  <c r="AL269" i="46"/>
  <c r="Z142" i="46"/>
  <c r="AF142" i="46"/>
  <c r="AC142" i="46"/>
  <c r="AJ142" i="46"/>
  <c r="AL142" i="46"/>
  <c r="AI142" i="46"/>
  <c r="AH529" i="46"/>
  <c r="Z529" i="46"/>
  <c r="AI529" i="46"/>
  <c r="AL529" i="46"/>
  <c r="AF138" i="46"/>
  <c r="AH138" i="46"/>
  <c r="AL138" i="46"/>
  <c r="Z138" i="46"/>
  <c r="Y138" i="46"/>
  <c r="AG138" i="46"/>
  <c r="AJ138" i="46"/>
  <c r="AK138" i="46"/>
  <c r="AI138" i="46"/>
  <c r="AC138" i="46"/>
  <c r="Y142" i="46"/>
  <c r="AH269" i="46"/>
  <c r="AJ269" i="46"/>
  <c r="AC529" i="46"/>
  <c r="AH142" i="46"/>
  <c r="AI269" i="46"/>
  <c r="AG269" i="46"/>
  <c r="AF529" i="46"/>
  <c r="AG142" i="46"/>
  <c r="Z269" i="46"/>
  <c r="AB953" i="79"/>
  <c r="AK529" i="46"/>
  <c r="Y529" i="46"/>
  <c r="AJ529" i="46"/>
  <c r="AK142" i="46"/>
  <c r="Z127" i="46"/>
  <c r="Z139" i="46"/>
  <c r="Z141" i="46"/>
  <c r="Z137" i="46"/>
  <c r="AI268" i="46"/>
  <c r="AG395" i="46"/>
  <c r="AG268" i="46"/>
  <c r="AK395" i="46"/>
  <c r="AJ268" i="46"/>
  <c r="AC530" i="46"/>
  <c r="Z526" i="46"/>
  <c r="Y526" i="46"/>
  <c r="AG526" i="46"/>
  <c r="AF526" i="46"/>
  <c r="AG530" i="46"/>
  <c r="AI527" i="46"/>
  <c r="AJ530" i="46"/>
  <c r="AF530" i="46"/>
  <c r="G75" i="43"/>
  <c r="AG265" i="46"/>
  <c r="AF265" i="46"/>
  <c r="Z265" i="46"/>
  <c r="AI265" i="46"/>
  <c r="AJ265" i="46"/>
  <c r="AL265" i="46"/>
  <c r="AK265" i="46"/>
  <c r="AC265" i="46"/>
  <c r="AK527" i="46"/>
  <c r="AF527" i="46"/>
  <c r="AG527" i="46"/>
  <c r="AL527" i="46"/>
  <c r="AL530" i="46"/>
  <c r="Z530" i="46"/>
  <c r="AH265" i="46"/>
  <c r="AI530" i="46"/>
  <c r="Z527" i="46"/>
  <c r="AE395" i="46"/>
  <c r="AD395" i="46"/>
  <c r="AB395" i="46"/>
  <c r="AF268" i="46"/>
  <c r="Y268" i="46"/>
  <c r="AL268" i="46"/>
  <c r="Y558" i="46"/>
  <c r="Y265" i="46"/>
  <c r="AB203" i="79"/>
  <c r="K310" i="79"/>
  <c r="J307" i="79"/>
  <c r="AB202" i="79"/>
  <c r="AB946" i="79"/>
  <c r="AB954" i="79"/>
  <c r="AJ1136" i="79"/>
  <c r="AB952" i="79"/>
  <c r="AB951" i="79"/>
  <c r="AB208" i="79"/>
  <c r="AB956" i="79"/>
  <c r="G78" i="43" s="1"/>
  <c r="AC209" i="79"/>
  <c r="G39" i="79"/>
  <c r="AH209" i="79"/>
  <c r="Q195" i="79"/>
  <c r="AD208" i="79"/>
  <c r="Y385" i="46"/>
  <c r="Y514" i="46"/>
  <c r="Y388" i="79"/>
  <c r="Y196" i="79"/>
  <c r="AL270" i="46"/>
  <c r="AC270" i="46"/>
  <c r="AJ270" i="46"/>
  <c r="AK270" i="46"/>
  <c r="AF270" i="46"/>
  <c r="Z208" i="79"/>
  <c r="AG270" i="46"/>
  <c r="AB196" i="79"/>
  <c r="AB388" i="79"/>
  <c r="AB385" i="46"/>
  <c r="AB514" i="46"/>
  <c r="Z270" i="46"/>
  <c r="AB265" i="46"/>
  <c r="AB389" i="46" s="1"/>
  <c r="AE265" i="46"/>
  <c r="AD265" i="46"/>
  <c r="AA265" i="46"/>
  <c r="AK266" i="46"/>
  <c r="AC266" i="46"/>
  <c r="AF266" i="46"/>
  <c r="AL266" i="46"/>
  <c r="Y266" i="46"/>
  <c r="AH266" i="46"/>
  <c r="AG266" i="46"/>
  <c r="AJ266" i="46"/>
  <c r="Z266" i="46"/>
  <c r="AI266" i="46"/>
  <c r="Y566" i="46"/>
  <c r="Z566" i="46"/>
  <c r="AG396" i="46"/>
  <c r="AM580" i="79"/>
  <c r="AM583" i="79"/>
  <c r="I93" i="43"/>
  <c r="AM582" i="79"/>
  <c r="I94" i="43"/>
  <c r="Y1135" i="79" l="1"/>
  <c r="AB588" i="79"/>
  <c r="G72" i="43" s="1"/>
  <c r="AL1135" i="79"/>
  <c r="AB586" i="79"/>
  <c r="Y1129" i="79"/>
  <c r="Y1134" i="79"/>
  <c r="Y1137" i="79"/>
  <c r="Y1138" i="79"/>
  <c r="Z389" i="46"/>
  <c r="Y1132" i="79"/>
  <c r="AA390" i="46"/>
  <c r="AE199" i="79"/>
  <c r="Z388" i="46"/>
  <c r="AJ769" i="79"/>
  <c r="AK262" i="46"/>
  <c r="P57" i="43" s="1"/>
  <c r="AE202" i="79"/>
  <c r="Z392" i="46"/>
  <c r="AG398" i="79"/>
  <c r="L69" i="43" s="1"/>
  <c r="AD517" i="46"/>
  <c r="AE203" i="79"/>
  <c r="AE200" i="79"/>
  <c r="AD522" i="46"/>
  <c r="AK586" i="79"/>
  <c r="AL586" i="79"/>
  <c r="AI1135" i="79"/>
  <c r="AD585" i="79"/>
  <c r="AA952" i="79"/>
  <c r="AE388" i="46"/>
  <c r="Z205" i="79"/>
  <c r="AA203" i="79"/>
  <c r="AC946" i="79"/>
  <c r="AC952" i="79"/>
  <c r="AB392" i="46"/>
  <c r="AB566" i="46"/>
  <c r="AA953" i="79"/>
  <c r="Y132" i="46"/>
  <c r="AB564" i="46"/>
  <c r="AA1129" i="79"/>
  <c r="AB1135" i="79"/>
  <c r="AI396" i="79"/>
  <c r="AJ768" i="79"/>
  <c r="AB1140" i="79"/>
  <c r="G81" i="43" s="1"/>
  <c r="AA586" i="79"/>
  <c r="AC954" i="79"/>
  <c r="AF392" i="79"/>
  <c r="AF394" i="79"/>
  <c r="AF391" i="79"/>
  <c r="AF395" i="79"/>
  <c r="AA202" i="79"/>
  <c r="AC949" i="79"/>
  <c r="AL199" i="79"/>
  <c r="AL205" i="79"/>
  <c r="Q66" i="43" s="1"/>
  <c r="AF398" i="79"/>
  <c r="K69" i="43" s="1"/>
  <c r="AC953" i="79"/>
  <c r="AI585" i="79"/>
  <c r="AA951" i="79"/>
  <c r="AL202" i="79"/>
  <c r="AA205" i="79"/>
  <c r="AC956" i="79"/>
  <c r="H78" i="43" s="1"/>
  <c r="AB388" i="46"/>
  <c r="AB391" i="46" s="1"/>
  <c r="AK259" i="46"/>
  <c r="AK261" i="46" s="1"/>
  <c r="P56" i="43" s="1"/>
  <c r="AC132" i="46"/>
  <c r="AA1132" i="79"/>
  <c r="AA1135" i="79"/>
  <c r="Y199" i="79"/>
  <c r="AB1137" i="79"/>
  <c r="AC586" i="79"/>
  <c r="Z522" i="46"/>
  <c r="AB1136" i="79"/>
  <c r="AB1132" i="79"/>
  <c r="AH577" i="79"/>
  <c r="AH588" i="79" s="1"/>
  <c r="M72" i="43" s="1"/>
  <c r="AA1137" i="79"/>
  <c r="AA1134" i="79"/>
  <c r="AA1136" i="79"/>
  <c r="AB1129" i="79"/>
  <c r="AB1134" i="79"/>
  <c r="Z520" i="46"/>
  <c r="Z1140" i="79"/>
  <c r="E81" i="43" s="1"/>
  <c r="AI577" i="79"/>
  <c r="AI588" i="79" s="1"/>
  <c r="N72" i="43" s="1"/>
  <c r="AJ577" i="79"/>
  <c r="AJ588" i="79" s="1"/>
  <c r="O72" i="43" s="1"/>
  <c r="AH396" i="79"/>
  <c r="AA1140" i="79"/>
  <c r="F81" i="43" s="1"/>
  <c r="AH585" i="79"/>
  <c r="AJ132" i="46"/>
  <c r="O54" i="43" s="1"/>
  <c r="AI395" i="79"/>
  <c r="AH132" i="46"/>
  <c r="M54" i="43" s="1"/>
  <c r="R26" i="47" s="1"/>
  <c r="Z131" i="46"/>
  <c r="AF262" i="46"/>
  <c r="K57" i="43" s="1"/>
  <c r="AE132" i="46"/>
  <c r="AI394" i="79"/>
  <c r="Z1136" i="79"/>
  <c r="AG394" i="79"/>
  <c r="AI392" i="79"/>
  <c r="AI398" i="79"/>
  <c r="N69" i="43" s="1"/>
  <c r="AI391" i="79"/>
  <c r="AK205" i="79"/>
  <c r="P66" i="43" s="1"/>
  <c r="AH199" i="79"/>
  <c r="AA519" i="46"/>
  <c r="AB558" i="46"/>
  <c r="AK585" i="79"/>
  <c r="AI132" i="46"/>
  <c r="N54" i="43" s="1"/>
  <c r="S26" i="47" s="1"/>
  <c r="AC1140" i="79"/>
  <c r="H81" i="43" s="1"/>
  <c r="AH203" i="79"/>
  <c r="AJ200" i="79"/>
  <c r="AJ201" i="79"/>
  <c r="AJ205" i="79"/>
  <c r="O66" i="43" s="1"/>
  <c r="AH584" i="79"/>
  <c r="Z1135" i="79"/>
  <c r="Z1138" i="79"/>
  <c r="AA131" i="46"/>
  <c r="AJ199" i="79"/>
  <c r="AJ202" i="79"/>
  <c r="AH390" i="46"/>
  <c r="AH586" i="79"/>
  <c r="AG392" i="79"/>
  <c r="AB262" i="46"/>
  <c r="AC772" i="79"/>
  <c r="H75" i="43" s="1"/>
  <c r="AH202" i="79"/>
  <c r="AK200" i="79"/>
  <c r="AK202" i="79"/>
  <c r="AK199" i="79"/>
  <c r="AH200" i="79"/>
  <c r="AH522" i="46"/>
  <c r="M63" i="43" s="1"/>
  <c r="AG585" i="79"/>
  <c r="AC1134" i="79"/>
  <c r="AB259" i="46"/>
  <c r="AB261" i="46" s="1"/>
  <c r="AB520" i="46"/>
  <c r="AH518" i="46"/>
  <c r="Z1134" i="79"/>
  <c r="AA520" i="46"/>
  <c r="Z1132" i="79"/>
  <c r="AH519" i="46"/>
  <c r="AH517" i="46"/>
  <c r="AC1137" i="79"/>
  <c r="AG391" i="79"/>
  <c r="AC768" i="79"/>
  <c r="AF772" i="79"/>
  <c r="K75" i="43" s="1"/>
  <c r="AC1132" i="79"/>
  <c r="Z1129" i="79"/>
  <c r="AG388" i="46"/>
  <c r="AC1129" i="79"/>
  <c r="AG396" i="79"/>
  <c r="AL398" i="79"/>
  <c r="Q69" i="43" s="1"/>
  <c r="AI952" i="79"/>
  <c r="AG389" i="46"/>
  <c r="Y956" i="79"/>
  <c r="D78" i="43" s="1"/>
  <c r="AG392" i="46"/>
  <c r="L60" i="43" s="1"/>
  <c r="AC769" i="79"/>
  <c r="AC1135" i="79"/>
  <c r="AG395" i="79"/>
  <c r="Y952" i="79"/>
  <c r="AC1136" i="79"/>
  <c r="AH1136" i="79"/>
  <c r="Y951" i="79"/>
  <c r="AI953" i="79"/>
  <c r="AB132" i="46"/>
  <c r="AI949" i="79"/>
  <c r="AI946" i="79"/>
  <c r="AI951" i="79"/>
  <c r="AL394" i="79"/>
  <c r="Y946" i="79"/>
  <c r="AK577" i="79"/>
  <c r="AK588" i="79" s="1"/>
  <c r="P72" i="43" s="1"/>
  <c r="AL391" i="79"/>
  <c r="AI956" i="79"/>
  <c r="N78" i="43" s="1"/>
  <c r="AL392" i="79"/>
  <c r="Y954" i="79"/>
  <c r="AL395" i="79"/>
  <c r="AE522" i="46"/>
  <c r="Z565" i="46"/>
  <c r="AH388" i="46"/>
  <c r="AH389" i="46"/>
  <c r="AF768" i="79"/>
  <c r="AF769" i="79"/>
  <c r="AF770" i="79"/>
  <c r="AH769" i="79"/>
  <c r="AH770" i="79"/>
  <c r="AH768" i="79"/>
  <c r="AE768" i="79"/>
  <c r="AE769" i="79"/>
  <c r="AE770" i="79"/>
  <c r="AI768" i="79"/>
  <c r="AI769" i="79"/>
  <c r="AI770" i="79"/>
  <c r="AG770" i="79"/>
  <c r="AG769" i="79"/>
  <c r="AG768" i="79"/>
  <c r="AK770" i="79"/>
  <c r="AK768" i="79"/>
  <c r="AK769" i="79"/>
  <c r="AL769" i="79"/>
  <c r="AL768" i="79"/>
  <c r="AL770" i="79"/>
  <c r="AG772" i="79"/>
  <c r="L75" i="43" s="1"/>
  <c r="AE205" i="79"/>
  <c r="Z203" i="79"/>
  <c r="AI389" i="46"/>
  <c r="AF946" i="79"/>
  <c r="AI517" i="46"/>
  <c r="AI388" i="46"/>
  <c r="AI392" i="46"/>
  <c r="N60" i="43" s="1"/>
  <c r="AF1129" i="79"/>
  <c r="AH1129" i="79"/>
  <c r="Y520" i="46"/>
  <c r="Z209" i="79"/>
  <c r="Z584" i="79" s="1"/>
  <c r="AF209" i="79"/>
  <c r="AF584" i="79" s="1"/>
  <c r="Y565" i="46"/>
  <c r="AJ209" i="79"/>
  <c r="AJ584" i="79" s="1"/>
  <c r="AF1137" i="79"/>
  <c r="AF1136" i="79"/>
  <c r="AF1135" i="79"/>
  <c r="AF1132" i="79"/>
  <c r="AJ396" i="79"/>
  <c r="I69" i="43"/>
  <c r="AL209" i="79"/>
  <c r="AL584" i="79" s="1"/>
  <c r="F195" i="79"/>
  <c r="Y209" i="79"/>
  <c r="AG209" i="79"/>
  <c r="AG584" i="79" s="1"/>
  <c r="AF1134" i="79"/>
  <c r="AK209" i="79"/>
  <c r="AK584" i="79" s="1"/>
  <c r="AI209" i="79"/>
  <c r="AI584" i="79" s="1"/>
  <c r="AF1140" i="79"/>
  <c r="K81" i="43" s="1"/>
  <c r="S55" i="79"/>
  <c r="Z210" i="79"/>
  <c r="G195" i="79"/>
  <c r="AD1132" i="79"/>
  <c r="AF517" i="46"/>
  <c r="AC205" i="79"/>
  <c r="AF956" i="79"/>
  <c r="K78" i="43" s="1"/>
  <c r="AG519" i="46"/>
  <c r="AJ522" i="46"/>
  <c r="O63" i="43" s="1"/>
  <c r="AH946" i="79"/>
  <c r="AH954" i="79"/>
  <c r="AD1140" i="79"/>
  <c r="I81" i="43" s="1"/>
  <c r="AG522" i="46"/>
  <c r="L63" i="43" s="1"/>
  <c r="AG518" i="46"/>
  <c r="AG517" i="46"/>
  <c r="AC522" i="46"/>
  <c r="AC392" i="46"/>
  <c r="AJ262" i="46"/>
  <c r="O57" i="43" s="1"/>
  <c r="AG954" i="79"/>
  <c r="AG1140" i="79"/>
  <c r="L81" i="43" s="1"/>
  <c r="AG949" i="79"/>
  <c r="AE586" i="79"/>
  <c r="AH956" i="79"/>
  <c r="M78" i="43" s="1"/>
  <c r="Y392" i="46"/>
  <c r="AB556" i="46"/>
  <c r="AC556" i="46" s="1"/>
  <c r="Y262" i="46"/>
  <c r="AA588" i="79"/>
  <c r="F72" i="43" s="1"/>
  <c r="AK391" i="79"/>
  <c r="AL262" i="46"/>
  <c r="Q57" i="43" s="1"/>
  <c r="AE262" i="46"/>
  <c r="AF388" i="46"/>
  <c r="AF131" i="46"/>
  <c r="K53" i="43" s="1"/>
  <c r="AH952" i="79"/>
  <c r="AH1134" i="79"/>
  <c r="AH949" i="79"/>
  <c r="AK772" i="79"/>
  <c r="P75" i="43" s="1"/>
  <c r="AL519" i="46"/>
  <c r="AF949" i="79"/>
  <c r="AF953" i="79"/>
  <c r="AH951" i="79"/>
  <c r="AG951" i="79"/>
  <c r="AL1138" i="79"/>
  <c r="AG946" i="79"/>
  <c r="AI199" i="79"/>
  <c r="AF952" i="79"/>
  <c r="AJ391" i="79"/>
  <c r="AD1136" i="79"/>
  <c r="AC564" i="46"/>
  <c r="AD205" i="79"/>
  <c r="AG953" i="79"/>
  <c r="AD953" i="79"/>
  <c r="AD203" i="79"/>
  <c r="AI200" i="79"/>
  <c r="Z949" i="79"/>
  <c r="AK392" i="46"/>
  <c r="P60" i="43" s="1"/>
  <c r="AL389" i="46"/>
  <c r="AJ585" i="79"/>
  <c r="Z952" i="79"/>
  <c r="AG1137" i="79"/>
  <c r="AI1132" i="79"/>
  <c r="AL259" i="46"/>
  <c r="AL261" i="46" s="1"/>
  <c r="Q56" i="43" s="1"/>
  <c r="AK394" i="79"/>
  <c r="E69" i="43"/>
  <c r="AF954" i="79"/>
  <c r="AH1140" i="79"/>
  <c r="M81" i="43" s="1"/>
  <c r="AK396" i="79"/>
  <c r="AH1135" i="79"/>
  <c r="AC520" i="46"/>
  <c r="AF951" i="79"/>
  <c r="AJ395" i="79"/>
  <c r="AL949" i="79"/>
  <c r="AF202" i="79"/>
  <c r="AK517" i="46"/>
  <c r="AH772" i="79"/>
  <c r="M75" i="43" s="1"/>
  <c r="AK522" i="46"/>
  <c r="P63" i="43" s="1"/>
  <c r="AF260" i="46"/>
  <c r="Z585" i="79"/>
  <c r="AK519" i="46"/>
  <c r="AF200" i="79"/>
  <c r="AJ260" i="46"/>
  <c r="AH1137" i="79"/>
  <c r="AK518" i="46"/>
  <c r="AL1137" i="79"/>
  <c r="AL952" i="79"/>
  <c r="AH395" i="79"/>
  <c r="AJ131" i="46"/>
  <c r="O53" i="43" s="1"/>
  <c r="AD259" i="46"/>
  <c r="AD261" i="46" s="1"/>
  <c r="AE517" i="46"/>
  <c r="AL946" i="79"/>
  <c r="AH1132" i="79"/>
  <c r="AF259" i="46"/>
  <c r="AG205" i="79"/>
  <c r="L66" i="43" s="1"/>
  <c r="AE1135" i="79"/>
  <c r="AD1129" i="79"/>
  <c r="AI772" i="79"/>
  <c r="N75" i="43" s="1"/>
  <c r="AK395" i="79"/>
  <c r="AH1138" i="79"/>
  <c r="AF518" i="46"/>
  <c r="Y259" i="46"/>
  <c r="AL1134" i="79"/>
  <c r="Y260" i="46"/>
  <c r="AF199" i="79"/>
  <c r="Y131" i="46"/>
  <c r="AK392" i="79"/>
  <c r="AF519" i="46"/>
  <c r="AE392" i="46"/>
  <c r="AK949" i="79"/>
  <c r="AK956" i="79"/>
  <c r="P78" i="43" s="1"/>
  <c r="AF205" i="79"/>
  <c r="K66" i="43" s="1"/>
  <c r="AG1129" i="79"/>
  <c r="AI1140" i="79"/>
  <c r="N81" i="43" s="1"/>
  <c r="AE951" i="79"/>
  <c r="AD388" i="46"/>
  <c r="AJ586" i="79"/>
  <c r="AL585" i="79"/>
  <c r="AI518" i="46"/>
  <c r="AD389" i="46"/>
  <c r="H69" i="43"/>
  <c r="AG1136" i="79"/>
  <c r="AI1138" i="79"/>
  <c r="AL132" i="46"/>
  <c r="Q54" i="43" s="1"/>
  <c r="V15" i="47" s="1"/>
  <c r="Z586" i="79"/>
  <c r="AJ392" i="79"/>
  <c r="AG1134" i="79"/>
  <c r="AG1135" i="79"/>
  <c r="AG1132" i="79"/>
  <c r="AI519" i="46"/>
  <c r="AJ394" i="79"/>
  <c r="AE1132" i="79"/>
  <c r="AD392" i="46"/>
  <c r="AJ518" i="46"/>
  <c r="AL518" i="46"/>
  <c r="AJ951" i="79"/>
  <c r="AL1136" i="79"/>
  <c r="AI1129" i="79"/>
  <c r="AC389" i="46"/>
  <c r="AK389" i="46"/>
  <c r="AC131" i="46"/>
  <c r="AL517" i="46"/>
  <c r="AH394" i="79"/>
  <c r="Y517" i="46"/>
  <c r="AL388" i="46"/>
  <c r="AH259" i="46"/>
  <c r="AH261" i="46" s="1"/>
  <c r="M56" i="43" s="1"/>
  <c r="AJ259" i="46"/>
  <c r="AF132" i="46"/>
  <c r="K54" i="43" s="1"/>
  <c r="AE952" i="79"/>
  <c r="AE1134" i="79"/>
  <c r="AD952" i="79"/>
  <c r="AJ398" i="79"/>
  <c r="O69" i="43" s="1"/>
  <c r="AI522" i="46"/>
  <c r="N63" i="43" s="1"/>
  <c r="AD956" i="79"/>
  <c r="I78" i="43" s="1"/>
  <c r="AF522" i="46"/>
  <c r="K63" i="43" s="1"/>
  <c r="AJ952" i="79"/>
  <c r="AD1134" i="79"/>
  <c r="AD946" i="79"/>
  <c r="AL522" i="46"/>
  <c r="Q63" i="43" s="1"/>
  <c r="AD949" i="79"/>
  <c r="AC262" i="46"/>
  <c r="AE953" i="79"/>
  <c r="AL392" i="46"/>
  <c r="Q60" i="43" s="1"/>
  <c r="E75" i="43"/>
  <c r="AK398" i="79"/>
  <c r="P69" i="43" s="1"/>
  <c r="AE946" i="79"/>
  <c r="AL1140" i="79"/>
  <c r="Q81" i="43" s="1"/>
  <c r="AD588" i="79"/>
  <c r="I72" i="43" s="1"/>
  <c r="AA522" i="46"/>
  <c r="AG132" i="46"/>
  <c r="L54" i="43" s="1"/>
  <c r="AJ392" i="46"/>
  <c r="O60" i="43" s="1"/>
  <c r="AI205" i="79"/>
  <c r="N66" i="43" s="1"/>
  <c r="AC588" i="79"/>
  <c r="H72" i="43" s="1"/>
  <c r="AE588" i="79"/>
  <c r="J72" i="43" s="1"/>
  <c r="AL956" i="79"/>
  <c r="Q78" i="43" s="1"/>
  <c r="AK1137" i="79"/>
  <c r="AF588" i="79"/>
  <c r="K72" i="43" s="1"/>
  <c r="AJ956" i="79"/>
  <c r="O78" i="43" s="1"/>
  <c r="Z588" i="79"/>
  <c r="E72" i="43" s="1"/>
  <c r="AH398" i="79"/>
  <c r="M69" i="43" s="1"/>
  <c r="AF390" i="46"/>
  <c r="AI203" i="79"/>
  <c r="AF392" i="46"/>
  <c r="K60" i="43" s="1"/>
  <c r="AI1134" i="79"/>
  <c r="AF585" i="79"/>
  <c r="AC519" i="46"/>
  <c r="AL953" i="79"/>
  <c r="AG202" i="79"/>
  <c r="AK954" i="79"/>
  <c r="AE520" i="46"/>
  <c r="AG199" i="79"/>
  <c r="AJ946" i="79"/>
  <c r="AI202" i="79"/>
  <c r="AK388" i="46"/>
  <c r="AC390" i="46"/>
  <c r="AC259" i="46"/>
  <c r="AC261" i="46" s="1"/>
  <c r="AI259" i="46"/>
  <c r="AI261" i="46" s="1"/>
  <c r="N56" i="43" s="1"/>
  <c r="AL1129" i="79"/>
  <c r="AH391" i="79"/>
  <c r="AK1140" i="79"/>
  <c r="P81" i="43" s="1"/>
  <c r="AK1138" i="79"/>
  <c r="AH262" i="46"/>
  <c r="M57" i="43" s="1"/>
  <c r="AE585" i="79"/>
  <c r="AE949" i="79"/>
  <c r="AE1138" i="79"/>
  <c r="AE772" i="79"/>
  <c r="J75" i="43" s="1"/>
  <c r="AE956" i="79"/>
  <c r="J78" i="43" s="1"/>
  <c r="AF389" i="46"/>
  <c r="AL954" i="79"/>
  <c r="AK952" i="79"/>
  <c r="AK951" i="79"/>
  <c r="AE131" i="46"/>
  <c r="J69" i="43"/>
  <c r="AK946" i="79"/>
  <c r="AI1136" i="79"/>
  <c r="Z951" i="79"/>
  <c r="Z953" i="79"/>
  <c r="AJ388" i="46"/>
  <c r="AG200" i="79"/>
  <c r="AJ517" i="46"/>
  <c r="AJ519" i="46"/>
  <c r="AL1132" i="79"/>
  <c r="AE259" i="46"/>
  <c r="Z956" i="79"/>
  <c r="E78" i="43" s="1"/>
  <c r="AK1129" i="79"/>
  <c r="AE390" i="46"/>
  <c r="AI262" i="46"/>
  <c r="N57" i="43" s="1"/>
  <c r="AD951" i="79"/>
  <c r="AE1140" i="79"/>
  <c r="J81" i="43" s="1"/>
  <c r="AK132" i="46"/>
  <c r="P54" i="43" s="1"/>
  <c r="U19" i="47" s="1"/>
  <c r="AD1135" i="79"/>
  <c r="AL577" i="79"/>
  <c r="AL588" i="79" s="1"/>
  <c r="Q72" i="43" s="1"/>
  <c r="AG577" i="79"/>
  <c r="AG588" i="79" s="1"/>
  <c r="L72" i="43" s="1"/>
  <c r="AD1137" i="79"/>
  <c r="AE1129" i="79"/>
  <c r="AG201" i="79"/>
  <c r="AJ953" i="79"/>
  <c r="AE389" i="46"/>
  <c r="AF586" i="79"/>
  <c r="AD199" i="79"/>
  <c r="AI1137" i="79"/>
  <c r="AJ389" i="46"/>
  <c r="AJ949" i="79"/>
  <c r="Z200" i="79"/>
  <c r="Z946" i="79"/>
  <c r="AD262" i="46"/>
  <c r="AE260" i="46"/>
  <c r="AK1132" i="79"/>
  <c r="AH392" i="79"/>
  <c r="AC388" i="46"/>
  <c r="AK1135" i="79"/>
  <c r="AG956" i="79"/>
  <c r="L78" i="43" s="1"/>
  <c r="AL772" i="79"/>
  <c r="Q75" i="43" s="1"/>
  <c r="AK1136" i="79"/>
  <c r="AE1136" i="79"/>
  <c r="AC202" i="79"/>
  <c r="AD518" i="46"/>
  <c r="Y200" i="79"/>
  <c r="AA518" i="46"/>
  <c r="AH396" i="46"/>
  <c r="AH201" i="79" s="1"/>
  <c r="AG261" i="46"/>
  <c r="L56" i="43" s="1"/>
  <c r="Y388" i="46"/>
  <c r="Y396" i="46"/>
  <c r="Y585" i="79"/>
  <c r="AI396" i="46"/>
  <c r="AI201" i="79" s="1"/>
  <c r="AK396" i="46"/>
  <c r="AK201" i="79" s="1"/>
  <c r="AF396" i="46"/>
  <c r="AF201" i="79" s="1"/>
  <c r="AA268" i="46"/>
  <c r="Z396" i="46"/>
  <c r="AB267" i="46"/>
  <c r="AB200" i="79" s="1"/>
  <c r="AC557" i="46"/>
  <c r="Y949" i="79"/>
  <c r="AL396" i="46"/>
  <c r="AL201" i="79" s="1"/>
  <c r="AC396" i="46"/>
  <c r="AC201" i="79" s="1"/>
  <c r="AB396" i="46"/>
  <c r="AB201" i="79" s="1"/>
  <c r="AA267" i="46"/>
  <c r="AD267" i="46"/>
  <c r="AD200" i="79" s="1"/>
  <c r="AE518" i="46"/>
  <c r="Z519" i="46"/>
  <c r="AC517" i="46"/>
  <c r="Y519" i="46"/>
  <c r="AB518" i="46"/>
  <c r="AE396" i="46"/>
  <c r="Y588" i="79"/>
  <c r="D72" i="43" s="1"/>
  <c r="AD396" i="46"/>
  <c r="AD201" i="79" s="1"/>
  <c r="Y586" i="79"/>
  <c r="Z260" i="46"/>
  <c r="AA261" i="46"/>
  <c r="AA396" i="46"/>
  <c r="Y202" i="79"/>
  <c r="Z202" i="79"/>
  <c r="Z517" i="46"/>
  <c r="Z199" i="79"/>
  <c r="Z391" i="46"/>
  <c r="AC199" i="79"/>
  <c r="Z558" i="46"/>
  <c r="AA558" i="46" s="1"/>
  <c r="AE519" i="46"/>
  <c r="AC518" i="46"/>
  <c r="AB522" i="46"/>
  <c r="AD519" i="46"/>
  <c r="Y522" i="46"/>
  <c r="Y389" i="46"/>
  <c r="AB519" i="46"/>
  <c r="AB205" i="79"/>
  <c r="Y205" i="79"/>
  <c r="L310" i="79"/>
  <c r="K307" i="79"/>
  <c r="AC584" i="79"/>
  <c r="D69" i="43"/>
  <c r="G69" i="43"/>
  <c r="R195" i="79"/>
  <c r="AB209" i="79"/>
  <c r="AE209" i="79"/>
  <c r="AE584" i="79" s="1"/>
  <c r="AA209" i="79"/>
  <c r="AD209" i="79"/>
  <c r="H39" i="79"/>
  <c r="AL210" i="79"/>
  <c r="AL767" i="79" s="1"/>
  <c r="AH210" i="79"/>
  <c r="AH767" i="79" s="1"/>
  <c r="AF210" i="79"/>
  <c r="AF767" i="79" s="1"/>
  <c r="AI210" i="79"/>
  <c r="AI767" i="79" s="1"/>
  <c r="AC210" i="79"/>
  <c r="AC767" i="79" s="1"/>
  <c r="AK210" i="79"/>
  <c r="AK767" i="79" s="1"/>
  <c r="AJ210" i="79"/>
  <c r="AJ767" i="79" s="1"/>
  <c r="AG210" i="79"/>
  <c r="AG767" i="79" s="1"/>
  <c r="Y210" i="79"/>
  <c r="AA389" i="46"/>
  <c r="AA566" i="46"/>
  <c r="F75" i="43"/>
  <c r="Z518" i="46"/>
  <c r="Y518" i="46"/>
  <c r="AF271" i="46"/>
  <c r="AF947" i="79" s="1"/>
  <c r="AL271" i="46"/>
  <c r="AL947" i="79" s="1"/>
  <c r="AJ271" i="46"/>
  <c r="AJ947" i="79" s="1"/>
  <c r="AH271" i="46"/>
  <c r="AH947" i="79" s="1"/>
  <c r="AI271" i="46"/>
  <c r="AI947" i="79" s="1"/>
  <c r="AG271" i="46"/>
  <c r="AG947" i="79" s="1"/>
  <c r="AK271" i="46"/>
  <c r="AK947" i="79" s="1"/>
  <c r="AC271" i="46"/>
  <c r="AC947" i="79" s="1"/>
  <c r="Z271" i="46"/>
  <c r="Z947" i="79" s="1"/>
  <c r="Y271" i="46"/>
  <c r="Y947" i="79" s="1"/>
  <c r="AA397" i="46"/>
  <c r="AE397" i="46"/>
  <c r="AB397" i="46"/>
  <c r="AD397" i="46"/>
  <c r="I95" i="43"/>
  <c r="AM581" i="79"/>
  <c r="I92" i="43"/>
  <c r="AA391" i="46" l="1"/>
  <c r="AC587" i="79"/>
  <c r="H71" i="43" s="1"/>
  <c r="T20" i="47"/>
  <c r="AC566" i="46"/>
  <c r="R18" i="47"/>
  <c r="R17" i="47"/>
  <c r="AL204" i="79"/>
  <c r="Q65" i="43" s="1"/>
  <c r="AI587" i="79"/>
  <c r="N71" i="43" s="1"/>
  <c r="R22" i="47"/>
  <c r="R25" i="47"/>
  <c r="R23" i="47"/>
  <c r="R16" i="47"/>
  <c r="R20" i="47"/>
  <c r="R15" i="47"/>
  <c r="R19" i="47"/>
  <c r="R24" i="47"/>
  <c r="R21" i="47"/>
  <c r="AK587" i="79"/>
  <c r="P71" i="43" s="1"/>
  <c r="S20" i="47"/>
  <c r="S21" i="47"/>
  <c r="S22" i="47"/>
  <c r="S19" i="47"/>
  <c r="S16" i="47"/>
  <c r="S18" i="47"/>
  <c r="AC558" i="46"/>
  <c r="AC559" i="46" s="1"/>
  <c r="AG391" i="46"/>
  <c r="L59" i="43" s="1"/>
  <c r="Q45" i="47" s="1"/>
  <c r="AH520" i="46"/>
  <c r="AH521" i="46" s="1"/>
  <c r="M62" i="43" s="1"/>
  <c r="S24" i="47"/>
  <c r="S15" i="47"/>
  <c r="S17" i="47"/>
  <c r="AJ204" i="79"/>
  <c r="O65" i="43" s="1"/>
  <c r="S25" i="47"/>
  <c r="S23" i="47"/>
  <c r="AH587" i="79"/>
  <c r="M71" i="43" s="1"/>
  <c r="AH204" i="79"/>
  <c r="M65" i="43" s="1"/>
  <c r="AA521" i="46"/>
  <c r="AK204" i="79"/>
  <c r="P65" i="43" s="1"/>
  <c r="AH391" i="46"/>
  <c r="M59" i="43" s="1"/>
  <c r="AG587" i="79"/>
  <c r="L71" i="43" s="1"/>
  <c r="AA565" i="46"/>
  <c r="AC565" i="46" s="1"/>
  <c r="AC567" i="46" s="1"/>
  <c r="AI391" i="46"/>
  <c r="N59" i="43" s="1"/>
  <c r="S52" i="47" s="1"/>
  <c r="Y584" i="79"/>
  <c r="Y587" i="79" s="1"/>
  <c r="D71" i="43" s="1"/>
  <c r="AF261" i="46"/>
  <c r="K56" i="43" s="1"/>
  <c r="P30" i="47" s="1"/>
  <c r="AG520" i="46"/>
  <c r="AG521" i="46" s="1"/>
  <c r="L62" i="43" s="1"/>
  <c r="V17" i="47"/>
  <c r="AK397" i="46"/>
  <c r="AK393" i="79" s="1"/>
  <c r="AK397" i="79" s="1"/>
  <c r="P68" i="43" s="1"/>
  <c r="P15" i="47"/>
  <c r="T16" i="47"/>
  <c r="AM203" i="79"/>
  <c r="AJ587" i="79"/>
  <c r="O71" i="43" s="1"/>
  <c r="U26" i="47"/>
  <c r="S37" i="47"/>
  <c r="AK520" i="46"/>
  <c r="AK521" i="46" s="1"/>
  <c r="P62" i="43" s="1"/>
  <c r="AL391" i="46"/>
  <c r="Q59" i="43" s="1"/>
  <c r="V49" i="47" s="1"/>
  <c r="AJ261" i="46"/>
  <c r="O56" i="43" s="1"/>
  <c r="AE261" i="46"/>
  <c r="Y261" i="46"/>
  <c r="AM954" i="79"/>
  <c r="V20" i="47"/>
  <c r="K99" i="43"/>
  <c r="AL587" i="79"/>
  <c r="Q71" i="43" s="1"/>
  <c r="P16" i="47"/>
  <c r="AD391" i="46"/>
  <c r="P19" i="47"/>
  <c r="P26" i="47"/>
  <c r="AM396" i="79"/>
  <c r="P21" i="47"/>
  <c r="P23" i="47"/>
  <c r="P24" i="47"/>
  <c r="Q21" i="47"/>
  <c r="AF391" i="46"/>
  <c r="K59" i="43" s="1"/>
  <c r="AI520" i="46"/>
  <c r="AI521" i="46" s="1"/>
  <c r="N62" i="43" s="1"/>
  <c r="AF520" i="46"/>
  <c r="AF521" i="46" s="1"/>
  <c r="K62" i="43" s="1"/>
  <c r="U25" i="47"/>
  <c r="U23" i="47"/>
  <c r="T25" i="47"/>
  <c r="U18" i="47"/>
  <c r="T24" i="47"/>
  <c r="AE391" i="46"/>
  <c r="R57" i="43"/>
  <c r="AM763" i="79"/>
  <c r="AF587" i="79"/>
  <c r="K71" i="43" s="1"/>
  <c r="AM953" i="79"/>
  <c r="R37" i="47"/>
  <c r="AL520" i="46"/>
  <c r="AL521" i="46" s="1"/>
  <c r="Q62" i="43" s="1"/>
  <c r="AM1132" i="79"/>
  <c r="H97" i="43"/>
  <c r="T22" i="47"/>
  <c r="T26" i="47"/>
  <c r="R53" i="43"/>
  <c r="K70" i="47"/>
  <c r="L99" i="43"/>
  <c r="R81" i="43"/>
  <c r="K97" i="43"/>
  <c r="J92" i="43"/>
  <c r="K98" i="43"/>
  <c r="J98" i="43"/>
  <c r="L98" i="43"/>
  <c r="AM259" i="46"/>
  <c r="T21" i="47"/>
  <c r="T23" i="47"/>
  <c r="T19" i="47"/>
  <c r="T18" i="47"/>
  <c r="T15" i="47"/>
  <c r="T17" i="47"/>
  <c r="U20" i="47"/>
  <c r="L95" i="43"/>
  <c r="L100" i="43"/>
  <c r="J99" i="43"/>
  <c r="D92" i="43"/>
  <c r="L101" i="43"/>
  <c r="M101" i="43" s="1"/>
  <c r="R78" i="43"/>
  <c r="L97" i="43"/>
  <c r="AM131" i="46"/>
  <c r="C92" i="43" s="1"/>
  <c r="C102" i="43" s="1"/>
  <c r="AM391" i="79"/>
  <c r="Z587" i="79"/>
  <c r="E71" i="43" s="1"/>
  <c r="V24" i="47"/>
  <c r="U16" i="47"/>
  <c r="U17" i="47"/>
  <c r="U21" i="47"/>
  <c r="AF204" i="79"/>
  <c r="K65" i="43" s="1"/>
  <c r="AM946" i="79"/>
  <c r="AM769" i="79"/>
  <c r="AK391" i="46"/>
  <c r="P59" i="43" s="1"/>
  <c r="U56" i="47" s="1"/>
  <c r="J97" i="43"/>
  <c r="K100" i="43"/>
  <c r="U15" i="47"/>
  <c r="U24" i="47"/>
  <c r="I97" i="43"/>
  <c r="AM1136" i="79"/>
  <c r="E94" i="43"/>
  <c r="AJ520" i="46"/>
  <c r="AJ521" i="46" s="1"/>
  <c r="O62" i="43" s="1"/>
  <c r="AM262" i="46"/>
  <c r="D103" i="43" s="1"/>
  <c r="AM392" i="46"/>
  <c r="E103" i="43" s="1"/>
  <c r="AM1135" i="79"/>
  <c r="U22" i="47"/>
  <c r="AM586" i="79"/>
  <c r="AM770" i="79"/>
  <c r="V23" i="47"/>
  <c r="V22" i="47"/>
  <c r="AM766" i="79"/>
  <c r="S34" i="47"/>
  <c r="S30" i="47"/>
  <c r="G96" i="43"/>
  <c r="H92" i="43"/>
  <c r="AM772" i="79"/>
  <c r="J103" i="43" s="1"/>
  <c r="AM585" i="79"/>
  <c r="AE587" i="79"/>
  <c r="J71" i="43" s="1"/>
  <c r="AM1138" i="79"/>
  <c r="AM951" i="79"/>
  <c r="AM1134" i="79"/>
  <c r="P22" i="47"/>
  <c r="P18" i="47"/>
  <c r="P25" i="47"/>
  <c r="P20" i="47"/>
  <c r="AM390" i="46"/>
  <c r="Q16" i="47"/>
  <c r="Q20" i="47"/>
  <c r="V26" i="47"/>
  <c r="V21" i="47"/>
  <c r="V16" i="47"/>
  <c r="V19" i="47"/>
  <c r="Q36" i="47"/>
  <c r="V18" i="47"/>
  <c r="E92" i="43"/>
  <c r="AC391" i="46"/>
  <c r="AM952" i="79"/>
  <c r="S40" i="47"/>
  <c r="S38" i="47"/>
  <c r="S32" i="47"/>
  <c r="V35" i="47"/>
  <c r="AB521" i="46"/>
  <c r="P17" i="47"/>
  <c r="V25" i="47"/>
  <c r="Q19" i="47"/>
  <c r="AM260" i="46"/>
  <c r="AM949" i="79"/>
  <c r="AI204" i="79"/>
  <c r="N65" i="43" s="1"/>
  <c r="K92" i="43"/>
  <c r="AM768" i="79"/>
  <c r="AG204" i="79"/>
  <c r="L65" i="43" s="1"/>
  <c r="AM1137" i="79"/>
  <c r="L92" i="43"/>
  <c r="AJ391" i="46"/>
  <c r="O59" i="43" s="1"/>
  <c r="R54" i="43"/>
  <c r="Q22" i="47"/>
  <c r="Q24" i="47"/>
  <c r="Q15" i="47"/>
  <c r="Q26" i="47"/>
  <c r="Q25" i="47"/>
  <c r="AM132" i="46"/>
  <c r="C103" i="43" s="1"/>
  <c r="Q18" i="47"/>
  <c r="Q23" i="47"/>
  <c r="Q17" i="47"/>
  <c r="Q37" i="47"/>
  <c r="R60" i="43"/>
  <c r="S31" i="47"/>
  <c r="S41" i="47"/>
  <c r="S39" i="47"/>
  <c r="S36" i="47"/>
  <c r="I98" i="43"/>
  <c r="R75" i="43"/>
  <c r="AM1129" i="79"/>
  <c r="AC521" i="46"/>
  <c r="M62" i="47" s="1"/>
  <c r="AM517" i="46"/>
  <c r="R38" i="47"/>
  <c r="S35" i="47"/>
  <c r="S33" i="47"/>
  <c r="AM1140" i="79"/>
  <c r="L103" i="43" s="1"/>
  <c r="AM956" i="79"/>
  <c r="K103" i="43" s="1"/>
  <c r="J95" i="43"/>
  <c r="AD521" i="46"/>
  <c r="AE268" i="46"/>
  <c r="Q33" i="47"/>
  <c r="Q38" i="47"/>
  <c r="Q41" i="47"/>
  <c r="Q31" i="47"/>
  <c r="R36" i="47"/>
  <c r="R40" i="47"/>
  <c r="AG397" i="46"/>
  <c r="AG393" i="79" s="1"/>
  <c r="AG397" i="79" s="1"/>
  <c r="L68" i="43" s="1"/>
  <c r="R72" i="43"/>
  <c r="Z201" i="79"/>
  <c r="Z204" i="79" s="1"/>
  <c r="Q32" i="47"/>
  <c r="Q34" i="47"/>
  <c r="AM394" i="79"/>
  <c r="Q40" i="47"/>
  <c r="Q30" i="47"/>
  <c r="Q39" i="47"/>
  <c r="Q35" i="47"/>
  <c r="Y391" i="46"/>
  <c r="AE201" i="79"/>
  <c r="AE204" i="79" s="1"/>
  <c r="AE521" i="46"/>
  <c r="K95" i="43"/>
  <c r="AM388" i="46"/>
  <c r="H95" i="43"/>
  <c r="Y201" i="79"/>
  <c r="Y204" i="79" s="1"/>
  <c r="AH397" i="46"/>
  <c r="AH393" i="79" s="1"/>
  <c r="AH397" i="79" s="1"/>
  <c r="M68" i="43" s="1"/>
  <c r="AJ397" i="46"/>
  <c r="AJ393" i="79" s="1"/>
  <c r="AJ397" i="79" s="1"/>
  <c r="O68" i="43" s="1"/>
  <c r="AB268" i="46"/>
  <c r="AI397" i="46"/>
  <c r="AI393" i="79" s="1"/>
  <c r="AI397" i="79" s="1"/>
  <c r="N68" i="43" s="1"/>
  <c r="AD268" i="46"/>
  <c r="AC397" i="46"/>
  <c r="AD204" i="79"/>
  <c r="Z397" i="46"/>
  <c r="Y397" i="46"/>
  <c r="AF397" i="46"/>
  <c r="AF393" i="79" s="1"/>
  <c r="AF397" i="79" s="1"/>
  <c r="K68" i="43" s="1"/>
  <c r="AA200" i="79"/>
  <c r="AM200" i="79" s="1"/>
  <c r="AL397" i="46"/>
  <c r="AL393" i="79" s="1"/>
  <c r="AL397" i="79" s="1"/>
  <c r="Q68" i="43" s="1"/>
  <c r="AM588" i="79"/>
  <c r="I103" i="43" s="1"/>
  <c r="AA201" i="79"/>
  <c r="R33" i="47"/>
  <c r="D93" i="43"/>
  <c r="F92" i="43"/>
  <c r="R41" i="47"/>
  <c r="Z261" i="46"/>
  <c r="R31" i="47"/>
  <c r="R32" i="47"/>
  <c r="R30" i="47"/>
  <c r="R34" i="47"/>
  <c r="R35" i="47"/>
  <c r="R39" i="47"/>
  <c r="G92" i="43"/>
  <c r="K64" i="47"/>
  <c r="V39" i="47"/>
  <c r="V36" i="47"/>
  <c r="K61" i="47"/>
  <c r="Z521" i="46"/>
  <c r="AC204" i="79"/>
  <c r="K65" i="47"/>
  <c r="AM199" i="79"/>
  <c r="AM202" i="79"/>
  <c r="V32" i="47"/>
  <c r="AM398" i="79"/>
  <c r="H103" i="43" s="1"/>
  <c r="E93" i="43"/>
  <c r="V37" i="47"/>
  <c r="V38" i="47"/>
  <c r="G95" i="43"/>
  <c r="F93" i="43"/>
  <c r="K66" i="47"/>
  <c r="V34" i="47"/>
  <c r="R66" i="43"/>
  <c r="K62" i="47"/>
  <c r="K68" i="47"/>
  <c r="K60" i="47"/>
  <c r="K63" i="47"/>
  <c r="V31" i="47"/>
  <c r="AM519" i="46"/>
  <c r="V33" i="47"/>
  <c r="V40" i="47"/>
  <c r="K69" i="47"/>
  <c r="K71" i="47"/>
  <c r="F94" i="43"/>
  <c r="AM389" i="46"/>
  <c r="AM522" i="46"/>
  <c r="F103" i="43" s="1"/>
  <c r="K67" i="47"/>
  <c r="AB204" i="79"/>
  <c r="R69" i="43"/>
  <c r="AM205" i="79"/>
  <c r="G103" i="43" s="1"/>
  <c r="R63" i="43"/>
  <c r="H96" i="43"/>
  <c r="AD584" i="79"/>
  <c r="AD587" i="79" s="1"/>
  <c r="I71" i="43" s="1"/>
  <c r="M310" i="79"/>
  <c r="M307" i="79" s="1"/>
  <c r="L307" i="79"/>
  <c r="AM395" i="79"/>
  <c r="AA584" i="79"/>
  <c r="AA587" i="79" s="1"/>
  <c r="F71" i="43" s="1"/>
  <c r="AB584" i="79"/>
  <c r="AB587" i="79" s="1"/>
  <c r="G71" i="43" s="1"/>
  <c r="AD210" i="79"/>
  <c r="AD767" i="79" s="1"/>
  <c r="S58" i="79"/>
  <c r="AE210" i="79"/>
  <c r="AE767" i="79" s="1"/>
  <c r="AB210" i="79"/>
  <c r="AA210" i="79"/>
  <c r="AC211" i="79"/>
  <c r="AC950" i="79" s="1"/>
  <c r="AJ211" i="79"/>
  <c r="AJ950" i="79" s="1"/>
  <c r="AF211" i="79"/>
  <c r="AF950" i="79" s="1"/>
  <c r="AH211" i="79"/>
  <c r="AH950" i="79" s="1"/>
  <c r="Y211" i="79"/>
  <c r="Y950" i="79" s="1"/>
  <c r="AG211" i="79"/>
  <c r="AG950" i="79" s="1"/>
  <c r="I39" i="79"/>
  <c r="AI211" i="79"/>
  <c r="AI950" i="79" s="1"/>
  <c r="AK211" i="79"/>
  <c r="AK950" i="79" s="1"/>
  <c r="AL211" i="79"/>
  <c r="AL950" i="79" s="1"/>
  <c r="Z211" i="79"/>
  <c r="Z950" i="79" s="1"/>
  <c r="AK398" i="46"/>
  <c r="AL398" i="46"/>
  <c r="AJ398" i="46"/>
  <c r="Z398" i="46"/>
  <c r="AI398" i="46"/>
  <c r="AH398" i="46"/>
  <c r="Y398" i="46"/>
  <c r="AC398" i="46"/>
  <c r="AG398" i="46"/>
  <c r="AF398" i="46"/>
  <c r="AA398" i="46"/>
  <c r="AB398" i="46"/>
  <c r="AE398" i="46"/>
  <c r="AD398" i="46"/>
  <c r="AI272" i="46"/>
  <c r="AI1130" i="79" s="1"/>
  <c r="AL272" i="46"/>
  <c r="AL1130" i="79" s="1"/>
  <c r="AJ272" i="46"/>
  <c r="AJ1130" i="79" s="1"/>
  <c r="AH272" i="46"/>
  <c r="AH1130" i="79" s="1"/>
  <c r="AC272" i="46"/>
  <c r="AC1130" i="79" s="1"/>
  <c r="Z272" i="46"/>
  <c r="Z1130" i="79" s="1"/>
  <c r="AG272" i="46"/>
  <c r="AG1130" i="79" s="1"/>
  <c r="AK272" i="46"/>
  <c r="AK1130" i="79" s="1"/>
  <c r="AF272" i="46"/>
  <c r="AF1130" i="79" s="1"/>
  <c r="Y272" i="46"/>
  <c r="Y1130" i="79" s="1"/>
  <c r="Y521" i="46"/>
  <c r="AM518" i="46"/>
  <c r="V41" i="47"/>
  <c r="V30" i="47"/>
  <c r="U32" i="47"/>
  <c r="U31" i="47"/>
  <c r="U36" i="47"/>
  <c r="U41" i="47"/>
  <c r="U33" i="47"/>
  <c r="U39" i="47"/>
  <c r="U34" i="47"/>
  <c r="U35" i="47"/>
  <c r="U30" i="47"/>
  <c r="U37" i="47"/>
  <c r="U38" i="47"/>
  <c r="U40" i="47"/>
  <c r="H19" i="43" l="1"/>
  <c r="R27" i="47"/>
  <c r="R29" i="47" s="1"/>
  <c r="R42" i="47" s="1"/>
  <c r="R44" i="47" s="1"/>
  <c r="R47" i="47"/>
  <c r="Q53" i="47"/>
  <c r="R54" i="47"/>
  <c r="Q50" i="47"/>
  <c r="Q54" i="47"/>
  <c r="Q46" i="47"/>
  <c r="Q55" i="47"/>
  <c r="Q52" i="47"/>
  <c r="Q56" i="47"/>
  <c r="Q51" i="47"/>
  <c r="Q47" i="47"/>
  <c r="Q49" i="47"/>
  <c r="Q48" i="47"/>
  <c r="R63" i="47"/>
  <c r="R56" i="47"/>
  <c r="R50" i="47"/>
  <c r="R70" i="47"/>
  <c r="R46" i="47"/>
  <c r="R86" i="47"/>
  <c r="R84" i="47"/>
  <c r="S27" i="47"/>
  <c r="S29" i="47" s="1"/>
  <c r="S42" i="47" s="1"/>
  <c r="S44" i="47" s="1"/>
  <c r="R85" i="47"/>
  <c r="R83" i="47"/>
  <c r="R78" i="47"/>
  <c r="R67" i="47"/>
  <c r="R71" i="47"/>
  <c r="R55" i="47"/>
  <c r="R79" i="47"/>
  <c r="R69" i="47"/>
  <c r="R66" i="47"/>
  <c r="R80" i="47"/>
  <c r="R82" i="47"/>
  <c r="R64" i="47"/>
  <c r="R62" i="47"/>
  <c r="R105" i="47"/>
  <c r="R65" i="47"/>
  <c r="R90" i="47"/>
  <c r="R61" i="47"/>
  <c r="R45" i="47"/>
  <c r="R76" i="47"/>
  <c r="R75" i="47"/>
  <c r="R51" i="47"/>
  <c r="R52" i="47"/>
  <c r="R53" i="47"/>
  <c r="R60" i="47"/>
  <c r="R77" i="47"/>
  <c r="R48" i="47"/>
  <c r="R81" i="47"/>
  <c r="R49" i="47"/>
  <c r="R68" i="47"/>
  <c r="R94" i="47"/>
  <c r="S54" i="47"/>
  <c r="S60" i="47"/>
  <c r="S45" i="47"/>
  <c r="T31" i="47"/>
  <c r="P47" i="47"/>
  <c r="S51" i="47"/>
  <c r="S46" i="47"/>
  <c r="S55" i="47"/>
  <c r="S48" i="47"/>
  <c r="S56" i="47"/>
  <c r="S50" i="47"/>
  <c r="S47" i="47"/>
  <c r="S53" i="47"/>
  <c r="S49" i="47"/>
  <c r="I68" i="43"/>
  <c r="N98" i="47" s="1"/>
  <c r="H68" i="43"/>
  <c r="G68" i="43"/>
  <c r="L98" i="47" s="1"/>
  <c r="Q68" i="47"/>
  <c r="P34" i="47"/>
  <c r="P31" i="47"/>
  <c r="P40" i="47"/>
  <c r="P32" i="47"/>
  <c r="P37" i="47"/>
  <c r="P41" i="47"/>
  <c r="P39" i="47"/>
  <c r="P36" i="47"/>
  <c r="Q67" i="47"/>
  <c r="P35" i="47"/>
  <c r="P33" i="47"/>
  <c r="P38" i="47"/>
  <c r="Q70" i="47"/>
  <c r="Q65" i="47"/>
  <c r="Q76" i="47"/>
  <c r="Q71" i="47"/>
  <c r="Q66" i="47"/>
  <c r="Q63" i="47"/>
  <c r="Q60" i="47"/>
  <c r="Q64" i="47"/>
  <c r="Q69" i="47"/>
  <c r="Q61" i="47"/>
  <c r="Q62" i="47"/>
  <c r="M100" i="43"/>
  <c r="R56" i="43"/>
  <c r="T40" i="47"/>
  <c r="T38" i="47"/>
  <c r="T46" i="47"/>
  <c r="T53" i="47"/>
  <c r="U47" i="47"/>
  <c r="AB269" i="46"/>
  <c r="P81" i="47"/>
  <c r="L69" i="47"/>
  <c r="S68" i="47"/>
  <c r="S69" i="47"/>
  <c r="S71" i="47"/>
  <c r="T37" i="47"/>
  <c r="T39" i="47"/>
  <c r="T32" i="47"/>
  <c r="T49" i="47"/>
  <c r="T30" i="47"/>
  <c r="W30" i="47" s="1"/>
  <c r="T33" i="47"/>
  <c r="T35" i="47"/>
  <c r="T36" i="47"/>
  <c r="T34" i="47"/>
  <c r="T41" i="47"/>
  <c r="T50" i="47"/>
  <c r="T56" i="47"/>
  <c r="P55" i="47"/>
  <c r="P66" i="47"/>
  <c r="V47" i="47"/>
  <c r="V84" i="47"/>
  <c r="V65" i="47"/>
  <c r="V55" i="47"/>
  <c r="V79" i="47"/>
  <c r="P67" i="47"/>
  <c r="P60" i="47"/>
  <c r="U49" i="47"/>
  <c r="P64" i="47"/>
  <c r="Q75" i="47"/>
  <c r="Q79" i="47"/>
  <c r="U64" i="47"/>
  <c r="V56" i="47"/>
  <c r="V61" i="47"/>
  <c r="V51" i="47"/>
  <c r="U46" i="47"/>
  <c r="U71" i="47"/>
  <c r="U65" i="47"/>
  <c r="U62" i="47"/>
  <c r="U67" i="47"/>
  <c r="U69" i="47"/>
  <c r="Q77" i="47"/>
  <c r="T79" i="47"/>
  <c r="L61" i="47"/>
  <c r="T52" i="47"/>
  <c r="V45" i="47"/>
  <c r="V53" i="47"/>
  <c r="V91" i="47"/>
  <c r="T90" i="47"/>
  <c r="T27" i="47"/>
  <c r="T29" i="47" s="1"/>
  <c r="U55" i="47"/>
  <c r="U109" i="47"/>
  <c r="U85" i="47"/>
  <c r="U63" i="47"/>
  <c r="V77" i="47"/>
  <c r="V46" i="47"/>
  <c r="U98" i="47"/>
  <c r="P79" i="47"/>
  <c r="U78" i="47"/>
  <c r="V48" i="47"/>
  <c r="V52" i="47"/>
  <c r="V78" i="47"/>
  <c r="L67" i="47"/>
  <c r="L68" i="47"/>
  <c r="T66" i="47"/>
  <c r="V50" i="47"/>
  <c r="V54" i="47"/>
  <c r="Q94" i="47"/>
  <c r="M99" i="43"/>
  <c r="P71" i="47"/>
  <c r="V108" i="47"/>
  <c r="S64" i="47"/>
  <c r="V105" i="47"/>
  <c r="T65" i="47"/>
  <c r="U27" i="47"/>
  <c r="U29" i="47" s="1"/>
  <c r="U42" i="47" s="1"/>
  <c r="U44" i="47" s="1"/>
  <c r="P53" i="47"/>
  <c r="P63" i="47"/>
  <c r="S80" i="47"/>
  <c r="S63" i="47"/>
  <c r="S65" i="47"/>
  <c r="S61" i="47"/>
  <c r="S70" i="47"/>
  <c r="S82" i="47"/>
  <c r="V76" i="47"/>
  <c r="V75" i="47"/>
  <c r="V82" i="47"/>
  <c r="V81" i="47"/>
  <c r="T86" i="47"/>
  <c r="T61" i="47"/>
  <c r="N61" i="47"/>
  <c r="V60" i="47"/>
  <c r="V64" i="47"/>
  <c r="V63" i="47"/>
  <c r="S77" i="47"/>
  <c r="V86" i="47"/>
  <c r="V83" i="47"/>
  <c r="V80" i="47"/>
  <c r="V70" i="47"/>
  <c r="P48" i="47"/>
  <c r="P49" i="47"/>
  <c r="S67" i="47"/>
  <c r="S66" i="47"/>
  <c r="S62" i="47"/>
  <c r="V90" i="47"/>
  <c r="V85" i="47"/>
  <c r="V62" i="47"/>
  <c r="V66" i="47"/>
  <c r="V69" i="47"/>
  <c r="V67" i="47"/>
  <c r="V71" i="47"/>
  <c r="V68" i="47"/>
  <c r="R97" i="47"/>
  <c r="P69" i="47"/>
  <c r="P54" i="47"/>
  <c r="P70" i="47"/>
  <c r="P45" i="47"/>
  <c r="P61" i="47"/>
  <c r="P52" i="47"/>
  <c r="P46" i="47"/>
  <c r="T69" i="47"/>
  <c r="T47" i="47"/>
  <c r="R109" i="47"/>
  <c r="P51" i="47"/>
  <c r="P50" i="47"/>
  <c r="P56" i="47"/>
  <c r="P68" i="47"/>
  <c r="P62" i="47"/>
  <c r="P65" i="47"/>
  <c r="U110" i="47"/>
  <c r="T85" i="47"/>
  <c r="U107" i="47"/>
  <c r="U115" i="47"/>
  <c r="T77" i="47"/>
  <c r="T55" i="47"/>
  <c r="T48" i="47"/>
  <c r="T54" i="47"/>
  <c r="W19" i="47"/>
  <c r="W22" i="47"/>
  <c r="M98" i="43"/>
  <c r="U114" i="47"/>
  <c r="T76" i="47"/>
  <c r="T62" i="47"/>
  <c r="T68" i="47"/>
  <c r="T71" i="47"/>
  <c r="T51" i="47"/>
  <c r="T45" i="47"/>
  <c r="T108" i="47"/>
  <c r="W15" i="47"/>
  <c r="P76" i="47"/>
  <c r="P84" i="47"/>
  <c r="E35" i="43"/>
  <c r="P96" i="47"/>
  <c r="W23" i="47"/>
  <c r="W21" i="47"/>
  <c r="P83" i="47"/>
  <c r="P75" i="47"/>
  <c r="P82" i="47"/>
  <c r="P78" i="47"/>
  <c r="P90" i="47"/>
  <c r="U53" i="47"/>
  <c r="U92" i="47"/>
  <c r="U81" i="47"/>
  <c r="U66" i="47"/>
  <c r="E36" i="43"/>
  <c r="Q82" i="47"/>
  <c r="Q81" i="47"/>
  <c r="S85" i="47"/>
  <c r="S81" i="47"/>
  <c r="L65" i="47"/>
  <c r="L70" i="47"/>
  <c r="P86" i="47"/>
  <c r="P77" i="47"/>
  <c r="P85" i="47"/>
  <c r="P80" i="47"/>
  <c r="P105" i="47"/>
  <c r="S92" i="47"/>
  <c r="S84" i="47"/>
  <c r="U51" i="47"/>
  <c r="U80" i="47"/>
  <c r="U79" i="47"/>
  <c r="U97" i="47"/>
  <c r="U106" i="47"/>
  <c r="U93" i="47"/>
  <c r="U84" i="47"/>
  <c r="U70" i="47"/>
  <c r="U50" i="47"/>
  <c r="U45" i="47"/>
  <c r="S78" i="47"/>
  <c r="S83" i="47"/>
  <c r="V98" i="47"/>
  <c r="L64" i="47"/>
  <c r="W24" i="47"/>
  <c r="AM261" i="46"/>
  <c r="AM263" i="46" s="1"/>
  <c r="W20" i="47"/>
  <c r="M97" i="43"/>
  <c r="V27" i="47"/>
  <c r="V29" i="47" s="1"/>
  <c r="V42" i="47" s="1"/>
  <c r="V44" i="47" s="1"/>
  <c r="W26" i="47"/>
  <c r="P27" i="47"/>
  <c r="P29" i="47" s="1"/>
  <c r="R59" i="43"/>
  <c r="F95" i="43"/>
  <c r="M95" i="43" s="1"/>
  <c r="S76" i="47"/>
  <c r="U52" i="47"/>
  <c r="U82" i="47"/>
  <c r="U68" i="47"/>
  <c r="U90" i="47"/>
  <c r="U75" i="47"/>
  <c r="U116" i="47"/>
  <c r="U100" i="47"/>
  <c r="U113" i="47"/>
  <c r="U112" i="47"/>
  <c r="U83" i="47"/>
  <c r="U111" i="47"/>
  <c r="U101" i="47"/>
  <c r="U60" i="47"/>
  <c r="U91" i="47"/>
  <c r="U77" i="47"/>
  <c r="U86" i="47"/>
  <c r="U105" i="47"/>
  <c r="U54" i="47"/>
  <c r="Q80" i="47"/>
  <c r="Q83" i="47"/>
  <c r="Q105" i="47"/>
  <c r="Q90" i="47"/>
  <c r="S105" i="47"/>
  <c r="AM520" i="46"/>
  <c r="AM521" i="46" s="1"/>
  <c r="AM523" i="46" s="1"/>
  <c r="S86" i="47"/>
  <c r="T83" i="47"/>
  <c r="T105" i="47"/>
  <c r="T81" i="47"/>
  <c r="L66" i="47"/>
  <c r="L71" i="47"/>
  <c r="L62" i="47"/>
  <c r="T60" i="47"/>
  <c r="T70" i="47"/>
  <c r="T67" i="47"/>
  <c r="W17" i="47"/>
  <c r="W25" i="47"/>
  <c r="S79" i="47"/>
  <c r="S90" i="47"/>
  <c r="U48" i="47"/>
  <c r="U76" i="47"/>
  <c r="U108" i="47"/>
  <c r="U99" i="47"/>
  <c r="U96" i="47"/>
  <c r="U94" i="47"/>
  <c r="U95" i="47"/>
  <c r="U61" i="47"/>
  <c r="Q85" i="47"/>
  <c r="Q84" i="47"/>
  <c r="Q86" i="47"/>
  <c r="Q78" i="47"/>
  <c r="S75" i="47"/>
  <c r="T78" i="47"/>
  <c r="T75" i="47"/>
  <c r="T84" i="47"/>
  <c r="T80" i="47"/>
  <c r="T82" i="47"/>
  <c r="L63" i="47"/>
  <c r="L60" i="47"/>
  <c r="T63" i="47"/>
  <c r="T64" i="47"/>
  <c r="D102" i="43"/>
  <c r="S111" i="47"/>
  <c r="M61" i="47"/>
  <c r="N81" i="47"/>
  <c r="N60" i="47"/>
  <c r="N71" i="47"/>
  <c r="P116" i="47"/>
  <c r="M71" i="47"/>
  <c r="N67" i="47"/>
  <c r="M70" i="47"/>
  <c r="N62" i="47"/>
  <c r="W16" i="47"/>
  <c r="P95" i="47"/>
  <c r="M63" i="47"/>
  <c r="M64" i="47"/>
  <c r="M65" i="47"/>
  <c r="N64" i="47"/>
  <c r="N69" i="47"/>
  <c r="E102" i="43"/>
  <c r="W18" i="47"/>
  <c r="Q27" i="47"/>
  <c r="Q29" i="47" s="1"/>
  <c r="Q42" i="47" s="1"/>
  <c r="Q44" i="47" s="1"/>
  <c r="AM133" i="46"/>
  <c r="M66" i="47"/>
  <c r="M60" i="47"/>
  <c r="M67" i="47"/>
  <c r="M69" i="47"/>
  <c r="N68" i="47"/>
  <c r="N65" i="47"/>
  <c r="AA269" i="46"/>
  <c r="M68" i="47"/>
  <c r="N75" i="47"/>
  <c r="N70" i="47"/>
  <c r="N66" i="47"/>
  <c r="N63" i="47"/>
  <c r="R99" i="47"/>
  <c r="R107" i="47"/>
  <c r="Q106" i="47"/>
  <c r="Q97" i="47"/>
  <c r="Q101" i="47"/>
  <c r="Q92" i="47"/>
  <c r="R116" i="47"/>
  <c r="R106" i="47"/>
  <c r="Q99" i="47"/>
  <c r="Q116" i="47"/>
  <c r="Q110" i="47"/>
  <c r="Q113" i="47"/>
  <c r="S109" i="47"/>
  <c r="S114" i="47"/>
  <c r="S99" i="47"/>
  <c r="AD269" i="46"/>
  <c r="N85" i="47"/>
  <c r="N79" i="47"/>
  <c r="N86" i="47"/>
  <c r="R96" i="47"/>
  <c r="S94" i="47"/>
  <c r="S97" i="47"/>
  <c r="Q115" i="47"/>
  <c r="Q114" i="47"/>
  <c r="AE269" i="46"/>
  <c r="N77" i="47"/>
  <c r="N78" i="47"/>
  <c r="G93" i="43"/>
  <c r="T114" i="47"/>
  <c r="N84" i="47"/>
  <c r="N82" i="47"/>
  <c r="N83" i="47"/>
  <c r="N80" i="47"/>
  <c r="N76" i="47"/>
  <c r="T94" i="47"/>
  <c r="T106" i="47"/>
  <c r="T96" i="47"/>
  <c r="T110" i="47"/>
  <c r="T112" i="47"/>
  <c r="T101" i="47"/>
  <c r="T98" i="47"/>
  <c r="T113" i="47"/>
  <c r="T100" i="47"/>
  <c r="T109" i="47"/>
  <c r="T92" i="47"/>
  <c r="V97" i="47"/>
  <c r="V92" i="47"/>
  <c r="V100" i="47"/>
  <c r="V94" i="47"/>
  <c r="V99" i="47"/>
  <c r="V110" i="47"/>
  <c r="V107" i="47"/>
  <c r="V95" i="47"/>
  <c r="V93" i="47"/>
  <c r="V114" i="47"/>
  <c r="V106" i="47"/>
  <c r="V116" i="47"/>
  <c r="P100" i="47"/>
  <c r="P110" i="47"/>
  <c r="P98" i="47"/>
  <c r="V115" i="47"/>
  <c r="V101" i="47"/>
  <c r="S116" i="47"/>
  <c r="S106" i="47"/>
  <c r="S113" i="47"/>
  <c r="S108" i="47"/>
  <c r="S96" i="47"/>
  <c r="S100" i="47"/>
  <c r="S112" i="47"/>
  <c r="S98" i="47"/>
  <c r="S101" i="47"/>
  <c r="S91" i="47"/>
  <c r="S93" i="47"/>
  <c r="S95" i="47"/>
  <c r="R108" i="47"/>
  <c r="R111" i="47"/>
  <c r="R98" i="47"/>
  <c r="R101" i="47"/>
  <c r="R115" i="47"/>
  <c r="R100" i="47"/>
  <c r="R92" i="47"/>
  <c r="R112" i="47"/>
  <c r="R114" i="47"/>
  <c r="R91" i="47"/>
  <c r="R110" i="47"/>
  <c r="R95" i="47"/>
  <c r="R93" i="47"/>
  <c r="R113" i="47"/>
  <c r="P93" i="47"/>
  <c r="P99" i="47"/>
  <c r="V111" i="47"/>
  <c r="S110" i="47"/>
  <c r="V109" i="47"/>
  <c r="S115" i="47"/>
  <c r="S107" i="47"/>
  <c r="V113" i="47"/>
  <c r="Q107" i="47"/>
  <c r="Q109" i="47"/>
  <c r="Q112" i="47"/>
  <c r="Q108" i="47"/>
  <c r="Q111" i="47"/>
  <c r="Q98" i="47"/>
  <c r="Q95" i="47"/>
  <c r="Q96" i="47"/>
  <c r="Q100" i="47"/>
  <c r="Q91" i="47"/>
  <c r="Q93" i="47"/>
  <c r="P94" i="47"/>
  <c r="P101" i="47"/>
  <c r="P114" i="47"/>
  <c r="P107" i="47"/>
  <c r="P106" i="47"/>
  <c r="P109" i="47"/>
  <c r="P108" i="47"/>
  <c r="P92" i="47"/>
  <c r="P91" i="47"/>
  <c r="P112" i="47"/>
  <c r="P111" i="47"/>
  <c r="P115" i="47"/>
  <c r="P113" i="47"/>
  <c r="P97" i="47"/>
  <c r="V112" i="47"/>
  <c r="V96" i="47"/>
  <c r="G94" i="43"/>
  <c r="T95" i="47"/>
  <c r="T99" i="47"/>
  <c r="T91" i="47"/>
  <c r="T116" i="47"/>
  <c r="T111" i="47"/>
  <c r="T115" i="47"/>
  <c r="T97" i="47"/>
  <c r="T93" i="47"/>
  <c r="T107" i="47"/>
  <c r="F68" i="43"/>
  <c r="E68" i="43"/>
  <c r="AM391" i="46"/>
  <c r="AM393" i="46" s="1"/>
  <c r="AM201" i="79"/>
  <c r="AM204" i="79" s="1"/>
  <c r="AM206" i="79" s="1"/>
  <c r="M82" i="47"/>
  <c r="AA204" i="79"/>
  <c r="L83" i="47"/>
  <c r="M92" i="43"/>
  <c r="J71" i="47"/>
  <c r="M84" i="47"/>
  <c r="J65" i="47"/>
  <c r="J83" i="47"/>
  <c r="J68" i="47"/>
  <c r="J70" i="47"/>
  <c r="J77" i="47"/>
  <c r="J60" i="47"/>
  <c r="J81" i="47"/>
  <c r="J66" i="47"/>
  <c r="J69" i="47"/>
  <c r="J67" i="47"/>
  <c r="J62" i="47"/>
  <c r="J63" i="47"/>
  <c r="J61" i="47"/>
  <c r="J64" i="47"/>
  <c r="M78" i="47"/>
  <c r="M86" i="47"/>
  <c r="M79" i="47"/>
  <c r="M81" i="47"/>
  <c r="M75" i="47"/>
  <c r="M85" i="47"/>
  <c r="M77" i="47"/>
  <c r="M76" i="47"/>
  <c r="M80" i="47"/>
  <c r="M83" i="47"/>
  <c r="J78" i="47"/>
  <c r="J82" i="47"/>
  <c r="J75" i="47"/>
  <c r="J76" i="47"/>
  <c r="J84" i="47"/>
  <c r="J86" i="47"/>
  <c r="J79" i="47"/>
  <c r="M103" i="43"/>
  <c r="K72" i="47"/>
  <c r="K74" i="47" s="1"/>
  <c r="L76" i="47"/>
  <c r="L82" i="47"/>
  <c r="L84" i="47"/>
  <c r="J80" i="47"/>
  <c r="J85" i="47"/>
  <c r="AM584" i="79"/>
  <c r="AM587" i="79" s="1"/>
  <c r="AM589" i="79" s="1"/>
  <c r="R62" i="43"/>
  <c r="I96" i="43"/>
  <c r="I102" i="43" s="1"/>
  <c r="AB270" i="46"/>
  <c r="AE270" i="46"/>
  <c r="AA270" i="46"/>
  <c r="AD270" i="46"/>
  <c r="L81" i="47"/>
  <c r="L85" i="47"/>
  <c r="L80" i="47"/>
  <c r="L78" i="47"/>
  <c r="L77" i="47"/>
  <c r="L79" i="47"/>
  <c r="L75" i="47"/>
  <c r="L86" i="47"/>
  <c r="AF212" i="79"/>
  <c r="AF1133" i="79" s="1"/>
  <c r="AC212" i="79"/>
  <c r="AC1133" i="79" s="1"/>
  <c r="J39" i="79"/>
  <c r="K39" i="79" s="1"/>
  <c r="L39" i="79" s="1"/>
  <c r="M39" i="79" s="1"/>
  <c r="Y212" i="79"/>
  <c r="Y1133" i="79" s="1"/>
  <c r="AJ212" i="79"/>
  <c r="AJ1133" i="79" s="1"/>
  <c r="AH212" i="79"/>
  <c r="AH1133" i="79" s="1"/>
  <c r="AI212" i="79"/>
  <c r="AI1133" i="79" s="1"/>
  <c r="AL212" i="79"/>
  <c r="AL1133" i="79" s="1"/>
  <c r="AG212" i="79"/>
  <c r="AG1133" i="79" s="1"/>
  <c r="AK212" i="79"/>
  <c r="AK1133" i="79" s="1"/>
  <c r="Z212" i="79"/>
  <c r="Z1133" i="79" s="1"/>
  <c r="T58" i="79"/>
  <c r="AD211" i="79"/>
  <c r="AD950" i="79" s="1"/>
  <c r="AE211" i="79"/>
  <c r="AE950" i="79" s="1"/>
  <c r="AB211" i="79"/>
  <c r="AB950" i="79" s="1"/>
  <c r="AA211" i="79"/>
  <c r="AA950" i="79" s="1"/>
  <c r="AA399" i="46"/>
  <c r="AE399" i="46"/>
  <c r="AB399" i="46"/>
  <c r="AD399" i="46"/>
  <c r="I63" i="47"/>
  <c r="I81" i="47"/>
  <c r="I65" i="47"/>
  <c r="I80" i="47"/>
  <c r="I86" i="47"/>
  <c r="I78" i="47"/>
  <c r="I77" i="47"/>
  <c r="I85" i="47"/>
  <c r="I75" i="47"/>
  <c r="I66" i="47"/>
  <c r="I84" i="47"/>
  <c r="I76" i="47"/>
  <c r="I62" i="47"/>
  <c r="I71" i="47"/>
  <c r="I68" i="47"/>
  <c r="I67" i="47"/>
  <c r="I69" i="47"/>
  <c r="I83" i="47"/>
  <c r="I82" i="47"/>
  <c r="I61" i="47"/>
  <c r="I70" i="47"/>
  <c r="I60" i="47"/>
  <c r="I64" i="47"/>
  <c r="I79" i="47"/>
  <c r="AF399" i="46"/>
  <c r="AF771" i="79" s="1"/>
  <c r="K74" i="43" s="1"/>
  <c r="AJ399" i="46"/>
  <c r="AJ771" i="79" s="1"/>
  <c r="O74" i="43" s="1"/>
  <c r="AI399" i="46"/>
  <c r="AI771" i="79" s="1"/>
  <c r="N74" i="43" s="1"/>
  <c r="Z399" i="46"/>
  <c r="Y399" i="46"/>
  <c r="AH399" i="46"/>
  <c r="AH771" i="79" s="1"/>
  <c r="M74" i="43" s="1"/>
  <c r="AL399" i="46"/>
  <c r="AC399" i="46"/>
  <c r="AC771" i="79" s="1"/>
  <c r="H74" i="43" s="1"/>
  <c r="AK399" i="46"/>
  <c r="AK771" i="79" s="1"/>
  <c r="P74" i="43" s="1"/>
  <c r="AG399" i="46"/>
  <c r="AG771" i="79" s="1"/>
  <c r="L74" i="43" s="1"/>
  <c r="Q57" i="47" l="1"/>
  <c r="Q59" i="47" s="1"/>
  <c r="Q72" i="47" s="1"/>
  <c r="Q74" i="47" s="1"/>
  <c r="Q87" i="47" s="1"/>
  <c r="Q89" i="47" s="1"/>
  <c r="Q102" i="47" s="1"/>
  <c r="Q104" i="47" s="1"/>
  <c r="Q117" i="47" s="1"/>
  <c r="Q119" i="47" s="1"/>
  <c r="R57" i="47"/>
  <c r="R59" i="47" s="1"/>
  <c r="R72" i="47" s="1"/>
  <c r="R74" i="47" s="1"/>
  <c r="R87" i="47" s="1"/>
  <c r="R89" i="47" s="1"/>
  <c r="R102" i="47" s="1"/>
  <c r="W31" i="47"/>
  <c r="S57" i="47"/>
  <c r="S59" i="47" s="1"/>
  <c r="S72" i="47" s="1"/>
  <c r="S74" i="47" s="1"/>
  <c r="S87" i="47" s="1"/>
  <c r="S89" i="47" s="1"/>
  <c r="S102" i="47" s="1"/>
  <c r="S104" i="47" s="1"/>
  <c r="S117" i="47" s="1"/>
  <c r="S119" i="47" s="1"/>
  <c r="W39" i="47"/>
  <c r="L94" i="47"/>
  <c r="L108" i="47"/>
  <c r="N105" i="47"/>
  <c r="N108" i="47"/>
  <c r="N97" i="47"/>
  <c r="L95" i="47"/>
  <c r="L92" i="47"/>
  <c r="L110" i="47"/>
  <c r="L99" i="47"/>
  <c r="L101" i="47"/>
  <c r="L91" i="47"/>
  <c r="L115" i="47"/>
  <c r="L107" i="47"/>
  <c r="L105" i="47"/>
  <c r="N91" i="47"/>
  <c r="L90" i="47"/>
  <c r="L112" i="47"/>
  <c r="L111" i="47"/>
  <c r="L113" i="47"/>
  <c r="L96" i="47"/>
  <c r="L97" i="47"/>
  <c r="L109" i="47"/>
  <c r="N107" i="47"/>
  <c r="N106" i="47"/>
  <c r="N94" i="47"/>
  <c r="N95" i="47"/>
  <c r="L116" i="47"/>
  <c r="L114" i="47"/>
  <c r="L106" i="47"/>
  <c r="L100" i="47"/>
  <c r="L93" i="47"/>
  <c r="N110" i="47"/>
  <c r="N112" i="47"/>
  <c r="N114" i="47"/>
  <c r="N96" i="47"/>
  <c r="M90" i="47"/>
  <c r="M106" i="47"/>
  <c r="M111" i="47"/>
  <c r="M107" i="47"/>
  <c r="N111" i="47"/>
  <c r="N109" i="47"/>
  <c r="M105" i="47"/>
  <c r="M109" i="47"/>
  <c r="N116" i="47"/>
  <c r="N99" i="47"/>
  <c r="N100" i="47"/>
  <c r="N115" i="47"/>
  <c r="N113" i="47"/>
  <c r="N92" i="47"/>
  <c r="N93" i="47"/>
  <c r="N90" i="47"/>
  <c r="N101" i="47"/>
  <c r="M93" i="47"/>
  <c r="M92" i="47"/>
  <c r="M116" i="47"/>
  <c r="M112" i="47"/>
  <c r="M100" i="47"/>
  <c r="M91" i="47"/>
  <c r="H93" i="43"/>
  <c r="M99" i="47"/>
  <c r="M113" i="47"/>
  <c r="M114" i="47"/>
  <c r="M97" i="47"/>
  <c r="M94" i="47"/>
  <c r="M98" i="47"/>
  <c r="M108" i="47"/>
  <c r="M110" i="47"/>
  <c r="M96" i="47"/>
  <c r="M95" i="47"/>
  <c r="M115" i="47"/>
  <c r="M101" i="47"/>
  <c r="AM392" i="79"/>
  <c r="W33" i="47"/>
  <c r="W37" i="47"/>
  <c r="W34" i="47"/>
  <c r="W35" i="47"/>
  <c r="W41" i="47"/>
  <c r="W40" i="47"/>
  <c r="W32" i="47"/>
  <c r="W38" i="47"/>
  <c r="AM767" i="79"/>
  <c r="W36" i="47"/>
  <c r="P42" i="47"/>
  <c r="P44" i="47" s="1"/>
  <c r="P57" i="47" s="1"/>
  <c r="P59" i="47" s="1"/>
  <c r="P72" i="47" s="1"/>
  <c r="P74" i="47" s="1"/>
  <c r="P87" i="47" s="1"/>
  <c r="P89" i="47" s="1"/>
  <c r="P102" i="47" s="1"/>
  <c r="J96" i="43"/>
  <c r="W47" i="47"/>
  <c r="W49" i="47"/>
  <c r="T42" i="47"/>
  <c r="T44" i="47" s="1"/>
  <c r="T57" i="47" s="1"/>
  <c r="T59" i="47" s="1"/>
  <c r="T72" i="47" s="1"/>
  <c r="T74" i="47" s="1"/>
  <c r="T87" i="47" s="1"/>
  <c r="T89" i="47" s="1"/>
  <c r="T102" i="47" s="1"/>
  <c r="T104" i="47" s="1"/>
  <c r="T117" i="47" s="1"/>
  <c r="T119" i="47" s="1"/>
  <c r="W56" i="47"/>
  <c r="W51" i="47"/>
  <c r="W52" i="47"/>
  <c r="W53" i="47"/>
  <c r="W55" i="47"/>
  <c r="V57" i="47"/>
  <c r="V59" i="47" s="1"/>
  <c r="V72" i="47" s="1"/>
  <c r="V74" i="47" s="1"/>
  <c r="V87" i="47" s="1"/>
  <c r="V89" i="47" s="1"/>
  <c r="V102" i="47" s="1"/>
  <c r="V104" i="47" s="1"/>
  <c r="V117" i="47" s="1"/>
  <c r="V119" i="47" s="1"/>
  <c r="W54" i="47"/>
  <c r="W46" i="47"/>
  <c r="W45" i="47"/>
  <c r="F102" i="43"/>
  <c r="K111" i="47"/>
  <c r="W50" i="47"/>
  <c r="L72" i="47"/>
  <c r="L74" i="47" s="1"/>
  <c r="L87" i="47" s="1"/>
  <c r="L89" i="47" s="1"/>
  <c r="W48" i="47"/>
  <c r="J105" i="47"/>
  <c r="W27" i="47"/>
  <c r="W29" i="47" s="1"/>
  <c r="M72" i="47"/>
  <c r="M74" i="47" s="1"/>
  <c r="M87" i="47" s="1"/>
  <c r="M89" i="47" s="1"/>
  <c r="K76" i="47"/>
  <c r="K78" i="47"/>
  <c r="U57" i="47"/>
  <c r="U59" i="47" s="1"/>
  <c r="U72" i="47" s="1"/>
  <c r="U74" i="47" s="1"/>
  <c r="U87" i="47" s="1"/>
  <c r="U89" i="47" s="1"/>
  <c r="U102" i="47" s="1"/>
  <c r="U104" i="47" s="1"/>
  <c r="U117" i="47" s="1"/>
  <c r="U119" i="47" s="1"/>
  <c r="J111" i="47"/>
  <c r="J91" i="47"/>
  <c r="J106" i="47"/>
  <c r="J96" i="47"/>
  <c r="G102" i="43"/>
  <c r="N72" i="47"/>
  <c r="N74" i="47" s="1"/>
  <c r="N87" i="47" s="1"/>
  <c r="N89" i="47" s="1"/>
  <c r="J90" i="47"/>
  <c r="J92" i="47"/>
  <c r="J98" i="47"/>
  <c r="J110" i="47"/>
  <c r="J114" i="47"/>
  <c r="J99" i="47"/>
  <c r="J95" i="47"/>
  <c r="J108" i="47"/>
  <c r="J113" i="47"/>
  <c r="K84" i="47"/>
  <c r="J115" i="47"/>
  <c r="J94" i="47"/>
  <c r="J107" i="47"/>
  <c r="J112" i="47"/>
  <c r="J116" i="47"/>
  <c r="J93" i="47"/>
  <c r="J109" i="47"/>
  <c r="J101" i="47"/>
  <c r="J100" i="47"/>
  <c r="J97" i="47"/>
  <c r="K100" i="47"/>
  <c r="K112" i="47"/>
  <c r="K101" i="47"/>
  <c r="K94" i="47"/>
  <c r="K91" i="47"/>
  <c r="AM393" i="79"/>
  <c r="H94" i="43"/>
  <c r="D68" i="43"/>
  <c r="R68" i="43" s="1"/>
  <c r="R65" i="43"/>
  <c r="K106" i="47"/>
  <c r="K105" i="47"/>
  <c r="K98" i="47"/>
  <c r="K115" i="47"/>
  <c r="K92" i="47"/>
  <c r="K113" i="47"/>
  <c r="K79" i="47"/>
  <c r="K95" i="47"/>
  <c r="K116" i="47"/>
  <c r="K108" i="47"/>
  <c r="K110" i="47"/>
  <c r="K109" i="47"/>
  <c r="K97" i="47"/>
  <c r="K82" i="47"/>
  <c r="K77" i="47"/>
  <c r="K90" i="47"/>
  <c r="K85" i="47"/>
  <c r="K75" i="47"/>
  <c r="K80" i="47"/>
  <c r="K83" i="47"/>
  <c r="K99" i="47"/>
  <c r="K93" i="47"/>
  <c r="K114" i="47"/>
  <c r="K81" i="47"/>
  <c r="K107" i="47"/>
  <c r="K86" i="47"/>
  <c r="K96" i="47"/>
  <c r="J72" i="47"/>
  <c r="J74" i="47" s="1"/>
  <c r="J87" i="47" s="1"/>
  <c r="J89" i="47" s="1"/>
  <c r="AD771" i="79"/>
  <c r="I74" i="43" s="1"/>
  <c r="G74" i="43"/>
  <c r="AA271" i="46"/>
  <c r="AA947" i="79" s="1"/>
  <c r="AD271" i="46"/>
  <c r="AD947" i="79" s="1"/>
  <c r="AB271" i="46"/>
  <c r="AB947" i="79" s="1"/>
  <c r="AE271" i="46"/>
  <c r="AE947" i="79" s="1"/>
  <c r="AE771" i="79"/>
  <c r="AM950" i="79"/>
  <c r="K96" i="43"/>
  <c r="U58" i="79"/>
  <c r="V58" i="79" s="1"/>
  <c r="W58" i="79" s="1"/>
  <c r="X58" i="79" s="1"/>
  <c r="AE212" i="79"/>
  <c r="AE1133" i="79" s="1"/>
  <c r="AD212" i="79"/>
  <c r="AD1133" i="79" s="1"/>
  <c r="AA212" i="79"/>
  <c r="AA1133" i="79" s="1"/>
  <c r="AB212" i="79"/>
  <c r="AB1133" i="79" s="1"/>
  <c r="R122" i="47"/>
  <c r="R127" i="47"/>
  <c r="R129" i="47"/>
  <c r="R128" i="47"/>
  <c r="R120" i="47"/>
  <c r="R130" i="47"/>
  <c r="R123" i="47"/>
  <c r="R125" i="47"/>
  <c r="R124" i="47"/>
  <c r="R131" i="47"/>
  <c r="R121" i="47"/>
  <c r="R126" i="47"/>
  <c r="U131" i="47"/>
  <c r="U121" i="47"/>
  <c r="U129" i="47"/>
  <c r="U123" i="47"/>
  <c r="U125" i="47"/>
  <c r="U120" i="47"/>
  <c r="U126" i="47"/>
  <c r="U127" i="47"/>
  <c r="U128" i="47"/>
  <c r="U124" i="47"/>
  <c r="U130" i="47"/>
  <c r="U122" i="47"/>
  <c r="T120" i="47"/>
  <c r="T125" i="47"/>
  <c r="T128" i="47"/>
  <c r="T130" i="47"/>
  <c r="T129" i="47"/>
  <c r="T127" i="47"/>
  <c r="T124" i="47"/>
  <c r="T126" i="47"/>
  <c r="T122" i="47"/>
  <c r="T131" i="47"/>
  <c r="T121" i="47"/>
  <c r="T123" i="47"/>
  <c r="Q120" i="47"/>
  <c r="Q121" i="47"/>
  <c r="Q125" i="47"/>
  <c r="Q126" i="47"/>
  <c r="Q131" i="47"/>
  <c r="Q128" i="47"/>
  <c r="Q122" i="47"/>
  <c r="Q123" i="47"/>
  <c r="Q127" i="47"/>
  <c r="Q130" i="47"/>
  <c r="Q124" i="47"/>
  <c r="Q129" i="47"/>
  <c r="AF400" i="46"/>
  <c r="AF948" i="79" s="1"/>
  <c r="AF955" i="79" s="1"/>
  <c r="K77" i="43" s="1"/>
  <c r="AK400" i="46"/>
  <c r="AK948" i="79" s="1"/>
  <c r="AK955" i="79" s="1"/>
  <c r="P77" i="43" s="1"/>
  <c r="Y400" i="46"/>
  <c r="AG400" i="46"/>
  <c r="AG948" i="79" s="1"/>
  <c r="AG955" i="79" s="1"/>
  <c r="L77" i="43" s="1"/>
  <c r="AH400" i="46"/>
  <c r="AH948" i="79" s="1"/>
  <c r="AH955" i="79" s="1"/>
  <c r="M77" i="43" s="1"/>
  <c r="R143" i="47" s="1"/>
  <c r="AC400" i="46"/>
  <c r="AC948" i="79" s="1"/>
  <c r="AC955" i="79" s="1"/>
  <c r="H77" i="43" s="1"/>
  <c r="Z400" i="46"/>
  <c r="AJ400" i="46"/>
  <c r="AJ948" i="79" s="1"/>
  <c r="AJ955" i="79" s="1"/>
  <c r="O77" i="43" s="1"/>
  <c r="T145" i="47" s="1"/>
  <c r="AL400" i="46"/>
  <c r="AL948" i="79" s="1"/>
  <c r="AL955" i="79" s="1"/>
  <c r="Q77" i="43" s="1"/>
  <c r="AI400" i="46"/>
  <c r="AI948" i="79" s="1"/>
  <c r="AI955" i="79" s="1"/>
  <c r="N77" i="43" s="1"/>
  <c r="M129" i="47"/>
  <c r="M122" i="47"/>
  <c r="M131" i="47"/>
  <c r="M130" i="47"/>
  <c r="M124" i="47"/>
  <c r="M125" i="47"/>
  <c r="M120" i="47"/>
  <c r="M121" i="47"/>
  <c r="M128" i="47"/>
  <c r="M126" i="47"/>
  <c r="M127" i="47"/>
  <c r="M123" i="47"/>
  <c r="E74" i="43"/>
  <c r="P131" i="47"/>
  <c r="P124" i="47"/>
  <c r="P123" i="47"/>
  <c r="P122" i="47"/>
  <c r="P125" i="47"/>
  <c r="P120" i="47"/>
  <c r="P121" i="47"/>
  <c r="P126" i="47"/>
  <c r="P130" i="47"/>
  <c r="P128" i="47"/>
  <c r="P127" i="47"/>
  <c r="P129" i="47"/>
  <c r="I72" i="47"/>
  <c r="I74" i="47" s="1"/>
  <c r="I87" i="47" s="1"/>
  <c r="I89" i="47" s="1"/>
  <c r="AL771" i="79"/>
  <c r="Q74" i="43" s="1"/>
  <c r="S124" i="47"/>
  <c r="S131" i="47"/>
  <c r="S122" i="47"/>
  <c r="S129" i="47"/>
  <c r="S120" i="47"/>
  <c r="S130" i="47"/>
  <c r="S127" i="47"/>
  <c r="S123" i="47"/>
  <c r="S121" i="47"/>
  <c r="S128" i="47"/>
  <c r="S125" i="47"/>
  <c r="S126" i="47"/>
  <c r="AA400" i="46"/>
  <c r="AD400" i="46"/>
  <c r="AD948" i="79" s="1"/>
  <c r="AE400" i="46"/>
  <c r="AE948" i="79" s="1"/>
  <c r="AB400" i="46"/>
  <c r="AB948" i="79" s="1"/>
  <c r="J74" i="43" l="1"/>
  <c r="AM397" i="79"/>
  <c r="AM399" i="79" s="1"/>
  <c r="H102" i="43"/>
  <c r="L102" i="47"/>
  <c r="L104" i="47" s="1"/>
  <c r="L117" i="47" s="1"/>
  <c r="L119" i="47" s="1"/>
  <c r="N102" i="47"/>
  <c r="N104" i="47" s="1"/>
  <c r="N117" i="47" s="1"/>
  <c r="N119" i="47" s="1"/>
  <c r="M102" i="47"/>
  <c r="M104" i="47" s="1"/>
  <c r="M117" i="47" s="1"/>
  <c r="M119" i="47" s="1"/>
  <c r="M132" i="47" s="1"/>
  <c r="N121" i="47"/>
  <c r="W42" i="47"/>
  <c r="D104" i="43" s="1"/>
  <c r="D105" i="43" s="1"/>
  <c r="S136" i="47"/>
  <c r="S143" i="47"/>
  <c r="C104" i="43"/>
  <c r="C105" i="43" s="1"/>
  <c r="J102" i="47"/>
  <c r="J104" i="47" s="1"/>
  <c r="J117" i="47" s="1"/>
  <c r="J119" i="47" s="1"/>
  <c r="P104" i="47"/>
  <c r="P117" i="47" s="1"/>
  <c r="P119" i="47" s="1"/>
  <c r="P132" i="47" s="1"/>
  <c r="R104" i="47"/>
  <c r="R117" i="47" s="1"/>
  <c r="R119" i="47" s="1"/>
  <c r="R132" i="47" s="1"/>
  <c r="N120" i="47"/>
  <c r="K87" i="47"/>
  <c r="K89" i="47" s="1"/>
  <c r="K102" i="47" s="1"/>
  <c r="K104" i="47" s="1"/>
  <c r="K117" i="47" s="1"/>
  <c r="K119" i="47" s="1"/>
  <c r="I99" i="47"/>
  <c r="I90" i="47"/>
  <c r="I109" i="47"/>
  <c r="I97" i="47"/>
  <c r="I110" i="47"/>
  <c r="I100" i="47"/>
  <c r="I112" i="47"/>
  <c r="I91" i="47"/>
  <c r="I105" i="47"/>
  <c r="I101" i="47"/>
  <c r="I116" i="47"/>
  <c r="I98" i="47"/>
  <c r="I94" i="47"/>
  <c r="I115" i="47"/>
  <c r="I108" i="47"/>
  <c r="I95" i="47"/>
  <c r="I93" i="47"/>
  <c r="I113" i="47"/>
  <c r="I107" i="47"/>
  <c r="I114" i="47"/>
  <c r="I111" i="47"/>
  <c r="I96" i="47"/>
  <c r="I92" i="47"/>
  <c r="I106" i="47"/>
  <c r="N123" i="47"/>
  <c r="N122" i="47"/>
  <c r="N131" i="47"/>
  <c r="N130" i="47"/>
  <c r="AD955" i="79"/>
  <c r="I77" i="43" s="1"/>
  <c r="N127" i="47"/>
  <c r="N124" i="47"/>
  <c r="N125" i="47"/>
  <c r="N128" i="47"/>
  <c r="N126" i="47"/>
  <c r="N129" i="47"/>
  <c r="L124" i="47"/>
  <c r="AB955" i="79"/>
  <c r="G77" i="43" s="1"/>
  <c r="L123" i="47"/>
  <c r="L129" i="47"/>
  <c r="AM764" i="79"/>
  <c r="J93" i="43"/>
  <c r="K93" i="43"/>
  <c r="AM947" i="79"/>
  <c r="F74" i="43"/>
  <c r="L120" i="47"/>
  <c r="L131" i="47"/>
  <c r="L127" i="47"/>
  <c r="L121" i="47"/>
  <c r="L130" i="47"/>
  <c r="L126" i="47"/>
  <c r="L128" i="47"/>
  <c r="AE955" i="79"/>
  <c r="J77" i="43" s="1"/>
  <c r="L122" i="47"/>
  <c r="L125" i="47"/>
  <c r="AA272" i="46"/>
  <c r="AA1130" i="79" s="1"/>
  <c r="AB272" i="46"/>
  <c r="AB1130" i="79" s="1"/>
  <c r="AD272" i="46"/>
  <c r="AD1130" i="79" s="1"/>
  <c r="AE272" i="46"/>
  <c r="AE1130" i="79" s="1"/>
  <c r="S145" i="47"/>
  <c r="S135" i="47"/>
  <c r="U136" i="47"/>
  <c r="P135" i="47"/>
  <c r="S146" i="47"/>
  <c r="M140" i="47"/>
  <c r="M142" i="47"/>
  <c r="M146" i="47"/>
  <c r="S137" i="47"/>
  <c r="S142" i="47"/>
  <c r="S141" i="47"/>
  <c r="S138" i="47"/>
  <c r="M138" i="47"/>
  <c r="M143" i="47"/>
  <c r="M135" i="47"/>
  <c r="M137" i="47"/>
  <c r="S139" i="47"/>
  <c r="AM1133" i="79"/>
  <c r="S144" i="47"/>
  <c r="S140" i="47"/>
  <c r="M141" i="47"/>
  <c r="Q143" i="47"/>
  <c r="P142" i="47"/>
  <c r="Q132" i="47"/>
  <c r="L96" i="43"/>
  <c r="M96" i="43" s="1"/>
  <c r="P137" i="47"/>
  <c r="P144" i="47"/>
  <c r="P141" i="47"/>
  <c r="Q144" i="47"/>
  <c r="T132" i="47"/>
  <c r="P139" i="47"/>
  <c r="P146" i="47"/>
  <c r="P136" i="47"/>
  <c r="Q139" i="47"/>
  <c r="P145" i="47"/>
  <c r="P143" i="47"/>
  <c r="T144" i="47"/>
  <c r="T141" i="47"/>
  <c r="U143" i="47"/>
  <c r="R142" i="47"/>
  <c r="T136" i="47"/>
  <c r="T137" i="47"/>
  <c r="R139" i="47"/>
  <c r="M145" i="47"/>
  <c r="M139" i="47"/>
  <c r="M136" i="47"/>
  <c r="M144" i="47"/>
  <c r="U135" i="47"/>
  <c r="U132" i="47"/>
  <c r="AA948" i="79"/>
  <c r="AA955" i="79" s="1"/>
  <c r="F77" i="43" s="1"/>
  <c r="J94" i="43"/>
  <c r="P138" i="47"/>
  <c r="P140" i="47"/>
  <c r="Y948" i="79"/>
  <c r="Q137" i="47"/>
  <c r="Q145" i="47"/>
  <c r="T135" i="47"/>
  <c r="AM765" i="79"/>
  <c r="D74" i="43"/>
  <c r="U140" i="47"/>
  <c r="R140" i="47"/>
  <c r="R135" i="47"/>
  <c r="R146" i="47"/>
  <c r="R138" i="47"/>
  <c r="R136" i="47"/>
  <c r="V146" i="47"/>
  <c r="V136" i="47"/>
  <c r="V142" i="47"/>
  <c r="V144" i="47"/>
  <c r="V139" i="47"/>
  <c r="V127" i="47"/>
  <c r="V125" i="47"/>
  <c r="V130" i="47"/>
  <c r="V135" i="47"/>
  <c r="V120" i="47"/>
  <c r="V122" i="47"/>
  <c r="V141" i="47"/>
  <c r="V123" i="47"/>
  <c r="V124" i="47"/>
  <c r="V121" i="47"/>
  <c r="V129" i="47"/>
  <c r="V126" i="47"/>
  <c r="V138" i="47"/>
  <c r="V143" i="47"/>
  <c r="V131" i="47"/>
  <c r="V137" i="47"/>
  <c r="V140" i="47"/>
  <c r="V145" i="47"/>
  <c r="V128" i="47"/>
  <c r="J120" i="47"/>
  <c r="J131" i="47"/>
  <c r="J121" i="47"/>
  <c r="J128" i="47"/>
  <c r="J130" i="47"/>
  <c r="J127" i="47"/>
  <c r="J129" i="47"/>
  <c r="J126" i="47"/>
  <c r="J124" i="47"/>
  <c r="J122" i="47"/>
  <c r="J125" i="47"/>
  <c r="J123" i="47"/>
  <c r="AC401" i="46"/>
  <c r="AC1131" i="79" s="1"/>
  <c r="AC1139" i="79" s="1"/>
  <c r="H80" i="43" s="1"/>
  <c r="E32" i="43" s="1"/>
  <c r="AL401" i="46"/>
  <c r="AL1131" i="79" s="1"/>
  <c r="AL1139" i="79" s="1"/>
  <c r="Q80" i="43" s="1"/>
  <c r="E41" i="43" s="1"/>
  <c r="AJ401" i="46"/>
  <c r="AJ1131" i="79" s="1"/>
  <c r="AJ1139" i="79" s="1"/>
  <c r="O80" i="43" s="1"/>
  <c r="T155" i="47" s="1"/>
  <c r="Z401" i="46"/>
  <c r="Z1131" i="79" s="1"/>
  <c r="Z1139" i="79" s="1"/>
  <c r="E80" i="43" s="1"/>
  <c r="Y401" i="46"/>
  <c r="Y1131" i="79" s="1"/>
  <c r="AK401" i="46"/>
  <c r="AK1131" i="79" s="1"/>
  <c r="AK1139" i="79" s="1"/>
  <c r="P80" i="43" s="1"/>
  <c r="AH401" i="46"/>
  <c r="AH1131" i="79" s="1"/>
  <c r="AH1139" i="79" s="1"/>
  <c r="M80" i="43" s="1"/>
  <c r="R150" i="47" s="1"/>
  <c r="AF401" i="46"/>
  <c r="AF1131" i="79" s="1"/>
  <c r="AF1139" i="79" s="1"/>
  <c r="K80" i="43" s="1"/>
  <c r="AI401" i="46"/>
  <c r="AI1131" i="79" s="1"/>
  <c r="AI1139" i="79" s="1"/>
  <c r="N80" i="43" s="1"/>
  <c r="AG401" i="46"/>
  <c r="AG1131" i="79" s="1"/>
  <c r="AG1139" i="79" s="1"/>
  <c r="L80" i="43" s="1"/>
  <c r="Q157" i="47" s="1"/>
  <c r="AB401" i="46"/>
  <c r="AB1131" i="79" s="1"/>
  <c r="AD401" i="46"/>
  <c r="AD1131" i="79" s="1"/>
  <c r="AE401" i="46"/>
  <c r="AE1131" i="79" s="1"/>
  <c r="AA401" i="46"/>
  <c r="AA1131" i="79" s="1"/>
  <c r="Q140" i="47"/>
  <c r="T143" i="47"/>
  <c r="T140" i="47"/>
  <c r="T146" i="47"/>
  <c r="T139" i="47"/>
  <c r="T142" i="47"/>
  <c r="U139" i="47"/>
  <c r="U144" i="47"/>
  <c r="U138" i="47"/>
  <c r="U142" i="47"/>
  <c r="R141" i="47"/>
  <c r="R144" i="47"/>
  <c r="R145" i="47"/>
  <c r="Z948" i="79"/>
  <c r="Z955" i="79" s="1"/>
  <c r="E77" i="43" s="1"/>
  <c r="S132" i="47"/>
  <c r="Q136" i="47"/>
  <c r="Q138" i="47"/>
  <c r="Q141" i="47"/>
  <c r="Q146" i="47"/>
  <c r="Q135" i="47"/>
  <c r="Q142" i="47"/>
  <c r="T138" i="47"/>
  <c r="U146" i="47"/>
  <c r="U137" i="47"/>
  <c r="U145" i="47"/>
  <c r="U141" i="47"/>
  <c r="R137" i="47"/>
  <c r="E29" i="43" l="1"/>
  <c r="K126" i="47"/>
  <c r="W44" i="47"/>
  <c r="W57" i="47" s="1"/>
  <c r="W59" i="47" s="1"/>
  <c r="P134" i="47"/>
  <c r="P147" i="47" s="1"/>
  <c r="P149" i="47" s="1"/>
  <c r="K83" i="43"/>
  <c r="U134" i="47"/>
  <c r="U147" i="47" s="1"/>
  <c r="U149" i="47" s="1"/>
  <c r="P83" i="43"/>
  <c r="Q134" i="47"/>
  <c r="Q147" i="47" s="1"/>
  <c r="Q149" i="47" s="1"/>
  <c r="L83" i="43"/>
  <c r="S134" i="47"/>
  <c r="S147" i="47" s="1"/>
  <c r="S149" i="47" s="1"/>
  <c r="N83" i="43"/>
  <c r="M134" i="47"/>
  <c r="M147" i="47" s="1"/>
  <c r="M149" i="47" s="1"/>
  <c r="H83" i="43"/>
  <c r="H84" i="43" s="1"/>
  <c r="T134" i="47"/>
  <c r="T147" i="47" s="1"/>
  <c r="T149" i="47" s="1"/>
  <c r="O83" i="43"/>
  <c r="R134" i="47"/>
  <c r="R147" i="47" s="1"/>
  <c r="R149" i="47" s="1"/>
  <c r="M83" i="43"/>
  <c r="I102" i="47"/>
  <c r="I104" i="47" s="1"/>
  <c r="N145" i="47"/>
  <c r="N139" i="47"/>
  <c r="N143" i="47"/>
  <c r="N136" i="47"/>
  <c r="N135" i="47"/>
  <c r="N138" i="47"/>
  <c r="N142" i="47"/>
  <c r="N137" i="47"/>
  <c r="N140" i="47"/>
  <c r="N141" i="47"/>
  <c r="N144" i="47"/>
  <c r="N146" i="47"/>
  <c r="K120" i="47"/>
  <c r="N132" i="47"/>
  <c r="K128" i="47"/>
  <c r="K123" i="47"/>
  <c r="AD1139" i="79"/>
  <c r="I80" i="43" s="1"/>
  <c r="E33" i="43" s="1"/>
  <c r="K124" i="47"/>
  <c r="K131" i="47"/>
  <c r="K122" i="47"/>
  <c r="K129" i="47"/>
  <c r="K127" i="47"/>
  <c r="K130" i="47"/>
  <c r="K121" i="47"/>
  <c r="K125" i="47"/>
  <c r="L144" i="47"/>
  <c r="AA1139" i="79"/>
  <c r="F80" i="43" s="1"/>
  <c r="E30" i="43" s="1"/>
  <c r="L140" i="47"/>
  <c r="L145" i="47"/>
  <c r="L146" i="47"/>
  <c r="L142" i="47"/>
  <c r="L143" i="47"/>
  <c r="L132" i="47"/>
  <c r="L138" i="47"/>
  <c r="L139" i="47"/>
  <c r="L135" i="47"/>
  <c r="L137" i="47"/>
  <c r="L136" i="47"/>
  <c r="AB1139" i="79"/>
  <c r="G80" i="43" s="1"/>
  <c r="E31" i="43" s="1"/>
  <c r="L141" i="47"/>
  <c r="AM1130" i="79"/>
  <c r="L93" i="43"/>
  <c r="M93" i="43" s="1"/>
  <c r="AE1139" i="79"/>
  <c r="J80" i="43" s="1"/>
  <c r="E34" i="43" s="1"/>
  <c r="AM771" i="79"/>
  <c r="AM773" i="79" s="1"/>
  <c r="U151" i="47"/>
  <c r="U159" i="47"/>
  <c r="Q159" i="47"/>
  <c r="Q158" i="47"/>
  <c r="U160" i="47"/>
  <c r="U161" i="47"/>
  <c r="Q156" i="47"/>
  <c r="E40" i="43"/>
  <c r="K145" i="47"/>
  <c r="U157" i="47"/>
  <c r="U154" i="47"/>
  <c r="V158" i="47"/>
  <c r="K138" i="47"/>
  <c r="V160" i="47"/>
  <c r="Q155" i="47"/>
  <c r="K141" i="47"/>
  <c r="K143" i="47"/>
  <c r="K136" i="47"/>
  <c r="K135" i="47"/>
  <c r="K144" i="47"/>
  <c r="V156" i="47"/>
  <c r="V153" i="47"/>
  <c r="V152" i="47"/>
  <c r="R161" i="47"/>
  <c r="T151" i="47"/>
  <c r="J151" i="47"/>
  <c r="J150" i="47"/>
  <c r="R155" i="47"/>
  <c r="I123" i="47"/>
  <c r="I126" i="47"/>
  <c r="I120" i="47"/>
  <c r="I128" i="47"/>
  <c r="I131" i="47"/>
  <c r="I121" i="47"/>
  <c r="I122" i="47"/>
  <c r="I130" i="47"/>
  <c r="I124" i="47"/>
  <c r="I127" i="47"/>
  <c r="I125" i="47"/>
  <c r="I129" i="47"/>
  <c r="K140" i="47"/>
  <c r="Q161" i="47"/>
  <c r="Q152" i="47"/>
  <c r="Q160" i="47"/>
  <c r="U153" i="47"/>
  <c r="J142" i="47"/>
  <c r="J138" i="47"/>
  <c r="J135" i="47"/>
  <c r="J143" i="47"/>
  <c r="J146" i="47"/>
  <c r="J153" i="47"/>
  <c r="J155" i="47"/>
  <c r="J140" i="47"/>
  <c r="V155" i="47"/>
  <c r="V154" i="47"/>
  <c r="V157" i="47"/>
  <c r="R74" i="43"/>
  <c r="R152" i="47"/>
  <c r="U156" i="47"/>
  <c r="Q150" i="47"/>
  <c r="P151" i="47"/>
  <c r="U150" i="47"/>
  <c r="E39" i="43"/>
  <c r="T154" i="47"/>
  <c r="T156" i="47"/>
  <c r="J139" i="47"/>
  <c r="J160" i="47"/>
  <c r="T158" i="47"/>
  <c r="R153" i="47"/>
  <c r="T159" i="47"/>
  <c r="K137" i="47"/>
  <c r="S160" i="47"/>
  <c r="S153" i="47"/>
  <c r="S161" i="47"/>
  <c r="E38" i="43"/>
  <c r="S156" i="47"/>
  <c r="S157" i="47"/>
  <c r="S159" i="47"/>
  <c r="S155" i="47"/>
  <c r="S150" i="47"/>
  <c r="S152" i="47"/>
  <c r="S151" i="47"/>
  <c r="S154" i="47"/>
  <c r="S158" i="47"/>
  <c r="AM1131" i="79"/>
  <c r="L94" i="43"/>
  <c r="Y1139" i="79"/>
  <c r="D80" i="43" s="1"/>
  <c r="M160" i="47"/>
  <c r="M155" i="47"/>
  <c r="M151" i="47"/>
  <c r="M150" i="47"/>
  <c r="M158" i="47"/>
  <c r="M153" i="47"/>
  <c r="M152" i="47"/>
  <c r="M154" i="47"/>
  <c r="M161" i="47"/>
  <c r="M159" i="47"/>
  <c r="M157" i="47"/>
  <c r="M156" i="47"/>
  <c r="J154" i="47"/>
  <c r="J136" i="47"/>
  <c r="J137" i="47"/>
  <c r="J159" i="47"/>
  <c r="J157" i="47"/>
  <c r="J132" i="47"/>
  <c r="V150" i="47"/>
  <c r="V159" i="47"/>
  <c r="V132" i="47"/>
  <c r="R157" i="47"/>
  <c r="U158" i="47"/>
  <c r="T153" i="47"/>
  <c r="T150" i="47"/>
  <c r="Q151" i="47"/>
  <c r="R159" i="47"/>
  <c r="R156" i="47"/>
  <c r="R158" i="47"/>
  <c r="R151" i="47"/>
  <c r="J145" i="47"/>
  <c r="E37" i="43"/>
  <c r="R160" i="47"/>
  <c r="T152" i="47"/>
  <c r="T160" i="47"/>
  <c r="K142" i="47"/>
  <c r="K139" i="47"/>
  <c r="K146" i="47"/>
  <c r="P157" i="47"/>
  <c r="P154" i="47"/>
  <c r="P160" i="47"/>
  <c r="P156" i="47"/>
  <c r="P155" i="47"/>
  <c r="P150" i="47"/>
  <c r="P161" i="47"/>
  <c r="P152" i="47"/>
  <c r="P153" i="47"/>
  <c r="P159" i="47"/>
  <c r="J141" i="47"/>
  <c r="J144" i="47"/>
  <c r="J161" i="47"/>
  <c r="J158" i="47"/>
  <c r="J156" i="47"/>
  <c r="J152" i="47"/>
  <c r="V161" i="47"/>
  <c r="V151" i="47"/>
  <c r="R154" i="47"/>
  <c r="U155" i="47"/>
  <c r="U152" i="47"/>
  <c r="T157" i="47"/>
  <c r="T161" i="47"/>
  <c r="Q153" i="47"/>
  <c r="Q154" i="47"/>
  <c r="K94" i="43"/>
  <c r="K102" i="43" s="1"/>
  <c r="AM948" i="79"/>
  <c r="AM955" i="79" s="1"/>
  <c r="AM957" i="79" s="1"/>
  <c r="Y955" i="79"/>
  <c r="D77" i="43" s="1"/>
  <c r="P158" i="47"/>
  <c r="J102" i="43"/>
  <c r="R77" i="43" l="1"/>
  <c r="E28" i="43"/>
  <c r="E42" i="43" s="1"/>
  <c r="E104" i="43"/>
  <c r="E105" i="43" s="1"/>
  <c r="F32" i="43"/>
  <c r="G32" i="43" s="1"/>
  <c r="V134" i="47"/>
  <c r="V147" i="47" s="1"/>
  <c r="V149" i="47" s="1"/>
  <c r="V162" i="47" s="1"/>
  <c r="Q83" i="43"/>
  <c r="O84" i="43"/>
  <c r="F39" i="43"/>
  <c r="G39" i="43" s="1"/>
  <c r="P84" i="43"/>
  <c r="F40" i="43"/>
  <c r="G40" i="43" s="1"/>
  <c r="L134" i="47"/>
  <c r="L147" i="47" s="1"/>
  <c r="J134" i="47"/>
  <c r="J147" i="47" s="1"/>
  <c r="M84" i="43"/>
  <c r="F37" i="43"/>
  <c r="G37" i="43" s="1"/>
  <c r="L84" i="43"/>
  <c r="F36" i="43"/>
  <c r="G36" i="43" s="1"/>
  <c r="K84" i="43"/>
  <c r="F35" i="43"/>
  <c r="G35" i="43" s="1"/>
  <c r="N84" i="43"/>
  <c r="F38" i="43"/>
  <c r="G38" i="43" s="1"/>
  <c r="N134" i="47"/>
  <c r="N147" i="47" s="1"/>
  <c r="N149" i="47" s="1"/>
  <c r="I83" i="43"/>
  <c r="N154" i="47"/>
  <c r="N157" i="47"/>
  <c r="L102" i="43"/>
  <c r="N160" i="47"/>
  <c r="N152" i="47"/>
  <c r="N150" i="47"/>
  <c r="N151" i="47"/>
  <c r="N159" i="47"/>
  <c r="N158" i="47"/>
  <c r="N161" i="47"/>
  <c r="N156" i="47"/>
  <c r="L161" i="47"/>
  <c r="K132" i="47"/>
  <c r="N153" i="47"/>
  <c r="N155" i="47"/>
  <c r="L151" i="47"/>
  <c r="K159" i="47"/>
  <c r="K157" i="47"/>
  <c r="K156" i="47"/>
  <c r="K154" i="47"/>
  <c r="K160" i="47"/>
  <c r="K161" i="47"/>
  <c r="K153" i="47"/>
  <c r="K152" i="47"/>
  <c r="K155" i="47"/>
  <c r="K150" i="47"/>
  <c r="AM1139" i="79"/>
  <c r="AM1141" i="79" s="1"/>
  <c r="K151" i="47"/>
  <c r="K158" i="47"/>
  <c r="L157" i="47"/>
  <c r="L150" i="47"/>
  <c r="L159" i="47"/>
  <c r="L160" i="47"/>
  <c r="L152" i="47"/>
  <c r="L156" i="47"/>
  <c r="R80" i="43"/>
  <c r="L155" i="47"/>
  <c r="L153" i="47"/>
  <c r="L154" i="47"/>
  <c r="L158" i="47"/>
  <c r="R162" i="47"/>
  <c r="M94" i="43"/>
  <c r="M102" i="43" s="1"/>
  <c r="U162" i="47"/>
  <c r="T162" i="47"/>
  <c r="M162" i="47"/>
  <c r="S162" i="47"/>
  <c r="Q162" i="47"/>
  <c r="P162" i="47"/>
  <c r="I157" i="47"/>
  <c r="I159" i="47"/>
  <c r="I137" i="47"/>
  <c r="I139" i="47"/>
  <c r="I160" i="47"/>
  <c r="I144" i="47"/>
  <c r="I156" i="47"/>
  <c r="I136" i="47"/>
  <c r="I150" i="47"/>
  <c r="I161" i="47"/>
  <c r="I158" i="47"/>
  <c r="I145" i="47"/>
  <c r="I153" i="47"/>
  <c r="I154" i="47"/>
  <c r="I138" i="47"/>
  <c r="I142" i="47"/>
  <c r="I152" i="47"/>
  <c r="I141" i="47"/>
  <c r="I146" i="47"/>
  <c r="I140" i="47"/>
  <c r="I151" i="47"/>
  <c r="I155" i="47"/>
  <c r="I135" i="47"/>
  <c r="I143" i="47"/>
  <c r="J149" i="47" l="1"/>
  <c r="J162" i="47" s="1"/>
  <c r="E83" i="43"/>
  <c r="E84" i="43" s="1"/>
  <c r="L149" i="47"/>
  <c r="L162" i="47" s="1"/>
  <c r="G83" i="43"/>
  <c r="F31" i="43" s="1"/>
  <c r="G31" i="43" s="1"/>
  <c r="I84" i="43"/>
  <c r="F33" i="43"/>
  <c r="G33" i="43" s="1"/>
  <c r="Q84" i="43"/>
  <c r="F41" i="43"/>
  <c r="G41" i="43" s="1"/>
  <c r="K134" i="47"/>
  <c r="K147" i="47" s="1"/>
  <c r="N162" i="47"/>
  <c r="G84" i="43" l="1"/>
  <c r="K149" i="47"/>
  <c r="K162" i="47" s="1"/>
  <c r="F83" i="43"/>
  <c r="F30" i="43" s="1"/>
  <c r="G30" i="43" s="1"/>
  <c r="F29" i="43"/>
  <c r="G29" i="43" s="1"/>
  <c r="F84" i="43" l="1"/>
  <c r="W67" i="47"/>
  <c r="W60" i="47" l="1"/>
  <c r="W65" i="47"/>
  <c r="W71" i="47"/>
  <c r="W61" i="47"/>
  <c r="W62" i="47"/>
  <c r="W64" i="47"/>
  <c r="W63" i="47"/>
  <c r="W68" i="47"/>
  <c r="W66" i="47"/>
  <c r="W69" i="47"/>
  <c r="W70" i="47"/>
  <c r="O72" i="47"/>
  <c r="O74" i="47" s="1"/>
  <c r="W72" i="47" l="1"/>
  <c r="W74" i="47" s="1"/>
  <c r="F104" i="43" l="1"/>
  <c r="F105" i="43" s="1"/>
  <c r="R71" i="43" l="1"/>
  <c r="H18" i="43" s="1"/>
  <c r="O143" i="47"/>
  <c r="W143" i="47" s="1"/>
  <c r="O141" i="47"/>
  <c r="W141" i="47" s="1"/>
  <c r="O136" i="47"/>
  <c r="W136" i="47" s="1"/>
  <c r="O142" i="47"/>
  <c r="W142" i="47" s="1"/>
  <c r="O140" i="47"/>
  <c r="W140" i="47" s="1"/>
  <c r="O135" i="47"/>
  <c r="W135" i="47" s="1"/>
  <c r="O146" i="47"/>
  <c r="W146" i="47" s="1"/>
  <c r="O144" i="47"/>
  <c r="W144" i="47" s="1"/>
  <c r="O145" i="47"/>
  <c r="W145" i="47" s="1"/>
  <c r="O139" i="47"/>
  <c r="W139" i="47" s="1"/>
  <c r="O137" i="47"/>
  <c r="W137" i="47" s="1"/>
  <c r="O138" i="47"/>
  <c r="W138" i="47" s="1"/>
  <c r="O155" i="47"/>
  <c r="W155" i="47" s="1"/>
  <c r="O157" i="47"/>
  <c r="W157" i="47" s="1"/>
  <c r="O161" i="47"/>
  <c r="W161" i="47" s="1"/>
  <c r="O159" i="47"/>
  <c r="W159" i="47" s="1"/>
  <c r="O156" i="47"/>
  <c r="W156" i="47" s="1"/>
  <c r="O160" i="47"/>
  <c r="W160" i="47" s="1"/>
  <c r="O153" i="47"/>
  <c r="W153" i="47" s="1"/>
  <c r="O154" i="47"/>
  <c r="W154" i="47" s="1"/>
  <c r="O152" i="47"/>
  <c r="W152" i="47" s="1"/>
  <c r="O150" i="47"/>
  <c r="W150" i="47" s="1"/>
  <c r="O151" i="47"/>
  <c r="W151" i="47" s="1"/>
  <c r="O158" i="47"/>
  <c r="W158" i="47" s="1"/>
  <c r="I117" i="47" l="1"/>
  <c r="W82" i="47" l="1"/>
  <c r="W79" i="47"/>
  <c r="W83" i="47"/>
  <c r="W76" i="47"/>
  <c r="W85" i="47"/>
  <c r="W77" i="47"/>
  <c r="W78" i="47"/>
  <c r="W86" i="47"/>
  <c r="W81" i="47"/>
  <c r="W80" i="47"/>
  <c r="W84" i="47"/>
  <c r="I119" i="47"/>
  <c r="I132" i="47" s="1"/>
  <c r="I134" i="47" l="1"/>
  <c r="I147" i="47" s="1"/>
  <c r="W75" i="47"/>
  <c r="W87" i="47" s="1"/>
  <c r="O87" i="47"/>
  <c r="O89" i="47" s="1"/>
  <c r="I149" i="47" l="1"/>
  <c r="I162" i="47" s="1"/>
  <c r="D83" i="43"/>
  <c r="F28" i="43" s="1"/>
  <c r="G28" i="43" s="1"/>
  <c r="G104" i="43"/>
  <c r="G105" i="43" s="1"/>
  <c r="W89" i="47"/>
  <c r="D84" i="43" l="1"/>
  <c r="W92" i="47" l="1"/>
  <c r="W91" i="47"/>
  <c r="W94" i="47"/>
  <c r="W98" i="47"/>
  <c r="W97" i="47"/>
  <c r="W100" i="47"/>
  <c r="W93" i="47"/>
  <c r="W101" i="47"/>
  <c r="W96" i="47"/>
  <c r="W95" i="47"/>
  <c r="W99" i="47"/>
  <c r="W90" i="47" l="1"/>
  <c r="W102" i="47" s="1"/>
  <c r="O102" i="47"/>
  <c r="O104" i="47" s="1"/>
  <c r="H104" i="43" l="1"/>
  <c r="H105" i="43" s="1"/>
  <c r="W104" i="47"/>
  <c r="W110" i="47" l="1"/>
  <c r="W112" i="47"/>
  <c r="W107" i="47"/>
  <c r="W109" i="47"/>
  <c r="W108" i="47"/>
  <c r="W114" i="47"/>
  <c r="W106" i="47"/>
  <c r="W116" i="47"/>
  <c r="W115" i="47"/>
  <c r="W105" i="47"/>
  <c r="W113" i="47"/>
  <c r="W111" i="47"/>
  <c r="W117" i="47" l="1"/>
  <c r="O117" i="47"/>
  <c r="I104" i="43" l="1"/>
  <c r="I105" i="43" s="1"/>
  <c r="W119" i="47"/>
  <c r="O119" i="47"/>
  <c r="W123" i="47" l="1"/>
  <c r="W124" i="47"/>
  <c r="W128" i="47"/>
  <c r="W130" i="47"/>
  <c r="W125" i="47"/>
  <c r="W122" i="47"/>
  <c r="W126" i="47"/>
  <c r="W121" i="47"/>
  <c r="W131" i="47"/>
  <c r="W129" i="47"/>
  <c r="W127" i="47"/>
  <c r="W120" i="47" l="1"/>
  <c r="W132" i="47" s="1"/>
  <c r="O132" i="47"/>
  <c r="O134" i="47" l="1"/>
  <c r="O147" i="47" s="1"/>
  <c r="J104" i="43"/>
  <c r="W134" i="47"/>
  <c r="W147" i="47" s="1"/>
  <c r="O149" i="47" l="1"/>
  <c r="O162" i="47" s="1"/>
  <c r="J83" i="43"/>
  <c r="W149" i="47"/>
  <c r="W162" i="47" s="1"/>
  <c r="L104" i="43" s="1"/>
  <c r="L105" i="43" s="1"/>
  <c r="K104" i="43"/>
  <c r="K105" i="43" s="1"/>
  <c r="J105" i="43"/>
  <c r="R83" i="43" l="1"/>
  <c r="R84" i="43" s="1"/>
  <c r="J84" i="43"/>
  <c r="F34" i="43"/>
  <c r="G34" i="43" s="1"/>
  <c r="G42" i="43" s="1"/>
  <c r="L16" i="43" s="1"/>
  <c r="M104" i="43"/>
  <c r="M105" i="43" s="1"/>
  <c r="H20" i="43" l="1"/>
  <c r="H21" i="43" s="1"/>
  <c r="F42" i="43"/>
</calcChain>
</file>

<file path=xl/comments1.xml><?xml version="1.0" encoding="utf-8"?>
<comments xmlns="http://schemas.openxmlformats.org/spreadsheetml/2006/main">
  <authors>
    <author>Vitalika Quenville</author>
  </authors>
  <commentList>
    <comment ref="Y40" authorId="0" shapeId="0">
      <text>
        <r>
          <rPr>
            <b/>
            <sz val="8"/>
            <color indexed="81"/>
            <rFont val="Tahoma"/>
            <family val="2"/>
          </rPr>
          <t>Vitalika Quenville:</t>
        </r>
        <r>
          <rPr>
            <sz val="8"/>
            <color indexed="81"/>
            <rFont val="Tahoma"/>
            <family val="2"/>
          </rPr>
          <t xml:space="preserve">
DR Programs are excluded from savings</t>
        </r>
      </text>
    </comment>
  </commentList>
</comments>
</file>

<file path=xl/comments2.xml><?xml version="1.0" encoding="utf-8"?>
<comments xmlns="http://schemas.openxmlformats.org/spreadsheetml/2006/main">
  <authors>
    <author>Vitalika Quenville</author>
    <author>Jing Cheng</author>
  </authors>
  <commentList>
    <comment ref="O91" authorId="0" shapeId="0">
      <text>
        <r>
          <rPr>
            <b/>
            <sz val="8"/>
            <color indexed="81"/>
            <rFont val="Tahoma"/>
            <family val="2"/>
          </rPr>
          <t>Vitalika Quenville:</t>
        </r>
        <r>
          <rPr>
            <sz val="8"/>
            <color indexed="81"/>
            <rFont val="Tahoma"/>
            <family val="2"/>
          </rPr>
          <t xml:space="preserve">
</t>
        </r>
        <r>
          <rPr>
            <sz val="10"/>
            <color indexed="81"/>
            <rFont val="Tahoma"/>
            <family val="2"/>
          </rPr>
          <t>Either there is no demand savings for this program or IESO didn’t evaluate the demand savings (most likely the former). As a result, this program is treated as a program that doesn’t save demand (i.e. energy savings happen at non-peak periods).</t>
        </r>
      </text>
    </comment>
    <comment ref="B480" authorId="1" shapeId="0">
      <text>
        <r>
          <rPr>
            <b/>
            <sz val="9"/>
            <color indexed="81"/>
            <rFont val="Tahoma"/>
            <family val="2"/>
          </rPr>
          <t>Jing Cheng:</t>
        </r>
        <r>
          <rPr>
            <sz val="9"/>
            <color indexed="81"/>
            <rFont val="Tahoma"/>
            <family val="2"/>
          </rPr>
          <t xml:space="preserve">
Including Instant Discount Program</t>
        </r>
      </text>
    </comment>
  </commentList>
</comments>
</file>

<file path=xl/comments3.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<sst xmlns="http://schemas.openxmlformats.org/spreadsheetml/2006/main" count="5856" uniqueCount="940">
  <si>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</si>
  <si>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</si>
  <si>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</si>
  <si>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</si>
  <si>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</si>
  <si>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</si>
  <si>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</si>
  <si>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</si>
  <si>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</si>
  <si>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</si>
  <si>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</si>
  <si>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</si>
  <si>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</si>
  <si>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</si>
  <si>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</si>
  <si>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</si>
  <si>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</si>
  <si>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</si>
  <si>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</si>
  <si>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</si>
  <si>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</si>
  <si>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</si>
  <si>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</si>
  <si>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</si>
  <si>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</si>
  <si>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</si>
  <si>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</si>
  <si>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</si>
  <si>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</si>
  <si>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</si>
  <si>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</si>
  <si>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</si>
  <si>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</si>
  <si>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</si>
  <si>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</si>
  <si>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</si>
  <si>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</si>
  <si>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</si>
  <si>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</si>
  <si>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</si>
  <si>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</si>
  <si>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</si>
  <si>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</si>
  <si>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</si>
  <si>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</si>
  <si>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</si>
  <si>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</si>
  <si>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</si>
  <si>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</si>
  <si>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</si>
  <si>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</si>
  <si>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</si>
  <si>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</si>
  <si>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</si>
  <si>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</si>
  <si>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</si>
  <si>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</si>
  <si>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</si>
  <si>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</si>
  <si>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</si>
  <si>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</si>
  <si>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</si>
  <si>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</si>
  <si>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</si>
  <si>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</si>
  <si>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</si>
  <si>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</si>
  <si>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</si>
  <si>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</si>
  <si>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</si>
  <si>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</si>
  <si>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</si>
  <si>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</si>
  <si>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</si>
  <si>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</si>
  <si>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</si>
  <si>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</si>
  <si>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</si>
  <si>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</si>
  <si>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</si>
  <si>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</si>
  <si>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</si>
  <si>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</si>
  <si>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</si>
  <si>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</si>
  <si>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</si>
  <si>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</si>
  <si>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</si>
  <si>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</si>
  <si>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</si>
  <si>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</si>
  <si>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</si>
  <si>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</si>
  <si>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</si>
  <si>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</si>
  <si>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</si>
  <si>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</si>
  <si>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</si>
  <si>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</si>
  <si>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</si>
  <si>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</si>
  <si>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</si>
  <si>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</si>
  <si>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</si>
  <si>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</si>
  <si>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</si>
  <si>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</si>
  <si>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</si>
  <si>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</si>
  <si>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</si>
  <si>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</si>
  <si>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</si>
  <si>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</si>
  <si>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</si>
  <si>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</si>
  <si>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</si>
  <si>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</si>
  <si>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</si>
  <si>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</si>
  <si>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</si>
  <si>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</si>
  <si>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</si>
  <si>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</si>
  <si>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</si>
  <si>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</si>
  <si>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</si>
  <si>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</si>
  <si>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</si>
  <si>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</si>
  <si>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</si>
  <si>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</si>
  <si>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</si>
  <si>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</si>
  <si>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</si>
  <si>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</si>
  <si>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</si>
  <si>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</si>
  <si>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</si>
  <si>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</si>
  <si>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</si>
  <si>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</si>
  <si>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</si>
  <si>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</si>
  <si>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</si>
  <si>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</si>
  <si>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</si>
  <si>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</si>
  <si>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</si>
  <si>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</si>
  <si>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</si>
  <si>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</si>
  <si>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</si>
  <si>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</si>
  <si>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</si>
  <si>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</si>
  <si>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</si>
  <si>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</si>
  <si>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</si>
  <si>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</si>
  <si>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</si>
  <si>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</si>
  <si>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</si>
  <si>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</si>
  <si>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</si>
  <si>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</si>
  <si>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</si>
  <si>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</si>
  <si>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</si>
  <si>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</si>
  <si>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</si>
  <si>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</si>
  <si>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</si>
  <si>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</si>
  <si>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</si>
  <si>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</si>
  <si>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</si>
  <si>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</si>
  <si>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</si>
  <si>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</si>
  <si>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</si>
  <si>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</si>
  <si>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</si>
  <si>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</si>
  <si>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</si>
  <si>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</si>
  <si>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</si>
  <si>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</si>
  <si>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</si>
  <si>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</si>
  <si>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</si>
  <si>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</si>
  <si>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</si>
  <si>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</si>
  <si>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</si>
  <si>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</si>
  <si>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</si>
  <si>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</si>
  <si>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</si>
  <si>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</si>
  <si>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</si>
  <si>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</si>
  <si>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</si>
  <si>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</si>
  <si>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</si>
  <si>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</si>
  <si>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</si>
  <si>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</si>
  <si>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</si>
  <si>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update</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</si>
  <si>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</si>
  <si>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</si>
  <si>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</si>
  <si>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</si>
  <si>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</si>
  <si>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</si>
  <si>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</si>
  <si>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</si>
  <si>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</si>
  <si>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</si>
  <si>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</si>
  <si>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</si>
  <si>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</si>
  <si>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</si>
  <si>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</si>
  <si>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</si>
  <si>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</si>
  <si>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Note:  LDC to make note of assumptions included above</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</si>
  <si>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</si>
  <si>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</si>
  <si>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</si>
  <si>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</si>
  <si>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</si>
  <si>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</si>
  <si>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</si>
  <si>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</si>
  <si>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</si>
  <si>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</si>
  <si>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</si>
  <si>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</si>
  <si>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</si>
  <si>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</si>
  <si>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</si>
  <si>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</si>
  <si>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</si>
  <si>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</si>
  <si>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</si>
  <si>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</si>
  <si>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</si>
  <si>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</si>
  <si>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</si>
  <si>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</si>
  <si>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</si>
  <si>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</si>
  <si>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</si>
  <si>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</si>
  <si>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</si>
  <si>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</si>
  <si>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</si>
  <si>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</si>
  <si>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</si>
  <si>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</si>
  <si>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</si>
  <si>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</si>
  <si>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</si>
  <si>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</si>
  <si>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</si>
  <si>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</si>
  <si>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</si>
  <si>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</si>
  <si>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</si>
  <si>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</si>
  <si>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</si>
  <si>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</si>
  <si>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</si>
  <si>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</si>
  <si>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</si>
  <si>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</si>
  <si>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</si>
  <si>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</si>
  <si>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</si>
  <si>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</si>
  <si>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</si>
  <si>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</si>
  <si>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</si>
  <si>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</si>
  <si>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</si>
  <si>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</si>
  <si>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</si>
  <si>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</si>
  <si>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</si>
  <si>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</si>
  <si>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</si>
  <si>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</si>
  <si>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</si>
  <si>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</si>
  <si>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</si>
  <si>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</si>
  <si>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</si>
  <si>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</si>
  <si>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</si>
  <si>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</si>
  <si>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</si>
  <si>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</si>
  <si>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</si>
  <si>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</si>
  <si>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</si>
  <si>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</si>
  <si>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</si>
  <si>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</si>
  <si>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</si>
  <si>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</si>
  <si>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</si>
  <si>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</si>
  <si>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</si>
  <si>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</si>
  <si>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</si>
  <si>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</si>
  <si>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</si>
  <si>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</si>
  <si>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</si>
  <si>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</si>
  <si>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</si>
  <si>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</si>
  <si>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</si>
  <si>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</si>
  <si>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</si>
  <si>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</si>
  <si>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</si>
  <si>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</si>
  <si>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</si>
  <si>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</si>
  <si>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</si>
  <si>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</si>
  <si>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</si>
  <si>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</si>
  <si>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</si>
  <si>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</si>
  <si>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</si>
  <si>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</si>
  <si>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</si>
  <si>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</si>
  <si>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</si>
  <si>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</si>
  <si>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</si>
  <si>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</si>
  <si>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</si>
  <si>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</si>
  <si>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</si>
  <si>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</si>
  <si>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</si>
  <si>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</si>
  <si>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</si>
  <si>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</si>
  <si>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</si>
  <si>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</si>
  <si>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</si>
  <si>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</si>
  <si>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</si>
  <si>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</si>
  <si>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</si>
  <si>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</si>
  <si>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</si>
  <si>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</si>
  <si>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</si>
  <si>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</si>
  <si>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</si>
  <si>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</si>
  <si>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</si>
  <si>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</si>
  <si>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</si>
  <si>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</si>
  <si>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</si>
  <si>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</si>
  <si>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</si>
  <si>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</si>
  <si>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</si>
  <si>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</si>
  <si>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</si>
  <si>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</si>
  <si>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</si>
  <si>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</si>
  <si>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</si>
  <si>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</si>
  <si>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</si>
  <si>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</si>
  <si>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</si>
  <si>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</si>
  <si>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</si>
  <si>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</si>
  <si>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</si>
  <si>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</si>
  <si>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</si>
  <si>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</si>
  <si>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</si>
  <si>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</si>
  <si>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</si>
  <si>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</si>
  <si>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</si>
  <si>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</si>
  <si>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</si>
  <si>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</si>
  <si>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</si>
  <si>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</si>
  <si>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</si>
  <si>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</si>
  <si>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</si>
  <si>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</si>
  <si>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</si>
  <si>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</si>
  <si>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</si>
  <si>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</si>
  <si>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</si>
  <si>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Principle ($)</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</si>
  <si>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</si>
  <si>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</si>
  <si>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</si>
  <si>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</si>
  <si>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</si>
  <si>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</si>
  <si>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</si>
  <si>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</si>
  <si>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</si>
  <si>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</si>
  <si>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</si>
  <si>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</si>
  <si>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</si>
  <si>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</si>
  <si>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</si>
  <si>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</si>
  <si>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</si>
  <si>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</si>
  <si>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</si>
  <si>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</si>
  <si>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</si>
  <si>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</si>
  <si>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</si>
  <si>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</si>
  <si>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</si>
  <si>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</si>
  <si>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</si>
  <si>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</si>
  <si>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</si>
  <si>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</si>
  <si>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</si>
  <si>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</si>
  <si>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</si>
  <si>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</si>
  <si>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</si>
  <si>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</si>
  <si>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</si>
  <si>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IESO Verified Persistence Results Reports</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</si>
  <si>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</si>
  <si>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</si>
  <si>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</si>
  <si>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</si>
  <si>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</si>
  <si>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</si>
  <si>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</si>
  <si>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</si>
  <si>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</si>
  <si>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</si>
  <si>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</si>
  <si>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</si>
  <si>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</si>
  <si>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</si>
  <si>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</si>
  <si>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</si>
  <si>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</si>
  <si>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</si>
  <si>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</si>
  <si>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</si>
  <si>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</si>
  <si>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</si>
  <si>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</si>
  <si>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</si>
  <si>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</si>
  <si>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</si>
  <si>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</si>
  <si>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</si>
  <si>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t>
  </si>
  <si>
    <t>Portfolio</t>
  </si>
  <si>
    <t>Initiative</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</si>
  <si>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</si>
  <si>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</si>
  <si>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</si>
  <si>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</si>
  <si>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</si>
  <si>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</si>
  <si>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</si>
  <si>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</si>
  <si>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</si>
  <si>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</si>
  <si>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</si>
  <si>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</si>
  <si>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</si>
  <si>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</si>
  <si>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</si>
  <si>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</si>
  <si>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</si>
  <si>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</si>
  <si>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</si>
  <si>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</si>
  <si>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</si>
  <si>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</si>
  <si>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</si>
  <si>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</si>
  <si>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</si>
  <si>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</si>
  <si>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</si>
  <si>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</si>
  <si>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</si>
  <si>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</si>
  <si>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</si>
  <si>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</si>
  <si>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</si>
  <si>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</si>
  <si>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</si>
  <si>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</si>
  <si>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</si>
  <si>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0.5* 201X + 20XX + 0.5 * 20XX (if available)</t>
  </si>
  <si>
    <t>Instructions</t>
  </si>
  <si>
    <t>C.  Documentation of Changes</t>
  </si>
  <si>
    <r>
      <rPr>
        <b/>
        <sz val="12"/>
        <color theme="1"/>
        <rFont val="Arial"/>
        <family val="2"/>
      </rPr>
      <t xml:space="preserve">2.  </t>
    </r>
    <r>
      <rPr>
        <sz val="12"/>
        <color theme="1"/>
        <rFont val="Arial"/>
        <family val="2"/>
      </rPr>
      <t>Please ensure that verified adjustments to 2011 programs that become available in future evaluation audits are included in the 2011 form below.</t>
    </r>
  </si>
  <si>
    <r>
      <rPr>
        <b/>
        <sz val="12"/>
        <color theme="1"/>
        <rFont val="Arial"/>
        <family val="2"/>
      </rPr>
      <t xml:space="preserve">2.  </t>
    </r>
    <r>
      <rPr>
        <sz val="12"/>
        <color theme="1"/>
        <rFont val="Arial"/>
        <family val="2"/>
      </rPr>
      <t>Please ensure that verified adjustments to 2012 programs that become available in future evaluation audits are included in the 2012 form below.</t>
    </r>
  </si>
  <si>
    <r>
      <rPr>
        <b/>
        <sz val="12"/>
        <color theme="1"/>
        <rFont val="Arial"/>
        <family val="2"/>
      </rPr>
      <t>1.</t>
    </r>
    <r>
      <rPr>
        <sz val="12"/>
        <color theme="1"/>
        <rFont val="Arial"/>
        <family val="2"/>
      </rPr>
      <t xml:space="preserve">  LDCs are requested to paste a copy of the 2011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</si>
  <si>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2012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</si>
  <si>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2013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</si>
  <si>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2013 programs that become available in future evaluation audits are included in the 2013 form below.</t>
    </r>
  </si>
  <si>
    <r>
      <rPr>
        <b/>
        <sz val="12"/>
        <color theme="1"/>
        <rFont val="Arial"/>
        <family val="2"/>
      </rPr>
      <t>1.</t>
    </r>
    <r>
      <rPr>
        <sz val="12"/>
        <color theme="1"/>
        <rFont val="Arial"/>
        <family val="2"/>
      </rPr>
      <t xml:space="preserve">  LDCs are requested to paste a copy of the 2014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</si>
  <si>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2014 programs that become available in future evaluation audits are included in the 2014 form below.</t>
    </r>
  </si>
  <si>
    <r>
      <rPr>
        <b/>
        <sz val="12"/>
        <color theme="1"/>
        <rFont val="Arial"/>
        <family val="2"/>
      </rPr>
      <t>1.</t>
    </r>
    <r>
      <rPr>
        <sz val="12"/>
        <color theme="1"/>
        <rFont val="Arial"/>
        <family val="2"/>
      </rPr>
      <t xml:space="preserve">  LDCs are requested to paste a copy of the 2015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</si>
  <si>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2015 programs that become available in future evaluation audits are included in the 2015 form below.</t>
    </r>
  </si>
  <si>
    <r>
      <rPr>
        <b/>
        <sz val="12"/>
        <color theme="1"/>
        <rFont val="Arial"/>
        <family val="2"/>
      </rPr>
      <t>1.</t>
    </r>
    <r>
      <rPr>
        <sz val="12"/>
        <color theme="1"/>
        <rFont val="Arial"/>
        <family val="2"/>
      </rPr>
      <t xml:space="preserve">  LDCs are requested to paste a copy of the 2016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</si>
  <si>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2016 programs that become available in future evaluation audits are included in the 2016 form below.</t>
    </r>
  </si>
  <si>
    <r>
      <rPr>
        <b/>
        <sz val="12"/>
        <color theme="1"/>
        <rFont val="Arial"/>
        <family val="2"/>
      </rPr>
      <t>1.</t>
    </r>
    <r>
      <rPr>
        <sz val="12"/>
        <color theme="1"/>
        <rFont val="Arial"/>
        <family val="2"/>
      </rPr>
      <t xml:space="preserve">  LDCs are requested to paste a copy of the 2017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</si>
  <si>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2017 programs that become available in future evaluation audits are included in the 2017 form below.</t>
    </r>
  </si>
  <si>
    <r>
      <rPr>
        <b/>
        <sz val="12"/>
        <rFont val="Arial"/>
        <family val="2"/>
      </rPr>
      <t>Table 6-b</t>
    </r>
    <r>
      <rPr>
        <sz val="12"/>
        <rFont val="Arial"/>
        <family val="2"/>
      </rPr>
      <t xml:space="preserve"> includes the variance on carrying charges related to the LRAMVA disposition.</t>
    </r>
  </si>
  <si>
    <t>Customer Class</t>
  </si>
  <si>
    <t xml:space="preserve">A.  Previous LRAMVA Application </t>
  </si>
  <si>
    <t>B.  Current LRAMVA Application</t>
  </si>
  <si>
    <t>LRAMVA Threshold
(select year)</t>
  </si>
  <si>
    <t>LRAMVA ($) for Account 1568</t>
  </si>
  <si>
    <t>Rate rider for tax sharing</t>
  </si>
  <si>
    <t>Rate rider for foregone revenue</t>
  </si>
  <si>
    <t>Changes in Transformer Allowance</t>
  </si>
  <si>
    <t>Adjusted rate</t>
  </si>
  <si>
    <t>Calendar year equivalent</t>
  </si>
  <si>
    <t>7.  Persistence Data</t>
  </si>
  <si>
    <t>Original Amount</t>
  </si>
  <si>
    <t>Amount for Final Disposition</t>
  </si>
  <si>
    <t>LRAMVA Previously Claimed</t>
  </si>
  <si>
    <t>Forecast Lost Revenues</t>
  </si>
  <si>
    <t xml:space="preserve">Actual Lost Revenues </t>
  </si>
  <si>
    <t>Table 7-a.  2011 Persisting Savings</t>
  </si>
  <si>
    <t>Application Details</t>
  </si>
  <si>
    <r>
      <rPr>
        <b/>
        <sz val="12"/>
        <rFont val="Arial"/>
        <family val="2"/>
      </rPr>
      <t>Tables 1-a and 1-b</t>
    </r>
    <r>
      <rPr>
        <sz val="12"/>
        <rFont val="Arial"/>
        <family val="2"/>
      </rPr>
      <t xml:space="preserve"> provide a summary of the LRAMVA balances and carrying charges associated with the LRAMVA disposition. The balances are populated from entries into other tabs throughout this work form.</t>
    </r>
  </si>
  <si>
    <r>
      <rPr>
        <b/>
        <sz val="12"/>
        <rFont val="Arial"/>
        <family val="2"/>
      </rPr>
      <t>Tables 2-a,  2-b and 2-c</t>
    </r>
    <r>
      <rPr>
        <sz val="12"/>
        <rFont val="Arial"/>
        <family val="2"/>
      </rPr>
      <t xml:space="preserve"> include the LRAMVA thresholds and allocations by rate class.</t>
    </r>
  </si>
  <si>
    <r>
      <rPr>
        <b/>
        <sz val="12"/>
        <rFont val="Arial"/>
        <family val="2"/>
      </rPr>
      <t>Tables 3-a and 3-b</t>
    </r>
    <r>
      <rPr>
        <sz val="12"/>
        <rFont val="Arial"/>
        <family val="2"/>
      </rPr>
      <t xml:space="preserve"> include the distribution rates that are used to calculate lost revenues.</t>
    </r>
  </si>
  <si>
    <r>
      <rPr>
        <b/>
        <sz val="12"/>
        <rFont val="Arial"/>
        <family val="2"/>
      </rPr>
      <t>Tables 4-a, 4-b, 4-c and 4-d</t>
    </r>
    <r>
      <rPr>
        <sz val="12"/>
        <rFont val="Arial"/>
        <family val="2"/>
      </rPr>
      <t xml:space="preserve"> include the template 2011-2014 LRAMVA work forms.  </t>
    </r>
  </si>
  <si>
    <r>
      <rPr>
        <b/>
        <sz val="12"/>
        <rFont val="Arial"/>
        <family val="2"/>
      </rPr>
      <t>Tables 5-a, 5-b, 5-c and 5-d</t>
    </r>
    <r>
      <rPr>
        <sz val="12"/>
        <rFont val="Arial"/>
        <family val="2"/>
      </rPr>
      <t xml:space="preserve"> include the template 2015-2020 LRAMVA work forms.</t>
    </r>
  </si>
  <si>
    <t>Tab 7-a.  2011</t>
  </si>
  <si>
    <t>Tab 7-b. 2012</t>
  </si>
  <si>
    <t>Tab 7-c. 2013</t>
  </si>
  <si>
    <t>Tab 7-d. 2014</t>
  </si>
  <si>
    <t>Tab 7-e. 2015</t>
  </si>
  <si>
    <t>Tab 7-f. 2016</t>
  </si>
  <si>
    <t>Tab 7-g. 2017</t>
  </si>
  <si>
    <t>Table 7-b.  2012 Persisting Savings</t>
  </si>
  <si>
    <t>Table 7-c.  2013 Persisting Savings</t>
  </si>
  <si>
    <t>Table 7-d.  2014 Persisting Savings</t>
  </si>
  <si>
    <t>Table 7-e.  2015 Persisting Savings</t>
  </si>
  <si>
    <t>Table 7-f.  2016 Persisting Savings</t>
  </si>
  <si>
    <t>Table 7-g.  2017 Persisting Savings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</si>
  <si>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</si>
  <si>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</si>
  <si>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</si>
  <si>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</si>
  <si>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</si>
  <si>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</si>
  <si>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</si>
  <si>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</si>
  <si>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</si>
  <si>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</si>
  <si>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</si>
  <si>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</si>
  <si>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</si>
  <si>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</si>
  <si>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</si>
  <si>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Go to Tab 4.</t>
  </si>
  <si>
    <t>Go to Persistence Report</t>
  </si>
  <si>
    <t xml:space="preserve">Go to Persistence Report </t>
  </si>
  <si>
    <t>Go to Tab 5.</t>
  </si>
  <si>
    <t>The persistence data tabs have been structured in a way to match the formatting of the persistence report provided by the IESO.</t>
  </si>
  <si>
    <t>Note: LDC to make note of assumptions included above, if any</t>
  </si>
  <si>
    <t>Note:  LDC to make note of assumptions affecting the distribution rates above, if any</t>
  </si>
  <si>
    <t>Table 1-c.  Breakdown of Incremental and Persisting Lost Revenues Amounts (Dollars)</t>
  </si>
  <si>
    <t>Important Checklist Items</t>
  </si>
  <si>
    <r>
      <rPr>
        <b/>
        <sz val="12"/>
        <rFont val="Arial"/>
        <family val="2"/>
      </rPr>
      <t xml:space="preserve">Tables 7-a to 7-j </t>
    </r>
    <r>
      <rPr>
        <sz val="12"/>
        <rFont val="Arial"/>
        <family val="2"/>
      </rPr>
      <t>should be populated with CDM savings persistence data provided to LDCs from the IESO.</t>
    </r>
  </si>
  <si>
    <t>Tab "2. LRAMVA Threshold" Tables 2-a, 2-b and 2-c</t>
  </si>
  <si>
    <t>Total LRAMVA ($) by Rate Class</t>
  </si>
  <si>
    <t>Work Form Calculations</t>
  </si>
  <si>
    <t>Supporting Documentation</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</si>
  <si>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</si>
  <si>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</si>
  <si>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</si>
  <si>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</si>
  <si>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</si>
  <si>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</si>
  <si>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</si>
  <si>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</si>
  <si>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</si>
  <si>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</si>
  <si>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</si>
  <si>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</si>
  <si>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</si>
  <si>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</si>
  <si>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</si>
  <si>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Included documentation or analysis of how rate class allocations were determined each year in a new tab in this work form</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</si>
  <si>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</si>
  <si>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</si>
  <si>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</si>
  <si>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</si>
  <si>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</si>
  <si>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 xml:space="preserve">The following tabs 7-a to 7-j must be populated with the verified savings results from the IESO's (or former OPA's) persistence reports. </t>
  </si>
  <si>
    <r>
      <t xml:space="preserve">Included </t>
    </r>
    <r>
      <rPr>
        <sz val="12"/>
        <rFont val="Arial"/>
        <family val="2"/>
      </rPr>
      <t>any necessary</t>
    </r>
    <r>
      <rPr>
        <sz val="12"/>
        <color theme="1"/>
        <rFont val="Arial"/>
        <family val="2"/>
      </rPr>
      <t xml:space="preserve"> assumptions in the "Notes" section of the work form tables and summarized important assumptions in Tab 1-a</t>
    </r>
  </si>
  <si>
    <t>Included initiative-level persistence savings information as provided by the IESO directly in this work form (pasted in Tabs 7-a, 7-b, etc.)</t>
  </si>
  <si>
    <t>Applied IESO verified savings adjustments back to year of program implementation in Tabs 4 and 5</t>
  </si>
  <si>
    <t>Depending on the period of LRAMVA to be claimed in the current application, LDCs are expected to adjust the applicable totals for carrying charges in row 83 of this table and the years included in the Total LRAMVA balance in row 84, as appropriate.</t>
  </si>
  <si>
    <t>LDCs are requested to document any changes related to interrogatories or questions during the application process that affect the LRAMVA amount.</t>
  </si>
  <si>
    <t>Please document any changes in assumptions made to the work form that affect the calculation of LRAMVA.  This may include, but are not limited to, the use of different monthly multipliers to claim demand savings from energy efficiency programs; use of different rate allocations between savings and adjustments; claiming historical savings persistence beyond a re-basing year; inclusion of additional adjustments affecting distribution rates; use of a different LRAMVA threshold; etc.  All important changes should be highlighted in the work form as well.</t>
  </si>
  <si>
    <t>Table X-2.  Updates to LRAMVA Disposition</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</si>
  <si>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</si>
  <si>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</si>
  <si>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</si>
  <si>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although it is generally expected that 2 COS applications would have been approved during the 2011 to 2020 period.  The LRAMVA threshold values in Table 2-c will be auto-populated in Tabs 4 and 5 of this work form.</t>
  </si>
  <si>
    <t>Table 3-a below pulls the average distribution rates from Table 3 above. Please ensure that the distribution rates relevant to the years of the LRAMVA disposition are used by clearing the rates for year(s) that are not part of the LRAMVA claim.  The distribution rates that remain in Table 3-a will be carried over to Tabs 4 and 5 of the work form to calculate lost revenues.</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</si>
  <si>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</si>
  <si>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</si>
  <si>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t xml:space="preserve">In column C of Table 1-b below, please indicate with a 'check mark' the years in which LRAMVA has been claimed.  This is to ensure that there are no amounts claimed retroactively.  If you have inserted a check-mark for a particular year, please delete the amounts associated with actual and forecast lost revenues for all rate classes for that year, up to and including the total.  Any prior years that a distributor has claimed lost revenues should not be included in the current LRAMVA disposition, with the exception of the case noted below.  </t>
    </r>
    <r>
      <rPr>
        <b/>
        <sz val="12"/>
        <rFont val="Arial"/>
        <family val="2"/>
      </rPr>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</si>
  <si>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</si>
  <si>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3.  </t>
    </r>
    <r>
      <rPr>
        <sz val="12"/>
        <rFont val="Arial"/>
        <family val="2"/>
      </rPr>
      <t xml:space="preserve">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change. </t>
    </r>
  </si>
  <si>
    <r>
      <rPr>
        <b/>
        <sz val="12"/>
        <rFont val="Arial"/>
        <family val="2"/>
      </rPr>
      <t xml:space="preserve">4.  </t>
    </r>
    <r>
      <rPr>
        <sz val="12"/>
        <rFont val="Arial"/>
        <family val="2"/>
      </rPr>
      <t>LDC are requested to input the applicable rate class allocation percentages indicating the customer's share of consumption to allocate actual savings to the rate classes.  The generic template currently includes the same allocation percentage for programs and its savings adjustments.  If a different allocation is proposed for savings adjustments, please highlight the change and provide rationale in Tab 1-a.  Please also be advised that the same rate classes (of up to 14) are carried over from the Summary Tab 1.  LDCs would need to manually update the tables and formulas below if more rate classes are needed.</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</si>
  <si>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</si>
  <si>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</si>
  <si>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2"/>
        <rFont val="Arial"/>
        <family val="2"/>
      </rPr>
      <t>Tables X-1 and X-2</t>
    </r>
    <r>
      <rPr>
        <sz val="12"/>
        <rFont val="Arial"/>
        <family val="2"/>
      </rPr>
      <t xml:space="preserve"> include a template for LDCs to summarize changes to the LRAMVA work form.</t>
    </r>
  </si>
  <si>
    <t>Highlighted changes to this work form, if any, and provided rationale for the change in Tab 1-a</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</si>
  <si>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</si>
  <si>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Included the basis and source of the LRAMVA threshold to determine forecast CDM savings in Tab 2</t>
  </si>
  <si>
    <t>Included documentation or data substantiating program savings that are included in the claim, but not provided in the IESO's verified results reports, in a new tab in this work form (streetlighting projects, etc.)</t>
  </si>
  <si>
    <t xml:space="preserve">Table X-1.  Changes in Assumptions from Generic Inputs in Work Form </t>
  </si>
  <si>
    <t>Please update the customer rate classes applicable to the LDC in Table 1-a below.  This will update all tables throughout the workform.  The LRAMVA total by rate class in Table 1-a should be used to inform the determination of rate riders in the Deferral and Variance Account Work Form or IRM Rate Generator Model.  If the LDC has more than 14 customer classes, LDCs are required to add rows to Table 1-a and update all tables and formulas in the work form accordingly.  Please also ensure that the principle amounts in column E of Table 1-a capture the appropriate years and amounts for the LRAMVA claim.</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</si>
  <si>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</si>
  <si>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The rate classes in column B of Table 3 below are auto-populated from the customer class inputs in Table 1-a of the Summary Tab.  Please provide the distribution rates by rate year and applicable adjustments per rate class starting from column D of Table 3 below.  Any adjustments that affect distribution rates can be incorporated in the calculation by expanding the "plus" button at the left hand bar.  Table 3 will convert the distribution rates to a calendar year rate (January to December) based on the number of months from January to the start of the LDC's rate year, entered in row 16 of Table 3 (referred to as period 1).  If rates are already on a January 1 to December 31 timeline, please enter 0 in row 16.</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</si>
  <si>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LDCs are requested to provide assumptions about the years that persistence is captured in the load forecast calculation in the "Notes" section below each table.  If this is not the case, the LDC is requested to clearly articulate the rationale for including the persistence of future savings beyond the re-basing year in Tab 1-a.</t>
    </r>
  </si>
  <si>
    <r>
      <rPr>
        <b/>
        <sz val="12"/>
        <rFont val="Arial"/>
        <family val="2"/>
      </rPr>
      <t xml:space="preserve">1.  </t>
    </r>
    <r>
      <rPr>
        <sz val="12"/>
        <rFont val="Arial"/>
        <family val="2"/>
      </rPr>
      <t>Please update Table 6 as new approved prescribed interest rates for deferral and variance accounts become available. The quarterly interest rates are used to calculate the carrying charges for LRAMVA.  Starting from column I, the principle will auto-populate as monthly variances in Table 6-a, and are multiplied by the interest rates from column H to determine the monthly variances on carrying charges for each rate class by year.</t>
    </r>
  </si>
  <si>
    <t>Alectra -former PowerStream</t>
  </si>
  <si>
    <t>2013 Settlement Agreement, p. X</t>
  </si>
  <si>
    <t>LDC Custom Programs (Data Center Incentive Program)</t>
  </si>
  <si>
    <t>Tier 1</t>
  </si>
  <si>
    <t>Consumer</t>
  </si>
  <si>
    <t>PowerStream Inc.</t>
  </si>
  <si>
    <t>EE</t>
  </si>
  <si>
    <t>Final; Released August 31, 2012</t>
  </si>
  <si>
    <t/>
  </si>
  <si>
    <t>Appliances</t>
  </si>
  <si>
    <t>Products</t>
  </si>
  <si>
    <t>Installations</t>
  </si>
  <si>
    <t>DR</t>
  </si>
  <si>
    <t>New participants during the peaksaver extension period + Continuing participants that have signed a peaksaver PLUS agreement</t>
  </si>
  <si>
    <t>Devices</t>
  </si>
  <si>
    <t>Custom retailer initiative; Not evaluated</t>
  </si>
  <si>
    <t>Business</t>
  </si>
  <si>
    <t>Commercial Demand Response (part of the Residential program schedule)</t>
  </si>
  <si>
    <t>Commercial &amp; Institutional</t>
  </si>
  <si>
    <t>Demand Response 3 (part of the Industrial program schedule)</t>
  </si>
  <si>
    <t>Gross reflects contracted MW and Net reflects Ex ante MW</t>
  </si>
  <si>
    <t>Facilities</t>
  </si>
  <si>
    <t>Projects</t>
  </si>
  <si>
    <t>Not evaluated</t>
  </si>
  <si>
    <t>Audits</t>
  </si>
  <si>
    <t>Industrial</t>
  </si>
  <si>
    <t>Pre-2011 Programs Completed in 2011</t>
  </si>
  <si>
    <t>Data Centre Incentive Program</t>
  </si>
  <si>
    <t>Not evaluated; 2010 Evaluation findings used</t>
  </si>
  <si>
    <t>C&amp;I</t>
  </si>
  <si>
    <t>Final; Released August 31, 2013</t>
  </si>
  <si>
    <t>Home Assistance</t>
  </si>
  <si>
    <t>Tier 1 True Up</t>
  </si>
  <si>
    <t>Buildings</t>
  </si>
  <si>
    <t>Energy Audit Funding</t>
  </si>
  <si>
    <t>DR-3</t>
  </si>
  <si>
    <t>Small Business Lighting</t>
  </si>
  <si>
    <t>Annual Coupons</t>
  </si>
  <si>
    <t>Bi-Annual Retailer Events</t>
  </si>
  <si>
    <t>HVAC</t>
  </si>
  <si>
    <t>peaksaverPLUS</t>
  </si>
  <si>
    <t>peaksaverPLUS (IHD)</t>
  </si>
  <si>
    <t>Pre-2011</t>
  </si>
  <si>
    <t>HPNC</t>
  </si>
  <si>
    <t>HVAC Incentives Initiative</t>
  </si>
  <si>
    <t>Grouped with Coupons program</t>
  </si>
  <si>
    <t>for 2011</t>
  </si>
  <si>
    <t>in 2013 data</t>
  </si>
  <si>
    <t>for 2012</t>
  </si>
  <si>
    <t>New Framework</t>
  </si>
  <si>
    <t>charge</t>
  </si>
  <si>
    <t xml:space="preserve">net revenue </t>
  </si>
  <si>
    <t>Res</t>
  </si>
  <si>
    <t>GS&lt;50</t>
  </si>
  <si>
    <t>GS&gt;50</t>
  </si>
  <si>
    <t>May 1, 2010 to Apr 30, 2011</t>
  </si>
  <si>
    <t>May 1, 2011 to Apr 30, 2012</t>
  </si>
  <si>
    <t>May 1, 2011 to Dec 31, 2012</t>
  </si>
  <si>
    <t>Jan 1, 2013 to Dec 31, 2013</t>
  </si>
  <si>
    <t>Jan 1, 2014 to Dec 31, 2014</t>
  </si>
  <si>
    <t>Jan 1, 2015 to Dec 31, 2015</t>
  </si>
  <si>
    <t>Jan 1, 2016 to Dec 31, 2016</t>
  </si>
  <si>
    <t>Jan 1, 2017 to Dec 31, 2017</t>
  </si>
  <si>
    <t>Variance to CDM 2011-2014 report</t>
  </si>
  <si>
    <t>Variance to CDM Final Verified 2016 report</t>
  </si>
  <si>
    <t>Actual Savings
annualized
IESO</t>
  </si>
  <si>
    <t>Proposed
Actual Savings
with 1/2 Year</t>
  </si>
  <si>
    <t>Unit</t>
  </si>
  <si>
    <t>Rate Class</t>
  </si>
  <si>
    <t>GS&lt;40</t>
  </si>
  <si>
    <t>GS&lt;41</t>
  </si>
  <si>
    <t>GS&lt;42</t>
  </si>
  <si>
    <t>GS&lt;43</t>
  </si>
  <si>
    <t>GS&lt;44</t>
  </si>
  <si>
    <t>GS&lt;45</t>
  </si>
  <si>
    <t>GS&lt;46</t>
  </si>
  <si>
    <t>GS&lt;47</t>
  </si>
  <si>
    <t>GS&lt;48</t>
  </si>
  <si>
    <t>GS&lt;49</t>
  </si>
  <si>
    <t>GS&gt;40</t>
  </si>
  <si>
    <t>GS&gt;41</t>
  </si>
  <si>
    <t>GS&gt;42</t>
  </si>
  <si>
    <t>GS&gt;43</t>
  </si>
  <si>
    <t>GS&gt;44</t>
  </si>
  <si>
    <t>GS&gt;45</t>
  </si>
  <si>
    <t>GS&gt;46</t>
  </si>
  <si>
    <t>GS&gt;47</t>
  </si>
  <si>
    <t>GS&gt;48</t>
  </si>
  <si>
    <t>GS&gt;49</t>
  </si>
  <si>
    <t>Rate</t>
  </si>
  <si>
    <t>Difference
in Savings ($)</t>
  </si>
  <si>
    <t>Difference 
in savings</t>
  </si>
  <si>
    <t>Difference 
in Savings</t>
  </si>
  <si>
    <t xml:space="preserve">LDC Custom Programs </t>
  </si>
  <si>
    <t>credit to customer</t>
  </si>
  <si>
    <t>Truckload Event Pilot Program</t>
  </si>
  <si>
    <t>Home Depot Home Appliance Market Uplift Conservation Fund Pilot Program</t>
  </si>
  <si>
    <t>Save on Energy Heating &amp; Cooling Program</t>
  </si>
  <si>
    <t>Business Refrigeration Incentives Local Program</t>
  </si>
  <si>
    <t>Save on Energy Retrofit Program - SL only</t>
  </si>
  <si>
    <t>Save on Energy Retrofit Program reallocation after remove Street Lighting kWh savings</t>
  </si>
  <si>
    <t>Original</t>
  </si>
  <si>
    <t>reallocation</t>
  </si>
  <si>
    <t>the 2017 verified 2016 results</t>
  </si>
  <si>
    <t>Non-Tier 1</t>
  </si>
  <si>
    <t>Residential and Small Commercial Demand Response</t>
  </si>
  <si>
    <t>Non-LDC</t>
  </si>
  <si>
    <t>Dx</t>
  </si>
  <si>
    <t>N/A</t>
  </si>
  <si>
    <t>2006-2010</t>
  </si>
  <si>
    <t>Commercial</t>
  </si>
  <si>
    <t>n/a</t>
  </si>
  <si>
    <t>Dehumidifier Load Shape</t>
  </si>
  <si>
    <t>Equipment</t>
  </si>
  <si>
    <t>Custom loadshapes for clotheslines, outdoor timers and power bars based on survey results.</t>
  </si>
  <si>
    <t>measures</t>
  </si>
  <si>
    <t>Homes</t>
  </si>
  <si>
    <t>Audit</t>
  </si>
  <si>
    <t>Energy Managers</t>
  </si>
  <si>
    <t>Program Enabled</t>
  </si>
  <si>
    <t>LDC Program Enabled Savings</t>
  </si>
  <si>
    <t>Time-of-Use Savings</t>
  </si>
  <si>
    <t>Blended Load Shape used for furnaces</t>
  </si>
  <si>
    <t>non-Tier 1</t>
  </si>
  <si>
    <t xml:space="preserve">Demand Response 3 </t>
  </si>
  <si>
    <t>PowerStream</t>
  </si>
  <si>
    <t>Save on Energy Business Refrigeration Incentive Program</t>
  </si>
  <si>
    <t>Save on Energy Energy Performance Program for Multi-Site Customers</t>
  </si>
  <si>
    <t>Save on Energy Retrofit Program - P4P</t>
  </si>
  <si>
    <t>Save on Energy Retrofit Program Enabled Savings</t>
  </si>
  <si>
    <t>Save on Energy Instant Discount Program</t>
  </si>
  <si>
    <t>Whole Home Pilot Program</t>
  </si>
  <si>
    <t>Percentage</t>
  </si>
  <si>
    <t>total</t>
  </si>
  <si>
    <t>Smart Thermostat Program</t>
  </si>
  <si>
    <t>Social Benchmarking Program - OPower</t>
  </si>
  <si>
    <t>KW</t>
  </si>
  <si>
    <t>KWH</t>
  </si>
  <si>
    <t>Split for Energy does not equal to Demand, deemed use energy split</t>
  </si>
  <si>
    <t>Split for Energy does not equal to Demand, deemed use demand split</t>
  </si>
  <si>
    <t>Save on Energy Retrofit Program (excluding Streetlighting)</t>
  </si>
  <si>
    <t>for 2015</t>
  </si>
  <si>
    <t>2015 Adjustment</t>
  </si>
  <si>
    <t>2017 Verified 2015 Energy Persisting</t>
  </si>
  <si>
    <t>K:\Rates Group\VQ\2018\Distribution Revenue\2018 Budget\Q3 2018 Forecast\Backup\CDM data\[2016 Verified True-ups in 2017(3).xlsx]Sheet4</t>
  </si>
  <si>
    <t>2017 Verified 2016 Energy Persisting</t>
  </si>
  <si>
    <t>for 2016</t>
  </si>
  <si>
    <t>Save on Energy Process &amp; Systems Upgrades Program - P4P</t>
  </si>
  <si>
    <t>Note: Adjustment to 2016 savings updated persistence to 2018, prorated, did not use CDM provided 2016 adjustment to 2017 and 2018 data - Retrofit data not reasonable</t>
  </si>
  <si>
    <t>2017 Result - verified</t>
  </si>
  <si>
    <t>K:\Rates Group\SRA\LRAMVA\2018\Q3-2018\Source\[2018 Q3 - LRAMVA 20180919 V07.xlsx]2015</t>
  </si>
  <si>
    <t>K:\Rates Group\SRA\LRAMVA\2018\Q3-2018\Source\[2018 Q3 - LRAMVA 20180919 V07.xlsx]2016</t>
  </si>
  <si>
    <t>K:\Rates Group\SRA\LRAMVA\2018\Q3-2018\Source\[2018 Q3 - LRAMVA 20180919 V07.xlsx]2017</t>
  </si>
  <si>
    <t>IESO - Energy Performance Program</t>
  </si>
  <si>
    <t xml:space="preserve">LDCs must clearly show how it has allocated actual CDM savings to applicable rate classes, including supporting documentation and rationale for its proposal.  This should be shown by customer class and program each year.  </t>
  </si>
  <si>
    <t>Please provide documentation and/or data to substantiate program savings that were not provided in the IESO's verified results reports (i.e., streetlighting projects).</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</si>
  <si>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</si>
  <si>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Summary of Project #1</t>
  </si>
  <si>
    <t>Actual lost revenue based on kW billing</t>
  </si>
  <si>
    <t>Pre-conversion billing demand</t>
  </si>
  <si>
    <t>Post-conversion billing demand</t>
  </si>
  <si>
    <t>Billed amount (kW)</t>
  </si>
  <si>
    <t>Gross kW reduction</t>
  </si>
  <si>
    <t>Net to Gross Ratio</t>
  </si>
  <si>
    <t>Net kW reduction</t>
  </si>
  <si>
    <t>Fixture type</t>
  </si>
  <si>
    <t>Billing Wattage (kW)</t>
  </si>
  <si>
    <t>Quantity</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</si>
  <si>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</si>
  <si>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</si>
  <si>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</si>
  <si>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</si>
  <si>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</si>
  <si>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</si>
  <si>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</si>
  <si>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</si>
  <si>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</si>
  <si>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</si>
  <si>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City of Markham</t>
  </si>
  <si>
    <t>Persistence in 2016</t>
  </si>
  <si>
    <t>Persistence in 2017</t>
  </si>
  <si>
    <t>Persistence in 2018</t>
  </si>
  <si>
    <t>Persistence in 2019</t>
  </si>
  <si>
    <t>High-Pressure Sodium Street Lights (HPS) 100W</t>
  </si>
  <si>
    <t>High-Pressure Sodium Street Lights (HPS) 150W</t>
  </si>
  <si>
    <t>High-Pressure Sodium Street Lights (HPS) 250W</t>
  </si>
  <si>
    <t>High-Pressure Sodium Street Lights (HPS) 400W</t>
  </si>
  <si>
    <t>High-Pressure Sodium Street Lights (HPS) 70W</t>
  </si>
  <si>
    <t>LED 29</t>
  </si>
  <si>
    <t>LED 9 -Double Head 1</t>
  </si>
  <si>
    <t>LED 9 -Double Head 2</t>
  </si>
  <si>
    <t>LED 12</t>
  </si>
  <si>
    <t>LED 23</t>
  </si>
  <si>
    <t>LED 17</t>
  </si>
  <si>
    <t>LED 19</t>
  </si>
  <si>
    <t>LED 25</t>
  </si>
  <si>
    <t>LED 24</t>
  </si>
  <si>
    <t>LED 13</t>
  </si>
  <si>
    <t>LED 21</t>
  </si>
  <si>
    <t>LED 16</t>
  </si>
  <si>
    <t>LED13</t>
  </si>
  <si>
    <t>LED 10</t>
  </si>
  <si>
    <t>LED 11</t>
  </si>
  <si>
    <t>LED 18</t>
  </si>
  <si>
    <t>LED 14</t>
  </si>
  <si>
    <t>LED 27</t>
  </si>
  <si>
    <t>LED 15</t>
  </si>
  <si>
    <t>LED2</t>
  </si>
  <si>
    <t>LED4</t>
  </si>
  <si>
    <t>LED3</t>
  </si>
  <si>
    <t>LED1</t>
  </si>
  <si>
    <t>LED5</t>
  </si>
  <si>
    <t>LED19</t>
  </si>
  <si>
    <t>LED23</t>
  </si>
  <si>
    <t>LED16</t>
  </si>
  <si>
    <t>LED21</t>
  </si>
  <si>
    <t>LED10</t>
  </si>
  <si>
    <t>LED14</t>
  </si>
  <si>
    <t>LED18</t>
  </si>
  <si>
    <t>LED24</t>
  </si>
  <si>
    <t>LED29</t>
  </si>
  <si>
    <t>LED12</t>
  </si>
  <si>
    <t>LED27</t>
  </si>
  <si>
    <t>LED15</t>
  </si>
  <si>
    <t>High-Pressure Sodium Street Lights (HPS) 50W</t>
  </si>
  <si>
    <t>High-Pressure Sodium Street Lights (HPS) 200W</t>
  </si>
  <si>
    <t>Mercury Vapor Street Lights (MV) 125W</t>
  </si>
  <si>
    <t>Mercury Vapor Street Lights (MV) 175W</t>
  </si>
  <si>
    <t>Mercury Vapor Street Lights (MV) 250W</t>
  </si>
  <si>
    <t>Mercury Vapor Street Lights (MV) 400W</t>
  </si>
  <si>
    <t>LED 28</t>
  </si>
  <si>
    <t>LED 20</t>
  </si>
  <si>
    <t>LED 22</t>
  </si>
  <si>
    <t>LED 26</t>
  </si>
  <si>
    <t>LED 1</t>
  </si>
  <si>
    <t>LED 2</t>
  </si>
  <si>
    <t>LED 3</t>
  </si>
  <si>
    <t>LED 4</t>
  </si>
  <si>
    <t>LED 5</t>
  </si>
  <si>
    <t>Table 8-b:  City of Barrie</t>
  </si>
  <si>
    <t>Details of Project #1 (Oct, 2015)</t>
  </si>
  <si>
    <t>LEDA</t>
  </si>
  <si>
    <t>LED9</t>
  </si>
  <si>
    <t>LEDG</t>
  </si>
  <si>
    <t>LEDF</t>
  </si>
  <si>
    <t>LEDB</t>
  </si>
  <si>
    <t>LEDC</t>
  </si>
  <si>
    <t>LEDE</t>
  </si>
  <si>
    <t>LEDD</t>
  </si>
  <si>
    <t>LEDJ</t>
  </si>
  <si>
    <t>LEDI</t>
  </si>
  <si>
    <t>LEDH</t>
  </si>
  <si>
    <t>LEDK</t>
  </si>
  <si>
    <t>LED0</t>
  </si>
  <si>
    <t>LED8</t>
  </si>
  <si>
    <t>Table 8-c:  Town of Aurora</t>
  </si>
  <si>
    <t>Details of Project #1 (Jul, 2016)</t>
  </si>
  <si>
    <t>Details of Project #1 (Jul, 2015)</t>
  </si>
  <si>
    <t>LED6</t>
  </si>
  <si>
    <t>LED7</t>
  </si>
  <si>
    <t>LED11</t>
  </si>
  <si>
    <t>LED17</t>
  </si>
  <si>
    <t>LED26</t>
  </si>
  <si>
    <t>LED25</t>
  </si>
  <si>
    <t>Table 8-d:  Town of Bradford</t>
  </si>
  <si>
    <t>Details of Project #1 (Apr, 2017)</t>
  </si>
  <si>
    <t>Table 8-e:  Town of New Tecumseth</t>
  </si>
  <si>
    <t>Summary of Project #2</t>
  </si>
  <si>
    <t>Details of Project #2 (Aug, 2017)</t>
  </si>
  <si>
    <t>The IESO performs evaluations for all of its programs, which includes examining gross energy savings from the programs and the net-to-gross ratio (“NTGR”). From these evaluations the IESO calculates net energy savings by initiative within a program group (residential, business, industrial and low income). Peak load savings are also calculated, and reported by initiative within a program group. For initiatives implemented under the Residential and Low Income Programs, 100% of CDM savings were attributed to the Residential Rate Class. For initiatives implemented under the Commercial and Industrial programs that apply to more than one rate class, the savings were estimated by rate class, based on participant-specific information, where available.</t>
  </si>
  <si>
    <t>Save on Energy Smart Thermostat Program</t>
  </si>
  <si>
    <t>8. Streetlighting</t>
  </si>
  <si>
    <t>Tab 8 Streetlight information</t>
  </si>
  <si>
    <t>Tab 8 of detail streetlight project information has been updated</t>
  </si>
  <si>
    <t>The rationale is to align with the OEB approach to calculate Streetlight related demand savings</t>
  </si>
  <si>
    <t>Adjustments to 2017 Savings</t>
  </si>
  <si>
    <t>Adjustment to 2017 savings were provided on the Participation and Cost Report to account for any subsequent savings related to the 2017 program</t>
  </si>
  <si>
    <t>Alectra has calculated the Adjustments to the 2017 savings in order to report and calculate LRAMVA results.</t>
  </si>
  <si>
    <t>LRAMVA threshold has been updated</t>
  </si>
  <si>
    <t>EB-2019-0018</t>
  </si>
  <si>
    <t>EB-2018-0016</t>
  </si>
  <si>
    <t>2019 IRM Application</t>
  </si>
  <si>
    <t>2020 IRM Application</t>
  </si>
  <si>
    <t>Custom loadshapes for some clotheslines, outdoor timers and power bars based on survey results.</t>
  </si>
  <si>
    <t>Projects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</si>
</sst>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
    <numFmt numFmtId="290" formatCode="[$-409]mmm\-yy;@"/>
  </numFmts>
  <fonts count="254">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sz val="10"/>
      <color rgb="FF000000"/>
      <name val="Arial"/>
      <family val="2"/>
    </font>
    <font>
      <sz val="8"/>
      <color indexed="81"/>
      <name val="Tahoma"/>
      <family val="2"/>
    </font>
    <font>
      <b/>
      <sz val="8"/>
      <color indexed="81"/>
      <name val="Tahoma"/>
      <family val="2"/>
    </font>
    <font>
      <sz val="8"/>
      <color theme="1"/>
      <name val="Arial"/>
      <family val="2"/>
    </font>
    <font>
      <sz val="10"/>
      <color indexed="81"/>
      <name val="Tahoma"/>
      <family val="2"/>
    </font>
    <font>
      <b/>
      <sz val="8"/>
      <color theme="1"/>
      <name val="Arial"/>
      <family val="2"/>
    </font>
    <font>
      <b/>
      <sz val="12"/>
      <color rgb="FFFF0000"/>
      <name val="Arial"/>
      <family val="2"/>
    </font>
    <font>
      <sz val="12"/>
      <color rgb="FF0033CC"/>
      <name val="Arial"/>
      <family val="2"/>
    </font>
    <font>
      <b/>
      <sz val="10"/>
      <color rgb="FF0033CC"/>
      <name val="Arial"/>
      <family val="2"/>
    </font>
    <font>
      <u/>
      <sz val="11"/>
      <color rgb="FF0033CC"/>
      <name val="Arial"/>
      <family val="2"/>
    </font>
    <font>
      <sz val="11"/>
      <color rgb="FF0033CC"/>
      <name val="Calibri"/>
      <family val="2"/>
      <scheme val="minor"/>
    </font>
    <font>
      <sz val="11"/>
      <color rgb="FF0033CC"/>
      <name val="Arial"/>
      <family val="2"/>
    </font>
    <font>
      <sz val="10"/>
      <color rgb="FF0033CC"/>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10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FF66"/>
        <bgColor indexed="64"/>
      </patternFill>
    </fill>
    <fill>
      <patternFill patternType="solid">
        <fgColor theme="0" tint="-0.34998626667073579"/>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632DA"/>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43" fontId="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43" fontId="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xf numFmtId="0" fontId="13"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43" fontId="76" fillId="0" borderId="0" applyFont="0" applyFill="0" applyBorder="0" applyAlignment="0" applyProtection="0"/>
    <xf numFmtId="0" fontId="13"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7" fillId="0" borderId="0"/>
    <xf numFmtId="0" fontId="78"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79" fillId="0" borderId="0" applyFont="0" applyFill="0" applyBorder="0" applyAlignment="0" applyProtection="0"/>
    <xf numFmtId="185" fontId="79" fillId="0" borderId="0" applyFont="0" applyFill="0" applyBorder="0" applyAlignment="0" applyProtection="0"/>
    <xf numFmtId="39" fontId="12" fillId="0" borderId="0" applyFont="0" applyFill="0" applyBorder="0" applyAlignment="0" applyProtection="0"/>
    <xf numFmtId="0" fontId="77" fillId="0" borderId="0"/>
    <xf numFmtId="0" fontId="12" fillId="0" borderId="0">
      <alignment vertical="top"/>
    </xf>
    <xf numFmtId="0" fontId="78" fillId="0" borderId="0" applyNumberFormat="0" applyFill="0">
      <alignment horizontal="left" vertical="center" wrapText="1"/>
    </xf>
    <xf numFmtId="186" fontId="12" fillId="0" borderId="0" applyFont="0" applyFill="0" applyBorder="0" applyAlignment="0" applyProtection="0"/>
    <xf numFmtId="187" fontId="79" fillId="0" borderId="0" applyFont="0" applyFill="0" applyBorder="0" applyAlignment="0" applyProtection="0"/>
    <xf numFmtId="188" fontId="79" fillId="0" borderId="0" applyFont="0" applyFill="0" applyBorder="0" applyAlignment="0" applyProtection="0"/>
    <xf numFmtId="189" fontId="79" fillId="0" borderId="0" applyFont="0" applyFill="0" applyBorder="0" applyAlignment="0" applyProtection="0"/>
    <xf numFmtId="190" fontId="79"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79" fillId="0" borderId="0" applyFont="0" applyFill="0" applyBorder="0" applyAlignment="0" applyProtection="0"/>
    <xf numFmtId="168" fontId="79"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79"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0" fillId="0" borderId="0">
      <alignment horizontal="right"/>
    </xf>
    <xf numFmtId="9" fontId="78"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1" fillId="0" borderId="0" applyFont="0" applyFill="0" applyBorder="0" applyAlignment="0" applyProtection="0"/>
    <xf numFmtId="0" fontId="12" fillId="0" borderId="0"/>
    <xf numFmtId="9" fontId="82" fillId="0" borderId="0" applyFont="0" applyFill="0" applyBorder="0" applyAlignment="0" applyProtection="0"/>
    <xf numFmtId="10" fontId="82" fillId="0" borderId="0" applyFont="0" applyFill="0" applyBorder="0" applyAlignment="0" applyProtection="0"/>
    <xf numFmtId="0" fontId="79" fillId="0" borderId="0" applyNumberFormat="0" applyFill="0" applyBorder="0" applyAlignment="0" applyProtection="0"/>
    <xf numFmtId="0" fontId="19" fillId="0" borderId="0"/>
    <xf numFmtId="200" fontId="78" fillId="0" borderId="0" applyNumberFormat="0" applyFill="0">
      <alignment horizontal="left" vertical="center" wrapText="1"/>
    </xf>
    <xf numFmtId="164" fontId="82" fillId="0" borderId="0" applyFont="0" applyFill="0" applyBorder="0" applyAlignment="0" applyProtection="0"/>
    <xf numFmtId="166" fontId="82" fillId="0" borderId="0" applyFont="0" applyFill="0" applyBorder="0" applyAlignment="0" applyProtection="0"/>
    <xf numFmtId="0" fontId="83" fillId="0" borderId="0" applyFont="0" applyFill="0" applyBorder="0" applyAlignment="0" applyProtection="0"/>
    <xf numFmtId="201" fontId="83" fillId="0" borderId="0" applyFont="0" applyFill="0" applyBorder="0" applyAlignment="0" applyProtection="0"/>
    <xf numFmtId="0" fontId="78" fillId="25" borderId="0" applyFont="0" applyFill="0" applyProtection="0"/>
    <xf numFmtId="182" fontId="12" fillId="0" borderId="0"/>
    <xf numFmtId="202" fontId="84"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5"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5"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5"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5"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5"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5"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5"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5"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5"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5"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5"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5"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167" fontId="86" fillId="0" borderId="0" applyFont="0"/>
    <xf numFmtId="167" fontId="86" fillId="0" borderId="65" applyFont="0"/>
    <xf numFmtId="168" fontId="86" fillId="0" borderId="0" applyFont="0"/>
    <xf numFmtId="204" fontId="87" fillId="0" borderId="10">
      <alignment horizontal="right"/>
    </xf>
    <xf numFmtId="204" fontId="87" fillId="0" borderId="10" applyFill="0">
      <alignment horizontal="right"/>
    </xf>
    <xf numFmtId="3" fontId="12" fillId="0" borderId="10" applyFill="0">
      <alignment horizontal="right"/>
    </xf>
    <xf numFmtId="205" fontId="87" fillId="0" borderId="10" applyFill="0">
      <alignment horizontal="right"/>
    </xf>
    <xf numFmtId="206" fontId="11" fillId="62" borderId="66">
      <alignment horizontal="center" vertical="center"/>
    </xf>
    <xf numFmtId="0" fontId="12" fillId="0" borderId="0"/>
    <xf numFmtId="182" fontId="88" fillId="0" borderId="0"/>
    <xf numFmtId="0" fontId="12" fillId="0" borderId="0"/>
    <xf numFmtId="207" fontId="12" fillId="0" borderId="10">
      <alignment horizontal="right"/>
      <protection locked="0"/>
    </xf>
    <xf numFmtId="165" fontId="87" fillId="0" borderId="10" applyNumberFormat="0" applyFont="0" applyBorder="0" applyProtection="0">
      <alignment horizontal="right"/>
    </xf>
    <xf numFmtId="208" fontId="89" fillId="63" borderId="67"/>
    <xf numFmtId="0" fontId="12" fillId="0" borderId="0" applyNumberFormat="0" applyFill="0" applyBorder="0" applyAlignment="0" applyProtection="0"/>
    <xf numFmtId="0" fontId="90" fillId="0" borderId="0" applyNumberFormat="0" applyFill="0" applyBorder="0" applyAlignment="0" applyProtection="0"/>
    <xf numFmtId="0" fontId="91" fillId="0" borderId="0"/>
    <xf numFmtId="0" fontId="31" fillId="0" borderId="0" applyNumberFormat="0" applyFill="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1" fontId="93" fillId="64" borderId="11" applyNumberFormat="0" applyBorder="0" applyAlignment="0">
      <alignment horizontal="center" vertical="top" wrapText="1"/>
      <protection hidden="1"/>
    </xf>
    <xf numFmtId="0" fontId="94" fillId="65" borderId="0"/>
    <xf numFmtId="0" fontId="95" fillId="0" borderId="0" applyAlignment="0"/>
    <xf numFmtId="0" fontId="96" fillId="0" borderId="5" applyNumberFormat="0" applyFill="0" applyAlignment="0" applyProtection="0"/>
    <xf numFmtId="0" fontId="97" fillId="0" borderId="68" applyNumberFormat="0" applyFont="0" applyFill="0" applyAlignment="0" applyProtection="0"/>
    <xf numFmtId="0" fontId="98" fillId="0" borderId="69" applyNumberFormat="0" applyFont="0" applyFill="0" applyAlignment="0" applyProtection="0">
      <alignment horizontal="centerContinuous"/>
    </xf>
    <xf numFmtId="0" fontId="82" fillId="0" borderId="5" applyNumberFormat="0" applyFont="0" applyFill="0" applyAlignment="0" applyProtection="0"/>
    <xf numFmtId="0" fontId="82" fillId="0" borderId="11" applyNumberFormat="0" applyFont="0" applyFill="0" applyAlignment="0" applyProtection="0"/>
    <xf numFmtId="0" fontId="82" fillId="0" borderId="12" applyNumberFormat="0" applyFont="0" applyFill="0" applyAlignment="0" applyProtection="0"/>
    <xf numFmtId="0" fontId="82" fillId="0" borderId="44" applyNumberFormat="0" applyFont="0" applyFill="0" applyAlignment="0" applyProtection="0"/>
    <xf numFmtId="209" fontId="12" fillId="0" borderId="0" applyFont="0" applyFill="0" applyBorder="0" applyAlignment="0" applyProtection="0"/>
    <xf numFmtId="0" fontId="79" fillId="0" borderId="0">
      <alignment horizontal="right"/>
    </xf>
    <xf numFmtId="0" fontId="83" fillId="0" borderId="0" applyFont="0" applyFill="0" applyBorder="0" applyAlignment="0" applyProtection="0"/>
    <xf numFmtId="210" fontId="79" fillId="0" borderId="0" applyFill="0" applyBorder="0" applyAlignment="0"/>
    <xf numFmtId="211" fontId="79" fillId="0" borderId="0" applyFill="0" applyBorder="0" applyAlignment="0"/>
    <xf numFmtId="173" fontId="79" fillId="0" borderId="0" applyFill="0" applyBorder="0" applyAlignment="0"/>
    <xf numFmtId="212" fontId="79" fillId="0" borderId="0" applyFill="0" applyBorder="0" applyAlignment="0"/>
    <xf numFmtId="173" fontId="12" fillId="0" borderId="0" applyFill="0" applyBorder="0" applyAlignment="0"/>
    <xf numFmtId="210" fontId="79" fillId="0" borderId="0" applyFill="0" applyBorder="0" applyAlignment="0"/>
    <xf numFmtId="212" fontId="12" fillId="0" borderId="0" applyFill="0" applyBorder="0" applyAlignment="0"/>
    <xf numFmtId="211" fontId="79" fillId="0" borderId="0" applyFill="0" applyBorder="0" applyAlignment="0"/>
    <xf numFmtId="0" fontId="17" fillId="21" borderId="29" applyNumberFormat="0" applyAlignment="0" applyProtection="0"/>
    <xf numFmtId="0" fontId="99" fillId="33" borderId="59" applyNumberFormat="0" applyAlignment="0" applyProtection="0"/>
    <xf numFmtId="0" fontId="99" fillId="33" borderId="59" applyNumberFormat="0" applyAlignment="0" applyProtection="0"/>
    <xf numFmtId="0" fontId="99" fillId="33" borderId="59" applyNumberFormat="0" applyAlignment="0" applyProtection="0"/>
    <xf numFmtId="0" fontId="99" fillId="33" borderId="59" applyNumberFormat="0" applyAlignment="0" applyProtection="0"/>
    <xf numFmtId="0" fontId="99" fillId="33" borderId="59" applyNumberFormat="0" applyAlignment="0" applyProtection="0"/>
    <xf numFmtId="0" fontId="69" fillId="33" borderId="59" applyNumberFormat="0" applyAlignment="0" applyProtection="0"/>
    <xf numFmtId="0" fontId="69" fillId="33" borderId="59" applyNumberFormat="0" applyAlignment="0" applyProtection="0"/>
    <xf numFmtId="182" fontId="97"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1" fillId="34" borderId="62" applyNumberFormat="0" applyAlignment="0" applyProtection="0"/>
    <xf numFmtId="0" fontId="71" fillId="34" borderId="62" applyNumberFormat="0" applyAlignment="0" applyProtection="0"/>
    <xf numFmtId="214" fontId="12" fillId="0" borderId="0" applyNumberFormat="0" applyFont="0" applyFill="0" applyAlignment="0" applyProtection="0"/>
    <xf numFmtId="0" fontId="96" fillId="0" borderId="5" applyNumberFormat="0" applyFill="0" applyProtection="0">
      <alignment horizontal="left" vertical="center"/>
    </xf>
    <xf numFmtId="0" fontId="100" fillId="0" borderId="0">
      <alignment horizontal="center" wrapText="1"/>
      <protection hidden="1"/>
    </xf>
    <xf numFmtId="0" fontId="101" fillId="0" borderId="0">
      <alignment horizontal="right"/>
    </xf>
    <xf numFmtId="171" fontId="84" fillId="0" borderId="0" applyBorder="0">
      <alignment horizontal="right"/>
    </xf>
    <xf numFmtId="171" fontId="84" fillId="0" borderId="68" applyAlignment="0">
      <alignment horizontal="right"/>
    </xf>
    <xf numFmtId="215" fontId="79" fillId="0" borderId="0"/>
    <xf numFmtId="215" fontId="79" fillId="0" borderId="0"/>
    <xf numFmtId="215" fontId="79" fillId="0" borderId="0"/>
    <xf numFmtId="215" fontId="79" fillId="0" borderId="0"/>
    <xf numFmtId="215" fontId="79" fillId="0" borderId="0"/>
    <xf numFmtId="215" fontId="79" fillId="0" borderId="0"/>
    <xf numFmtId="215" fontId="79" fillId="0" borderId="0"/>
    <xf numFmtId="215" fontId="79" fillId="0" borderId="0"/>
    <xf numFmtId="168" fontId="102" fillId="0" borderId="0" applyFont="0" applyBorder="0">
      <alignment horizontal="right"/>
    </xf>
    <xf numFmtId="210" fontId="79" fillId="0" borderId="0" applyFont="0" applyFill="0" applyBorder="0" applyAlignment="0" applyProtection="0"/>
    <xf numFmtId="216" fontId="12" fillId="0" borderId="0" applyFont="0"/>
    <xf numFmtId="0" fontId="103" fillId="0" borderId="0" applyFont="0" applyFill="0" applyBorder="0" applyProtection="0">
      <alignment horizontal="right"/>
    </xf>
    <xf numFmtId="0" fontId="103"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4"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4"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0" fillId="0" borderId="0" applyFont="0" applyFill="0" applyBorder="0" applyAlignment="0" applyProtection="0"/>
    <xf numFmtId="170" fontId="104"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5"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9"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8" fillId="0" borderId="0" applyFont="0" applyFill="0" applyBorder="0" applyAlignment="0" applyProtection="0"/>
    <xf numFmtId="182" fontId="109" fillId="0" borderId="0"/>
    <xf numFmtId="0" fontId="110" fillId="0" borderId="0"/>
    <xf numFmtId="0" fontId="12" fillId="24" borderId="30" applyNumberFormat="0" applyFont="0" applyAlignment="0" applyProtection="0"/>
    <xf numFmtId="0" fontId="111" fillId="67" borderId="0">
      <alignment horizontal="center" vertical="center" wrapText="1"/>
    </xf>
    <xf numFmtId="219" fontId="12" fillId="0" borderId="0" applyFill="0" applyBorder="0">
      <alignment horizontal="right"/>
      <protection locked="0"/>
    </xf>
    <xf numFmtId="211" fontId="79" fillId="0" borderId="0" applyFont="0" applyFill="0" applyBorder="0" applyAlignment="0" applyProtection="0"/>
    <xf numFmtId="220" fontId="37" fillId="0" borderId="0">
      <alignment horizontal="right"/>
    </xf>
    <xf numFmtId="166" fontId="112" fillId="0" borderId="70">
      <protection locked="0"/>
    </xf>
    <xf numFmtId="0" fontId="103"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1"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6" fillId="0" borderId="0" applyFont="0" applyFill="0" applyBorder="0" applyAlignment="0" applyProtection="0"/>
    <xf numFmtId="169" fontId="90"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6"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3"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169" fontId="7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79" fillId="0" borderId="0" applyFont="0" applyFill="0" applyBorder="0" applyProtection="0">
      <alignment horizontal="right"/>
    </xf>
    <xf numFmtId="224" fontId="107" fillId="0" borderId="71" applyFont="0" applyFill="0" applyBorder="0" applyAlignment="0" applyProtection="0"/>
    <xf numFmtId="225" fontId="87" fillId="0" borderId="0" applyFont="0" applyFill="0" applyBorder="0" applyAlignment="0" applyProtection="0">
      <alignment vertical="center"/>
    </xf>
    <xf numFmtId="226" fontId="87" fillId="0" borderId="0" applyFont="0" applyFill="0" applyBorder="0" applyAlignment="0" applyProtection="0">
      <alignment vertical="center"/>
    </xf>
    <xf numFmtId="0" fontId="100" fillId="0" borderId="0" applyFont="0" applyFill="0" applyBorder="0" applyAlignment="0">
      <protection locked="0"/>
    </xf>
    <xf numFmtId="0" fontId="83" fillId="0" borderId="0" applyFont="0" applyFill="0" applyBorder="0" applyAlignment="0" applyProtection="0"/>
    <xf numFmtId="227" fontId="77" fillId="0" borderId="72" applyNumberFormat="0" applyFill="0">
      <alignment horizontal="right"/>
    </xf>
    <xf numFmtId="227" fontId="77" fillId="0" borderId="72" applyNumberFormat="0" applyFill="0">
      <alignment horizontal="right"/>
    </xf>
    <xf numFmtId="1" fontId="114" fillId="0" borderId="0"/>
    <xf numFmtId="228" fontId="97" fillId="0" borderId="0" applyFont="0" applyFill="0" applyBorder="0" applyProtection="0">
      <alignment horizontal="right"/>
    </xf>
    <xf numFmtId="229" fontId="80" fillId="65" borderId="9" applyFont="0" applyFill="0" applyBorder="0" applyAlignment="0" applyProtection="0"/>
    <xf numFmtId="230" fontId="107" fillId="0" borderId="0" applyFont="0" applyFill="0" applyBorder="0" applyAlignment="0" applyProtection="0"/>
    <xf numFmtId="230" fontId="107" fillId="0" borderId="0" applyFont="0" applyFill="0" applyBorder="0" applyAlignment="0" applyProtection="0"/>
    <xf numFmtId="231" fontId="84" fillId="0" borderId="5" applyFont="0" applyFill="0" applyBorder="0" applyAlignment="0" applyProtection="0"/>
    <xf numFmtId="183" fontId="12" fillId="0" borderId="0" applyFont="0" applyFill="0" applyBorder="0" applyAlignment="0" applyProtection="0"/>
    <xf numFmtId="232" fontId="105" fillId="0" borderId="0" applyFont="0" applyFill="0" applyBorder="0" applyAlignment="0" applyProtection="0"/>
    <xf numFmtId="14" fontId="19" fillId="0" borderId="0" applyFill="0" applyBorder="0" applyAlignment="0"/>
    <xf numFmtId="0" fontId="12" fillId="0" borderId="0">
      <alignment horizontal="left" vertical="top"/>
    </xf>
    <xf numFmtId="167" fontId="115" fillId="0" borderId="0"/>
    <xf numFmtId="0" fontId="107" fillId="0" borderId="0"/>
    <xf numFmtId="168" fontId="12" fillId="0" borderId="0" applyFont="0" applyFill="0" applyBorder="0" applyAlignment="0" applyProtection="0"/>
    <xf numFmtId="170" fontId="12" fillId="0" borderId="0" applyFont="0" applyFill="0" applyBorder="0" applyAlignment="0" applyProtection="0"/>
    <xf numFmtId="0" fontId="116" fillId="0" borderId="0">
      <protection locked="0"/>
    </xf>
    <xf numFmtId="0" fontId="12" fillId="0" borderId="0"/>
    <xf numFmtId="167" fontId="79"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7" fillId="0" borderId="0" applyFill="0" applyBorder="0" applyAlignment="0" applyProtection="0"/>
    <xf numFmtId="1" fontId="97" fillId="0" borderId="0"/>
    <xf numFmtId="233" fontId="118" fillId="0" borderId="0">
      <protection locked="0"/>
    </xf>
    <xf numFmtId="233" fontId="118" fillId="0" borderId="0">
      <protection locked="0"/>
    </xf>
    <xf numFmtId="210" fontId="79" fillId="0" borderId="0" applyFill="0" applyBorder="0" applyAlignment="0"/>
    <xf numFmtId="211" fontId="79" fillId="0" borderId="0" applyFill="0" applyBorder="0" applyAlignment="0"/>
    <xf numFmtId="210" fontId="79" fillId="0" borderId="0" applyFill="0" applyBorder="0" applyAlignment="0"/>
    <xf numFmtId="212" fontId="12" fillId="0" borderId="0" applyFill="0" applyBorder="0" applyAlignment="0"/>
    <xf numFmtId="211" fontId="79" fillId="0" borderId="0" applyFill="0" applyBorder="0" applyAlignment="0"/>
    <xf numFmtId="0" fontId="25" fillId="8" borderId="29" applyNumberFormat="0" applyAlignment="0" applyProtection="0"/>
    <xf numFmtId="234" fontId="78" fillId="0" borderId="0" applyFon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235" fontId="100" fillId="68" borderId="11">
      <alignment horizontal="left"/>
    </xf>
    <xf numFmtId="1" fontId="120"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8" fillId="0" borderId="0" applyFont="0" applyFill="0" applyBorder="0" applyAlignment="0" applyProtection="0"/>
    <xf numFmtId="0" fontId="121" fillId="0" borderId="0" applyNumberFormat="0" applyFill="0" applyBorder="0" applyAlignment="0" applyProtection="0"/>
    <xf numFmtId="0" fontId="122" fillId="0" borderId="0" applyFill="0" applyBorder="0" applyProtection="0">
      <alignment horizontal="left"/>
    </xf>
    <xf numFmtId="0" fontId="123" fillId="29" borderId="0" applyNumberFormat="0" applyBorder="0" applyAlignment="0" applyProtection="0"/>
    <xf numFmtId="0" fontId="123" fillId="29" borderId="0" applyNumberFormat="0" applyBorder="0" applyAlignment="0" applyProtection="0"/>
    <xf numFmtId="0" fontId="123" fillId="29" borderId="0" applyNumberFormat="0" applyBorder="0" applyAlignment="0" applyProtection="0"/>
    <xf numFmtId="0" fontId="123" fillId="29" borderId="0" applyNumberFormat="0" applyBorder="0" applyAlignment="0" applyProtection="0"/>
    <xf numFmtId="0" fontId="123" fillId="29" borderId="0" applyNumberFormat="0" applyBorder="0" applyAlignment="0" applyProtection="0"/>
    <xf numFmtId="0" fontId="123" fillId="29" borderId="0" applyNumberFormat="0" applyBorder="0" applyAlignment="0" applyProtection="0"/>
    <xf numFmtId="0" fontId="123"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38" fontId="107" fillId="70" borderId="0" applyNumberFormat="0" applyBorder="0" applyAlignment="0" applyProtection="0"/>
    <xf numFmtId="0" fontId="124"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5" fillId="71" borderId="0" applyNumberFormat="0" applyFont="0" applyAlignment="0"/>
    <xf numFmtId="0" fontId="126"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7" fillId="0" borderId="0">
      <alignment horizontal="centerContinuous"/>
    </xf>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61" fillId="0" borderId="56" applyNumberFormat="0" applyFill="0" applyAlignment="0" applyProtection="0"/>
    <xf numFmtId="0" fontId="128" fillId="0" borderId="0" applyNumberFormat="0" applyFill="0" applyBorder="0" applyAlignment="0" applyProtection="0"/>
    <xf numFmtId="0" fontId="129" fillId="0" borderId="0" applyProtection="0">
      <alignment horizontal="left"/>
    </xf>
    <xf numFmtId="0" fontId="129" fillId="0" borderId="0" applyProtection="0">
      <alignment horizontal="left"/>
    </xf>
    <xf numFmtId="0" fontId="129" fillId="0" borderId="0" applyProtection="0">
      <alignment horizontal="left"/>
    </xf>
    <xf numFmtId="0" fontId="129" fillId="0" borderId="0" applyProtection="0">
      <alignment horizontal="left"/>
    </xf>
    <xf numFmtId="0" fontId="62" fillId="0" borderId="57" applyNumberFormat="0" applyFill="0" applyAlignment="0" applyProtection="0"/>
    <xf numFmtId="0" fontId="129"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1" fillId="0" borderId="58" applyNumberFormat="0" applyFill="0" applyAlignment="0" applyProtection="0"/>
    <xf numFmtId="0" fontId="63" fillId="0" borderId="58" applyNumberFormat="0" applyFill="0" applyAlignment="0" applyProtection="0"/>
    <xf numFmtId="0" fontId="130" fillId="0" borderId="0" applyProtection="0">
      <alignment horizontal="left"/>
    </xf>
    <xf numFmtId="0" fontId="63" fillId="0" borderId="0" applyNumberFormat="0" applyFill="0" applyBorder="0" applyAlignment="0" applyProtection="0"/>
    <xf numFmtId="0" fontId="63" fillId="0" borderId="0" applyNumberFormat="0" applyFill="0" applyBorder="0" applyAlignment="0" applyProtection="0"/>
    <xf numFmtId="0" fontId="132" fillId="0" borderId="0"/>
    <xf numFmtId="0" fontId="91" fillId="0" borderId="0"/>
    <xf numFmtId="238" fontId="86" fillId="0" borderId="0">
      <alignment horizontal="centerContinuous"/>
    </xf>
    <xf numFmtId="0" fontId="133" fillId="0" borderId="75" applyNumberFormat="0" applyFill="0" applyBorder="0" applyAlignment="0" applyProtection="0">
      <alignment horizontal="left"/>
    </xf>
    <xf numFmtId="238" fontId="86"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4" fillId="0" borderId="38">
      <alignment horizontal="left" vertical="center"/>
    </xf>
    <xf numFmtId="0" fontId="134" fillId="72" borderId="0">
      <alignment horizontal="centerContinuous" wrapText="1"/>
    </xf>
    <xf numFmtId="0" fontId="135" fillId="0" borderId="0" applyNumberFormat="0" applyFill="0" applyBorder="0" applyAlignment="0" applyProtection="0"/>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38" fillId="0" borderId="0" applyNumberFormat="0" applyFill="0" applyBorder="0" applyAlignment="0" applyProtection="0"/>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239" fontId="136"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7" fillId="65" borderId="34" applyNumberFormat="0" applyBorder="0" applyAlignment="0" applyProtection="0"/>
    <xf numFmtId="0" fontId="141" fillId="32" borderId="59" applyNumberFormat="0" applyAlignment="0" applyProtection="0"/>
    <xf numFmtId="0" fontId="141" fillId="32" borderId="59" applyNumberFormat="0" applyAlignment="0" applyProtection="0"/>
    <xf numFmtId="0" fontId="141" fillId="32" borderId="59" applyNumberFormat="0" applyAlignment="0" applyProtection="0"/>
    <xf numFmtId="0" fontId="141" fillId="32" borderId="59" applyNumberFormat="0" applyAlignment="0" applyProtection="0"/>
    <xf numFmtId="0" fontId="141" fillId="32" borderId="59" applyNumberFormat="0" applyAlignment="0" applyProtection="0"/>
    <xf numFmtId="0" fontId="67" fillId="32" borderId="59" applyNumberFormat="0" applyAlignment="0" applyProtection="0"/>
    <xf numFmtId="240" fontId="100" fillId="0" borderId="0" applyNumberFormat="0" applyFill="0" applyBorder="0" applyAlignment="0" applyProtection="0"/>
    <xf numFmtId="0" fontId="12" fillId="0" borderId="0" applyNumberFormat="0" applyFill="0" applyBorder="0" applyAlignment="0">
      <protection locked="0"/>
    </xf>
    <xf numFmtId="0" fontId="142" fillId="65" borderId="0" applyNumberFormat="0" applyFont="0" applyBorder="0" applyAlignment="0">
      <alignment horizontal="right"/>
      <protection locked="0"/>
    </xf>
    <xf numFmtId="0" fontId="143"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3" fillId="23" borderId="0" applyNumberFormat="0" applyFont="0" applyBorder="0" applyAlignment="0">
      <alignment horizontal="right" vertical="top"/>
      <protection locked="0"/>
    </xf>
    <xf numFmtId="0" fontId="100" fillId="0" borderId="0" applyFill="0" applyBorder="0">
      <alignment horizontal="right"/>
      <protection locked="0"/>
    </xf>
    <xf numFmtId="242" fontId="144" fillId="0" borderId="78" applyFont="0" applyFill="0" applyBorder="0" applyAlignment="0" applyProtection="0"/>
    <xf numFmtId="243" fontId="12" fillId="0" borderId="0" applyFill="0" applyBorder="0">
      <alignment horizontal="right"/>
      <protection locked="0"/>
    </xf>
    <xf numFmtId="0" fontId="145" fillId="0" borderId="0" applyFill="0" applyBorder="0"/>
    <xf numFmtId="0" fontId="146" fillId="73" borderId="79">
      <alignment horizontal="left" vertical="center" wrapText="1"/>
    </xf>
    <xf numFmtId="0" fontId="83" fillId="0" borderId="0" applyNumberFormat="0" applyFill="0" applyBorder="0" applyProtection="0">
      <alignment horizontal="left" vertical="center"/>
    </xf>
    <xf numFmtId="0" fontId="147"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79" fillId="74" borderId="0" applyNumberFormat="0" applyFont="0" applyBorder="0" applyProtection="0"/>
    <xf numFmtId="2" fontId="148" fillId="0" borderId="5"/>
    <xf numFmtId="210" fontId="79" fillId="0" borderId="0" applyFill="0" applyBorder="0" applyAlignment="0"/>
    <xf numFmtId="211" fontId="79" fillId="0" borderId="0" applyFill="0" applyBorder="0" applyAlignment="0"/>
    <xf numFmtId="210" fontId="79" fillId="0" borderId="0" applyFill="0" applyBorder="0" applyAlignment="0"/>
    <xf numFmtId="212" fontId="12" fillId="0" borderId="0" applyFill="0" applyBorder="0" applyAlignment="0"/>
    <xf numFmtId="211" fontId="79" fillId="0" borderId="0" applyFill="0" applyBorder="0" applyAlignment="0"/>
    <xf numFmtId="0" fontId="149" fillId="0" borderId="61" applyNumberFormat="0" applyFill="0" applyAlignment="0" applyProtection="0"/>
    <xf numFmtId="0" fontId="149" fillId="0" borderId="61" applyNumberFormat="0" applyFill="0" applyAlignment="0" applyProtection="0"/>
    <xf numFmtId="0" fontId="149" fillId="0" borderId="61" applyNumberFormat="0" applyFill="0" applyAlignment="0" applyProtection="0"/>
    <xf numFmtId="0" fontId="149" fillId="0" borderId="61" applyNumberFormat="0" applyFill="0" applyAlignment="0" applyProtection="0"/>
    <xf numFmtId="0" fontId="149" fillId="0" borderId="61" applyNumberFormat="0" applyFill="0" applyAlignment="0" applyProtection="0"/>
    <xf numFmtId="0" fontId="149" fillId="0" borderId="61" applyNumberFormat="0" applyFill="0" applyAlignment="0" applyProtection="0"/>
    <xf numFmtId="0" fontId="149" fillId="0" borderId="61" applyNumberFormat="0" applyFill="0" applyAlignment="0" applyProtection="0"/>
    <xf numFmtId="0" fontId="70" fillId="0" borderId="61" applyNumberFormat="0" applyFill="0" applyAlignment="0" applyProtection="0"/>
    <xf numFmtId="0" fontId="70" fillId="0" borderId="61" applyNumberFormat="0" applyFill="0" applyAlignment="0" applyProtection="0"/>
    <xf numFmtId="14" fontId="84" fillId="0" borderId="5" applyFont="0" applyFill="0" applyBorder="0" applyAlignment="0" applyProtection="0"/>
    <xf numFmtId="3" fontId="12" fillId="0" borderId="0"/>
    <xf numFmtId="1" fontId="150" fillId="0" borderId="0"/>
    <xf numFmtId="244" fontId="151"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2" fillId="0" borderId="0" applyFont="0" applyFill="0" applyBorder="0" applyAlignment="0" applyProtection="0"/>
    <xf numFmtId="3" fontId="83" fillId="0" borderId="0"/>
    <xf numFmtId="3" fontId="83"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7" fillId="65" borderId="0">
      <alignment horizontal="center"/>
    </xf>
    <xf numFmtId="252" fontId="105"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3" fillId="0" borderId="0" applyFont="0" applyFill="0" applyBorder="0" applyProtection="0">
      <alignment horizontal="right"/>
    </xf>
    <xf numFmtId="0" fontId="103" fillId="0" borderId="0" applyFont="0" applyFill="0" applyBorder="0" applyProtection="0">
      <alignment horizontal="right"/>
    </xf>
    <xf numFmtId="0" fontId="103"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95" fillId="0" borderId="0"/>
    <xf numFmtId="241" fontId="87" fillId="0" borderId="0" applyNumberFormat="0" applyFont="0" applyFill="0" applyBorder="0" applyAlignment="0" applyProtection="0">
      <alignment vertical="center"/>
    </xf>
    <xf numFmtId="37" fontId="153" fillId="0" borderId="0"/>
    <xf numFmtId="0" fontId="154" fillId="0" borderId="0"/>
    <xf numFmtId="0" fontId="37" fillId="76" borderId="0" applyNumberFormat="0" applyBorder="0" applyAlignment="0">
      <alignment horizontal="right"/>
      <protection hidden="1"/>
    </xf>
    <xf numFmtId="241" fontId="155" fillId="0" borderId="0" applyNumberFormat="0" applyFill="0" applyBorder="0" applyAlignment="0" applyProtection="0">
      <alignment vertical="center"/>
    </xf>
    <xf numFmtId="1" fontId="83" fillId="0" borderId="0"/>
    <xf numFmtId="254" fontId="156" fillId="0" borderId="0"/>
    <xf numFmtId="37" fontId="80" fillId="77" borderId="0" applyFont="0" applyFill="0" applyBorder="0" applyAlignment="0" applyProtection="0"/>
    <xf numFmtId="233" fontId="12" fillId="0" borderId="0" applyFont="0" applyFill="0" applyBorder="0" applyAlignment="0"/>
    <xf numFmtId="255" fontId="107" fillId="0" borderId="0" applyFont="0" applyFill="0" applyBorder="0" applyAlignment="0"/>
    <xf numFmtId="256" fontId="107" fillId="0" borderId="0" applyFont="0" applyFill="0" applyBorder="0" applyAlignment="0"/>
    <xf numFmtId="255" fontId="107"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0" fillId="0" borderId="0"/>
    <xf numFmtId="0" fontId="12" fillId="0" borderId="0"/>
    <xf numFmtId="0" fontId="6" fillId="0" borderId="0"/>
    <xf numFmtId="0" fontId="12" fillId="0" borderId="0"/>
    <xf numFmtId="0" fontId="6" fillId="0" borderId="0"/>
    <xf numFmtId="0" fontId="6" fillId="0" borderId="0"/>
    <xf numFmtId="0" fontId="6" fillId="0" borderId="0"/>
    <xf numFmtId="0" fontId="100"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0" fillId="0" borderId="0"/>
    <xf numFmtId="0" fontId="6" fillId="0" borderId="0"/>
    <xf numFmtId="0" fontId="100" fillId="0" borderId="0"/>
    <xf numFmtId="0" fontId="100"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0" fillId="0" borderId="0"/>
    <xf numFmtId="0" fontId="12" fillId="0" borderId="0"/>
    <xf numFmtId="239" fontId="12" fillId="0" borderId="0"/>
    <xf numFmtId="0" fontId="100" fillId="0" borderId="0"/>
    <xf numFmtId="0" fontId="100"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0"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4" fillId="0" borderId="0"/>
    <xf numFmtId="0" fontId="12" fillId="0" borderId="0"/>
    <xf numFmtId="239" fontId="12" fillId="0" borderId="0"/>
    <xf numFmtId="239"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0"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0" fillId="0" borderId="0"/>
    <xf numFmtId="0" fontId="100" fillId="0" borderId="0"/>
    <xf numFmtId="0" fontId="100" fillId="0" borderId="0"/>
    <xf numFmtId="0" fontId="100" fillId="0" borderId="0"/>
    <xf numFmtId="0" fontId="100"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2" fillId="0" borderId="0"/>
    <xf numFmtId="0" fontId="12" fillId="0" borderId="0"/>
    <xf numFmtId="0" fontId="100" fillId="0" borderId="0"/>
    <xf numFmtId="0" fontId="76" fillId="0" borderId="0"/>
    <xf numFmtId="0" fontId="100" fillId="0" borderId="0"/>
    <xf numFmtId="0" fontId="100"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0" fontId="100" fillId="0" borderId="0"/>
    <xf numFmtId="0" fontId="6" fillId="0" borderId="0"/>
    <xf numFmtId="0" fontId="6" fillId="0" borderId="0"/>
    <xf numFmtId="0" fontId="6" fillId="0" borderId="0"/>
    <xf numFmtId="0" fontId="100" fillId="0" borderId="0"/>
    <xf numFmtId="0" fontId="100" fillId="0" borderId="0"/>
    <xf numFmtId="0" fontId="100" fillId="0" borderId="0"/>
    <xf numFmtId="0" fontId="100" fillId="0" borderId="0"/>
    <xf numFmtId="0" fontId="100" fillId="0" borderId="0"/>
    <xf numFmtId="0" fontId="14" fillId="0" borderId="0"/>
    <xf numFmtId="0" fontId="100" fillId="0" borderId="0"/>
    <xf numFmtId="0" fontId="76" fillId="0" borderId="0"/>
    <xf numFmtId="0" fontId="76" fillId="0" borderId="0"/>
    <xf numFmtId="0" fontId="100"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6" fillId="0" borderId="0"/>
    <xf numFmtId="0" fontId="6" fillId="0" borderId="0"/>
    <xf numFmtId="0" fontId="100" fillId="0" borderId="0"/>
    <xf numFmtId="0" fontId="12" fillId="0" borderId="0"/>
    <xf numFmtId="0" fontId="76" fillId="0" borderId="0"/>
    <xf numFmtId="0" fontId="12" fillId="0" borderId="0"/>
    <xf numFmtId="0" fontId="12" fillId="0" borderId="0"/>
    <xf numFmtId="0" fontId="76" fillId="0" borderId="0"/>
    <xf numFmtId="0" fontId="12" fillId="0" borderId="0"/>
    <xf numFmtId="0" fontId="12" fillId="0" borderId="0"/>
    <xf numFmtId="0" fontId="12" fillId="0" borderId="0"/>
    <xf numFmtId="0" fontId="12" fillId="0" borderId="0"/>
    <xf numFmtId="0" fontId="12" fillId="0" borderId="0"/>
    <xf numFmtId="0" fontId="76" fillId="0" borderId="0"/>
    <xf numFmtId="0" fontId="12" fillId="0" borderId="0"/>
    <xf numFmtId="0" fontId="100" fillId="0" borderId="0"/>
    <xf numFmtId="0" fontId="76" fillId="0" borderId="0"/>
    <xf numFmtId="0" fontId="12" fillId="0" borderId="0"/>
    <xf numFmtId="0" fontId="12" fillId="0" borderId="0"/>
    <xf numFmtId="0" fontId="90" fillId="0" borderId="0"/>
    <xf numFmtId="0" fontId="100" fillId="0" borderId="0"/>
    <xf numFmtId="0" fontId="100" fillId="0" borderId="0"/>
    <xf numFmtId="0" fontId="100" fillId="0" borderId="0"/>
    <xf numFmtId="0" fontId="100"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0"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0" fillId="0" borderId="0"/>
    <xf numFmtId="0" fontId="100" fillId="0" borderId="0"/>
    <xf numFmtId="0" fontId="100"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7" fillId="0" borderId="0"/>
    <xf numFmtId="0" fontId="157" fillId="0" borderId="0"/>
    <xf numFmtId="239" fontId="12" fillId="0" borderId="0"/>
    <xf numFmtId="239" fontId="12" fillId="0" borderId="0"/>
    <xf numFmtId="0" fontId="90"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6" fillId="0" borderId="0"/>
    <xf numFmtId="239" fontId="12" fillId="0" borderId="0"/>
    <xf numFmtId="0" fontId="12" fillId="0" borderId="0"/>
    <xf numFmtId="239" fontId="12" fillId="0" borderId="0"/>
    <xf numFmtId="0" fontId="76" fillId="0" borderId="0"/>
    <xf numFmtId="0" fontId="6" fillId="0" borderId="0"/>
    <xf numFmtId="0" fontId="76"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0"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0"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79"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0"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0"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0"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2" fillId="0" borderId="0"/>
    <xf numFmtId="0" fontId="12" fillId="0" borderId="0"/>
    <xf numFmtId="0" fontId="34" fillId="0" borderId="0"/>
    <xf numFmtId="0" fontId="19"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6"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0" fillId="0" borderId="0"/>
    <xf numFmtId="0" fontId="100" fillId="0" borderId="0"/>
    <xf numFmtId="0" fontId="100" fillId="0" borderId="0"/>
    <xf numFmtId="0" fontId="100" fillId="0" borderId="0"/>
    <xf numFmtId="0" fontId="10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6" fillId="0" borderId="0"/>
    <xf numFmtId="257" fontId="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2" fillId="0" borderId="0"/>
    <xf numFmtId="0" fontId="6" fillId="0" borderId="0"/>
    <xf numFmtId="0" fontId="12" fillId="0" borderId="0"/>
    <xf numFmtId="0" fontId="10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0" fontId="6" fillId="0" borderId="0"/>
    <xf numFmtId="0" fontId="6" fillId="0" borderId="0"/>
    <xf numFmtId="0" fontId="6" fillId="0" borderId="0"/>
    <xf numFmtId="0" fontId="100" fillId="0" borderId="0"/>
    <xf numFmtId="0" fontId="6" fillId="0" borderId="0"/>
    <xf numFmtId="0" fontId="100" fillId="0" borderId="0"/>
    <xf numFmtId="0" fontId="100" fillId="0" borderId="0"/>
    <xf numFmtId="0" fontId="100" fillId="0" borderId="0"/>
    <xf numFmtId="0" fontId="100" fillId="0" borderId="0"/>
    <xf numFmtId="0" fontId="100" fillId="0" borderId="0"/>
    <xf numFmtId="0" fontId="12" fillId="0" borderId="0"/>
    <xf numFmtId="0" fontId="100" fillId="0" borderId="0"/>
    <xf numFmtId="0" fontId="10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0" fontId="6" fillId="0" borderId="0"/>
    <xf numFmtId="0" fontId="6" fillId="0" borderId="0"/>
    <xf numFmtId="0" fontId="6" fillId="0" borderId="0"/>
    <xf numFmtId="0" fontId="100" fillId="0" borderId="0"/>
    <xf numFmtId="0" fontId="100" fillId="0" borderId="0"/>
    <xf numFmtId="0" fontId="100" fillId="0" borderId="0"/>
    <xf numFmtId="0" fontId="100" fillId="0" borderId="0"/>
    <xf numFmtId="0" fontId="100" fillId="0" borderId="0"/>
    <xf numFmtId="257" fontId="6" fillId="0" borderId="0"/>
    <xf numFmtId="0" fontId="19" fillId="0" borderId="0"/>
    <xf numFmtId="0" fontId="12" fillId="0" borderId="0"/>
    <xf numFmtId="0" fontId="12" fillId="0" borderId="0"/>
    <xf numFmtId="0" fontId="107" fillId="0" borderId="0"/>
    <xf numFmtId="0" fontId="6" fillId="0" borderId="0"/>
    <xf numFmtId="0" fontId="100" fillId="0" borderId="0"/>
    <xf numFmtId="258" fontId="107" fillId="0" borderId="0" applyFont="0" applyFill="0" applyBorder="0" applyAlignment="0" applyProtection="0">
      <alignment horizontal="right"/>
    </xf>
    <xf numFmtId="258" fontId="107" fillId="0" borderId="0" applyFont="0" applyFill="0" applyBorder="0" applyAlignment="0" applyProtection="0">
      <alignment horizontal="right"/>
    </xf>
    <xf numFmtId="258" fontId="107" fillId="0" borderId="0" applyFont="0" applyFill="0" applyBorder="0" applyAlignment="0" applyProtection="0">
      <alignment horizontal="right"/>
    </xf>
    <xf numFmtId="258" fontId="107" fillId="0" borderId="0" applyFont="0" applyFill="0" applyBorder="0" applyAlignment="0" applyProtection="0">
      <alignment horizontal="right"/>
    </xf>
    <xf numFmtId="258" fontId="107" fillId="0" borderId="0" applyFont="0" applyFill="0" applyBorder="0" applyAlignment="0" applyProtection="0">
      <alignment horizontal="right"/>
    </xf>
    <xf numFmtId="258" fontId="107" fillId="0" borderId="0" applyFont="0" applyFill="0" applyBorder="0" applyAlignment="0" applyProtection="0">
      <alignment horizontal="right"/>
    </xf>
    <xf numFmtId="258" fontId="107" fillId="0" borderId="0" applyFont="0" applyFill="0" applyBorder="0" applyAlignment="0" applyProtection="0">
      <alignment horizontal="right"/>
    </xf>
    <xf numFmtId="258" fontId="107" fillId="0" borderId="0" applyFont="0" applyFill="0" applyBorder="0" applyAlignment="0" applyProtection="0">
      <alignment horizontal="right"/>
    </xf>
    <xf numFmtId="0" fontId="158" fillId="0" borderId="0"/>
    <xf numFmtId="0" fontId="12" fillId="0" borderId="0"/>
    <xf numFmtId="0" fontId="159" fillId="0" borderId="0"/>
    <xf numFmtId="259" fontId="107" fillId="0" borderId="0" applyFont="0" applyFill="0" applyBorder="0" applyAlignment="0" applyProtection="0"/>
    <xf numFmtId="0" fontId="85"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0" fillId="35" borderId="63" applyNumberFormat="0" applyFont="0" applyAlignment="0" applyProtection="0"/>
    <xf numFmtId="0" fontId="160" fillId="35" borderId="63" applyNumberFormat="0" applyFont="0" applyAlignment="0" applyProtection="0"/>
    <xf numFmtId="0" fontId="160" fillId="35" borderId="63" applyNumberFormat="0" applyFont="0" applyAlignment="0" applyProtection="0"/>
    <xf numFmtId="0" fontId="160" fillId="35" borderId="63" applyNumberFormat="0" applyFont="0" applyAlignment="0" applyProtection="0"/>
    <xf numFmtId="0" fontId="160" fillId="35" borderId="63" applyNumberFormat="0" applyFont="0" applyAlignment="0" applyProtection="0"/>
    <xf numFmtId="0" fontId="160" fillId="35" borderId="63" applyNumberFormat="0" applyFont="0" applyAlignment="0" applyProtection="0"/>
    <xf numFmtId="0" fontId="85" fillId="35" borderId="63" applyNumberFormat="0" applyFont="0" applyAlignment="0" applyProtection="0"/>
    <xf numFmtId="0" fontId="6" fillId="35" borderId="63" applyNumberFormat="0" applyFont="0" applyAlignment="0" applyProtection="0"/>
    <xf numFmtId="0" fontId="85" fillId="35" borderId="63" applyNumberFormat="0" applyFont="0" applyAlignment="0" applyProtection="0"/>
    <xf numFmtId="0" fontId="6" fillId="35" borderId="63" applyNumberFormat="0" applyFont="0" applyAlignment="0" applyProtection="0"/>
    <xf numFmtId="0" fontId="85" fillId="35" borderId="63" applyNumberFormat="0" applyFont="0" applyAlignment="0" applyProtection="0"/>
    <xf numFmtId="0" fontId="6" fillId="35" borderId="63" applyNumberFormat="0" applyFont="0" applyAlignment="0" applyProtection="0"/>
    <xf numFmtId="0" fontId="85"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1" fillId="0" borderId="0" applyBorder="0" applyProtection="0">
      <alignment horizontal="right"/>
    </xf>
    <xf numFmtId="260" fontId="162" fillId="78" borderId="0" applyBorder="0" applyProtection="0">
      <alignment horizontal="right"/>
    </xf>
    <xf numFmtId="260" fontId="163" fillId="0" borderId="33" applyBorder="0"/>
    <xf numFmtId="260" fontId="161" fillId="0" borderId="0" applyBorder="0" applyProtection="0">
      <alignment horizontal="right"/>
    </xf>
    <xf numFmtId="261" fontId="161" fillId="0" borderId="0" applyBorder="0" applyProtection="0">
      <alignment horizontal="right"/>
    </xf>
    <xf numFmtId="261" fontId="164" fillId="78" borderId="0" applyProtection="0">
      <alignment horizontal="right"/>
    </xf>
    <xf numFmtId="37" fontId="78" fillId="0" borderId="0" applyFill="0" applyBorder="0" applyProtection="0">
      <alignment horizontal="right"/>
    </xf>
    <xf numFmtId="192" fontId="80" fillId="0" borderId="0" applyFont="0" applyFill="0" applyBorder="0" applyProtection="0">
      <alignment horizontal="right"/>
    </xf>
    <xf numFmtId="262" fontId="161" fillId="0" borderId="0" applyFill="0" applyBorder="0" applyProtection="0"/>
    <xf numFmtId="0" fontId="94" fillId="65" borderId="0">
      <alignment horizontal="right"/>
    </xf>
    <xf numFmtId="0" fontId="12" fillId="0" borderId="0">
      <alignment horizontal="right"/>
    </xf>
    <xf numFmtId="0" fontId="165" fillId="33" borderId="60" applyNumberFormat="0" applyAlignment="0" applyProtection="0"/>
    <xf numFmtId="0" fontId="165" fillId="33" borderId="60" applyNumberFormat="0" applyAlignment="0" applyProtection="0"/>
    <xf numFmtId="0" fontId="165" fillId="33" borderId="60" applyNumberFormat="0" applyAlignment="0" applyProtection="0"/>
    <xf numFmtId="0" fontId="165" fillId="33" borderId="60" applyNumberFormat="0" applyAlignment="0" applyProtection="0"/>
    <xf numFmtId="0" fontId="165" fillId="33" borderId="60" applyNumberFormat="0" applyAlignment="0" applyProtection="0"/>
    <xf numFmtId="0" fontId="68" fillId="33" borderId="60" applyNumberFormat="0" applyAlignment="0" applyProtection="0"/>
    <xf numFmtId="0" fontId="68" fillId="33" borderId="60" applyNumberFormat="0" applyAlignment="0" applyProtection="0"/>
    <xf numFmtId="0" fontId="166" fillId="0" borderId="0" applyProtection="0">
      <alignment horizontal="left"/>
    </xf>
    <xf numFmtId="0" fontId="166" fillId="0" borderId="0" applyFill="0" applyBorder="0" applyProtection="0">
      <alignment horizontal="left"/>
    </xf>
    <xf numFmtId="0" fontId="167" fillId="0" borderId="0" applyFill="0" applyBorder="0" applyProtection="0">
      <alignment horizontal="left"/>
    </xf>
    <xf numFmtId="1" fontId="168" fillId="0" borderId="0" applyProtection="0">
      <alignment horizontal="right" vertical="center"/>
    </xf>
    <xf numFmtId="241" fontId="169" fillId="0" borderId="5">
      <alignment vertical="center"/>
    </xf>
    <xf numFmtId="2" fontId="97" fillId="0" borderId="0"/>
    <xf numFmtId="237" fontId="170" fillId="0" borderId="0" applyFill="0" applyBorder="0" applyAlignment="0" applyProtection="0"/>
    <xf numFmtId="173" fontId="12" fillId="0" borderId="0" applyFont="0" applyFill="0" applyBorder="0" applyAlignment="0" applyProtection="0"/>
    <xf numFmtId="263" fontId="79" fillId="0" borderId="0" applyFont="0" applyFill="0" applyBorder="0" applyAlignment="0" applyProtection="0"/>
    <xf numFmtId="264" fontId="171" fillId="65" borderId="34" applyFill="0" applyBorder="0" applyAlignment="0" applyProtection="0">
      <alignment horizontal="right"/>
      <protection locked="0"/>
    </xf>
    <xf numFmtId="265" fontId="171"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1" fillId="0" borderId="0" applyBorder="0" applyProtection="0">
      <alignment horizontal="right"/>
    </xf>
    <xf numFmtId="266" fontId="162" fillId="78" borderId="0" applyProtection="0">
      <alignment horizontal="right"/>
    </xf>
    <xf numFmtId="266" fontId="161"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7" fillId="0" borderId="0" applyFont="0" applyFill="0" applyBorder="0" applyProtection="0">
      <alignment horizontal="right"/>
    </xf>
    <xf numFmtId="9" fontId="12" fillId="0" borderId="0"/>
    <xf numFmtId="268" fontId="12" fillId="0" borderId="0" applyFill="0" applyBorder="0">
      <alignment horizontal="right"/>
      <protection locked="0"/>
    </xf>
    <xf numFmtId="1" fontId="83" fillId="0" borderId="0"/>
    <xf numFmtId="251" fontId="12" fillId="0" borderId="0">
      <protection locked="0"/>
    </xf>
    <xf numFmtId="237" fontId="12" fillId="0" borderId="0" applyFont="0" applyFill="0" applyBorder="0" applyAlignment="0" applyProtection="0"/>
    <xf numFmtId="210" fontId="79" fillId="0" borderId="0" applyFill="0" applyBorder="0" applyAlignment="0"/>
    <xf numFmtId="211" fontId="79" fillId="0" borderId="0" applyFill="0" applyBorder="0" applyAlignment="0"/>
    <xf numFmtId="210" fontId="79" fillId="0" borderId="0" applyFill="0" applyBorder="0" applyAlignment="0"/>
    <xf numFmtId="212" fontId="12" fillId="0" borderId="0" applyFill="0" applyBorder="0" applyAlignment="0"/>
    <xf numFmtId="211" fontId="79" fillId="0" borderId="0" applyFill="0" applyBorder="0" applyAlignment="0"/>
    <xf numFmtId="10" fontId="97" fillId="0" borderId="0"/>
    <xf numFmtId="10" fontId="97" fillId="73" borderId="0"/>
    <xf numFmtId="9" fontId="97" fillId="0" borderId="0" applyFont="0" applyFill="0" applyBorder="0" applyAlignment="0" applyProtection="0"/>
    <xf numFmtId="171" fontId="19" fillId="0" borderId="0"/>
    <xf numFmtId="269" fontId="172" fillId="70" borderId="0" applyBorder="0" applyAlignment="0">
      <protection hidden="1"/>
    </xf>
    <xf numFmtId="1" fontId="172" fillId="70" borderId="0">
      <alignment horizontal="center"/>
    </xf>
    <xf numFmtId="0" fontId="100" fillId="0" borderId="0" applyNumberFormat="0" applyFont="0" applyFill="0" applyBorder="0" applyAlignment="0" applyProtection="0">
      <alignment horizontal="left"/>
    </xf>
    <xf numFmtId="15" fontId="100" fillId="0" borderId="0" applyFont="0" applyFill="0" applyBorder="0" applyAlignment="0" applyProtection="0"/>
    <xf numFmtId="4" fontId="100" fillId="0" borderId="0" applyFont="0" applyFill="0" applyBorder="0" applyAlignment="0" applyProtection="0"/>
    <xf numFmtId="0" fontId="146" fillId="0" borderId="68">
      <alignment horizontal="center"/>
    </xf>
    <xf numFmtId="3" fontId="100" fillId="0" borderId="0" applyFont="0" applyFill="0" applyBorder="0" applyAlignment="0" applyProtection="0"/>
    <xf numFmtId="0" fontId="100" fillId="79" borderId="0" applyNumberFormat="0" applyFont="0" applyBorder="0" applyAlignment="0" applyProtection="0"/>
    <xf numFmtId="0" fontId="100" fillId="0" borderId="0">
      <alignment horizontal="right"/>
      <protection locked="0"/>
    </xf>
    <xf numFmtId="233" fontId="173" fillId="0" borderId="0" applyNumberFormat="0" applyFill="0" applyBorder="0" applyAlignment="0" applyProtection="0">
      <alignment horizontal="left"/>
    </xf>
    <xf numFmtId="0" fontId="174" fillId="68" borderId="0"/>
    <xf numFmtId="0" fontId="83" fillId="0" borderId="0" applyNumberFormat="0" applyFill="0" applyBorder="0" applyProtection="0">
      <alignment horizontal="right" vertical="center"/>
    </xf>
    <xf numFmtId="0" fontId="175" fillId="0" borderId="81">
      <alignment vertical="center"/>
    </xf>
    <xf numFmtId="270" fontId="12" fillId="0" borderId="0" applyFill="0" applyBorder="0">
      <alignment horizontal="right"/>
      <protection hidden="1"/>
    </xf>
    <xf numFmtId="0" fontId="176" fillId="67" borderId="34">
      <alignment horizontal="center" vertical="center" wrapText="1"/>
      <protection hidden="1"/>
    </xf>
    <xf numFmtId="0" fontId="100" fillId="80" borderId="82"/>
    <xf numFmtId="0" fontId="79" fillId="81" borderId="0" applyNumberFormat="0" applyFont="0" applyBorder="0" applyAlignment="0" applyProtection="0"/>
    <xf numFmtId="167" fontId="177" fillId="0" borderId="0" applyFill="0" applyBorder="0" applyAlignment="0" applyProtection="0"/>
    <xf numFmtId="168" fontId="178" fillId="0" borderId="0"/>
    <xf numFmtId="0" fontId="107" fillId="0" borderId="0"/>
    <xf numFmtId="0" fontId="179" fillId="0" borderId="0">
      <alignment horizontal="right"/>
    </xf>
    <xf numFmtId="0" fontId="114" fillId="0" borderId="0">
      <alignment horizontal="left"/>
    </xf>
    <xf numFmtId="237" fontId="180" fillId="0" borderId="76"/>
    <xf numFmtId="271" fontId="87" fillId="75" borderId="0" applyFont="0" applyBorder="0"/>
    <xf numFmtId="0" fontId="181" fillId="0" borderId="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79" fillId="0" borderId="0">
      <alignment vertical="top"/>
    </xf>
    <xf numFmtId="0" fontId="79"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9"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9"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79"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2" fillId="81" borderId="34" applyNumberFormat="0" applyProtection="0">
      <alignment horizontal="center" vertical="center"/>
    </xf>
    <xf numFmtId="0" fontId="79"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3" fillId="0" borderId="0" applyNumberFormat="0" applyFill="0" applyBorder="0" applyAlignment="0" applyProtection="0"/>
    <xf numFmtId="0" fontId="11" fillId="60" borderId="34" applyNumberFormat="0" applyProtection="0">
      <alignment horizontal="left" vertical="center" wrapText="1"/>
    </xf>
    <xf numFmtId="0" fontId="79" fillId="0" borderId="0">
      <alignment vertical="top"/>
    </xf>
    <xf numFmtId="0" fontId="79"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79" fillId="0" borderId="0">
      <alignment vertical="top"/>
    </xf>
    <xf numFmtId="0" fontId="11" fillId="60" borderId="34" applyNumberFormat="0" applyProtection="0">
      <alignment horizontal="left" vertical="center" wrapText="1"/>
    </xf>
    <xf numFmtId="0" fontId="79" fillId="0" borderId="0">
      <alignment vertical="top"/>
    </xf>
    <xf numFmtId="0" fontId="79" fillId="0" borderId="0">
      <alignment vertical="top"/>
    </xf>
    <xf numFmtId="0" fontId="184" fillId="83" borderId="0" applyNumberFormat="0" applyBorder="0" applyAlignment="0" applyProtection="0"/>
    <xf numFmtId="0" fontId="79" fillId="0" borderId="0">
      <alignment vertical="top"/>
    </xf>
    <xf numFmtId="0" fontId="79" fillId="0" borderId="0">
      <alignment vertical="top"/>
    </xf>
    <xf numFmtId="0" fontId="79" fillId="0" borderId="0">
      <alignment vertical="top"/>
    </xf>
    <xf numFmtId="170" fontId="78" fillId="0" borderId="0" applyFont="0" applyFill="0" applyBorder="0" applyAlignment="0" applyProtection="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185" fontId="12" fillId="0" borderId="0" applyFont="0" applyFill="0" applyBorder="0" applyAlignment="0" applyProtection="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169" fontId="12" fillId="0" borderId="0" applyFont="0" applyFill="0" applyBorder="0" applyAlignment="0" applyProtection="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272" fontId="97" fillId="0" borderId="0" applyFont="0" applyFill="0" applyBorder="0" applyAlignment="0" applyProtection="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272" fontId="97" fillId="0" borderId="0" applyFont="0" applyFill="0" applyBorder="0" applyAlignment="0" applyProtection="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19" fillId="0" borderId="0" applyNumberFormat="0" applyBorder="0" applyAlignment="0"/>
    <xf numFmtId="0" fontId="185" fillId="0" borderId="0" applyNumberFormat="0" applyBorder="0" applyAlignment="0"/>
    <xf numFmtId="0" fontId="186" fillId="0" borderId="0" applyNumberFormat="0" applyBorder="0" applyAlignment="0"/>
    <xf numFmtId="0" fontId="96" fillId="0" borderId="0" applyNumberFormat="0" applyFill="0" applyBorder="0" applyProtection="0">
      <alignment horizontal="left" vertical="center"/>
    </xf>
    <xf numFmtId="0" fontId="96" fillId="0" borderId="33" applyNumberFormat="0" applyFill="0" applyProtection="0">
      <alignment horizontal="left" vertical="center"/>
    </xf>
    <xf numFmtId="273" fontId="87" fillId="84" borderId="0" applyNumberFormat="0" applyFont="0" applyBorder="0">
      <alignment horizontal="center" vertical="center"/>
      <protection locked="0"/>
    </xf>
    <xf numFmtId="9" fontId="12" fillId="0" borderId="0"/>
    <xf numFmtId="0" fontId="98" fillId="0" borderId="0" applyFill="0" applyBorder="0" applyProtection="0">
      <alignment horizontal="center" vertical="center"/>
    </xf>
    <xf numFmtId="0" fontId="187" fillId="0" borderId="0" applyBorder="0" applyProtection="0">
      <alignment vertical="center"/>
    </xf>
    <xf numFmtId="171" fontId="12" fillId="0" borderId="5" applyBorder="0" applyProtection="0">
      <alignment horizontal="right" vertical="center"/>
    </xf>
    <xf numFmtId="0" fontId="188" fillId="85" borderId="0" applyBorder="0" applyProtection="0">
      <alignment horizontal="centerContinuous" vertical="center"/>
    </xf>
    <xf numFmtId="0" fontId="188" fillId="83" borderId="5" applyBorder="0" applyProtection="0">
      <alignment horizontal="centerContinuous" vertical="center"/>
    </xf>
    <xf numFmtId="0" fontId="189" fillId="0" borderId="0"/>
    <xf numFmtId="0" fontId="98" fillId="0" borderId="0" applyFill="0" applyBorder="0" applyProtection="0"/>
    <xf numFmtId="0" fontId="159" fillId="0" borderId="0"/>
    <xf numFmtId="0" fontId="190" fillId="0" borderId="0" applyFill="0" applyBorder="0" applyProtection="0">
      <alignment horizontal="left"/>
    </xf>
    <xf numFmtId="0" fontId="191" fillId="0" borderId="0" applyFill="0" applyBorder="0" applyProtection="0">
      <alignment horizontal="left" vertical="top"/>
    </xf>
    <xf numFmtId="0" fontId="192" fillId="0" borderId="0">
      <alignment horizontal="centerContinuous"/>
    </xf>
    <xf numFmtId="241" fontId="12" fillId="25" borderId="83" applyNumberFormat="0" applyAlignment="0">
      <alignment vertical="center"/>
    </xf>
    <xf numFmtId="241" fontId="193" fillId="86" borderId="84" applyNumberFormat="0" applyBorder="0" applyAlignment="0" applyProtection="0">
      <alignment vertical="center"/>
    </xf>
    <xf numFmtId="241" fontId="12" fillId="25" borderId="83" applyNumberFormat="0" applyProtection="0">
      <alignment horizontal="centerContinuous" vertical="center"/>
    </xf>
    <xf numFmtId="241" fontId="194" fillId="87" borderId="0" applyNumberFormat="0" applyBorder="0" applyAlignment="0" applyProtection="0">
      <alignment vertical="center"/>
    </xf>
    <xf numFmtId="241" fontId="12" fillId="86" borderId="0" applyBorder="0" applyAlignment="0" applyProtection="0">
      <alignment vertical="center"/>
    </xf>
    <xf numFmtId="49" fontId="78" fillId="0" borderId="5">
      <alignment vertical="center"/>
    </xf>
    <xf numFmtId="0" fontId="195" fillId="0" borderId="0"/>
    <xf numFmtId="0" fontId="196" fillId="0" borderId="0"/>
    <xf numFmtId="49" fontId="19" fillId="0" borderId="0" applyFill="0" applyBorder="0" applyAlignment="0"/>
    <xf numFmtId="274" fontId="79" fillId="0" borderId="0" applyFill="0" applyBorder="0" applyAlignment="0"/>
    <xf numFmtId="275" fontId="79" fillId="0" borderId="0" applyFill="0" applyBorder="0" applyAlignment="0"/>
    <xf numFmtId="0" fontId="82" fillId="0" borderId="0" applyNumberFormat="0" applyFont="0" applyFill="0" applyBorder="0" applyProtection="0">
      <alignment horizontal="left" vertical="top" wrapText="1"/>
    </xf>
    <xf numFmtId="18" fontId="107" fillId="0" borderId="0" applyFill="0" applyBorder="0" applyAlignment="0" applyProtection="0"/>
    <xf numFmtId="0" fontId="79" fillId="0" borderId="0" applyNumberFormat="0" applyFill="0" applyBorder="0" applyAlignment="0" applyProtection="0"/>
    <xf numFmtId="0" fontId="83" fillId="0" borderId="0" applyNumberFormat="0" applyFill="0" applyBorder="0" applyAlignment="0" applyProtection="0"/>
    <xf numFmtId="40" fontId="197" fillId="0" borderId="0"/>
    <xf numFmtId="0" fontId="198" fillId="0" borderId="0" applyNumberFormat="0" applyBorder="0" applyAlignment="0" applyProtection="0"/>
    <xf numFmtId="0" fontId="198" fillId="0" borderId="0" applyNumberFormat="0" applyBorder="0" applyAlignment="0" applyProtection="0"/>
    <xf numFmtId="0" fontId="199" fillId="0" borderId="0">
      <alignment horizontal="left"/>
    </xf>
    <xf numFmtId="276" fontId="200" fillId="83" borderId="0" applyNumberFormat="0" applyProtection="0">
      <alignment horizontal="left" vertical="center"/>
    </xf>
    <xf numFmtId="0" fontId="201" fillId="0" borderId="0" applyNumberFormat="0" applyProtection="0">
      <alignment horizontal="left" vertical="center"/>
    </xf>
    <xf numFmtId="0" fontId="100" fillId="0" borderId="0" applyBorder="0"/>
    <xf numFmtId="1" fontId="79"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2" fillId="0" borderId="64" applyNumberFormat="0" applyFill="0" applyAlignment="0" applyProtection="0"/>
    <xf numFmtId="39" fontId="12" fillId="0" borderId="65">
      <protection locked="0"/>
    </xf>
    <xf numFmtId="165" fontId="192" fillId="0" borderId="65" applyFill="0" applyAlignment="0" applyProtection="0"/>
    <xf numFmtId="171" fontId="84" fillId="0" borderId="85"/>
    <xf numFmtId="0" fontId="203" fillId="0" borderId="0">
      <alignment horizontal="fill"/>
    </xf>
    <xf numFmtId="278" fontId="172"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4" fillId="86" borderId="0" applyNumberFormat="0" applyBorder="0" applyProtection="0">
      <alignment horizontal="centerContinuous" vertical="center"/>
    </xf>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205" fillId="0" borderId="0"/>
    <xf numFmtId="1" fontId="205" fillId="0" borderId="0"/>
    <xf numFmtId="280" fontId="97" fillId="0" borderId="0" applyFont="0" applyFill="0" applyBorder="0" applyProtection="0">
      <alignment horizontal="right"/>
    </xf>
    <xf numFmtId="281" fontId="12" fillId="0" borderId="0"/>
    <xf numFmtId="282" fontId="161" fillId="0" borderId="0" applyFill="0" applyBorder="0" applyProtection="0"/>
    <xf numFmtId="0" fontId="12" fillId="0" borderId="0">
      <alignment horizontal="center"/>
    </xf>
    <xf numFmtId="283" fontId="78" fillId="0" borderId="5">
      <alignment horizontal="right"/>
    </xf>
    <xf numFmtId="284" fontId="12" fillId="0" borderId="0" applyFont="0" applyFill="0" applyBorder="0" applyAlignment="0" applyProtection="0"/>
    <xf numFmtId="285" fontId="89"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3"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03" fontId="12" fillId="0" borderId="88">
      <alignment horizontal="right"/>
    </xf>
    <xf numFmtId="204" fontId="87" fillId="0" borderId="88">
      <alignment horizontal="right"/>
    </xf>
    <xf numFmtId="204" fontId="87" fillId="0" borderId="88" applyFill="0">
      <alignment horizontal="right"/>
    </xf>
    <xf numFmtId="3" fontId="12" fillId="0" borderId="88" applyFill="0">
      <alignment horizontal="right"/>
    </xf>
    <xf numFmtId="205" fontId="87" fillId="0" borderId="88" applyFill="0">
      <alignment horizontal="right"/>
    </xf>
    <xf numFmtId="207" fontId="12" fillId="0" borderId="88">
      <alignment horizontal="right"/>
      <protection locked="0"/>
    </xf>
    <xf numFmtId="165" fontId="87" fillId="0" borderId="88" applyNumberFormat="0" applyFont="0" applyBorder="0" applyProtection="0">
      <alignment horizontal="right"/>
    </xf>
    <xf numFmtId="1" fontId="93" fillId="64" borderId="89" applyNumberFormat="0" applyBorder="0" applyAlignment="0">
      <alignment horizontal="center" vertical="top" wrapText="1"/>
      <protection hidden="1"/>
    </xf>
    <xf numFmtId="0" fontId="96" fillId="0" borderId="86" applyNumberFormat="0" applyFill="0" applyAlignment="0" applyProtection="0"/>
    <xf numFmtId="0" fontId="82" fillId="0" borderId="86" applyNumberFormat="0" applyFont="0" applyFill="0" applyAlignment="0" applyProtection="0"/>
    <xf numFmtId="0" fontId="82" fillId="0" borderId="89" applyNumberFormat="0" applyFont="0" applyFill="0" applyAlignment="0" applyProtection="0"/>
    <xf numFmtId="229" fontId="80" fillId="65" borderId="87" applyFont="0" applyFill="0" applyBorder="0" applyAlignment="0" applyProtection="0"/>
    <xf numFmtId="231" fontId="84" fillId="0" borderId="86" applyFont="0" applyFill="0" applyBorder="0" applyAlignment="0" applyProtection="0"/>
    <xf numFmtId="235" fontId="100" fillId="68" borderId="89">
      <alignment horizontal="left"/>
    </xf>
    <xf numFmtId="2" fontId="148" fillId="0" borderId="86"/>
    <xf numFmtId="14" fontId="84" fillId="0" borderId="86"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8" fillId="83" borderId="86" applyBorder="0" applyProtection="0">
      <alignment horizontal="centerContinuous" vertical="center"/>
    </xf>
    <xf numFmtId="49" fontId="78" fillId="0" borderId="86">
      <alignment vertical="center"/>
    </xf>
    <xf numFmtId="278" fontId="172" fillId="70" borderId="89" applyBorder="0">
      <alignment horizontal="right" vertical="center"/>
      <protection locked="0"/>
    </xf>
    <xf numFmtId="283" fontId="78" fillId="0" borderId="86">
      <alignment horizontal="right"/>
    </xf>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46" fillId="73" borderId="92">
      <alignment horizontal="left" vertical="center" wrapText="1"/>
    </xf>
    <xf numFmtId="166" fontId="112" fillId="0" borderId="91">
      <protection locked="0"/>
    </xf>
    <xf numFmtId="208" fontId="89" fillId="63" borderId="9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41" fontId="193" fillId="86" borderId="93" applyNumberFormat="0" applyBorder="0" applyAlignment="0" applyProtection="0">
      <alignment vertical="center"/>
    </xf>
    <xf numFmtId="171" fontId="84" fillId="0" borderId="94"/>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959">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6"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8" fontId="51" fillId="2" borderId="0" xfId="40" applyNumberFormat="1" applyFont="1" applyFill="1" applyBorder="1" applyAlignment="1">
      <alignment vertical="center"/>
    </xf>
    <xf numFmtId="0" fontId="58" fillId="2" borderId="0" xfId="0" applyFont="1" applyFill="1" applyAlignment="1">
      <alignment vertical="center"/>
    </xf>
    <xf numFmtId="0" fontId="11" fillId="2" borderId="0" xfId="0" applyFont="1" applyFill="1" applyAlignment="1">
      <alignment vertical="center"/>
    </xf>
    <xf numFmtId="0" fontId="59" fillId="2" borderId="0" xfId="0" applyFont="1" applyFill="1" applyAlignment="1">
      <alignment horizontal="center" wrapText="1"/>
    </xf>
    <xf numFmtId="0" fontId="59" fillId="2" borderId="0" xfId="0" applyFont="1" applyFill="1" applyAlignment="1">
      <alignment horizontal="center"/>
    </xf>
    <xf numFmtId="0" fontId="59" fillId="2" borderId="0" xfId="0" applyFont="1" applyFill="1" applyAlignment="1">
      <alignment horizontal="center" vertical="center"/>
    </xf>
    <xf numFmtId="0" fontId="60" fillId="2" borderId="0" xfId="0" applyFont="1" applyFill="1"/>
    <xf numFmtId="0" fontId="60"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8" fillId="2" borderId="0" xfId="0" applyFont="1" applyFill="1" applyAlignment="1"/>
    <xf numFmtId="0" fontId="4" fillId="2" borderId="0" xfId="0" applyFont="1" applyFill="1"/>
    <xf numFmtId="0" fontId="208"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0" fillId="2" borderId="0" xfId="0" applyFont="1" applyFill="1" applyBorder="1" applyAlignment="1">
      <alignment wrapText="1"/>
    </xf>
    <xf numFmtId="0" fontId="13" fillId="2" borderId="0" xfId="0" applyFont="1" applyFill="1" applyAlignment="1"/>
    <xf numFmtId="0" fontId="214"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1"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1" fillId="90" borderId="28" xfId="40" applyNumberFormat="1" applyFont="1" applyFill="1" applyBorder="1" applyAlignment="1">
      <alignment horizontal="left" vertical="center"/>
    </xf>
    <xf numFmtId="178" fontId="211" fillId="2" borderId="28" xfId="40" applyNumberFormat="1" applyFont="1" applyFill="1" applyBorder="1" applyAlignment="1">
      <alignment horizontal="left" vertical="center"/>
    </xf>
    <xf numFmtId="0" fontId="50" fillId="2" borderId="0" xfId="0" applyFont="1" applyFill="1" applyAlignment="1">
      <alignment horizontal="center"/>
    </xf>
    <xf numFmtId="287" fontId="215" fillId="2" borderId="28" xfId="70" applyNumberFormat="1" applyFont="1" applyFill="1" applyBorder="1" applyAlignment="1">
      <alignment horizontal="left" vertical="center"/>
    </xf>
    <xf numFmtId="169" fontId="211" fillId="28" borderId="28" xfId="70" applyFont="1" applyFill="1" applyBorder="1" applyAlignment="1">
      <alignment horizontal="left" vertical="center"/>
    </xf>
    <xf numFmtId="174" fontId="212" fillId="26" borderId="118" xfId="6" applyNumberFormat="1" applyFont="1" applyFill="1" applyBorder="1" applyAlignment="1">
      <alignment horizontal="center" vertical="center" wrapText="1"/>
    </xf>
    <xf numFmtId="174" fontId="212" fillId="26" borderId="103" xfId="6" applyNumberFormat="1" applyFont="1" applyFill="1" applyBorder="1" applyAlignment="1">
      <alignment horizontal="center" vertical="center" wrapText="1"/>
    </xf>
    <xf numFmtId="174" fontId="212" fillId="26" borderId="110" xfId="6" applyNumberFormat="1" applyFont="1" applyFill="1" applyBorder="1" applyAlignment="1">
      <alignment horizontal="center" vertical="center" wrapText="1"/>
    </xf>
    <xf numFmtId="0" fontId="216" fillId="2" borderId="0" xfId="0" applyFont="1" applyFill="1"/>
    <xf numFmtId="173" fontId="90" fillId="2" borderId="13" xfId="0" applyNumberFormat="1" applyFont="1" applyFill="1" applyBorder="1" applyAlignment="1">
      <alignment horizontal="center"/>
    </xf>
    <xf numFmtId="173" fontId="90" fillId="2" borderId="34" xfId="0" applyNumberFormat="1" applyFont="1" applyFill="1" applyBorder="1" applyAlignment="1">
      <alignment horizontal="center"/>
    </xf>
    <xf numFmtId="0" fontId="216" fillId="2" borderId="9" xfId="0" applyFont="1" applyFill="1" applyBorder="1"/>
    <xf numFmtId="175" fontId="90" fillId="2" borderId="13" xfId="0" applyNumberFormat="1" applyFont="1" applyFill="1" applyBorder="1" applyAlignment="1">
      <alignment horizontal="center"/>
    </xf>
    <xf numFmtId="175" fontId="90" fillId="2" borderId="119" xfId="0" applyNumberFormat="1" applyFont="1" applyFill="1" applyBorder="1" applyAlignment="1">
      <alignment horizontal="center"/>
    </xf>
    <xf numFmtId="175" fontId="90" fillId="2" borderId="8" xfId="0" applyNumberFormat="1" applyFont="1" applyFill="1" applyBorder="1" applyAlignment="1">
      <alignment horizontal="center"/>
    </xf>
    <xf numFmtId="175" fontId="90" fillId="2" borderId="38" xfId="0" applyNumberFormat="1" applyFont="1" applyFill="1" applyBorder="1" applyAlignment="1">
      <alignment horizontal="center"/>
    </xf>
    <xf numFmtId="175" fontId="90" fillId="2" borderId="9" xfId="0" applyNumberFormat="1" applyFont="1" applyFill="1" applyBorder="1" applyAlignment="1">
      <alignment horizontal="center"/>
    </xf>
    <xf numFmtId="175" fontId="90"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7" fillId="2" borderId="0" xfId="0" applyNumberFormat="1" applyFont="1" applyFill="1" applyBorder="1" applyAlignment="1">
      <alignment horizontal="center"/>
    </xf>
    <xf numFmtId="0" fontId="218" fillId="2" borderId="0" xfId="0" applyFont="1" applyFill="1" applyBorder="1"/>
    <xf numFmtId="8" fontId="218" fillId="2" borderId="0" xfId="0" applyNumberFormat="1" applyFont="1" applyFill="1" applyBorder="1" applyAlignment="1">
      <alignment horizontal="center"/>
    </xf>
    <xf numFmtId="175" fontId="90" fillId="2" borderId="95" xfId="0" applyNumberFormat="1" applyFont="1" applyFill="1" applyBorder="1" applyAlignment="1">
      <alignment horizontal="center"/>
    </xf>
    <xf numFmtId="8" fontId="90" fillId="2" borderId="96" xfId="0" applyNumberFormat="1" applyFont="1" applyFill="1" applyBorder="1" applyAlignment="1">
      <alignment horizontal="center"/>
    </xf>
    <xf numFmtId="8" fontId="90"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0" fillId="2" borderId="89" xfId="0" applyNumberFormat="1" applyFont="1" applyFill="1" applyBorder="1" applyAlignment="1">
      <alignment horizontal="center"/>
    </xf>
    <xf numFmtId="175" fontId="90" fillId="2" borderId="0" xfId="0" applyNumberFormat="1" applyFont="1" applyFill="1" applyBorder="1" applyAlignment="1">
      <alignment horizontal="center"/>
    </xf>
    <xf numFmtId="8" fontId="90" fillId="2" borderId="0" xfId="0" applyNumberFormat="1" applyFont="1" applyFill="1" applyBorder="1" applyAlignment="1">
      <alignment horizontal="center"/>
    </xf>
    <xf numFmtId="8" fontId="90" fillId="2" borderId="12" xfId="0" applyNumberFormat="1" applyFont="1" applyFill="1" applyBorder="1" applyAlignment="1">
      <alignment horizontal="center"/>
    </xf>
    <xf numFmtId="8" fontId="216" fillId="2" borderId="0" xfId="0" applyNumberFormat="1" applyFont="1" applyFill="1" applyBorder="1" applyAlignment="1">
      <alignment horizontal="center"/>
    </xf>
    <xf numFmtId="8" fontId="90" fillId="28" borderId="35" xfId="0" applyNumberFormat="1" applyFont="1" applyFill="1" applyBorder="1" applyAlignment="1">
      <alignment horizontal="center"/>
    </xf>
    <xf numFmtId="8" fontId="90" fillId="28" borderId="120" xfId="0" applyNumberFormat="1" applyFont="1" applyFill="1" applyBorder="1" applyAlignment="1">
      <alignment horizontal="center"/>
    </xf>
    <xf numFmtId="8" fontId="90"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8" fontId="90" fillId="28" borderId="116" xfId="0" applyNumberFormat="1" applyFont="1" applyFill="1" applyBorder="1" applyAlignment="1">
      <alignment horizontal="center"/>
    </xf>
    <xf numFmtId="8" fontId="90" fillId="28" borderId="117" xfId="0" applyNumberFormat="1" applyFont="1" applyFill="1" applyBorder="1" applyAlignment="1">
      <alignment horizontal="center"/>
    </xf>
    <xf numFmtId="0" fontId="218" fillId="2" borderId="0" xfId="0" applyFont="1" applyFill="1"/>
    <xf numFmtId="0" fontId="219" fillId="2" borderId="0" xfId="0" applyFont="1" applyFill="1" applyAlignment="1">
      <alignment wrapText="1"/>
    </xf>
    <xf numFmtId="0" fontId="219" fillId="2" borderId="0" xfId="0" applyFont="1" applyFill="1" applyAlignment="1"/>
    <xf numFmtId="0" fontId="13" fillId="2" borderId="0" xfId="0" applyFont="1" applyFill="1" applyAlignment="1">
      <alignment wrapText="1"/>
    </xf>
    <xf numFmtId="174" fontId="90"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13" fillId="28" borderId="0" xfId="0" applyFont="1" applyFill="1" applyBorder="1"/>
    <xf numFmtId="0" fontId="13" fillId="28" borderId="0" xfId="0" applyFont="1" applyFill="1"/>
    <xf numFmtId="0" fontId="48" fillId="2" borderId="133" xfId="0" applyFont="1" applyFill="1" applyBorder="1" applyAlignment="1">
      <alignment vertical="center"/>
    </xf>
    <xf numFmtId="0" fontId="13" fillId="2" borderId="0" xfId="0" applyFont="1" applyFill="1" applyAlignment="1">
      <alignment horizontal="left"/>
    </xf>
    <xf numFmtId="175" fontId="90" fillId="2" borderId="88" xfId="0" applyNumberFormat="1" applyFont="1" applyFill="1" applyBorder="1" applyAlignment="1">
      <alignment horizontal="left"/>
    </xf>
    <xf numFmtId="0" fontId="48" fillId="2" borderId="88" xfId="0" applyFont="1" applyFill="1" applyBorder="1" applyAlignment="1">
      <alignment horizontal="center"/>
    </xf>
    <xf numFmtId="175" fontId="90" fillId="2" borderId="88" xfId="0" applyNumberFormat="1" applyFont="1" applyFill="1" applyBorder="1" applyAlignment="1">
      <alignment horizontal="center"/>
    </xf>
    <xf numFmtId="0" fontId="48" fillId="2" borderId="0" xfId="0" applyFont="1" applyFill="1" applyBorder="1" applyAlignment="1">
      <alignment vertical="center" wrapText="1"/>
    </xf>
    <xf numFmtId="0" fontId="90" fillId="2" borderId="88" xfId="0" applyNumberFormat="1" applyFont="1" applyFill="1" applyBorder="1" applyAlignment="1">
      <alignment horizontal="left"/>
    </xf>
    <xf numFmtId="0" fontId="48" fillId="2" borderId="88" xfId="0" applyFont="1" applyFill="1" applyBorder="1" applyAlignment="1">
      <alignment horizontal="left"/>
    </xf>
    <xf numFmtId="0" fontId="13" fillId="2" borderId="0" xfId="0" applyFont="1" applyFill="1" applyAlignment="1">
      <alignment horizontal="left" vertical="center"/>
    </xf>
    <xf numFmtId="0" fontId="13" fillId="2" borderId="88" xfId="0" applyFont="1" applyFill="1" applyBorder="1"/>
    <xf numFmtId="0" fontId="48" fillId="2" borderId="0" xfId="0" applyFont="1" applyFill="1" applyAlignment="1">
      <alignment vertical="center"/>
    </xf>
    <xf numFmtId="0" fontId="222" fillId="2" borderId="0" xfId="0" applyFont="1" applyFill="1" applyAlignment="1">
      <alignment horizontal="center" wrapText="1"/>
    </xf>
    <xf numFmtId="0" fontId="223" fillId="2" borderId="0" xfId="0" applyFont="1" applyFill="1" applyAlignment="1">
      <alignment horizontal="center" wrapText="1"/>
    </xf>
    <xf numFmtId="0" fontId="221"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4" fillId="2" borderId="0" xfId="73" applyFont="1" applyFill="1"/>
    <xf numFmtId="0" fontId="225" fillId="2" borderId="0" xfId="0" applyFont="1" applyFill="1" applyBorder="1" applyAlignment="1">
      <alignment horizontal="left"/>
    </xf>
    <xf numFmtId="0" fontId="225"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5" fillId="2" borderId="123" xfId="70" applyNumberFormat="1" applyFont="1" applyFill="1" applyBorder="1" applyAlignment="1">
      <alignment horizontal="lef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2"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0" fontId="13" fillId="2" borderId="9" xfId="0" applyFont="1" applyFill="1" applyBorder="1" applyAlignment="1"/>
    <xf numFmtId="0" fontId="13" fillId="2" borderId="0" xfId="0" applyFont="1" applyFill="1" applyBorder="1" applyAlignment="1"/>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7" fillId="2" borderId="0" xfId="0" applyFont="1" applyFill="1" applyAlignment="1">
      <alignment horizontal="center"/>
    </xf>
    <xf numFmtId="0" fontId="227"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48" fillId="2" borderId="9" xfId="0" applyFont="1" applyFill="1" applyBorder="1" applyAlignment="1">
      <alignment vertical="center"/>
    </xf>
    <xf numFmtId="0" fontId="221" fillId="2" borderId="0" xfId="0" applyFont="1" applyFill="1" applyAlignment="1">
      <alignment vertical="center"/>
    </xf>
    <xf numFmtId="0" fontId="90" fillId="2" borderId="10" xfId="0" applyFont="1" applyFill="1" applyBorder="1" applyAlignment="1">
      <alignment vertical="center"/>
    </xf>
    <xf numFmtId="0" fontId="90" fillId="2" borderId="10" xfId="0" applyFont="1" applyFill="1" applyBorder="1" applyAlignment="1">
      <alignment vertical="center" wrapText="1"/>
    </xf>
    <xf numFmtId="287" fontId="215" fillId="2" borderId="124" xfId="70" applyNumberFormat="1" applyFont="1" applyFill="1" applyBorder="1" applyAlignment="1">
      <alignment horizontal="left" vertical="center"/>
    </xf>
    <xf numFmtId="174" fontId="212"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6" fillId="2" borderId="110" xfId="0" applyFont="1" applyFill="1" applyBorder="1" applyAlignment="1">
      <alignment horizontal="left" vertical="top" wrapText="1"/>
    </xf>
    <xf numFmtId="0" fontId="13" fillId="2" borderId="103" xfId="0" applyFont="1" applyFill="1" applyBorder="1" applyAlignment="1">
      <alignment vertical="top"/>
    </xf>
    <xf numFmtId="0" fontId="216"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6" fillId="2" borderId="110" xfId="0" applyFont="1" applyFill="1" applyBorder="1" applyAlignment="1">
      <alignment horizontal="center" vertical="center" textRotation="180"/>
    </xf>
    <xf numFmtId="0" fontId="13" fillId="2" borderId="89" xfId="0" applyFont="1" applyFill="1" applyBorder="1"/>
    <xf numFmtId="0" fontId="13" fillId="2" borderId="109" xfId="0" applyFont="1" applyFill="1" applyBorder="1" applyAlignment="1">
      <alignment horizontal="right"/>
    </xf>
    <xf numFmtId="0" fontId="13" fillId="28" borderId="12" xfId="0" applyFont="1" applyFill="1" applyBorder="1"/>
    <xf numFmtId="0" fontId="13" fillId="28" borderId="0" xfId="0" quotePrefix="1" applyFont="1" applyFill="1" applyBorder="1"/>
    <xf numFmtId="0" fontId="13" fillId="28" borderId="5" xfId="0" applyFont="1" applyFill="1" applyBorder="1"/>
    <xf numFmtId="0" fontId="13" fillId="28" borderId="112" xfId="0" applyFont="1" applyFill="1" applyBorder="1"/>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1"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1"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0"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45" fillId="2" borderId="0" xfId="0" applyFont="1" applyFill="1" applyProtection="1">
      <protection locked="0"/>
    </xf>
    <xf numFmtId="0" fontId="90"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0" fillId="2" borderId="0" xfId="0" applyFont="1" applyFill="1" applyBorder="1" applyAlignment="1" applyProtection="1">
      <alignment vertical="top"/>
      <protection locked="0"/>
    </xf>
    <xf numFmtId="3" fontId="57"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6"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0"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0" fillId="2" borderId="89" xfId="0" applyNumberFormat="1" applyFont="1" applyFill="1" applyBorder="1" applyAlignment="1" applyProtection="1">
      <alignment vertical="center"/>
      <protection locked="0"/>
    </xf>
    <xf numFmtId="3" fontId="207"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0"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0" fillId="2" borderId="89" xfId="0" applyNumberFormat="1" applyFont="1" applyFill="1" applyBorder="1" applyAlignment="1" applyProtection="1">
      <alignment vertical="top" wrapText="1"/>
      <protection locked="0"/>
    </xf>
    <xf numFmtId="3" fontId="90"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09" fillId="2" borderId="0" xfId="0" applyNumberFormat="1" applyFont="1" applyFill="1" applyBorder="1" applyAlignment="1" applyProtection="1">
      <alignment horizontal="center" vertical="center"/>
      <protection locked="0"/>
    </xf>
    <xf numFmtId="3" fontId="226"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0" fillId="2" borderId="89" xfId="0" applyNumberFormat="1" applyFont="1" applyFill="1" applyBorder="1" applyAlignment="1" applyProtection="1">
      <alignment horizontal="left" vertical="center" wrapText="1"/>
      <protection locked="0"/>
    </xf>
    <xf numFmtId="3" fontId="90"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0"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206"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8"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7"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58"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8"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8" fillId="2" borderId="0" xfId="0" applyFont="1" applyFill="1" applyProtection="1">
      <protection locked="0"/>
    </xf>
    <xf numFmtId="0" fontId="90"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0"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7" fillId="2" borderId="5" xfId="0" applyNumberFormat="1" applyFont="1" applyFill="1" applyBorder="1" applyAlignment="1" applyProtection="1">
      <alignment horizontal="left"/>
      <protection locked="0"/>
    </xf>
    <xf numFmtId="39" fontId="57"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218"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6"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0"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7"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7"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0"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7"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09"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09"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209"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0"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0" fillId="2" borderId="0" xfId="0" applyNumberFormat="1" applyFont="1" applyFill="1" applyBorder="1" applyAlignment="1" applyProtection="1">
      <alignment horizontal="center" vertical="center"/>
      <protection locked="0"/>
    </xf>
    <xf numFmtId="3" fontId="90"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6"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0"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8" fillId="2" borderId="5" xfId="0" applyFont="1" applyFill="1" applyBorder="1" applyProtection="1">
      <protection locked="0"/>
    </xf>
    <xf numFmtId="3" fontId="206"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8" fillId="28" borderId="0" xfId="0" applyFont="1" applyFill="1" applyAlignment="1" applyProtection="1">
      <protection locked="0"/>
    </xf>
    <xf numFmtId="0" fontId="218"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1" fillId="90" borderId="28" xfId="40" applyNumberFormat="1" applyFont="1" applyFill="1" applyBorder="1" applyAlignment="1" applyProtection="1">
      <alignment horizontal="left" vertical="center"/>
      <protection locked="0"/>
    </xf>
    <xf numFmtId="0" fontId="218"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3"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8"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8" fillId="28" borderId="0" xfId="0" applyFont="1" applyFill="1" applyAlignment="1" applyProtection="1">
      <alignment horizontal="left"/>
      <protection locked="0"/>
    </xf>
    <xf numFmtId="0" fontId="5" fillId="28" borderId="0" xfId="0" applyFont="1" applyFill="1" applyProtection="1">
      <protection locked="0"/>
    </xf>
    <xf numFmtId="172" fontId="45" fillId="28" borderId="137" xfId="0" applyNumberFormat="1" applyFont="1" applyFill="1" applyBorder="1" applyAlignment="1" applyProtection="1">
      <alignment horizontal="center"/>
    </xf>
    <xf numFmtId="288" fontId="41" fillId="28" borderId="103" xfId="0" applyNumberFormat="1" applyFont="1" applyFill="1" applyBorder="1" applyAlignment="1" applyProtection="1">
      <alignment horizontal="center"/>
    </xf>
    <xf numFmtId="288" fontId="45" fillId="28" borderId="137" xfId="0" applyNumberFormat="1" applyFont="1" applyFill="1" applyBorder="1" applyAlignment="1" applyProtection="1">
      <alignment horizontal="center"/>
    </xf>
    <xf numFmtId="172" fontId="45" fillId="28" borderId="107" xfId="0" applyNumberFormat="1" applyFont="1" applyFill="1" applyBorder="1" applyAlignment="1" applyProtection="1">
      <alignment horizontal="center"/>
    </xf>
    <xf numFmtId="288" fontId="41" fillId="28" borderId="37" xfId="0" applyNumberFormat="1" applyFont="1" applyFill="1" applyBorder="1" applyAlignment="1" applyProtection="1">
      <alignment horizontal="center"/>
    </xf>
    <xf numFmtId="288" fontId="45" fillId="28" borderId="107" xfId="0" applyNumberFormat="1" applyFont="1" applyFill="1" applyBorder="1" applyAlignment="1" applyProtection="1">
      <alignment horizontal="center"/>
    </xf>
    <xf numFmtId="172" fontId="45" fillId="28" borderId="48" xfId="0" applyNumberFormat="1" applyFont="1" applyFill="1" applyBorder="1" applyAlignment="1" applyProtection="1">
      <alignment horizontal="center"/>
    </xf>
    <xf numFmtId="288" fontId="41" fillId="28" borderId="55" xfId="0" applyNumberFormat="1" applyFont="1" applyFill="1" applyBorder="1" applyAlignment="1" applyProtection="1">
      <alignment horizontal="center"/>
    </xf>
    <xf numFmtId="288" fontId="45" fillId="28" borderId="48" xfId="0" applyNumberFormat="1" applyFont="1" applyFill="1" applyBorder="1" applyAlignment="1" applyProtection="1">
      <alignment horizontal="center"/>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6"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4" fillId="2" borderId="0" xfId="0" applyFont="1" applyFill="1" applyAlignment="1" applyProtection="1">
      <alignment horizontal="center"/>
      <protection locked="0"/>
    </xf>
    <xf numFmtId="0" fontId="231"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3" fillId="2" borderId="0" xfId="0" applyFont="1" applyFill="1" applyAlignment="1" applyProtection="1">
      <alignment horizontal="center"/>
      <protection locked="0"/>
    </xf>
    <xf numFmtId="0" fontId="231" fillId="2" borderId="0" xfId="0" applyFont="1" applyFill="1" applyBorder="1" applyAlignment="1" applyProtection="1">
      <alignment horizontal="center"/>
      <protection locked="0"/>
    </xf>
    <xf numFmtId="0" fontId="234" fillId="2" borderId="0" xfId="0" applyFont="1" applyFill="1" applyBorder="1" applyAlignment="1" applyProtection="1">
      <alignment horizontal="center"/>
      <protection locked="0"/>
    </xf>
    <xf numFmtId="3" fontId="226"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0" fillId="2" borderId="89" xfId="0" applyNumberFormat="1" applyFont="1" applyFill="1" applyBorder="1" applyAlignment="1" applyProtection="1">
      <alignment vertical="center"/>
      <protection locked="0"/>
    </xf>
    <xf numFmtId="3" fontId="230" fillId="0" borderId="89" xfId="0" applyNumberFormat="1" applyFont="1" applyFill="1" applyBorder="1" applyAlignment="1" applyProtection="1">
      <alignment vertical="center" wrapText="1"/>
      <protection locked="0"/>
    </xf>
    <xf numFmtId="0" fontId="90" fillId="2" borderId="89" xfId="0" applyFont="1" applyFill="1" applyBorder="1" applyAlignment="1" applyProtection="1">
      <alignment vertical="top" wrapText="1"/>
      <protection locked="0"/>
    </xf>
    <xf numFmtId="0" fontId="231" fillId="2" borderId="0" xfId="0" applyFont="1" applyFill="1" applyAlignment="1" applyProtection="1">
      <alignment horizontal="center" vertical="center"/>
      <protection locked="0"/>
    </xf>
    <xf numFmtId="0" fontId="231" fillId="2" borderId="0" xfId="0" applyFont="1" applyFill="1" applyBorder="1" applyAlignment="1" applyProtection="1">
      <alignment horizontal="center" vertical="center"/>
      <protection locked="0"/>
    </xf>
    <xf numFmtId="3" fontId="230"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0" fillId="2" borderId="0" xfId="0" applyNumberFormat="1" applyFont="1" applyFill="1" applyBorder="1" applyAlignment="1" applyProtection="1">
      <alignment vertical="top"/>
      <protection locked="0"/>
    </xf>
    <xf numFmtId="0" fontId="90" fillId="2" borderId="0" xfId="0" applyNumberFormat="1" applyFont="1" applyFill="1" applyBorder="1" applyAlignment="1" applyProtection="1">
      <alignment vertical="top" wrapText="1"/>
      <protection locked="0"/>
    </xf>
    <xf numFmtId="3" fontId="90" fillId="2" borderId="0" xfId="0" applyNumberFormat="1" applyFont="1" applyFill="1" applyBorder="1" applyAlignment="1" applyProtection="1">
      <alignment vertical="center" wrapText="1"/>
      <protection locked="0"/>
    </xf>
    <xf numFmtId="3" fontId="90" fillId="2" borderId="0" xfId="0" applyNumberFormat="1" applyFont="1" applyFill="1" applyBorder="1" applyAlignment="1" applyProtection="1">
      <alignment horizontal="left" vertical="center"/>
      <protection locked="0"/>
    </xf>
    <xf numFmtId="3" fontId="230"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1"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0"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0"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0" fillId="2" borderId="0" xfId="0" applyFont="1" applyFill="1" applyBorder="1" applyAlignment="1" applyProtection="1">
      <alignment horizontal="left" vertical="center" wrapText="1"/>
      <protection locked="0"/>
    </xf>
    <xf numFmtId="0" fontId="90" fillId="2" borderId="88" xfId="0" applyFont="1" applyFill="1" applyBorder="1" applyAlignment="1">
      <alignment vertical="center"/>
    </xf>
    <xf numFmtId="0" fontId="90" fillId="28" borderId="139" xfId="0" applyFont="1" applyFill="1" applyBorder="1" applyAlignment="1">
      <alignment horizontal="left" vertical="center"/>
    </xf>
    <xf numFmtId="0" fontId="211" fillId="28" borderId="123" xfId="40" applyNumberFormat="1" applyFont="1" applyFill="1" applyBorder="1" applyAlignment="1">
      <alignment horizontal="left" vertical="center"/>
    </xf>
    <xf numFmtId="0" fontId="90" fillId="2" borderId="0" xfId="0" applyFont="1" applyFill="1" applyAlignment="1"/>
    <xf numFmtId="0" fontId="90" fillId="2" borderId="0" xfId="0" applyFont="1" applyFill="1" applyAlignment="1">
      <alignment wrapText="1"/>
    </xf>
    <xf numFmtId="0" fontId="90" fillId="2" borderId="0" xfId="0" applyFont="1" applyFill="1" applyAlignment="1">
      <alignment horizontal="left" wrapText="1"/>
    </xf>
    <xf numFmtId="0" fontId="90" fillId="2" borderId="0" xfId="0" applyFont="1" applyFill="1" applyAlignment="1">
      <alignment horizontal="left"/>
    </xf>
    <xf numFmtId="0" fontId="90"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0"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0"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0" fillId="92" borderId="0" xfId="0" applyFont="1" applyFill="1" applyBorder="1" applyAlignment="1">
      <alignment horizontal="left" vertical="center"/>
    </xf>
    <xf numFmtId="178" fontId="211"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1" fillId="2" borderId="0" xfId="40" applyNumberFormat="1" applyFont="1" applyFill="1" applyBorder="1" applyAlignment="1" applyProtection="1">
      <alignment horizontal="left" vertical="center"/>
      <protection locked="0"/>
    </xf>
    <xf numFmtId="3" fontId="90" fillId="2" borderId="122" xfId="0" applyNumberFormat="1" applyFont="1" applyFill="1" applyBorder="1" applyAlignment="1">
      <alignment horizontal="center" vertical="center"/>
    </xf>
    <xf numFmtId="3" fontId="90" fillId="2" borderId="138" xfId="0" applyNumberFormat="1" applyFont="1" applyFill="1" applyBorder="1" applyAlignment="1">
      <alignment horizontal="center" vertical="center"/>
    </xf>
    <xf numFmtId="3" fontId="90"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0" fillId="88" borderId="122" xfId="0" applyNumberFormat="1" applyFont="1" applyFill="1" applyBorder="1" applyAlignment="1">
      <alignment horizontal="center" vertical="center" wrapText="1"/>
    </xf>
    <xf numFmtId="0" fontId="218" fillId="2" borderId="138" xfId="0" applyFont="1" applyFill="1" applyBorder="1"/>
    <xf numFmtId="174" fontId="90" fillId="88" borderId="138" xfId="0" applyNumberFormat="1" applyFont="1" applyFill="1" applyBorder="1" applyAlignment="1">
      <alignment horizontal="center" vertical="center" wrapText="1"/>
    </xf>
    <xf numFmtId="174" fontId="90"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90" fillId="2" borderId="12" xfId="0" applyNumberFormat="1" applyFont="1" applyFill="1" applyBorder="1" applyAlignment="1">
      <alignment horizontal="left"/>
    </xf>
    <xf numFmtId="175" fontId="90" fillId="2" borderId="12" xfId="0" applyNumberFormat="1" applyFont="1" applyFill="1" applyBorder="1" applyAlignment="1">
      <alignment horizontal="left"/>
    </xf>
    <xf numFmtId="0" fontId="90" fillId="2" borderId="112" xfId="0" applyNumberFormat="1" applyFont="1" applyFill="1" applyBorder="1" applyAlignment="1">
      <alignment horizontal="left"/>
    </xf>
    <xf numFmtId="175" fontId="90" fillId="2" borderId="88" xfId="0" quotePrefix="1" applyNumberFormat="1" applyFont="1" applyFill="1" applyBorder="1" applyAlignment="1">
      <alignment horizontal="left" vertical="center"/>
    </xf>
    <xf numFmtId="175" fontId="220" fillId="2" borderId="88" xfId="0" applyNumberFormat="1" applyFont="1" applyFill="1" applyBorder="1" applyAlignment="1">
      <alignment horizontal="left" vertical="center"/>
    </xf>
    <xf numFmtId="175" fontId="47" fillId="2" borderId="88" xfId="0" applyNumberFormat="1" applyFont="1" applyFill="1" applyBorder="1" applyAlignment="1">
      <alignment horizontal="left" vertical="center"/>
    </xf>
    <xf numFmtId="175" fontId="47" fillId="2" borderId="88" xfId="0" quotePrefix="1" applyNumberFormat="1" applyFont="1" applyFill="1" applyBorder="1" applyAlignment="1">
      <alignment horizontal="left" vertical="center"/>
    </xf>
    <xf numFmtId="175" fontId="47" fillId="2" borderId="9" xfId="0" quotePrefix="1" applyNumberFormat="1" applyFont="1" applyFill="1" applyBorder="1" applyAlignment="1">
      <alignment horizontal="left"/>
    </xf>
    <xf numFmtId="0" fontId="8" fillId="2" borderId="3" xfId="0" applyFont="1" applyFill="1" applyBorder="1" applyAlignment="1" applyProtection="1">
      <alignment horizontal="left" vertical="center" wrapText="1"/>
      <protection locked="0"/>
    </xf>
    <xf numFmtId="0" fontId="0" fillId="92" borderId="0" xfId="0" applyFill="1"/>
    <xf numFmtId="0" fontId="0" fillId="93" borderId="110" xfId="0" applyFill="1" applyBorder="1"/>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1" fillId="92" borderId="140" xfId="40" applyNumberFormat="1" applyFont="1" applyFill="1" applyBorder="1" applyAlignment="1">
      <alignment vertical="center"/>
    </xf>
    <xf numFmtId="0" fontId="48" fillId="92" borderId="0" xfId="0" applyFont="1" applyFill="1"/>
    <xf numFmtId="0" fontId="235" fillId="2" borderId="88" xfId="73" applyFont="1" applyFill="1" applyBorder="1" applyAlignment="1">
      <alignment vertical="center"/>
    </xf>
    <xf numFmtId="0" fontId="48" fillId="2" borderId="0" xfId="0" applyFont="1" applyFill="1" applyAlignment="1">
      <alignment horizontal="left" vertical="center"/>
    </xf>
    <xf numFmtId="0" fontId="211" fillId="2" borderId="0" xfId="40" applyNumberFormat="1" applyFont="1" applyFill="1" applyBorder="1" applyAlignment="1" applyProtection="1">
      <alignment vertical="center" wrapText="1"/>
      <protection locked="0"/>
    </xf>
    <xf numFmtId="0" fontId="48" fillId="92" borderId="0" xfId="0" applyFont="1" applyFill="1" applyAlignment="1"/>
    <xf numFmtId="0" fontId="44" fillId="92" borderId="0" xfId="0" applyFont="1" applyFill="1" applyAlignment="1">
      <alignment vertical="top"/>
    </xf>
    <xf numFmtId="0" fontId="38" fillId="92" borderId="0" xfId="73" applyFill="1"/>
    <xf numFmtId="0" fontId="90" fillId="2" borderId="0" xfId="0" applyFont="1" applyFill="1" applyBorder="1" applyAlignment="1">
      <alignment vertical="center" wrapText="1"/>
    </xf>
    <xf numFmtId="175" fontId="47" fillId="28" borderId="110" xfId="0" applyNumberFormat="1" applyFont="1" applyFill="1" applyBorder="1" applyAlignment="1">
      <alignment horizontal="center"/>
    </xf>
    <xf numFmtId="0" fontId="235" fillId="2" borderId="49" xfId="73" applyFont="1" applyFill="1" applyBorder="1" applyAlignment="1">
      <alignment vertical="center"/>
    </xf>
    <xf numFmtId="0" fontId="212" fillId="26" borderId="110" xfId="0" applyFont="1" applyFill="1" applyBorder="1" applyAlignment="1">
      <alignment horizontal="center"/>
    </xf>
    <xf numFmtId="0" fontId="218" fillId="2" borderId="0" xfId="0" applyFont="1" applyFill="1" applyAlignment="1" applyProtection="1">
      <protection locked="0"/>
    </xf>
    <xf numFmtId="8" fontId="90" fillId="2" borderId="35" xfId="0" applyNumberFormat="1" applyFont="1" applyFill="1" applyBorder="1" applyAlignment="1">
      <alignment horizontal="center"/>
    </xf>
    <xf numFmtId="8" fontId="235"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0"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90" fillId="2" borderId="49" xfId="0" applyFont="1" applyFill="1" applyBorder="1" applyAlignment="1">
      <alignment vertical="center" wrapText="1"/>
    </xf>
    <xf numFmtId="0" fontId="90" fillId="2" borderId="88" xfId="0" applyFont="1" applyFill="1" applyBorder="1" applyAlignment="1">
      <alignment vertical="center" wrapText="1"/>
    </xf>
    <xf numFmtId="0" fontId="235" fillId="0" borderId="88" xfId="73" applyFont="1" applyBorder="1" applyAlignment="1">
      <alignment vertical="center"/>
    </xf>
    <xf numFmtId="178" fontId="236" fillId="28" borderId="89" xfId="40" applyNumberFormat="1" applyFont="1" applyFill="1" applyBorder="1" applyAlignment="1">
      <alignment vertical="center"/>
    </xf>
    <xf numFmtId="181" fontId="48" fillId="2" borderId="34" xfId="71" applyNumberFormat="1" applyFont="1" applyFill="1" applyBorder="1" applyAlignment="1" applyProtection="1">
      <alignment horizontal="center"/>
      <protection locked="0"/>
    </xf>
    <xf numFmtId="181" fontId="48" fillId="28" borderId="34" xfId="71" applyNumberFormat="1" applyFont="1" applyFill="1" applyBorder="1" applyAlignment="1" applyProtection="1">
      <alignment horizontal="center"/>
      <protection locked="0"/>
    </xf>
    <xf numFmtId="181" fontId="13" fillId="2" borderId="0" xfId="71" applyNumberFormat="1" applyFont="1" applyFill="1"/>
    <xf numFmtId="181" fontId="13" fillId="2" borderId="110" xfId="71" applyNumberFormat="1" applyFont="1" applyFill="1" applyBorder="1" applyAlignment="1">
      <alignment horizontal="center"/>
    </xf>
    <xf numFmtId="0" fontId="50" fillId="2" borderId="0" xfId="0" applyFont="1" applyFill="1" applyAlignment="1">
      <alignment horizontal="center" wrapText="1"/>
    </xf>
    <xf numFmtId="0" fontId="56" fillId="2" borderId="0" xfId="0" applyFont="1" applyFill="1" applyAlignment="1">
      <alignment horizontal="center" wrapText="1"/>
    </xf>
    <xf numFmtId="0" fontId="41" fillId="92" borderId="0" xfId="0" applyFont="1" applyFill="1"/>
    <xf numFmtId="0" fontId="41" fillId="2" borderId="0" xfId="0" applyFont="1" applyFill="1" applyBorder="1"/>
    <xf numFmtId="0" fontId="235" fillId="2" borderId="0" xfId="73" applyFont="1" applyFill="1"/>
    <xf numFmtId="0" fontId="241" fillId="2" borderId="110" xfId="0" applyFont="1" applyFill="1" applyBorder="1" applyAlignment="1">
      <alignment horizontal="left" vertical="top" wrapText="1"/>
    </xf>
    <xf numFmtId="0" fontId="239" fillId="2" borderId="103" xfId="0" applyFont="1" applyFill="1" applyBorder="1" applyAlignment="1">
      <alignment vertical="top"/>
    </xf>
    <xf numFmtId="0" fontId="241" fillId="2" borderId="122" xfId="0" applyFont="1" applyFill="1" applyBorder="1" applyAlignment="1">
      <alignment vertical="top"/>
    </xf>
    <xf numFmtId="0" fontId="239" fillId="2" borderId="138" xfId="0" applyFont="1" applyFill="1" applyBorder="1" applyAlignment="1">
      <alignment vertical="top"/>
    </xf>
    <xf numFmtId="0" fontId="239" fillId="2" borderId="134" xfId="0" applyFont="1" applyFill="1" applyBorder="1" applyAlignment="1">
      <alignment vertical="top"/>
    </xf>
    <xf numFmtId="0" fontId="239" fillId="2" borderId="0" xfId="0" applyFont="1" applyFill="1" applyBorder="1" applyAlignment="1">
      <alignment vertical="top"/>
    </xf>
    <xf numFmtId="0" fontId="239" fillId="2" borderId="0" xfId="0" applyFont="1" applyFill="1" applyAlignment="1">
      <alignment vertical="top"/>
    </xf>
    <xf numFmtId="0" fontId="239" fillId="2" borderId="110" xfId="0" applyFont="1" applyFill="1" applyBorder="1" applyAlignment="1">
      <alignment horizontal="left" vertical="top" wrapText="1"/>
    </xf>
    <xf numFmtId="0" fontId="241" fillId="2" borderId="110" xfId="0" applyFont="1" applyFill="1" applyBorder="1" applyAlignment="1">
      <alignment horizontal="center" vertical="center" textRotation="180"/>
    </xf>
    <xf numFmtId="0" fontId="239" fillId="2" borderId="89" xfId="0" applyFont="1" applyFill="1" applyBorder="1"/>
    <xf numFmtId="0" fontId="239" fillId="28" borderId="0" xfId="0" applyFont="1" applyFill="1" applyBorder="1"/>
    <xf numFmtId="179" fontId="239" fillId="28" borderId="0" xfId="71" applyNumberFormat="1" applyFont="1" applyFill="1" applyBorder="1"/>
    <xf numFmtId="179" fontId="239" fillId="2" borderId="0" xfId="71" applyNumberFormat="1" applyFont="1" applyFill="1" applyBorder="1"/>
    <xf numFmtId="0" fontId="239" fillId="2" borderId="0" xfId="0" applyFont="1" applyFill="1"/>
    <xf numFmtId="179" fontId="239" fillId="28" borderId="12" xfId="71" applyNumberFormat="1" applyFont="1" applyFill="1" applyBorder="1"/>
    <xf numFmtId="0" fontId="239" fillId="28" borderId="0" xfId="0" quotePrefix="1" applyFont="1" applyFill="1" applyBorder="1"/>
    <xf numFmtId="0" fontId="239" fillId="2" borderId="109" xfId="0" applyFont="1" applyFill="1" applyBorder="1"/>
    <xf numFmtId="0" fontId="239" fillId="28" borderId="86" xfId="0" applyFont="1" applyFill="1" applyBorder="1"/>
    <xf numFmtId="179" fontId="239" fillId="28" borderId="86" xfId="71" applyNumberFormat="1" applyFont="1" applyFill="1" applyBorder="1"/>
    <xf numFmtId="179" fontId="239" fillId="28" borderId="112" xfId="71" applyNumberFormat="1" applyFont="1" applyFill="1" applyBorder="1"/>
    <xf numFmtId="0" fontId="43" fillId="2" borderId="110" xfId="0" applyFont="1" applyFill="1" applyBorder="1" applyAlignment="1">
      <alignment horizontal="center" vertical="center" textRotation="180"/>
    </xf>
    <xf numFmtId="0" fontId="239" fillId="2" borderId="110" xfId="0" applyFont="1" applyFill="1" applyBorder="1" applyAlignment="1">
      <alignment horizontal="center" vertical="top" wrapText="1"/>
    </xf>
    <xf numFmtId="0" fontId="239" fillId="2" borderId="0" xfId="0" applyFont="1" applyFill="1" applyBorder="1" applyAlignment="1">
      <alignment horizontal="center" vertical="top"/>
    </xf>
    <xf numFmtId="0" fontId="239" fillId="2" borderId="0" xfId="0" applyFont="1" applyFill="1" applyAlignment="1">
      <alignment horizontal="center" vertical="top"/>
    </xf>
    <xf numFmtId="181" fontId="239" fillId="28" borderId="0" xfId="71" applyNumberFormat="1" applyFont="1" applyFill="1" applyBorder="1"/>
    <xf numFmtId="0" fontId="239" fillId="2" borderId="0" xfId="0" applyFont="1" applyFill="1" applyBorder="1"/>
    <xf numFmtId="0" fontId="239" fillId="28" borderId="12" xfId="0" applyFont="1" applyFill="1" applyBorder="1"/>
    <xf numFmtId="0" fontId="239" fillId="2" borderId="109" xfId="0" applyFont="1" applyFill="1" applyBorder="1" applyAlignment="1">
      <alignment horizontal="right"/>
    </xf>
    <xf numFmtId="0" fontId="239" fillId="28" borderId="5" xfId="0" applyFont="1" applyFill="1" applyBorder="1"/>
    <xf numFmtId="0" fontId="239" fillId="28" borderId="112" xfId="0" applyFont="1" applyFill="1" applyBorder="1"/>
    <xf numFmtId="0" fontId="241" fillId="2" borderId="103" xfId="0" applyFont="1" applyFill="1" applyBorder="1" applyAlignment="1">
      <alignment vertical="top"/>
    </xf>
    <xf numFmtId="43" fontId="239" fillId="28" borderId="0" xfId="71" applyNumberFormat="1" applyFont="1" applyFill="1" applyBorder="1"/>
    <xf numFmtId="170" fontId="239" fillId="2" borderId="0" xfId="0" applyNumberFormat="1" applyFont="1" applyFill="1"/>
    <xf numFmtId="43" fontId="239" fillId="28" borderId="97" xfId="71" applyNumberFormat="1" applyFont="1" applyFill="1" applyBorder="1"/>
    <xf numFmtId="43" fontId="239" fillId="28" borderId="12" xfId="71" applyNumberFormat="1" applyFont="1" applyFill="1" applyBorder="1"/>
    <xf numFmtId="0" fontId="241" fillId="28" borderId="0" xfId="0" applyFont="1" applyFill="1" applyBorder="1"/>
    <xf numFmtId="0" fontId="241" fillId="28" borderId="5" xfId="0" applyFont="1" applyFill="1" applyBorder="1"/>
    <xf numFmtId="0" fontId="241" fillId="2" borderId="0" xfId="0" applyFont="1" applyFill="1" applyBorder="1" applyAlignment="1">
      <alignment horizontal="center" vertical="top"/>
    </xf>
    <xf numFmtId="3" fontId="239" fillId="28" borderId="0" xfId="0" applyNumberFormat="1" applyFont="1" applyFill="1" applyBorder="1"/>
    <xf numFmtId="3" fontId="239" fillId="28" borderId="12" xfId="0" applyNumberFormat="1" applyFont="1" applyFill="1" applyBorder="1"/>
    <xf numFmtId="179" fontId="239" fillId="28" borderId="5" xfId="71" applyNumberFormat="1" applyFont="1" applyFill="1" applyBorder="1"/>
    <xf numFmtId="3" fontId="242" fillId="2" borderId="89" xfId="0" applyNumberFormat="1" applyFont="1" applyFill="1" applyBorder="1" applyAlignment="1" applyProtection="1">
      <alignment horizontal="left" vertical="center"/>
      <protection locked="0"/>
    </xf>
    <xf numFmtId="3" fontId="242" fillId="2" borderId="89" xfId="0" applyNumberFormat="1" applyFont="1" applyFill="1" applyBorder="1" applyAlignment="1" applyProtection="1">
      <alignment vertical="center" wrapText="1"/>
      <protection locked="0"/>
    </xf>
    <xf numFmtId="0" fontId="241" fillId="2" borderId="89" xfId="0" applyFont="1" applyFill="1" applyBorder="1"/>
    <xf numFmtId="179" fontId="241" fillId="28" borderId="0" xfId="71" applyNumberFormat="1" applyFont="1" applyFill="1" applyBorder="1"/>
    <xf numFmtId="0" fontId="241" fillId="2" borderId="0" xfId="0" applyFont="1" applyFill="1" applyBorder="1"/>
    <xf numFmtId="0" fontId="241" fillId="2" borderId="0" xfId="0" applyFont="1" applyFill="1"/>
    <xf numFmtId="0" fontId="241" fillId="94" borderId="0" xfId="0" applyFont="1" applyFill="1"/>
    <xf numFmtId="0" fontId="241" fillId="94" borderId="89" xfId="0" applyFont="1" applyFill="1" applyBorder="1"/>
    <xf numFmtId="0" fontId="241" fillId="94" borderId="0" xfId="0" applyFont="1" applyFill="1" applyBorder="1"/>
    <xf numFmtId="179" fontId="241" fillId="94" borderId="0" xfId="71" applyNumberFormat="1" applyFont="1" applyFill="1" applyBorder="1"/>
    <xf numFmtId="179" fontId="241" fillId="94" borderId="12" xfId="71" applyNumberFormat="1" applyFont="1" applyFill="1" applyBorder="1"/>
    <xf numFmtId="0" fontId="241" fillId="95" borderId="89" xfId="0" applyFont="1" applyFill="1" applyBorder="1"/>
    <xf numFmtId="0" fontId="241" fillId="95" borderId="0" xfId="0" applyFont="1" applyFill="1" applyBorder="1"/>
    <xf numFmtId="179" fontId="241" fillId="95" borderId="0" xfId="71" applyNumberFormat="1" applyFont="1" applyFill="1" applyBorder="1"/>
    <xf numFmtId="179" fontId="241" fillId="95" borderId="97" xfId="71" applyNumberFormat="1" applyFont="1" applyFill="1" applyBorder="1"/>
    <xf numFmtId="0" fontId="241" fillId="95" borderId="0" xfId="0" applyFont="1" applyFill="1"/>
    <xf numFmtId="179" fontId="241" fillId="95" borderId="12" xfId="71" applyNumberFormat="1" applyFont="1" applyFill="1" applyBorder="1"/>
    <xf numFmtId="0" fontId="242" fillId="2" borderId="89" xfId="0" applyNumberFormat="1" applyFont="1" applyFill="1" applyBorder="1" applyAlignment="1" applyProtection="1">
      <alignment vertical="top" wrapText="1"/>
      <protection locked="0"/>
    </xf>
    <xf numFmtId="0" fontId="241" fillId="90" borderId="0" xfId="0" applyFont="1" applyFill="1"/>
    <xf numFmtId="0" fontId="241" fillId="90" borderId="89" xfId="0" applyFont="1" applyFill="1" applyBorder="1"/>
    <xf numFmtId="0" fontId="241" fillId="90" borderId="0" xfId="0" applyFont="1" applyFill="1" applyBorder="1"/>
    <xf numFmtId="181" fontId="241" fillId="90" borderId="0" xfId="71" applyNumberFormat="1" applyFont="1" applyFill="1" applyBorder="1"/>
    <xf numFmtId="179" fontId="241" fillId="90" borderId="0" xfId="71" applyNumberFormat="1" applyFont="1" applyFill="1" applyBorder="1"/>
    <xf numFmtId="0" fontId="241" fillId="28" borderId="0" xfId="0" quotePrefix="1" applyFont="1" applyFill="1" applyBorder="1"/>
    <xf numFmtId="0" fontId="232" fillId="2" borderId="0" xfId="0" applyFont="1" applyFill="1" applyAlignment="1" applyProtection="1">
      <alignment horizontal="center"/>
      <protection locked="0"/>
    </xf>
    <xf numFmtId="3" fontId="243" fillId="2" borderId="89" xfId="0" applyNumberFormat="1" applyFont="1" applyFill="1" applyBorder="1" applyAlignment="1" applyProtection="1">
      <alignment horizontal="left" vertical="center"/>
      <protection locked="0"/>
    </xf>
    <xf numFmtId="3" fontId="49" fillId="2" borderId="0" xfId="0" applyNumberFormat="1" applyFont="1" applyFill="1" applyBorder="1" applyAlignment="1" applyProtection="1">
      <alignment horizontal="left" vertical="center"/>
      <protection locked="0"/>
    </xf>
    <xf numFmtId="3" fontId="49" fillId="2" borderId="35" xfId="0" applyNumberFormat="1" applyFont="1" applyFill="1" applyBorder="1" applyAlignment="1" applyProtection="1">
      <alignment horizontal="center" vertical="center"/>
      <protection locked="0"/>
    </xf>
    <xf numFmtId="0" fontId="244" fillId="2" borderId="0" xfId="0" applyFont="1" applyFill="1" applyBorder="1" applyProtection="1">
      <protection locked="0"/>
    </xf>
    <xf numFmtId="0" fontId="244" fillId="2" borderId="0" xfId="0" applyFont="1" applyFill="1" applyProtection="1">
      <protection locked="0"/>
    </xf>
    <xf numFmtId="0" fontId="245" fillId="2" borderId="0" xfId="0" applyFont="1" applyFill="1" applyAlignment="1" applyProtection="1">
      <alignment horizontal="center" vertical="center"/>
      <protection locked="0"/>
    </xf>
    <xf numFmtId="3" fontId="243" fillId="2" borderId="118" xfId="0" applyNumberFormat="1" applyFont="1" applyFill="1" applyBorder="1" applyAlignment="1" applyProtection="1">
      <alignment horizontal="left" vertical="center"/>
      <protection locked="0"/>
    </xf>
    <xf numFmtId="3" fontId="49" fillId="2" borderId="96" xfId="0" applyNumberFormat="1" applyFont="1" applyFill="1" applyBorder="1" applyAlignment="1" applyProtection="1">
      <alignment horizontal="left" vertical="center"/>
      <protection locked="0"/>
    </xf>
    <xf numFmtId="3" fontId="49" fillId="2" borderId="96" xfId="0" applyNumberFormat="1" applyFont="1" applyFill="1" applyBorder="1" applyAlignment="1" applyProtection="1">
      <alignment horizontal="center" vertical="center"/>
      <protection locked="0"/>
    </xf>
    <xf numFmtId="0" fontId="244" fillId="2" borderId="96" xfId="0" applyFont="1" applyFill="1" applyBorder="1" applyProtection="1">
      <protection locked="0"/>
    </xf>
    <xf numFmtId="3" fontId="49" fillId="2" borderId="103" xfId="0" applyNumberFormat="1" applyFont="1" applyFill="1" applyBorder="1" applyAlignment="1" applyProtection="1">
      <alignment horizontal="center" vertical="center"/>
      <protection locked="0"/>
    </xf>
    <xf numFmtId="3" fontId="49" fillId="2" borderId="97" xfId="0" applyNumberFormat="1" applyFont="1" applyFill="1" applyBorder="1" applyAlignment="1" applyProtection="1">
      <alignment horizontal="center" vertical="center"/>
      <protection locked="0"/>
    </xf>
    <xf numFmtId="0" fontId="246" fillId="2" borderId="0" xfId="0" applyFont="1" applyFill="1" applyProtection="1">
      <protection locked="0"/>
    </xf>
    <xf numFmtId="3" fontId="49" fillId="2" borderId="40" xfId="0" applyNumberFormat="1" applyFont="1" applyFill="1" applyBorder="1" applyAlignment="1" applyProtection="1">
      <alignment horizontal="center" vertical="center"/>
      <protection locked="0"/>
    </xf>
    <xf numFmtId="0" fontId="245" fillId="2" borderId="0" xfId="0" applyFont="1" applyFill="1" applyAlignment="1" applyProtection="1">
      <alignment horizontal="center"/>
      <protection locked="0"/>
    </xf>
    <xf numFmtId="0" fontId="243" fillId="2" borderId="89" xfId="0" applyNumberFormat="1" applyFont="1" applyFill="1" applyBorder="1" applyAlignment="1" applyProtection="1">
      <alignment vertical="top" wrapText="1"/>
      <protection locked="0"/>
    </xf>
    <xf numFmtId="3" fontId="247" fillId="2" borderId="0" xfId="0" applyNumberFormat="1" applyFont="1" applyFill="1" applyBorder="1" applyAlignment="1" applyProtection="1">
      <alignment horizontal="center" vertical="center"/>
      <protection locked="0"/>
    </xf>
    <xf numFmtId="3" fontId="247" fillId="28" borderId="35" xfId="0" applyNumberFormat="1" applyFont="1" applyFill="1" applyBorder="1" applyAlignment="1" applyProtection="1">
      <alignment horizontal="center" vertical="center"/>
      <protection locked="0"/>
    </xf>
    <xf numFmtId="10" fontId="247" fillId="28" borderId="0" xfId="72" applyNumberFormat="1" applyFont="1" applyFill="1" applyBorder="1" applyAlignment="1" applyProtection="1">
      <alignment horizontal="center" vertical="center"/>
      <protection locked="0"/>
    </xf>
    <xf numFmtId="9" fontId="247" fillId="28" borderId="12" xfId="72" applyFont="1" applyFill="1" applyBorder="1" applyAlignment="1" applyProtection="1">
      <alignment horizontal="center" vertical="center"/>
      <protection locked="0"/>
    </xf>
    <xf numFmtId="0" fontId="248" fillId="2" borderId="0" xfId="0" applyFont="1" applyFill="1" applyProtection="1">
      <protection locked="0"/>
    </xf>
    <xf numFmtId="3" fontId="243" fillId="2" borderId="89" xfId="0" applyNumberFormat="1" applyFont="1" applyFill="1" applyBorder="1" applyAlignment="1" applyProtection="1">
      <alignment vertical="center" wrapText="1"/>
      <protection locked="0"/>
    </xf>
    <xf numFmtId="10" fontId="247" fillId="2" borderId="0" xfId="0" applyNumberFormat="1" applyFont="1" applyFill="1" applyBorder="1" applyAlignment="1" applyProtection="1">
      <alignment horizontal="center" vertical="center"/>
    </xf>
    <xf numFmtId="9" fontId="248" fillId="2" borderId="12" xfId="72" applyFont="1" applyFill="1" applyBorder="1" applyAlignment="1" applyProtection="1">
      <alignment horizontal="center" vertical="center"/>
      <protection locked="0"/>
    </xf>
    <xf numFmtId="179" fontId="241" fillId="28" borderId="142" xfId="71" applyNumberFormat="1" applyFont="1" applyFill="1" applyBorder="1"/>
    <xf numFmtId="0" fontId="90" fillId="96" borderId="89" xfId="0" applyNumberFormat="1" applyFont="1" applyFill="1" applyBorder="1" applyAlignment="1" applyProtection="1">
      <alignment vertical="top" wrapText="1"/>
      <protection locked="0"/>
    </xf>
    <xf numFmtId="3" fontId="90" fillId="96" borderId="89" xfId="0" applyNumberFormat="1" applyFont="1" applyFill="1" applyBorder="1" applyAlignment="1" applyProtection="1">
      <alignment vertical="center"/>
      <protection locked="0"/>
    </xf>
    <xf numFmtId="3" fontId="41" fillId="2" borderId="0" xfId="0" applyNumberFormat="1" applyFont="1" applyFill="1" applyAlignment="1" applyProtection="1">
      <alignment horizontal="center" vertical="center"/>
      <protection locked="0"/>
    </xf>
    <xf numFmtId="286" fontId="41" fillId="2" borderId="0" xfId="0" applyNumberFormat="1" applyFont="1" applyFill="1" applyAlignment="1" applyProtection="1">
      <alignment horizontal="center" vertical="center"/>
      <protection locked="0"/>
    </xf>
    <xf numFmtId="175" fontId="41" fillId="2" borderId="0" xfId="0" applyNumberFormat="1" applyFont="1" applyFill="1" applyAlignment="1" applyProtection="1">
      <alignment horizontal="center" vertical="center"/>
      <protection locked="0"/>
    </xf>
    <xf numFmtId="3" fontId="41" fillId="2" borderId="0" xfId="0" applyNumberFormat="1" applyFont="1" applyFill="1" applyAlignment="1" applyProtection="1">
      <alignment horizontal="right" vertical="center"/>
      <protection locked="0"/>
    </xf>
    <xf numFmtId="0" fontId="42" fillId="2" borderId="0" xfId="0" applyFont="1" applyFill="1" applyAlignment="1" applyProtection="1">
      <alignment horizontal="center" vertical="center"/>
      <protection locked="0"/>
    </xf>
    <xf numFmtId="0" fontId="41" fillId="2" borderId="0" xfId="0" applyFont="1" applyFill="1" applyAlignment="1" applyProtection="1">
      <alignment horizontal="center"/>
      <protection locked="0"/>
    </xf>
    <xf numFmtId="175" fontId="42" fillId="2" borderId="143" xfId="0" applyNumberFormat="1" applyFont="1" applyFill="1" applyBorder="1" applyAlignment="1" applyProtection="1">
      <alignment horizontal="center" vertical="center"/>
      <protection locked="0"/>
    </xf>
    <xf numFmtId="3" fontId="42" fillId="2" borderId="0" xfId="0" applyNumberFormat="1" applyFont="1" applyFill="1" applyAlignment="1" applyProtection="1">
      <alignment horizontal="right" vertical="center"/>
      <protection locked="0"/>
    </xf>
    <xf numFmtId="0" fontId="52" fillId="26" borderId="110" xfId="0" applyFont="1" applyFill="1" applyBorder="1" applyProtection="1">
      <protection locked="0"/>
    </xf>
    <xf numFmtId="0" fontId="52" fillId="26" borderId="110" xfId="0" applyFont="1" applyFill="1" applyBorder="1" applyAlignment="1" applyProtection="1">
      <alignment horizontal="center" vertical="center" wrapText="1"/>
      <protection locked="0"/>
    </xf>
    <xf numFmtId="0" fontId="52" fillId="26" borderId="110" xfId="0" applyFont="1" applyFill="1" applyBorder="1" applyAlignment="1" applyProtection="1">
      <alignment horizontal="center" vertical="center"/>
      <protection locked="0"/>
    </xf>
    <xf numFmtId="0" fontId="207" fillId="2" borderId="0" xfId="0" applyFont="1" applyFill="1" applyAlignment="1" applyProtection="1">
      <alignment horizontal="center"/>
      <protection locked="0"/>
    </xf>
    <xf numFmtId="0" fontId="90" fillId="0" borderId="89" xfId="0" applyNumberFormat="1" applyFont="1" applyFill="1" applyBorder="1" applyAlignment="1" applyProtection="1">
      <alignment vertical="top" wrapText="1"/>
      <protection locked="0"/>
    </xf>
    <xf numFmtId="10" fontId="45" fillId="28" borderId="0" xfId="0" applyNumberFormat="1" applyFont="1" applyFill="1" applyBorder="1" applyAlignment="1" applyProtection="1">
      <alignment horizontal="center" vertical="center"/>
      <protection locked="0"/>
    </xf>
    <xf numFmtId="9" fontId="45" fillId="28" borderId="12" xfId="72" applyFont="1" applyFill="1" applyBorder="1" applyAlignment="1" applyProtection="1">
      <alignment horizontal="center" vertical="center"/>
      <protection locked="0"/>
    </xf>
    <xf numFmtId="0" fontId="12" fillId="2" borderId="0" xfId="0" applyFont="1" applyFill="1" applyProtection="1">
      <protection locked="0"/>
    </xf>
    <xf numFmtId="10" fontId="45" fillId="2" borderId="0" xfId="0" applyNumberFormat="1" applyFont="1" applyFill="1" applyBorder="1" applyAlignment="1" applyProtection="1">
      <alignment horizontal="center" vertical="center"/>
    </xf>
    <xf numFmtId="0" fontId="12" fillId="2" borderId="12" xfId="0" applyFont="1" applyFill="1" applyBorder="1" applyAlignment="1" applyProtection="1">
      <alignment horizontal="center" vertical="center"/>
      <protection locked="0"/>
    </xf>
    <xf numFmtId="3" fontId="42" fillId="0" borderId="40" xfId="0" applyNumberFormat="1" applyFont="1" applyFill="1" applyBorder="1" applyAlignment="1" applyProtection="1">
      <alignment horizontal="center" vertical="center"/>
      <protection locked="0"/>
    </xf>
    <xf numFmtId="43" fontId="0" fillId="2" borderId="0" xfId="71" applyFont="1" applyFill="1"/>
    <xf numFmtId="170" fontId="0" fillId="2" borderId="0" xfId="0" applyNumberFormat="1" applyFont="1" applyFill="1"/>
    <xf numFmtId="179" fontId="241" fillId="28" borderId="97" xfId="71" applyNumberFormat="1" applyFont="1" applyFill="1" applyBorder="1"/>
    <xf numFmtId="179" fontId="241" fillId="28" borderId="12" xfId="71" applyNumberFormat="1" applyFont="1" applyFill="1" applyBorder="1"/>
    <xf numFmtId="0" fontId="90" fillId="94" borderId="89" xfId="0" applyFont="1" applyFill="1" applyBorder="1" applyAlignment="1" applyProtection="1">
      <alignment vertical="top" wrapText="1"/>
      <protection locked="0"/>
    </xf>
    <xf numFmtId="3" fontId="90" fillId="94" borderId="89" xfId="0" applyNumberFormat="1" applyFont="1" applyFill="1" applyBorder="1" applyAlignment="1" applyProtection="1">
      <alignment vertical="center"/>
      <protection locked="0"/>
    </xf>
    <xf numFmtId="0" fontId="90" fillId="94" borderId="0" xfId="0" applyFont="1" applyFill="1" applyBorder="1" applyAlignment="1" applyProtection="1">
      <alignment vertical="top" wrapText="1"/>
      <protection locked="0"/>
    </xf>
    <xf numFmtId="3" fontId="90" fillId="94" borderId="0" xfId="0" applyNumberFormat="1" applyFont="1" applyFill="1" applyBorder="1" applyAlignment="1" applyProtection="1">
      <alignment vertical="center"/>
      <protection locked="0"/>
    </xf>
    <xf numFmtId="0" fontId="72" fillId="2" borderId="0" xfId="0" applyFont="1" applyFill="1"/>
    <xf numFmtId="173" fontId="45" fillId="97" borderId="0" xfId="71" applyNumberFormat="1" applyFont="1" applyFill="1" applyBorder="1" applyAlignment="1" applyProtection="1">
      <alignment horizontal="center" vertical="center"/>
      <protection locked="0"/>
    </xf>
    <xf numFmtId="169" fontId="45" fillId="97" borderId="12" xfId="70" applyFont="1" applyFill="1" applyBorder="1" applyAlignment="1" applyProtection="1">
      <alignment horizontal="center" vertical="center"/>
      <protection locked="0"/>
    </xf>
    <xf numFmtId="0" fontId="0" fillId="2" borderId="118" xfId="0" applyFill="1" applyBorder="1" applyProtection="1">
      <protection locked="0"/>
    </xf>
    <xf numFmtId="0" fontId="0" fillId="2" borderId="142" xfId="0" applyFill="1" applyBorder="1" applyProtection="1">
      <protection locked="0"/>
    </xf>
    <xf numFmtId="0" fontId="0" fillId="2" borderId="97" xfId="0" applyFill="1" applyBorder="1" applyProtection="1">
      <protection locked="0"/>
    </xf>
    <xf numFmtId="0" fontId="0" fillId="2" borderId="89" xfId="0" applyFill="1" applyBorder="1" applyProtection="1">
      <protection locked="0"/>
    </xf>
    <xf numFmtId="0" fontId="0" fillId="2" borderId="12" xfId="0" applyFill="1" applyBorder="1" applyProtection="1">
      <protection locked="0"/>
    </xf>
    <xf numFmtId="0" fontId="0" fillId="2" borderId="109" xfId="0" applyFill="1" applyBorder="1" applyProtection="1">
      <protection locked="0"/>
    </xf>
    <xf numFmtId="0" fontId="0" fillId="2" borderId="112" xfId="0" applyFill="1" applyBorder="1" applyProtection="1">
      <protection locked="0"/>
    </xf>
    <xf numFmtId="0" fontId="0" fillId="2" borderId="0"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0" borderId="0" xfId="0" applyFill="1"/>
    <xf numFmtId="0" fontId="51" fillId="0" borderId="0" xfId="0" applyFont="1"/>
    <xf numFmtId="179" fontId="0" fillId="2" borderId="0" xfId="0" applyNumberFormat="1" applyFill="1"/>
    <xf numFmtId="43" fontId="0" fillId="2" borderId="0" xfId="0" applyNumberFormat="1" applyFill="1"/>
    <xf numFmtId="179" fontId="41" fillId="2" borderId="0" xfId="0" applyNumberFormat="1" applyFont="1" applyFill="1"/>
    <xf numFmtId="3" fontId="0" fillId="2" borderId="0" xfId="0" applyNumberFormat="1" applyFill="1"/>
    <xf numFmtId="181" fontId="239" fillId="98" borderId="0" xfId="71" applyNumberFormat="1" applyFont="1" applyFill="1" applyBorder="1"/>
    <xf numFmtId="3" fontId="239" fillId="28" borderId="5" xfId="0" applyNumberFormat="1" applyFont="1" applyFill="1" applyBorder="1"/>
    <xf numFmtId="3" fontId="41" fillId="2" borderId="0" xfId="0" applyNumberFormat="1" applyFont="1" applyFill="1"/>
    <xf numFmtId="0" fontId="239" fillId="94" borderId="0" xfId="0" applyFont="1" applyFill="1" applyBorder="1"/>
    <xf numFmtId="3" fontId="239" fillId="94" borderId="0" xfId="0" applyNumberFormat="1" applyFont="1" applyFill="1" applyBorder="1"/>
    <xf numFmtId="0" fontId="239" fillId="94" borderId="0" xfId="0" applyFont="1" applyFill="1"/>
    <xf numFmtId="0" fontId="239" fillId="94" borderId="89" xfId="0" applyFont="1" applyFill="1" applyBorder="1"/>
    <xf numFmtId="0" fontId="239" fillId="95" borderId="0" xfId="0" applyFont="1" applyFill="1"/>
    <xf numFmtId="0" fontId="239" fillId="95" borderId="89" xfId="0" applyFont="1" applyFill="1" applyBorder="1"/>
    <xf numFmtId="0" fontId="239" fillId="95" borderId="0" xfId="0" applyFont="1" applyFill="1" applyBorder="1"/>
    <xf numFmtId="3" fontId="239" fillId="95" borderId="0" xfId="0" applyNumberFormat="1" applyFont="1" applyFill="1" applyBorder="1"/>
    <xf numFmtId="0" fontId="239" fillId="99" borderId="0" xfId="0" applyFont="1" applyFill="1"/>
    <xf numFmtId="0" fontId="239" fillId="99" borderId="89" xfId="0" applyFont="1" applyFill="1" applyBorder="1"/>
    <xf numFmtId="0" fontId="239" fillId="99" borderId="0" xfId="0" applyFont="1" applyFill="1" applyBorder="1"/>
    <xf numFmtId="3" fontId="239" fillId="99" borderId="0" xfId="0" applyNumberFormat="1" applyFont="1" applyFill="1" applyBorder="1"/>
    <xf numFmtId="0" fontId="54" fillId="0" borderId="35" xfId="0" applyFont="1" applyFill="1" applyBorder="1" applyAlignment="1" applyProtection="1">
      <alignment horizontal="center" vertical="center" wrapText="1"/>
      <protection locked="0"/>
    </xf>
    <xf numFmtId="9" fontId="13" fillId="2" borderId="0" xfId="72" applyFont="1" applyFill="1"/>
    <xf numFmtId="9" fontId="13" fillId="2" borderId="0" xfId="0" applyNumberFormat="1" applyFont="1" applyFill="1"/>
    <xf numFmtId="181" fontId="13" fillId="2" borderId="0" xfId="0" applyNumberFormat="1" applyFont="1" applyFill="1"/>
    <xf numFmtId="0" fontId="57" fillId="2" borderId="0" xfId="0" applyFont="1" applyFill="1" applyProtection="1">
      <protection locked="0"/>
    </xf>
    <xf numFmtId="0" fontId="13" fillId="98" borderId="0" xfId="0" applyFont="1" applyFill="1"/>
    <xf numFmtId="0" fontId="90" fillId="98" borderId="0" xfId="0" applyFont="1" applyFill="1" applyBorder="1" applyAlignment="1" applyProtection="1">
      <alignment vertical="top" wrapText="1"/>
      <protection locked="0"/>
    </xf>
    <xf numFmtId="0" fontId="13" fillId="100" borderId="0" xfId="0" applyFont="1" applyFill="1"/>
    <xf numFmtId="0" fontId="90" fillId="100" borderId="0" xfId="0" applyFont="1" applyFill="1" applyBorder="1" applyAlignment="1" applyProtection="1">
      <alignment vertical="top" wrapText="1"/>
      <protection locked="0"/>
    </xf>
    <xf numFmtId="181" fontId="0" fillId="2" borderId="0" xfId="0" applyNumberFormat="1" applyFill="1"/>
    <xf numFmtId="0" fontId="13" fillId="101" borderId="0" xfId="0" applyFont="1" applyFill="1"/>
    <xf numFmtId="181" fontId="13" fillId="101" borderId="0" xfId="71" applyNumberFormat="1" applyFont="1" applyFill="1"/>
    <xf numFmtId="9" fontId="13" fillId="101" borderId="0" xfId="72" applyFont="1" applyFill="1"/>
    <xf numFmtId="9" fontId="13" fillId="101" borderId="0" xfId="0" applyNumberFormat="1" applyFont="1" applyFill="1"/>
    <xf numFmtId="0" fontId="0" fillId="101" borderId="0" xfId="0" applyFill="1"/>
    <xf numFmtId="0" fontId="13" fillId="94" borderId="0" xfId="0" applyFont="1" applyFill="1"/>
    <xf numFmtId="10" fontId="13" fillId="98" borderId="0" xfId="72" applyNumberFormat="1" applyFont="1" applyFill="1"/>
    <xf numFmtId="10" fontId="13" fillId="2" borderId="0" xfId="72" applyNumberFormat="1" applyFont="1" applyFill="1"/>
    <xf numFmtId="10" fontId="13" fillId="0" borderId="0" xfId="72" applyNumberFormat="1" applyFont="1" applyFill="1"/>
    <xf numFmtId="10" fontId="13" fillId="100" borderId="0" xfId="72" applyNumberFormat="1" applyFont="1" applyFill="1"/>
    <xf numFmtId="10" fontId="13" fillId="101" borderId="0" xfId="72" applyNumberFormat="1" applyFont="1" applyFill="1"/>
    <xf numFmtId="0" fontId="90" fillId="101" borderId="0" xfId="0" applyFont="1" applyFill="1" applyBorder="1" applyAlignment="1" applyProtection="1">
      <alignment vertical="top" wrapText="1"/>
      <protection locked="0"/>
    </xf>
    <xf numFmtId="0" fontId="216" fillId="28" borderId="0" xfId="0" applyFont="1" applyFill="1" applyBorder="1"/>
    <xf numFmtId="3" fontId="13" fillId="28" borderId="0" xfId="0" applyNumberFormat="1" applyFont="1" applyFill="1" applyBorder="1"/>
    <xf numFmtId="289" fontId="13" fillId="28" borderId="0" xfId="0" applyNumberFormat="1" applyFont="1" applyFill="1" applyBorder="1"/>
    <xf numFmtId="289" fontId="13" fillId="28" borderId="12" xfId="0" applyNumberFormat="1" applyFont="1" applyFill="1" applyBorder="1"/>
    <xf numFmtId="3" fontId="13" fillId="28" borderId="12" xfId="0" applyNumberFormat="1" applyFont="1" applyFill="1" applyBorder="1"/>
    <xf numFmtId="0" fontId="0" fillId="102" borderId="0" xfId="0" applyFill="1"/>
    <xf numFmtId="43" fontId="0" fillId="2" borderId="0" xfId="71" applyNumberFormat="1" applyFont="1" applyFill="1"/>
    <xf numFmtId="0" fontId="90" fillId="102" borderId="89" xfId="0" applyFont="1" applyFill="1" applyBorder="1" applyAlignment="1" applyProtection="1">
      <alignment vertical="top" wrapText="1"/>
      <protection locked="0"/>
    </xf>
    <xf numFmtId="0" fontId="90" fillId="0" borderId="89" xfId="0" applyFont="1" applyFill="1" applyBorder="1" applyAlignment="1" applyProtection="1">
      <alignment vertical="top" wrapText="1"/>
      <protection locked="0"/>
    </xf>
    <xf numFmtId="10" fontId="0" fillId="2" borderId="0" xfId="0" applyNumberFormat="1" applyFill="1"/>
    <xf numFmtId="43" fontId="0" fillId="98" borderId="0" xfId="71" applyFont="1" applyFill="1"/>
    <xf numFmtId="3" fontId="45" fillId="103" borderId="35" xfId="0" applyNumberFormat="1" applyFont="1" applyFill="1" applyBorder="1" applyAlignment="1" applyProtection="1">
      <alignment horizontal="center" vertical="center"/>
      <protection locked="0"/>
    </xf>
    <xf numFmtId="9" fontId="41" fillId="28" borderId="12" xfId="72" applyNumberFormat="1" applyFont="1" applyFill="1" applyBorder="1" applyAlignment="1" applyProtection="1">
      <alignment horizontal="center" vertical="center"/>
      <protection locked="0"/>
    </xf>
    <xf numFmtId="9" fontId="34" fillId="2" borderId="12" xfId="0" applyNumberFormat="1" applyFont="1" applyFill="1" applyBorder="1" applyAlignment="1" applyProtection="1">
      <alignment horizontal="center" vertical="center"/>
      <protection locked="0"/>
    </xf>
    <xf numFmtId="9" fontId="49" fillId="2" borderId="12" xfId="0" applyNumberFormat="1" applyFont="1" applyFill="1" applyBorder="1" applyAlignment="1" applyProtection="1">
      <alignment horizontal="center" vertical="center"/>
      <protection locked="0"/>
    </xf>
    <xf numFmtId="9" fontId="34" fillId="2" borderId="12" xfId="72" applyNumberFormat="1" applyFont="1" applyFill="1" applyBorder="1" applyAlignment="1" applyProtection="1">
      <alignment horizontal="center" vertical="center"/>
      <protection locked="0"/>
    </xf>
    <xf numFmtId="9" fontId="41" fillId="2" borderId="12" xfId="72" applyNumberFormat="1" applyFont="1" applyFill="1" applyBorder="1" applyAlignment="1" applyProtection="1">
      <alignment horizontal="center" vertical="center"/>
      <protection locked="0"/>
    </xf>
    <xf numFmtId="9" fontId="41" fillId="2" borderId="0" xfId="72" applyNumberFormat="1" applyFont="1" applyFill="1" applyBorder="1" applyAlignment="1" applyProtection="1">
      <alignment horizontal="center" vertical="center"/>
      <protection locked="0"/>
    </xf>
    <xf numFmtId="0" fontId="44" fillId="2" borderId="0" xfId="0" applyFont="1" applyFill="1" applyBorder="1" applyAlignment="1" applyProtection="1">
      <alignment horizontal="left" vertical="top"/>
      <protection locked="0"/>
    </xf>
    <xf numFmtId="3" fontId="48" fillId="0" borderId="34" xfId="0" applyNumberFormat="1" applyFont="1" applyFill="1" applyBorder="1" applyAlignment="1">
      <alignment horizontal="center"/>
    </xf>
    <xf numFmtId="0" fontId="231" fillId="2" borderId="0" xfId="0" applyFont="1" applyFill="1" applyAlignment="1" applyProtection="1">
      <alignment horizontal="left" vertical="top"/>
      <protection locked="0"/>
    </xf>
    <xf numFmtId="0" fontId="0" fillId="2" borderId="0" xfId="0" applyFill="1" applyAlignment="1" applyProtection="1">
      <alignment horizontal="left" vertical="top"/>
      <protection locked="0"/>
    </xf>
    <xf numFmtId="0" fontId="0" fillId="2" borderId="0" xfId="0" applyFill="1" applyAlignment="1">
      <alignment vertical="center"/>
    </xf>
    <xf numFmtId="0" fontId="48" fillId="92" borderId="0" xfId="0" applyFont="1" applyFill="1" applyAlignment="1">
      <alignment vertical="center"/>
    </xf>
    <xf numFmtId="0" fontId="0" fillId="92" borderId="0" xfId="0" applyFill="1" applyAlignment="1">
      <alignment vertical="center"/>
    </xf>
    <xf numFmtId="175" fontId="249" fillId="2" borderId="0" xfId="5151" applyNumberFormat="1" applyFont="1" applyFill="1" applyBorder="1" applyAlignment="1">
      <alignment vertical="center"/>
    </xf>
    <xf numFmtId="175" fontId="250" fillId="2" borderId="0" xfId="5151" applyNumberFormat="1" applyFont="1" applyFill="1" applyBorder="1" applyAlignment="1">
      <alignment vertical="center"/>
    </xf>
    <xf numFmtId="9" fontId="71" fillId="26" borderId="35" xfId="5151" applyNumberFormat="1" applyFont="1" applyFill="1" applyBorder="1" applyAlignment="1">
      <alignment horizontal="center" vertical="center" wrapText="1"/>
    </xf>
    <xf numFmtId="17" fontId="5" fillId="28" borderId="35" xfId="0" applyNumberFormat="1" applyFont="1" applyFill="1" applyBorder="1"/>
    <xf numFmtId="40" fontId="252" fillId="28" borderId="35" xfId="0" quotePrefix="1" applyNumberFormat="1" applyFont="1" applyFill="1" applyBorder="1" applyAlignment="1" applyProtection="1">
      <alignment horizontal="center"/>
      <protection locked="0"/>
    </xf>
    <xf numFmtId="0" fontId="5" fillId="28" borderId="35" xfId="0" applyFont="1" applyFill="1" applyBorder="1" applyAlignment="1" applyProtection="1">
      <alignment horizontal="center"/>
      <protection locked="0"/>
    </xf>
    <xf numFmtId="0" fontId="5" fillId="28" borderId="35" xfId="0" applyFont="1" applyFill="1" applyBorder="1" applyProtection="1">
      <protection locked="0"/>
    </xf>
    <xf numFmtId="40" fontId="253"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290" fontId="5" fillId="28" borderId="35" xfId="0" applyNumberFormat="1" applyFont="1" applyFill="1" applyBorder="1" applyAlignment="1">
      <alignment horizontal="left"/>
    </xf>
    <xf numFmtId="9" fontId="5" fillId="28" borderId="35" xfId="72" applyNumberFormat="1" applyFont="1" applyFill="1" applyBorder="1" applyProtection="1">
      <protection locked="0"/>
    </xf>
    <xf numFmtId="40" fontId="4" fillId="28" borderId="35" xfId="0" applyNumberFormat="1" applyFont="1" applyFill="1" applyBorder="1" applyProtection="1">
      <protection locked="0"/>
    </xf>
    <xf numFmtId="40" fontId="5" fillId="28" borderId="35" xfId="0" applyNumberFormat="1" applyFont="1" applyFill="1" applyBorder="1" applyAlignment="1" applyProtection="1">
      <alignment horizontal="center"/>
      <protection locked="0"/>
    </xf>
    <xf numFmtId="40" fontId="4" fillId="28" borderId="35" xfId="0" applyNumberFormat="1" applyFont="1" applyFill="1" applyBorder="1" applyAlignment="1" applyProtection="1">
      <alignment horizontal="center"/>
      <protection locked="0"/>
    </xf>
    <xf numFmtId="2" fontId="5" fillId="28" borderId="35" xfId="0" applyNumberFormat="1" applyFont="1" applyFill="1" applyBorder="1" applyProtection="1">
      <protection locked="0"/>
    </xf>
    <xf numFmtId="2" fontId="252" fillId="28" borderId="35" xfId="0" quotePrefix="1" applyNumberFormat="1" applyFont="1" applyFill="1" applyBorder="1" applyAlignment="1" applyProtection="1">
      <alignment horizontal="center"/>
      <protection locked="0"/>
    </xf>
    <xf numFmtId="2" fontId="5" fillId="28" borderId="35" xfId="0" quotePrefix="1" applyNumberFormat="1" applyFont="1" applyFill="1" applyBorder="1" applyProtection="1">
      <protection locked="0"/>
    </xf>
    <xf numFmtId="2" fontId="4" fillId="28" borderId="35" xfId="0" quotePrefix="1" applyNumberFormat="1" applyFont="1" applyFill="1" applyBorder="1" applyProtection="1">
      <protection locked="0"/>
    </xf>
    <xf numFmtId="8" fontId="13" fillId="2" borderId="0" xfId="0" applyNumberFormat="1" applyFont="1" applyFill="1" applyBorder="1"/>
    <xf numFmtId="287" fontId="211" fillId="28" borderId="28" xfId="70" applyNumberFormat="1" applyFont="1" applyFill="1" applyBorder="1" applyAlignment="1">
      <alignment horizontal="left" vertical="center"/>
    </xf>
    <xf numFmtId="0" fontId="46" fillId="2" borderId="0" xfId="0" applyFont="1" applyFill="1" applyBorder="1" applyAlignment="1">
      <alignment horizontal="center" vertical="center"/>
    </xf>
    <xf numFmtId="0" fontId="229" fillId="2" borderId="0" xfId="0" applyFont="1" applyFill="1" applyAlignment="1">
      <alignment horizontal="left"/>
    </xf>
    <xf numFmtId="0" fontId="90" fillId="2" borderId="118" xfId="0" applyFont="1" applyFill="1" applyBorder="1" applyAlignment="1">
      <alignment horizontal="center" wrapText="1"/>
    </xf>
    <xf numFmtId="0" fontId="90" fillId="2" borderId="103" xfId="0" applyFont="1" applyFill="1" applyBorder="1" applyAlignment="1">
      <alignment horizontal="center" wrapText="1"/>
    </xf>
    <xf numFmtId="0" fontId="90" fillId="2" borderId="97" xfId="0" applyFont="1" applyFill="1" applyBorder="1" applyAlignment="1">
      <alignment horizontal="center" wrapText="1"/>
    </xf>
    <xf numFmtId="0" fontId="90" fillId="2" borderId="89" xfId="0" applyFont="1" applyFill="1" applyBorder="1" applyAlignment="1">
      <alignment horizontal="center" wrapText="1"/>
    </xf>
    <xf numFmtId="0" fontId="90" fillId="2" borderId="0" xfId="0" applyFont="1" applyFill="1" applyBorder="1" applyAlignment="1">
      <alignment horizontal="center" wrapText="1"/>
    </xf>
    <xf numFmtId="0" fontId="90" fillId="2" borderId="12" xfId="0" applyFont="1" applyFill="1" applyBorder="1" applyAlignment="1">
      <alignment horizontal="center" wrapText="1"/>
    </xf>
    <xf numFmtId="0" fontId="90" fillId="2" borderId="109" xfId="0" applyFont="1" applyFill="1" applyBorder="1" applyAlignment="1">
      <alignment horizontal="center" wrapText="1"/>
    </xf>
    <xf numFmtId="0" fontId="90" fillId="2" borderId="5" xfId="0" applyFont="1" applyFill="1" applyBorder="1" applyAlignment="1">
      <alignment horizontal="center" wrapText="1"/>
    </xf>
    <xf numFmtId="0" fontId="90" fillId="2" borderId="112" xfId="0" applyFont="1" applyFill="1" applyBorder="1" applyAlignment="1">
      <alignment horizontal="center" wrapText="1"/>
    </xf>
    <xf numFmtId="0" fontId="90" fillId="92" borderId="0" xfId="0" applyFont="1" applyFill="1" applyBorder="1" applyAlignment="1">
      <alignment horizontal="left" vertical="center" wrapText="1"/>
    </xf>
    <xf numFmtId="174" fontId="212" fillId="26" borderId="122" xfId="6" applyNumberFormat="1" applyFont="1" applyFill="1" applyBorder="1" applyAlignment="1">
      <alignment horizontal="center" vertical="center" wrapText="1"/>
    </xf>
    <xf numFmtId="174" fontId="212" fillId="26" borderId="134" xfId="6" applyNumberFormat="1" applyFont="1" applyFill="1" applyBorder="1" applyAlignment="1">
      <alignment horizontal="center" vertical="center" wrapText="1"/>
    </xf>
    <xf numFmtId="175" fontId="90" fillId="90" borderId="122" xfId="0" applyNumberFormat="1" applyFont="1" applyFill="1" applyBorder="1" applyAlignment="1">
      <alignment horizontal="left"/>
    </xf>
    <xf numFmtId="175" fontId="90" fillId="90" borderId="134" xfId="0" applyNumberFormat="1" applyFont="1" applyFill="1" applyBorder="1" applyAlignment="1">
      <alignment horizontal="left"/>
    </xf>
    <xf numFmtId="175" fontId="90" fillId="2" borderId="37" xfId="0" applyNumberFormat="1" applyFont="1" applyFill="1" applyBorder="1" applyAlignment="1">
      <alignment horizontal="center"/>
    </xf>
    <xf numFmtId="175" fontId="90" fillId="2" borderId="38" xfId="0" applyNumberFormat="1" applyFont="1" applyFill="1" applyBorder="1" applyAlignment="1">
      <alignment horizontal="center"/>
    </xf>
    <xf numFmtId="175" fontId="47" fillId="2" borderId="103" xfId="0" applyNumberFormat="1" applyFont="1" applyFill="1" applyBorder="1" applyAlignment="1">
      <alignment horizontal="center" vertical="center"/>
    </xf>
    <xf numFmtId="175" fontId="47" fillId="2" borderId="38" xfId="0" applyNumberFormat="1" applyFont="1" applyFill="1" applyBorder="1" applyAlignment="1">
      <alignment horizontal="center" vertical="center"/>
    </xf>
    <xf numFmtId="175" fontId="47" fillId="2" borderId="37" xfId="0" applyNumberFormat="1" applyFont="1" applyFill="1" applyBorder="1" applyAlignment="1">
      <alignment horizontal="center" vertical="center"/>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2" fillId="26" borderId="122" xfId="0" applyFont="1" applyFill="1" applyBorder="1" applyAlignment="1">
      <alignment horizontal="center"/>
    </xf>
    <xf numFmtId="0" fontId="212" fillId="26" borderId="134" xfId="0" applyFont="1" applyFill="1" applyBorder="1" applyAlignment="1">
      <alignment horizontal="center"/>
    </xf>
    <xf numFmtId="0" fontId="211"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0"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1" fillId="92" borderId="140" xfId="40" applyNumberFormat="1" applyFont="1" applyFill="1" applyBorder="1" applyAlignment="1">
      <alignment horizontal="left" vertical="center"/>
    </xf>
    <xf numFmtId="178" fontId="211"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8" fillId="2" borderId="0" xfId="0" applyFont="1" applyFill="1" applyAlignment="1">
      <alignment horizontal="left" wrapText="1"/>
    </xf>
    <xf numFmtId="0" fontId="44" fillId="2" borderId="0" xfId="0" applyFont="1" applyFill="1" applyBorder="1" applyAlignment="1" applyProtection="1">
      <alignment horizontal="left" vertical="top"/>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90" fillId="92" borderId="0" xfId="0" applyFont="1" applyFill="1" applyBorder="1" applyAlignment="1" applyProtection="1">
      <alignment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0" fillId="92" borderId="0" xfId="0" applyFont="1" applyFill="1" applyBorder="1" applyAlignment="1" applyProtection="1">
      <alignment horizontal="left" vertical="top" wrapText="1"/>
      <protection locked="0"/>
    </xf>
    <xf numFmtId="0" fontId="90" fillId="92" borderId="0" xfId="0" applyFont="1" applyFill="1" applyBorder="1" applyAlignment="1" applyProtection="1">
      <alignment horizontal="left" vertical="center" wrapText="1"/>
      <protection locked="0"/>
    </xf>
    <xf numFmtId="0" fontId="44" fillId="2" borderId="0" xfId="0" applyFont="1" applyFill="1" applyAlignment="1">
      <alignment horizontal="left" vertical="top" wrapText="1"/>
    </xf>
    <xf numFmtId="0" fontId="90" fillId="92" borderId="0" xfId="0" applyFont="1" applyFill="1" applyBorder="1" applyAlignment="1">
      <alignment horizontal="left" wrapText="1"/>
    </xf>
    <xf numFmtId="0" fontId="241" fillId="2" borderId="110" xfId="0" applyFont="1" applyFill="1" applyBorder="1" applyAlignment="1">
      <alignment horizontal="left" vertical="top" wrapText="1"/>
    </xf>
    <xf numFmtId="0" fontId="216" fillId="2" borderId="110" xfId="0" applyFont="1" applyFill="1" applyBorder="1" applyAlignment="1">
      <alignment horizontal="left" vertical="top" wrapText="1"/>
    </xf>
    <xf numFmtId="9" fontId="71" fillId="26" borderId="35" xfId="5151" applyNumberFormat="1" applyFont="1" applyFill="1" applyBorder="1" applyAlignment="1">
      <alignment horizontal="center" vertical="center" wrapText="1"/>
    </xf>
    <xf numFmtId="0" fontId="90"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0"/>
  <tableStyles count="0" defaultTableStyle="TableStyleMedium9" defaultPivotStyle="PivotStyleLight16"/>
  <colors>
    <mruColors>
      <color rgb="FFF632DA"/>
      <color rgb="FFFFFF66"/>
      <color rgb="FFFFFF99"/>
      <color rgb="FF0033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18</xdr:row>
      <xdr:rowOff>11206</xdr:rowOff>
    </xdr:from>
    <xdr:to>
      <xdr:col>2</xdr:col>
      <xdr:colOff>7655859</xdr:colOff>
      <xdr:row>25</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33616" y="0"/>
          <a:ext cx="10903325" cy="2342028"/>
          <a:chOff x="10997237" y="5479676"/>
          <a:chExt cx="8857420" cy="20058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123825" y="76200"/>
          <a:ext cx="18965485" cy="1978479"/>
          <a:chOff x="10997237" y="5479676"/>
          <a:chExt cx="8857420" cy="1900278"/>
        </a:xfrm>
      </xdr:grpSpPr>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Inputs-Outputs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01704"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1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45508</xdr:colOff>
      <xdr:row>0</xdr:row>
      <xdr:rowOff>58212</xdr:rowOff>
    </xdr:from>
    <xdr:to>
      <xdr:col>12</xdr:col>
      <xdr:colOff>21166</xdr:colOff>
      <xdr:row>1</xdr:row>
      <xdr:rowOff>583406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45508" y="58212"/>
          <a:ext cx="16351731" cy="2353994"/>
          <a:chOff x="10964411" y="5491703"/>
          <a:chExt cx="8857420" cy="1913598"/>
        </a:xfrm>
      </xdr:grpSpPr>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300-000004000000}"/>
              </a:ext>
            </a:extLst>
          </xdr:cNvPr>
          <xdr:cNvSpPr/>
        </xdr:nvSpPr>
        <xdr:spPr>
          <a:xfrm>
            <a:off x="11224639" y="6246193"/>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2290" y="5723550"/>
            <a:ext cx="246534"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300-000006000000}"/>
              </a:ext>
            </a:extLst>
          </xdr:cNvPr>
          <xdr:cNvSpPr/>
        </xdr:nvSpPr>
        <xdr:spPr>
          <a:xfrm>
            <a:off x="11423441" y="574435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0</xdr:col>
          <xdr:colOff>83820</xdr:colOff>
          <xdr:row>0</xdr:row>
          <xdr:rowOff>426720</xdr:rowOff>
        </xdr:from>
        <xdr:to>
          <xdr:col>0</xdr:col>
          <xdr:colOff>99060</xdr:colOff>
          <xdr:row>0</xdr:row>
          <xdr:rowOff>449580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0</xdr:row>
          <xdr:rowOff>449580</xdr:rowOff>
        </xdr:from>
        <xdr:to>
          <xdr:col>0</xdr:col>
          <xdr:colOff>99060</xdr:colOff>
          <xdr:row>0</xdr:row>
          <xdr:rowOff>457200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0</xdr:row>
          <xdr:rowOff>457200</xdr:rowOff>
        </xdr:from>
        <xdr:to>
          <xdr:col>0</xdr:col>
          <xdr:colOff>99060</xdr:colOff>
          <xdr:row>0</xdr:row>
          <xdr:rowOff>464820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0</xdr:row>
          <xdr:rowOff>480060</xdr:rowOff>
        </xdr:from>
        <xdr:to>
          <xdr:col>0</xdr:col>
          <xdr:colOff>99060</xdr:colOff>
          <xdr:row>0</xdr:row>
          <xdr:rowOff>487680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0</xdr:row>
          <xdr:rowOff>487680</xdr:rowOff>
        </xdr:from>
        <xdr:to>
          <xdr:col>0</xdr:col>
          <xdr:colOff>99060</xdr:colOff>
          <xdr:row>0</xdr:row>
          <xdr:rowOff>502920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48339" y="38911"/>
          <a:ext cx="18784111" cy="2090879"/>
          <a:chOff x="10964411" y="5491703"/>
          <a:chExt cx="8857420" cy="191359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105808" y="0"/>
          <a:ext cx="20771300" cy="2156868"/>
          <a:chOff x="10997237" y="5479676"/>
          <a:chExt cx="8857420" cy="190027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789153" cy="1884954"/>
        </a:xfrm>
        <a:prstGeom prst="rect">
          <a:avLst/>
        </a:prstGeom>
        <a:ln>
          <a:noFill/>
        </a:ln>
        <a:effectLst>
          <a:softEdge rad="112500"/>
        </a:effectLst>
      </xdr:spPr>
    </xdr:pic>
    <xdr:clientData/>
  </xdr:twoCellAnchor>
  <xdr:twoCellAnchor>
    <xdr:from>
      <xdr:col>0</xdr:col>
      <xdr:colOff>430863</xdr:colOff>
      <xdr:row>0</xdr:row>
      <xdr:rowOff>323775</xdr:rowOff>
    </xdr:from>
    <xdr:to>
      <xdr:col>13</xdr:col>
      <xdr:colOff>793752</xdr:colOff>
      <xdr:row>1</xdr:row>
      <xdr:rowOff>31748</xdr:rowOff>
    </xdr:to>
    <xdr:grpSp>
      <xdr:nvGrpSpPr>
        <xdr:cNvPr id="3" name="Group 2">
          <a:extLst>
            <a:ext uri="{FF2B5EF4-FFF2-40B4-BE49-F238E27FC236}">
              <a16:creationId xmlns:a16="http://schemas.microsoft.com/office/drawing/2014/main" id="{00000000-0008-0000-0600-000003000000}"/>
            </a:ext>
          </a:extLst>
        </xdr:cNvPr>
        <xdr:cNvGrpSpPr/>
      </xdr:nvGrpSpPr>
      <xdr:grpSpPr>
        <a:xfrm>
          <a:off x="442000" y="324166"/>
          <a:ext cx="16284195" cy="1533256"/>
          <a:chOff x="11176383" y="5668151"/>
          <a:chExt cx="9030930" cy="1347806"/>
        </a:xfrm>
      </xdr:grpSpPr>
      <xdr:sp macro="" textlink="">
        <xdr:nvSpPr>
          <xdr:cNvPr id="5" name="Rectangle 4">
            <a:extLst>
              <a:ext uri="{FF2B5EF4-FFF2-40B4-BE49-F238E27FC236}">
                <a16:creationId xmlns:a16="http://schemas.microsoft.com/office/drawing/2014/main" id="{00000000-0008-0000-06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6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7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9774" y="216648"/>
          <a:ext cx="21039207"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2560" y="134471"/>
          <a:ext cx="14649822"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5447818" cy="1981970"/>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193302</xdr:colOff>
      <xdr:row>0</xdr:row>
      <xdr:rowOff>25774</xdr:rowOff>
    </xdr:from>
    <xdr:to>
      <xdr:col>22</xdr:col>
      <xdr:colOff>133350</xdr:colOff>
      <xdr:row>11</xdr:row>
      <xdr:rowOff>142876</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93302" y="25774"/>
          <a:ext cx="13411119" cy="2212602"/>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347998" cy="378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19050</xdr:colOff>
      <xdr:row>9</xdr:row>
      <xdr:rowOff>0</xdr:rowOff>
    </xdr:from>
    <xdr:to>
      <xdr:col>21</xdr:col>
      <xdr:colOff>382933</xdr:colOff>
      <xdr:row>10</xdr:row>
      <xdr:rowOff>99280</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1601450" y="1714500"/>
          <a:ext cx="1583083"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209550"/>
          <a:ext cx="35539456" cy="2371725"/>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95250" y="209550"/>
          <a:ext cx="29108400" cy="2371725"/>
          <a:chOff x="10997237" y="5479676"/>
          <a:chExt cx="8857420" cy="1900278"/>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D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2012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D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95250" y="198967"/>
          <a:ext cx="30480000" cy="2244725"/>
          <a:chOff x="10997237" y="5479676"/>
          <a:chExt cx="8857420" cy="1900278"/>
        </a:xfrm>
      </xdr:grpSpPr>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E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2013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E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95250" y="209550"/>
          <a:ext cx="28108275" cy="2371725"/>
          <a:chOff x="10997237" y="5479676"/>
          <a:chExt cx="8857420" cy="1900278"/>
        </a:xfrm>
      </xdr:grpSpPr>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F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2014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F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95250" y="209550"/>
          <a:ext cx="33223200" cy="2371725"/>
          <a:chOff x="10997237" y="5479676"/>
          <a:chExt cx="8857420" cy="1900278"/>
        </a:xfrm>
      </xdr:grpSpPr>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10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10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95250" y="209550"/>
          <a:ext cx="26479500" cy="2371725"/>
          <a:chOff x="10997237" y="5479676"/>
          <a:chExt cx="8857420" cy="1900278"/>
        </a:xfrm>
      </xdr:grpSpPr>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11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2016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11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95250" y="209550"/>
          <a:ext cx="26973068" cy="2371725"/>
          <a:chOff x="10997237" y="5479676"/>
          <a:chExt cx="8857420" cy="1900278"/>
        </a:xfrm>
      </xdr:grpSpPr>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12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2017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12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715452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1300-000003000000}"/>
            </a:ext>
          </a:extLst>
        </xdr:cNvPr>
        <xdr:cNvSpPr/>
      </xdr:nvSpPr>
      <xdr:spPr>
        <a:xfrm>
          <a:off x="819150" y="790575"/>
          <a:ext cx="1574207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704730"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1300-000005000000}"/>
            </a:ext>
          </a:extLst>
        </xdr:cNvPr>
        <xdr:cNvSpPr/>
      </xdr:nvSpPr>
      <xdr:spPr>
        <a:xfrm>
          <a:off x="1481567" y="585879"/>
          <a:ext cx="5681451"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1300-000006000000}"/>
            </a:ext>
          </a:extLst>
        </xdr:cNvPr>
        <xdr:cNvSpPr txBox="1"/>
      </xdr:nvSpPr>
      <xdr:spPr>
        <a:xfrm>
          <a:off x="1479232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common\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topLeftCell="A4" zoomScale="85" zoomScaleNormal="85" zoomScaleSheetLayoutView="85" workbookViewId="0">
      <selection activeCell="P11" sqref="P11"/>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895" t="s">
        <v>175</v>
      </c>
      <c r="C3" s="895"/>
    </row>
    <row r="4" spans="1:3" ht="21" customHeight="1"/>
    <row r="5" spans="1:3" s="30" customFormat="1" ht="25.5" customHeight="1">
      <c r="B5" s="61" t="s">
        <v>425</v>
      </c>
      <c r="C5" s="61" t="s">
        <v>174</v>
      </c>
    </row>
    <row r="6" spans="1:3" s="187" customFormat="1" ht="48" customHeight="1">
      <c r="A6" s="254"/>
      <c r="B6" s="651" t="s">
        <v>171</v>
      </c>
      <c r="C6" s="660" t="s">
        <v>555</v>
      </c>
    </row>
    <row r="7" spans="1:3" s="187" customFormat="1" ht="27.75" customHeight="1">
      <c r="A7" s="254"/>
      <c r="B7" s="643" t="s">
        <v>613</v>
      </c>
      <c r="C7" s="661" t="s">
        <v>644</v>
      </c>
    </row>
    <row r="8" spans="1:3" s="187" customFormat="1" ht="32.25" customHeight="1">
      <c r="B8" s="643" t="s">
        <v>371</v>
      </c>
      <c r="C8" s="255" t="s">
        <v>556</v>
      </c>
    </row>
    <row r="9" spans="1:3" s="187" customFormat="1" ht="27.75" customHeight="1">
      <c r="B9" s="643" t="s">
        <v>170</v>
      </c>
      <c r="C9" s="255" t="s">
        <v>557</v>
      </c>
    </row>
    <row r="10" spans="1:3" s="187" customFormat="1" ht="26.25" customHeight="1">
      <c r="B10" s="662" t="s">
        <v>372</v>
      </c>
      <c r="C10" s="256" t="s">
        <v>558</v>
      </c>
    </row>
    <row r="11" spans="1:3" s="187" customFormat="1" ht="39.75" customHeight="1">
      <c r="B11" s="643" t="s">
        <v>373</v>
      </c>
      <c r="C11" s="255" t="s">
        <v>559</v>
      </c>
    </row>
    <row r="12" spans="1:3" s="187" customFormat="1" ht="18" customHeight="1">
      <c r="B12" s="643" t="s">
        <v>374</v>
      </c>
      <c r="C12" s="255" t="s">
        <v>536</v>
      </c>
    </row>
    <row r="13" spans="1:3" s="187" customFormat="1" ht="13.5" customHeight="1">
      <c r="B13" s="643"/>
      <c r="C13" s="564"/>
    </row>
    <row r="14" spans="1:3" s="187" customFormat="1" ht="18" customHeight="1">
      <c r="B14" s="643" t="s">
        <v>547</v>
      </c>
      <c r="C14" s="564" t="s">
        <v>597</v>
      </c>
    </row>
    <row r="15" spans="1:3" s="187" customFormat="1" ht="15">
      <c r="B15" s="253"/>
      <c r="C15" s="253"/>
    </row>
    <row r="16" spans="1:3" s="104" customFormat="1" ht="15.6">
      <c r="B16" s="187"/>
    </row>
    <row r="17" spans="2:2" s="32" customFormat="1">
      <c r="B17" s="41"/>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0 LRAM'!Print_Area" display="5.  2015-2020 LRAM"/>
    <hyperlink ref="B10" location="'4.  2011-2014 LRAM'!Print_Area" display="4.  2011-2014 LRAM"/>
    <hyperlink ref="B14" location="'7. Persistence Data'!A1" display="7.  Persistence Data"/>
    <hyperlink ref="B7" location="'1-a.  Summary of Changes'!A1" display="1-a.  Summary of Changes"/>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topLeftCell="A4" zoomScale="70" zoomScaleNormal="70" workbookViewId="0">
      <selection activeCell="B26" sqref="B26"/>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48"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897" t="s">
        <v>646</v>
      </c>
      <c r="C3" s="898"/>
      <c r="D3" s="898"/>
      <c r="E3" s="898"/>
      <c r="F3" s="899"/>
      <c r="G3" s="123"/>
    </row>
    <row r="4" spans="2:20" ht="16.5" customHeight="1">
      <c r="B4" s="900"/>
      <c r="C4" s="901"/>
      <c r="D4" s="901"/>
      <c r="E4" s="901"/>
      <c r="F4" s="902"/>
      <c r="G4" s="123"/>
    </row>
    <row r="5" spans="2:20" ht="71.25" customHeight="1">
      <c r="B5" s="900"/>
      <c r="C5" s="901"/>
      <c r="D5" s="901"/>
      <c r="E5" s="901"/>
      <c r="F5" s="902"/>
      <c r="G5" s="123"/>
    </row>
    <row r="6" spans="2:20" ht="21.75" customHeight="1">
      <c r="B6" s="903"/>
      <c r="C6" s="904"/>
      <c r="D6" s="904"/>
      <c r="E6" s="904"/>
      <c r="F6" s="905"/>
      <c r="G6" s="123"/>
    </row>
    <row r="8" spans="2:20" ht="21">
      <c r="B8" s="896" t="s">
        <v>495</v>
      </c>
      <c r="C8" s="896"/>
      <c r="D8" s="896"/>
      <c r="E8" s="896"/>
      <c r="F8" s="896"/>
      <c r="G8" s="896"/>
    </row>
    <row r="9" spans="2:20" ht="24.75" customHeight="1" thickBot="1">
      <c r="B9" s="114"/>
      <c r="C9" s="114"/>
      <c r="D9" s="114"/>
      <c r="E9" s="114"/>
      <c r="F9" s="114"/>
      <c r="G9" s="119"/>
    </row>
    <row r="10" spans="2:20" ht="27.75" customHeight="1" thickBot="1">
      <c r="B10" s="117" t="s">
        <v>172</v>
      </c>
      <c r="C10" s="103" t="s">
        <v>410</v>
      </c>
      <c r="D10" s="114"/>
      <c r="E10" s="114"/>
      <c r="F10" s="114"/>
      <c r="G10" s="119"/>
    </row>
    <row r="11" spans="2:20">
      <c r="B11" s="114"/>
      <c r="C11" s="114"/>
      <c r="D11" s="114"/>
      <c r="E11" s="114"/>
      <c r="F11" s="114"/>
      <c r="G11" s="119"/>
    </row>
    <row r="12" spans="2:20" s="9" customFormat="1" ht="31.5" customHeight="1" thickBot="1">
      <c r="B12" s="84" t="s">
        <v>596</v>
      </c>
      <c r="G12" s="28"/>
      <c r="L12" s="33"/>
      <c r="M12" s="33"/>
      <c r="N12" s="33"/>
      <c r="O12" s="33"/>
      <c r="P12" s="33"/>
      <c r="Q12" s="69"/>
      <c r="S12" s="8"/>
      <c r="T12" s="8"/>
    </row>
    <row r="13" spans="2:20" s="9" customFormat="1" ht="26.25" customHeight="1" thickBot="1">
      <c r="B13" s="103"/>
      <c r="C13" s="125" t="s">
        <v>645</v>
      </c>
      <c r="G13" s="110"/>
      <c r="L13" s="33"/>
      <c r="M13" s="33"/>
      <c r="N13" s="33"/>
      <c r="O13" s="33"/>
      <c r="P13" s="33"/>
      <c r="Q13" s="69"/>
      <c r="S13" s="8"/>
      <c r="T13" s="8"/>
    </row>
    <row r="14" spans="2:20" s="9" customFormat="1" ht="26.25" customHeight="1" thickBot="1">
      <c r="B14" s="103"/>
      <c r="C14" s="177" t="s">
        <v>624</v>
      </c>
      <c r="G14" s="124"/>
      <c r="L14" s="33"/>
      <c r="M14" s="33"/>
      <c r="N14" s="33"/>
      <c r="O14" s="33"/>
      <c r="P14" s="33"/>
      <c r="Q14" s="69"/>
      <c r="S14" s="8"/>
      <c r="T14" s="8"/>
    </row>
    <row r="15" spans="2:20" s="9" customFormat="1" ht="26.25" customHeight="1" thickBot="1">
      <c r="B15" s="103"/>
      <c r="C15" s="177" t="s">
        <v>647</v>
      </c>
      <c r="G15" s="124"/>
      <c r="L15" s="33"/>
      <c r="M15" s="33"/>
      <c r="N15" s="33"/>
      <c r="O15" s="33"/>
      <c r="P15" s="33"/>
      <c r="Q15" s="69"/>
      <c r="S15" s="8"/>
      <c r="T15" s="8"/>
    </row>
    <row r="16" spans="2:20" s="9" customFormat="1" ht="26.25" customHeight="1" thickBot="1">
      <c r="B16" s="103"/>
      <c r="C16" s="177" t="s">
        <v>625</v>
      </c>
      <c r="G16" s="124"/>
      <c r="L16" s="33"/>
      <c r="M16" s="33"/>
      <c r="N16" s="33"/>
      <c r="O16" s="33"/>
      <c r="P16" s="33"/>
      <c r="Q16" s="69"/>
      <c r="S16" s="8"/>
      <c r="T16" s="8"/>
    </row>
    <row r="17" spans="2:20" s="9" customFormat="1" ht="26.25" customHeight="1" thickBot="1">
      <c r="B17" s="103"/>
      <c r="C17" s="125" t="s">
        <v>626</v>
      </c>
      <c r="G17" s="110"/>
      <c r="L17" s="33"/>
      <c r="M17" s="33"/>
      <c r="N17" s="33"/>
      <c r="O17" s="33"/>
      <c r="P17" s="33"/>
      <c r="Q17" s="69"/>
      <c r="S17" s="8"/>
      <c r="T17" s="8"/>
    </row>
    <row r="18" spans="2:20" s="9" customFormat="1" ht="26.25" customHeight="1" thickBot="1">
      <c r="B18" s="103"/>
      <c r="C18" s="125" t="s">
        <v>648</v>
      </c>
      <c r="G18" s="124"/>
      <c r="L18" s="33"/>
      <c r="M18" s="33"/>
      <c r="N18" s="33"/>
      <c r="O18" s="33"/>
      <c r="P18" s="33"/>
      <c r="Q18" s="69"/>
      <c r="S18" s="8"/>
      <c r="T18" s="8"/>
    </row>
    <row r="19" spans="2:20" s="9" customFormat="1" ht="26.25" customHeight="1" thickBot="1">
      <c r="B19" s="103"/>
      <c r="C19" s="125" t="s">
        <v>617</v>
      </c>
      <c r="G19" s="124"/>
      <c r="L19" s="33"/>
      <c r="M19" s="33"/>
      <c r="N19" s="33"/>
      <c r="O19" s="33"/>
      <c r="P19" s="33"/>
      <c r="Q19" s="69"/>
      <c r="S19" s="8"/>
      <c r="T19" s="8"/>
    </row>
    <row r="20" spans="2:20" s="59" customFormat="1" ht="25.5" customHeight="1">
      <c r="D20" s="98"/>
      <c r="E20" s="98"/>
      <c r="F20" s="98"/>
      <c r="G20" s="98"/>
      <c r="J20" s="12"/>
      <c r="K20" s="12"/>
      <c r="S20" s="60"/>
      <c r="T20" s="60"/>
    </row>
    <row r="21" spans="2:20" s="17" customFormat="1" ht="39" customHeight="1">
      <c r="B21" s="258" t="s">
        <v>600</v>
      </c>
      <c r="C21" s="258" t="s">
        <v>477</v>
      </c>
      <c r="D21" s="258" t="s">
        <v>453</v>
      </c>
      <c r="E21" s="258" t="s">
        <v>444</v>
      </c>
      <c r="F21" s="258" t="s">
        <v>614</v>
      </c>
      <c r="G21" s="39"/>
      <c r="M21" s="25"/>
      <c r="T21" s="25"/>
    </row>
    <row r="22" spans="2:20" s="17" customFormat="1" ht="15" customHeight="1">
      <c r="B22" s="179"/>
      <c r="C22" s="628"/>
      <c r="D22" s="180"/>
      <c r="E22" s="181"/>
      <c r="F22" s="186"/>
      <c r="G22" s="182"/>
      <c r="M22" s="25"/>
      <c r="T22" s="25"/>
    </row>
    <row r="23" spans="2:20" s="17" customFormat="1" ht="23.25" customHeight="1">
      <c r="B23" s="632" t="s">
        <v>604</v>
      </c>
      <c r="C23" s="627" t="s">
        <v>442</v>
      </c>
      <c r="D23" s="184" t="s">
        <v>448</v>
      </c>
      <c r="E23" s="179" t="s">
        <v>450</v>
      </c>
      <c r="F23" s="184" t="s">
        <v>454</v>
      </c>
      <c r="G23" s="182"/>
      <c r="M23" s="25"/>
      <c r="T23" s="25"/>
    </row>
    <row r="24" spans="2:20" s="17" customFormat="1" ht="23.25" customHeight="1">
      <c r="B24" s="630" t="s">
        <v>464</v>
      </c>
      <c r="C24" s="627" t="s">
        <v>443</v>
      </c>
      <c r="D24" s="184" t="s">
        <v>449</v>
      </c>
      <c r="E24" s="179" t="s">
        <v>450</v>
      </c>
      <c r="F24" s="184" t="s">
        <v>454</v>
      </c>
      <c r="G24" s="182"/>
      <c r="M24" s="25"/>
      <c r="T24" s="25"/>
    </row>
    <row r="25" spans="2:20" s="17" customFormat="1" ht="23.25" customHeight="1">
      <c r="B25" s="630" t="s">
        <v>461</v>
      </c>
      <c r="C25" s="627" t="s">
        <v>443</v>
      </c>
      <c r="D25" s="184" t="s">
        <v>451</v>
      </c>
      <c r="E25" s="179" t="s">
        <v>450</v>
      </c>
      <c r="F25" s="184" t="s">
        <v>454</v>
      </c>
      <c r="G25" s="182"/>
      <c r="M25" s="25"/>
      <c r="T25" s="25"/>
    </row>
    <row r="26" spans="2:20" s="17" customFormat="1" ht="23.25" customHeight="1">
      <c r="B26" s="631" t="s">
        <v>462</v>
      </c>
      <c r="C26" s="627" t="s">
        <v>442</v>
      </c>
      <c r="D26" s="184" t="s">
        <v>452</v>
      </c>
      <c r="E26" s="179" t="s">
        <v>210</v>
      </c>
      <c r="F26" s="186"/>
      <c r="G26" s="182"/>
      <c r="M26" s="25"/>
      <c r="T26" s="25"/>
    </row>
    <row r="27" spans="2:20" s="17" customFormat="1" ht="23.25" customHeight="1">
      <c r="B27" s="632" t="s">
        <v>602</v>
      </c>
      <c r="C27" s="627" t="s">
        <v>442</v>
      </c>
      <c r="D27" s="184"/>
      <c r="E27" s="179"/>
      <c r="F27" s="186"/>
      <c r="G27" s="182"/>
      <c r="M27" s="25"/>
      <c r="T27" s="25"/>
    </row>
    <row r="28" spans="2:20" s="17" customFormat="1" ht="23.25" customHeight="1">
      <c r="B28" s="633" t="s">
        <v>603</v>
      </c>
      <c r="C28" s="627" t="s">
        <v>442</v>
      </c>
      <c r="D28" s="183" t="s">
        <v>598</v>
      </c>
      <c r="E28" s="179"/>
      <c r="F28" s="186"/>
      <c r="G28" s="182"/>
      <c r="M28" s="25"/>
      <c r="T28" s="25"/>
    </row>
    <row r="29" spans="2:20" s="17" customFormat="1" ht="23.25" customHeight="1">
      <c r="B29" s="631" t="s">
        <v>463</v>
      </c>
      <c r="C29" s="627" t="s">
        <v>445</v>
      </c>
      <c r="D29" s="184" t="s">
        <v>496</v>
      </c>
      <c r="E29" s="179" t="s">
        <v>465</v>
      </c>
      <c r="F29" s="186"/>
      <c r="G29" s="182"/>
      <c r="M29" s="25"/>
      <c r="T29" s="25"/>
    </row>
    <row r="30" spans="2:20" s="17" customFormat="1" ht="23.25" customHeight="1">
      <c r="B30" s="633" t="s">
        <v>458</v>
      </c>
      <c r="C30" s="627" t="s">
        <v>442</v>
      </c>
      <c r="D30" s="184"/>
      <c r="E30" s="179"/>
      <c r="F30" s="184" t="s">
        <v>411</v>
      </c>
      <c r="G30" s="182"/>
      <c r="M30" s="25"/>
      <c r="T30" s="25"/>
    </row>
    <row r="31" spans="2:20" s="17" customFormat="1" ht="23.25" customHeight="1">
      <c r="B31" s="631" t="s">
        <v>209</v>
      </c>
      <c r="C31" s="627" t="s">
        <v>447</v>
      </c>
      <c r="D31" s="184" t="s">
        <v>616</v>
      </c>
      <c r="E31" s="181"/>
      <c r="F31" s="184" t="s">
        <v>615</v>
      </c>
      <c r="G31" s="164"/>
      <c r="M31" s="25"/>
    </row>
    <row r="32" spans="2:20" s="107" customFormat="1" ht="23.25" customHeight="1">
      <c r="B32" s="634" t="s">
        <v>599</v>
      </c>
      <c r="C32" s="629" t="s">
        <v>446</v>
      </c>
      <c r="D32" s="206"/>
      <c r="E32" s="145"/>
      <c r="F32" s="206"/>
      <c r="G32" s="207"/>
      <c r="M32" s="25"/>
    </row>
    <row r="33" spans="2:13" s="17" customFormat="1" ht="23.25" customHeight="1">
      <c r="B33" s="104"/>
      <c r="C33" s="178"/>
      <c r="D33" s="178"/>
      <c r="E33" s="178"/>
      <c r="G33" s="164"/>
      <c r="M33" s="25"/>
    </row>
    <row r="34" spans="2:13" s="17" customFormat="1">
      <c r="B34" s="185"/>
      <c r="C34" s="178"/>
      <c r="D34" s="178"/>
      <c r="E34" s="178"/>
      <c r="G34" s="164"/>
      <c r="M34" s="25"/>
    </row>
    <row r="35" spans="2:13">
      <c r="C35" s="10"/>
      <c r="D35" s="10"/>
      <c r="E35" s="10"/>
    </row>
  </sheetData>
  <mergeCells count="2">
    <mergeCell ref="B8:G8"/>
    <mergeCell ref="B3:F6"/>
  </mergeCell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70" zoomScaleNormal="70" workbookViewId="0">
      <selection activeCell="B6" sqref="B6"/>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16384" width="9.109375" style="12"/>
  </cols>
  <sheetData>
    <row r="1" spans="1:6">
      <c r="A1" s="8" t="s">
        <v>415</v>
      </c>
      <c r="B1" s="8" t="s">
        <v>41</v>
      </c>
      <c r="C1" s="120" t="s">
        <v>237</v>
      </c>
      <c r="D1" s="8" t="s">
        <v>420</v>
      </c>
      <c r="E1" s="120" t="s">
        <v>456</v>
      </c>
      <c r="F1" s="120" t="s">
        <v>610</v>
      </c>
    </row>
    <row r="2" spans="1:6">
      <c r="A2" s="12" t="s">
        <v>29</v>
      </c>
      <c r="B2" s="12" t="s">
        <v>27</v>
      </c>
      <c r="C2" s="10">
        <v>2006</v>
      </c>
      <c r="D2" s="12" t="s">
        <v>421</v>
      </c>
      <c r="E2" s="10">
        <f>'2. LRAMVA Threshold'!D9</f>
        <v>2013</v>
      </c>
      <c r="F2" s="26" t="s">
        <v>171</v>
      </c>
    </row>
    <row r="3" spans="1:6">
      <c r="A3" s="12" t="s">
        <v>375</v>
      </c>
      <c r="B3" s="12" t="s">
        <v>27</v>
      </c>
      <c r="C3" s="10">
        <v>2007</v>
      </c>
      <c r="D3" s="12" t="s">
        <v>422</v>
      </c>
      <c r="E3" s="10">
        <f>'2. LRAMVA Threshold'!D24</f>
        <v>2017</v>
      </c>
      <c r="F3" s="12" t="s">
        <v>611</v>
      </c>
    </row>
    <row r="4" spans="1:6">
      <c r="A4" s="12" t="s">
        <v>376</v>
      </c>
      <c r="B4" s="12" t="s">
        <v>28</v>
      </c>
      <c r="C4" s="10">
        <v>2008</v>
      </c>
      <c r="D4" s="12" t="s">
        <v>423</v>
      </c>
      <c r="F4" s="12" t="s">
        <v>170</v>
      </c>
    </row>
    <row r="5" spans="1:6">
      <c r="A5" s="12" t="s">
        <v>377</v>
      </c>
      <c r="B5" s="12" t="s">
        <v>28</v>
      </c>
      <c r="C5" s="10">
        <v>2009</v>
      </c>
      <c r="F5" s="12" t="s">
        <v>372</v>
      </c>
    </row>
    <row r="6" spans="1:6">
      <c r="A6" s="12" t="s">
        <v>378</v>
      </c>
      <c r="B6" s="12" t="s">
        <v>28</v>
      </c>
      <c r="C6" s="10">
        <v>2010</v>
      </c>
      <c r="F6" s="12" t="s">
        <v>373</v>
      </c>
    </row>
    <row r="7" spans="1:6">
      <c r="A7" s="12" t="s">
        <v>379</v>
      </c>
      <c r="B7" s="12" t="s">
        <v>28</v>
      </c>
      <c r="C7" s="10">
        <v>2011</v>
      </c>
      <c r="F7" s="12" t="s">
        <v>374</v>
      </c>
    </row>
    <row r="8" spans="1:6">
      <c r="A8" s="12" t="s">
        <v>380</v>
      </c>
      <c r="B8" s="12" t="s">
        <v>28</v>
      </c>
      <c r="C8" s="10">
        <v>2012</v>
      </c>
      <c r="F8" s="12" t="s">
        <v>620</v>
      </c>
    </row>
    <row r="9" spans="1:6">
      <c r="A9" s="12" t="s">
        <v>381</v>
      </c>
      <c r="B9" s="12" t="s">
        <v>28</v>
      </c>
      <c r="C9" s="10">
        <v>2013</v>
      </c>
      <c r="F9" s="12" t="s">
        <v>926</v>
      </c>
    </row>
    <row r="10" spans="1:6">
      <c r="A10" s="12" t="s">
        <v>382</v>
      </c>
      <c r="B10" s="12" t="s">
        <v>28</v>
      </c>
      <c r="C10" s="10">
        <v>2014</v>
      </c>
    </row>
    <row r="11" spans="1:6">
      <c r="A11" s="12" t="s">
        <v>383</v>
      </c>
      <c r="B11" s="12" t="s">
        <v>28</v>
      </c>
      <c r="C11" s="10">
        <v>2015</v>
      </c>
    </row>
    <row r="12" spans="1:6">
      <c r="A12" s="12" t="s">
        <v>384</v>
      </c>
      <c r="B12" s="12" t="s">
        <v>28</v>
      </c>
      <c r="C12" s="10">
        <v>2016</v>
      </c>
    </row>
    <row r="13" spans="1:6">
      <c r="A13" s="12" t="s">
        <v>385</v>
      </c>
      <c r="B13" s="12" t="s">
        <v>28</v>
      </c>
      <c r="C13" s="10">
        <v>2017</v>
      </c>
    </row>
    <row r="14" spans="1:6">
      <c r="A14" s="12" t="s">
        <v>386</v>
      </c>
      <c r="B14" s="12" t="s">
        <v>28</v>
      </c>
      <c r="C14" s="10">
        <v>2018</v>
      </c>
    </row>
    <row r="15" spans="1:6">
      <c r="A15" s="12" t="s">
        <v>387</v>
      </c>
      <c r="B15" s="12" t="s">
        <v>28</v>
      </c>
      <c r="C15" s="10">
        <v>2019</v>
      </c>
    </row>
    <row r="16" spans="1:6">
      <c r="A16" s="12" t="s">
        <v>388</v>
      </c>
      <c r="B16" s="12" t="s">
        <v>28</v>
      </c>
      <c r="C16" s="10">
        <v>2020</v>
      </c>
    </row>
    <row r="17" spans="1:2">
      <c r="A17" s="12" t="s">
        <v>389</v>
      </c>
      <c r="B17" s="12" t="s">
        <v>28</v>
      </c>
    </row>
    <row r="18" spans="1:2">
      <c r="A18" s="12" t="s">
        <v>390</v>
      </c>
      <c r="B18" s="12" t="s">
        <v>28</v>
      </c>
    </row>
    <row r="19" spans="1:2">
      <c r="A19" s="12" t="s">
        <v>391</v>
      </c>
      <c r="B19" s="12" t="s">
        <v>28</v>
      </c>
    </row>
    <row r="20" spans="1:2">
      <c r="A20" s="12" t="s">
        <v>392</v>
      </c>
      <c r="B20" s="12" t="s">
        <v>28</v>
      </c>
    </row>
    <row r="21" spans="1:2">
      <c r="A21" s="12" t="s">
        <v>393</v>
      </c>
      <c r="B21" s="12" t="s">
        <v>28</v>
      </c>
    </row>
    <row r="22" spans="1:2">
      <c r="A22" s="12" t="s">
        <v>394</v>
      </c>
      <c r="B22" s="12" t="s">
        <v>28</v>
      </c>
    </row>
    <row r="23" spans="1:2">
      <c r="A23" s="12" t="s">
        <v>395</v>
      </c>
      <c r="B23" s="12" t="s">
        <v>28</v>
      </c>
    </row>
    <row r="24" spans="1:2">
      <c r="A24" s="12" t="s">
        <v>396</v>
      </c>
      <c r="B24" s="12" t="s">
        <v>28</v>
      </c>
    </row>
    <row r="25" spans="1:2">
      <c r="A25" s="12" t="s">
        <v>397</v>
      </c>
      <c r="B25" s="12" t="s">
        <v>28</v>
      </c>
    </row>
    <row r="26" spans="1:2">
      <c r="A26" s="12" t="s">
        <v>32</v>
      </c>
      <c r="B26" s="12" t="s">
        <v>27</v>
      </c>
    </row>
    <row r="27" spans="1:2">
      <c r="A27" s="12" t="s">
        <v>398</v>
      </c>
      <c r="B27" s="12" t="s">
        <v>28</v>
      </c>
    </row>
    <row r="28" spans="1:2">
      <c r="A28" s="12" t="s">
        <v>399</v>
      </c>
      <c r="B28" s="12" t="s">
        <v>28</v>
      </c>
    </row>
    <row r="29" spans="1:2">
      <c r="A29" s="12" t="s">
        <v>400</v>
      </c>
      <c r="B29" s="12" t="s">
        <v>28</v>
      </c>
    </row>
    <row r="30" spans="1:2">
      <c r="A30" s="12" t="s">
        <v>30</v>
      </c>
      <c r="B30" s="12" t="s">
        <v>28</v>
      </c>
    </row>
    <row r="31" spans="1:2">
      <c r="A31" s="12" t="s">
        <v>401</v>
      </c>
      <c r="B31" s="12" t="s">
        <v>28</v>
      </c>
    </row>
    <row r="32" spans="1:2">
      <c r="A32" s="12" t="s">
        <v>402</v>
      </c>
      <c r="B32" s="12" t="s">
        <v>28</v>
      </c>
    </row>
    <row r="33" spans="1:2">
      <c r="A33" s="12" t="s">
        <v>403</v>
      </c>
      <c r="B33" s="12" t="s">
        <v>28</v>
      </c>
    </row>
    <row r="34" spans="1:2">
      <c r="A34" s="12" t="s">
        <v>404</v>
      </c>
      <c r="B34" s="12" t="s">
        <v>28</v>
      </c>
    </row>
    <row r="35" spans="1:2">
      <c r="A35" s="12" t="s">
        <v>405</v>
      </c>
      <c r="B35" s="12" t="s">
        <v>28</v>
      </c>
    </row>
    <row r="36" spans="1:2">
      <c r="A36" s="12" t="s">
        <v>406</v>
      </c>
      <c r="B36" s="12" t="s">
        <v>28</v>
      </c>
    </row>
    <row r="37" spans="1:2">
      <c r="A37" s="12" t="s">
        <v>407</v>
      </c>
      <c r="B37" s="12" t="s">
        <v>28</v>
      </c>
    </row>
    <row r="38" spans="1:2">
      <c r="A38" s="12" t="s">
        <v>408</v>
      </c>
      <c r="B38" s="12" t="s">
        <v>28</v>
      </c>
    </row>
    <row r="39" spans="1:2">
      <c r="A39" s="12" t="s">
        <v>409</v>
      </c>
      <c r="B39" s="12" t="s">
        <v>28</v>
      </c>
    </row>
    <row r="40" spans="1:2">
      <c r="A40" s="12" t="s">
        <v>31</v>
      </c>
      <c r="B40" s="12" t="s">
        <v>28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08"/>
  <sheetViews>
    <sheetView view="pageBreakPreview" topLeftCell="C76" zoomScale="55" zoomScaleNormal="55" zoomScaleSheetLayoutView="55" workbookViewId="0">
      <selection activeCell="B18" sqref="B18:X18"/>
    </sheetView>
  </sheetViews>
  <sheetFormatPr defaultColWidth="9.109375" defaultRowHeight="15.6" outlineLevelRow="1"/>
  <cols>
    <col min="1" max="1" width="2.6640625" style="9" customWidth="1"/>
    <col min="2" max="2" width="33.5546875" style="9" customWidth="1"/>
    <col min="3" max="3" width="28.5546875" style="9" customWidth="1"/>
    <col min="4" max="4" width="18.6640625" style="9" customWidth="1"/>
    <col min="5" max="5" width="21.88671875" style="17" customWidth="1"/>
    <col min="6" max="8" width="21.88671875" style="9" customWidth="1"/>
    <col min="9" max="9" width="20.77734375" style="9" customWidth="1"/>
    <col min="10" max="10" width="14.33203125" style="9" customWidth="1"/>
    <col min="11" max="11" width="15.109375" style="9" bestFit="1" customWidth="1"/>
    <col min="12" max="12" width="18" style="9" customWidth="1"/>
    <col min="13" max="13" width="19.109375" style="9" customWidth="1"/>
    <col min="14" max="14" width="24.109375" style="9" hidden="1" customWidth="1"/>
    <col min="15" max="15" width="21.44140625" style="9" hidden="1" customWidth="1"/>
    <col min="16" max="16" width="22.109375" style="9" hidden="1" customWidth="1"/>
    <col min="17" max="17" width="16.44140625" style="9" hidden="1" customWidth="1"/>
    <col min="18" max="18" width="17.88671875" style="9" bestFit="1" customWidth="1"/>
    <col min="19" max="19" width="6.33203125" style="8" customWidth="1"/>
    <col min="20" max="20" width="13.5546875" style="9" customWidth="1"/>
    <col min="21" max="21" width="15.33203125" style="9" customWidth="1"/>
    <col min="22" max="16384" width="9.109375" style="9"/>
  </cols>
  <sheetData>
    <row r="1" spans="2:20" ht="144" customHeight="1"/>
    <row r="2" spans="2:20" ht="49.5" customHeight="1">
      <c r="E2" s="9"/>
      <c r="F2" s="17"/>
      <c r="H2" s="62"/>
      <c r="I2" s="32"/>
      <c r="K2" s="36"/>
      <c r="L2" s="36"/>
      <c r="T2" s="8"/>
    </row>
    <row r="3" spans="2:20" ht="16.5" customHeight="1" thickBot="1">
      <c r="E3" s="9"/>
      <c r="F3" s="17"/>
      <c r="H3" s="62"/>
      <c r="I3" s="32"/>
      <c r="K3" s="36"/>
      <c r="L3" s="36"/>
      <c r="T3" s="8"/>
    </row>
    <row r="4" spans="2:20" ht="24.75" customHeight="1" thickBot="1">
      <c r="B4" s="84" t="s">
        <v>172</v>
      </c>
      <c r="C4" s="127" t="s">
        <v>176</v>
      </c>
      <c r="E4" s="9"/>
      <c r="T4" s="8"/>
    </row>
    <row r="5" spans="2:20" ht="25.5" customHeight="1" thickBot="1">
      <c r="C5" s="129" t="s">
        <v>410</v>
      </c>
      <c r="D5" s="17"/>
      <c r="E5" s="9"/>
      <c r="T5" s="8"/>
    </row>
    <row r="6" spans="2:20" ht="26.25" customHeight="1" thickBot="1">
      <c r="C6" s="130" t="s">
        <v>173</v>
      </c>
      <c r="E6" s="9"/>
      <c r="T6" s="8"/>
    </row>
    <row r="7" spans="2:20" ht="27" customHeight="1" thickBot="1">
      <c r="B7" s="84"/>
      <c r="C7" s="592" t="s">
        <v>612</v>
      </c>
      <c r="D7" s="17"/>
      <c r="E7" s="9"/>
      <c r="T7" s="8"/>
    </row>
    <row r="8" spans="2:20" ht="21" customHeight="1">
      <c r="B8" s="559"/>
      <c r="C8" s="17"/>
      <c r="D8" s="17"/>
      <c r="E8" s="9"/>
      <c r="T8" s="8"/>
    </row>
    <row r="9" spans="2:20" ht="24.75" customHeight="1">
      <c r="B9" s="117" t="s">
        <v>242</v>
      </c>
      <c r="C9" s="663" t="s">
        <v>655</v>
      </c>
      <c r="E9" s="9"/>
      <c r="T9" s="8"/>
    </row>
    <row r="10" spans="2:20" ht="41.25" customHeight="1">
      <c r="B10" s="574" t="s">
        <v>554</v>
      </c>
      <c r="C10" s="570"/>
      <c r="D10" s="568"/>
      <c r="E10" s="568"/>
      <c r="F10" s="568"/>
      <c r="G10" s="568"/>
      <c r="H10" s="568"/>
      <c r="I10" s="568"/>
      <c r="J10" s="569"/>
      <c r="K10" s="569"/>
      <c r="L10" s="569"/>
      <c r="M10" s="18"/>
      <c r="T10" s="8"/>
    </row>
    <row r="11" spans="2:20" ht="10.5" customHeight="1">
      <c r="B11" s="574"/>
      <c r="C11" s="570"/>
      <c r="D11" s="568"/>
      <c r="E11" s="568"/>
      <c r="F11" s="568"/>
      <c r="G11" s="568"/>
      <c r="H11" s="568"/>
      <c r="I11" s="568"/>
      <c r="J11" s="569"/>
      <c r="K11" s="569"/>
      <c r="L11" s="569"/>
      <c r="M11" s="18"/>
      <c r="T11" s="8"/>
    </row>
    <row r="12" spans="2:20" s="572" customFormat="1" ht="26.25" customHeight="1">
      <c r="B12" s="591" t="s">
        <v>618</v>
      </c>
      <c r="C12" s="590"/>
      <c r="D12" s="590"/>
      <c r="E12" s="590"/>
      <c r="F12" s="590"/>
      <c r="G12" s="590"/>
      <c r="H12" s="590"/>
      <c r="S12" s="573"/>
    </row>
    <row r="13" spans="2:20" s="32" customFormat="1" ht="11.25" customHeight="1">
      <c r="B13" s="567"/>
      <c r="S13" s="197"/>
    </row>
    <row r="14" spans="2:20" s="32" customFormat="1" ht="22.5" customHeight="1" thickBot="1">
      <c r="B14" s="196" t="s">
        <v>538</v>
      </c>
      <c r="C14" s="17"/>
      <c r="F14" s="196" t="s">
        <v>539</v>
      </c>
      <c r="G14" s="36"/>
      <c r="H14" s="31"/>
      <c r="I14" s="9"/>
      <c r="J14" s="195" t="s">
        <v>521</v>
      </c>
      <c r="N14" s="104"/>
      <c r="P14" s="9"/>
      <c r="Q14" s="198"/>
      <c r="R14" s="41"/>
      <c r="S14" s="197"/>
    </row>
    <row r="15" spans="2:20" ht="29.25" customHeight="1" thickBot="1">
      <c r="B15" s="125" t="s">
        <v>608</v>
      </c>
      <c r="D15" s="565" t="s">
        <v>935</v>
      </c>
      <c r="E15" s="131"/>
      <c r="F15" s="125" t="s">
        <v>609</v>
      </c>
      <c r="H15" s="565" t="s">
        <v>934</v>
      </c>
      <c r="J15" s="125" t="s">
        <v>548</v>
      </c>
      <c r="L15" s="894">
        <v>2460286</v>
      </c>
      <c r="N15" s="104"/>
      <c r="Q15" s="100"/>
      <c r="R15" s="97"/>
    </row>
    <row r="16" spans="2:20" ht="26.25" customHeight="1" thickBot="1">
      <c r="B16" s="125" t="s">
        <v>429</v>
      </c>
      <c r="C16" s="107"/>
      <c r="D16" s="565" t="s">
        <v>936</v>
      </c>
      <c r="F16" s="125" t="s">
        <v>419</v>
      </c>
      <c r="G16" s="128"/>
      <c r="H16" s="565" t="s">
        <v>937</v>
      </c>
      <c r="I16" s="17"/>
      <c r="J16" s="125" t="s">
        <v>549</v>
      </c>
      <c r="L16" s="894">
        <f>G42</f>
        <v>2989718.8428185824</v>
      </c>
      <c r="M16" s="104"/>
      <c r="Q16" s="109"/>
      <c r="R16" s="97"/>
    </row>
    <row r="17" spans="1:19" ht="28.5" customHeight="1" thickBot="1">
      <c r="B17" s="125" t="s">
        <v>460</v>
      </c>
      <c r="C17" s="107"/>
      <c r="D17" s="566">
        <v>2016</v>
      </c>
      <c r="E17" s="104"/>
      <c r="F17" s="125" t="s">
        <v>439</v>
      </c>
      <c r="G17" s="126"/>
      <c r="H17" s="566">
        <v>2017</v>
      </c>
      <c r="I17" s="104"/>
      <c r="K17" s="205"/>
      <c r="L17" s="205"/>
      <c r="M17" s="205"/>
      <c r="N17" s="205"/>
      <c r="Q17" s="115"/>
      <c r="R17" s="97"/>
    </row>
    <row r="18" spans="1:19" ht="29.25" customHeight="1" thickBot="1">
      <c r="B18" s="125" t="s">
        <v>426</v>
      </c>
      <c r="C18" s="107"/>
      <c r="D18" s="133">
        <v>2897180</v>
      </c>
      <c r="E18" s="122"/>
      <c r="F18" s="125" t="s">
        <v>440</v>
      </c>
      <c r="G18" s="626" t="s">
        <v>366</v>
      </c>
      <c r="H18" s="257">
        <f>SUM(R53,R56,R59,R62,R65,R68,R71,R74,R77,R80)</f>
        <v>5120697.061743848</v>
      </c>
      <c r="I18" s="17"/>
      <c r="K18" s="205"/>
      <c r="L18" s="205"/>
      <c r="M18" s="205"/>
      <c r="N18" s="205"/>
      <c r="P18" s="100"/>
      <c r="Q18" s="100"/>
      <c r="R18" s="97"/>
    </row>
    <row r="19" spans="1:19" ht="27.75" customHeight="1" thickBot="1">
      <c r="E19" s="9"/>
      <c r="F19" s="125" t="s">
        <v>441</v>
      </c>
      <c r="G19" s="626" t="s">
        <v>367</v>
      </c>
      <c r="H19" s="132">
        <f>-SUM(R54,R57,R60,R63,R66,R69,R72,R75,R78,R81)</f>
        <v>2271627.6486706003</v>
      </c>
      <c r="I19" s="17"/>
      <c r="J19" s="115"/>
      <c r="K19" s="115"/>
      <c r="L19" s="115"/>
      <c r="M19" s="115"/>
      <c r="N19" s="115"/>
      <c r="P19" s="115"/>
      <c r="Q19" s="115"/>
      <c r="R19" s="97"/>
    </row>
    <row r="20" spans="1:19" ht="27.75" customHeight="1" thickBot="1">
      <c r="E20" s="9"/>
      <c r="F20" s="125" t="s">
        <v>413</v>
      </c>
      <c r="G20" s="626" t="s">
        <v>368</v>
      </c>
      <c r="H20" s="199">
        <f>R83</f>
        <v>140649.42974533411</v>
      </c>
      <c r="I20" s="17"/>
      <c r="J20" s="115"/>
      <c r="P20" s="115"/>
      <c r="Q20" s="115"/>
      <c r="R20" s="97"/>
    </row>
    <row r="21" spans="1:19" ht="27.75" customHeight="1">
      <c r="C21" s="32"/>
      <c r="D21" s="32"/>
      <c r="E21" s="32"/>
      <c r="F21" s="125" t="s">
        <v>541</v>
      </c>
      <c r="G21" s="626" t="s">
        <v>455</v>
      </c>
      <c r="H21" s="199">
        <f>H18-H19+H20</f>
        <v>2989718.842818582</v>
      </c>
      <c r="I21" s="104"/>
      <c r="P21" s="115"/>
      <c r="Q21" s="115"/>
      <c r="R21" s="97"/>
    </row>
    <row r="22" spans="1:19" ht="22.5" customHeight="1">
      <c r="A22" s="28"/>
      <c r="E22" s="9"/>
    </row>
    <row r="23" spans="1:19" ht="13.5" customHeight="1">
      <c r="A23" s="28"/>
      <c r="B23" s="118" t="s">
        <v>424</v>
      </c>
      <c r="C23" s="35"/>
      <c r="E23" s="9"/>
    </row>
    <row r="24" spans="1:19" ht="13.5" customHeight="1">
      <c r="A24" s="28"/>
      <c r="B24" s="118"/>
      <c r="C24" s="35"/>
      <c r="E24" s="9"/>
    </row>
    <row r="25" spans="1:19" ht="72.75" customHeight="1">
      <c r="A25" s="28"/>
      <c r="B25" s="906" t="s">
        <v>650</v>
      </c>
      <c r="C25" s="906"/>
      <c r="D25" s="906"/>
      <c r="E25" s="906"/>
      <c r="F25" s="906"/>
      <c r="G25" s="906"/>
    </row>
    <row r="26" spans="1:19" ht="14.25" customHeight="1">
      <c r="A26" s="28"/>
      <c r="B26" s="571"/>
      <c r="C26" s="571"/>
      <c r="D26" s="560"/>
      <c r="E26" s="560"/>
      <c r="F26" s="560"/>
      <c r="G26" s="571"/>
    </row>
    <row r="27" spans="1:19" s="17" customFormat="1" ht="27" customHeight="1">
      <c r="B27" s="907" t="s">
        <v>537</v>
      </c>
      <c r="C27" s="908"/>
      <c r="D27" s="134" t="s">
        <v>41</v>
      </c>
      <c r="E27" s="135" t="s">
        <v>412</v>
      </c>
      <c r="F27" s="135" t="s">
        <v>413</v>
      </c>
      <c r="G27" s="136" t="s">
        <v>414</v>
      </c>
      <c r="S27" s="137"/>
    </row>
    <row r="28" spans="1:19" ht="20.25" customHeight="1">
      <c r="B28" s="909" t="s">
        <v>29</v>
      </c>
      <c r="C28" s="910"/>
      <c r="D28" s="138" t="str">
        <f>IF(B28="","",VLOOKUP(B28,DropDownList!$A$1:$B$40,2,FALSE))</f>
        <v>kWh</v>
      </c>
      <c r="E28" s="143">
        <f>SUM(D53:D82)</f>
        <v>1787244.73823872</v>
      </c>
      <c r="F28" s="142">
        <f>D83</f>
        <v>83955.821578763862</v>
      </c>
      <c r="G28" s="141">
        <f>E28+F28</f>
        <v>1871200.5598174839</v>
      </c>
      <c r="H28" s="9" t="s">
        <v>705</v>
      </c>
    </row>
    <row r="29" spans="1:19" ht="20.25" customHeight="1">
      <c r="B29" s="909" t="s">
        <v>375</v>
      </c>
      <c r="C29" s="910"/>
      <c r="D29" s="138" t="str">
        <f>IF(B29="","",VLOOKUP(B29,DropDownList!$A$1:$B$40,2,FALSE))</f>
        <v>kWh</v>
      </c>
      <c r="E29" s="143">
        <f>SUM(E53:E82)</f>
        <v>226396.94226501853</v>
      </c>
      <c r="F29" s="144">
        <f>E83</f>
        <v>10634.996362899248</v>
      </c>
      <c r="G29" s="143">
        <f>E29+F29</f>
        <v>237031.93862791779</v>
      </c>
      <c r="H29" s="9" t="s">
        <v>705</v>
      </c>
    </row>
    <row r="30" spans="1:19" ht="20.25" customHeight="1">
      <c r="B30" s="909" t="s">
        <v>376</v>
      </c>
      <c r="C30" s="910"/>
      <c r="D30" s="138" t="str">
        <f>IF(B30="","",VLOOKUP(B30,DropDownList!$A$1:$B$40,2,FALSE))</f>
        <v>kW</v>
      </c>
      <c r="E30" s="143">
        <f>SUM(F53:F82)</f>
        <v>891152.02424211032</v>
      </c>
      <c r="F30" s="144">
        <f>F83</f>
        <v>41861.866338773158</v>
      </c>
      <c r="G30" s="143">
        <f t="shared" ref="G30:G33" si="0">E30+F30</f>
        <v>933013.89058088348</v>
      </c>
      <c r="H30" s="9" t="s">
        <v>705</v>
      </c>
    </row>
    <row r="31" spans="1:19" ht="20.25" customHeight="1">
      <c r="B31" s="909" t="s">
        <v>400</v>
      </c>
      <c r="C31" s="910"/>
      <c r="D31" s="138" t="str">
        <f>IF(B31="","",VLOOKUP(B31,DropDownList!$A$1:$B$40,2,FALSE))</f>
        <v>kW</v>
      </c>
      <c r="E31" s="143">
        <f>SUM(G53:G82)</f>
        <v>3467.679515177133</v>
      </c>
      <c r="F31" s="144">
        <f>G83</f>
        <v>162.89424522544587</v>
      </c>
      <c r="G31" s="143">
        <f t="shared" si="0"/>
        <v>3630.573760402579</v>
      </c>
      <c r="H31" s="9" t="s">
        <v>705</v>
      </c>
    </row>
    <row r="32" spans="1:19" ht="20.25" customHeight="1">
      <c r="B32" s="909" t="s">
        <v>32</v>
      </c>
      <c r="C32" s="910"/>
      <c r="D32" s="138" t="str">
        <f>IF(B32="","",VLOOKUP(B32,DropDownList!$A$1:$B$40,2,FALSE))</f>
        <v>kWh</v>
      </c>
      <c r="E32" s="143">
        <f>SUM(H53:H82)</f>
        <v>0</v>
      </c>
      <c r="F32" s="144">
        <f>H83</f>
        <v>0</v>
      </c>
      <c r="G32" s="143">
        <f>E32+F32</f>
        <v>0</v>
      </c>
      <c r="H32" s="9" t="s">
        <v>749</v>
      </c>
    </row>
    <row r="33" spans="2:20" ht="20.25" customHeight="1">
      <c r="B33" s="909" t="s">
        <v>30</v>
      </c>
      <c r="C33" s="910"/>
      <c r="D33" s="138" t="str">
        <f>IF(B33="","",VLOOKUP(B33,DropDownList!$A$1:$B$40,2,FALSE))</f>
        <v>kW</v>
      </c>
      <c r="E33" s="143">
        <f>SUM(I53:I82)</f>
        <v>0</v>
      </c>
      <c r="F33" s="144">
        <f>I83</f>
        <v>0</v>
      </c>
      <c r="G33" s="143">
        <f t="shared" si="0"/>
        <v>0</v>
      </c>
      <c r="H33" s="9" t="s">
        <v>749</v>
      </c>
    </row>
    <row r="34" spans="2:20" ht="20.25" customHeight="1">
      <c r="B34" s="909" t="s">
        <v>31</v>
      </c>
      <c r="C34" s="910"/>
      <c r="D34" s="138" t="str">
        <f>IF(B34="","",VLOOKUP(B34,DropDownList!$A$1:$B$40,2,FALSE))</f>
        <v>kW</v>
      </c>
      <c r="E34" s="143">
        <f>SUM(J53:J82)</f>
        <v>-59191.971187777672</v>
      </c>
      <c r="F34" s="144">
        <f>J83</f>
        <v>4033.8512196723809</v>
      </c>
      <c r="G34" s="143">
        <f>E34+F34</f>
        <v>-55158.119968105289</v>
      </c>
      <c r="H34" s="9" t="s">
        <v>749</v>
      </c>
    </row>
    <row r="35" spans="2:20" ht="20.25" customHeight="1">
      <c r="B35" s="909"/>
      <c r="C35" s="910"/>
      <c r="D35" s="138" t="str">
        <f>IF(B35="","",VLOOKUP(B35,DropDownList!$A$1:$B$40,2,FALSE))</f>
        <v/>
      </c>
      <c r="E35" s="143">
        <f>SUM(K53:K66)</f>
        <v>0</v>
      </c>
      <c r="F35" s="144">
        <f>K83</f>
        <v>0</v>
      </c>
      <c r="G35" s="143">
        <f t="shared" ref="G35:G41" si="1">E35+F35</f>
        <v>0</v>
      </c>
    </row>
    <row r="36" spans="2:20" ht="20.25" customHeight="1">
      <c r="B36" s="909"/>
      <c r="C36" s="910"/>
      <c r="D36" s="138" t="str">
        <f>IF(B36="","",VLOOKUP(B36,DropDownList!$A$1:$B$40,2,FALSE))</f>
        <v/>
      </c>
      <c r="E36" s="143">
        <f>SUM(L53:L66)</f>
        <v>0</v>
      </c>
      <c r="F36" s="144">
        <f>L83</f>
        <v>0</v>
      </c>
      <c r="G36" s="143">
        <f t="shared" si="1"/>
        <v>0</v>
      </c>
    </row>
    <row r="37" spans="2:20" ht="20.25" customHeight="1">
      <c r="B37" s="909"/>
      <c r="C37" s="910"/>
      <c r="D37" s="138" t="str">
        <f>IF(B37="","",VLOOKUP(B37,DropDownList!$A$1:$B$40,2,FALSE))</f>
        <v/>
      </c>
      <c r="E37" s="143">
        <f>SUM(M53:M82)</f>
        <v>0</v>
      </c>
      <c r="F37" s="144">
        <f>M83</f>
        <v>0</v>
      </c>
      <c r="G37" s="143">
        <f t="shared" si="1"/>
        <v>0</v>
      </c>
    </row>
    <row r="38" spans="2:20" ht="20.25" customHeight="1">
      <c r="B38" s="909"/>
      <c r="C38" s="910"/>
      <c r="D38" s="138" t="str">
        <f>IF(B38="","",VLOOKUP(B38,DropDownList!$A$1:$B$40,2,FALSE))</f>
        <v/>
      </c>
      <c r="E38" s="143">
        <f>SUM(N53:N82)</f>
        <v>0</v>
      </c>
      <c r="F38" s="144">
        <f>N83</f>
        <v>0</v>
      </c>
      <c r="G38" s="143">
        <f t="shared" si="1"/>
        <v>0</v>
      </c>
    </row>
    <row r="39" spans="2:20" ht="20.25" customHeight="1">
      <c r="B39" s="909"/>
      <c r="C39" s="910"/>
      <c r="D39" s="138" t="str">
        <f>IF(B39="","",VLOOKUP(B39,DropDownList!$A$1:$B$40,2,FALSE))</f>
        <v/>
      </c>
      <c r="E39" s="143">
        <f>SUM(O53:O82)</f>
        <v>0</v>
      </c>
      <c r="F39" s="144">
        <f>O83</f>
        <v>0</v>
      </c>
      <c r="G39" s="143">
        <f t="shared" si="1"/>
        <v>0</v>
      </c>
    </row>
    <row r="40" spans="2:20" ht="20.25" customHeight="1">
      <c r="B40" s="909"/>
      <c r="C40" s="910"/>
      <c r="D40" s="138" t="str">
        <f>IF(B40="","",VLOOKUP(B40,DropDownList!$A$1:$B$40,2,FALSE))</f>
        <v/>
      </c>
      <c r="E40" s="143">
        <f>SUM(P53:P82)</f>
        <v>0</v>
      </c>
      <c r="F40" s="144">
        <f>P83</f>
        <v>0</v>
      </c>
      <c r="G40" s="143">
        <f t="shared" si="1"/>
        <v>0</v>
      </c>
    </row>
    <row r="41" spans="2:20" ht="20.25" customHeight="1">
      <c r="B41" s="909"/>
      <c r="C41" s="910"/>
      <c r="D41" s="139" t="str">
        <f>IF(B41="","",VLOOKUP(B41,DropDownList!$A$1:$B$40,2,FALSE))</f>
        <v/>
      </c>
      <c r="E41" s="145">
        <f>SUM(Q53:Q82)</f>
        <v>0</v>
      </c>
      <c r="F41" s="146">
        <f>Q83</f>
        <v>0</v>
      </c>
      <c r="G41" s="145">
        <f t="shared" si="1"/>
        <v>0</v>
      </c>
    </row>
    <row r="42" spans="2:20" s="8" customFormat="1" ht="21" customHeight="1">
      <c r="B42" s="916" t="s">
        <v>26</v>
      </c>
      <c r="C42" s="917"/>
      <c r="D42" s="140"/>
      <c r="E42" s="147">
        <f>SUM(E28:E41)</f>
        <v>2849069.4130732478</v>
      </c>
      <c r="F42" s="147">
        <f t="shared" ref="F42" si="2">SUM(F28:F41)</f>
        <v>140649.42974533411</v>
      </c>
      <c r="G42" s="147">
        <f>SUM(G28:G41)</f>
        <v>2989718.8428185824</v>
      </c>
      <c r="H42" s="212" t="s">
        <v>706</v>
      </c>
    </row>
    <row r="43" spans="2:20" ht="18" customHeight="1">
      <c r="D43" s="95"/>
      <c r="E43" s="9"/>
      <c r="F43" s="17"/>
    </row>
    <row r="44" spans="2:20" s="28" customFormat="1" ht="21">
      <c r="C44" s="35"/>
      <c r="D44" s="36"/>
      <c r="E44" s="36"/>
      <c r="F44" s="36"/>
      <c r="G44" s="36"/>
      <c r="H44" s="36"/>
      <c r="I44" s="36"/>
      <c r="J44" s="36"/>
      <c r="K44" s="36"/>
      <c r="L44" s="36"/>
      <c r="M44" s="108"/>
      <c r="N44" s="36"/>
      <c r="O44" s="36"/>
      <c r="P44" s="36"/>
      <c r="Q44" s="36"/>
      <c r="R44" s="36"/>
      <c r="S44" s="19"/>
      <c r="T44" s="37"/>
    </row>
    <row r="45" spans="2:20" ht="12" customHeight="1">
      <c r="B45" s="118" t="s">
        <v>466</v>
      </c>
      <c r="C45" s="31"/>
      <c r="D45" s="31"/>
      <c r="E45" s="620"/>
      <c r="F45" s="31"/>
      <c r="G45" s="31"/>
      <c r="H45" s="31"/>
      <c r="I45" s="31"/>
      <c r="J45" s="31"/>
      <c r="K45" s="31"/>
      <c r="L45" s="31"/>
      <c r="M45" s="31"/>
      <c r="N45" s="31"/>
      <c r="O45" s="31"/>
      <c r="P45" s="31"/>
      <c r="Q45" s="31"/>
      <c r="R45" s="31"/>
      <c r="S45" s="19"/>
      <c r="T45" s="13"/>
    </row>
    <row r="46" spans="2:20" ht="12" customHeight="1">
      <c r="B46" s="118"/>
      <c r="C46" s="31"/>
      <c r="D46" s="31"/>
      <c r="E46" s="31"/>
      <c r="F46" s="31"/>
      <c r="G46" s="31"/>
      <c r="H46" s="31"/>
      <c r="I46" s="31"/>
      <c r="J46" s="31"/>
      <c r="K46" s="31"/>
      <c r="L46" s="31"/>
      <c r="M46" s="31"/>
      <c r="N46" s="31"/>
      <c r="O46" s="31"/>
      <c r="P46" s="31"/>
      <c r="Q46" s="31"/>
      <c r="R46" s="31"/>
      <c r="S46" s="19"/>
      <c r="T46" s="13"/>
    </row>
    <row r="47" spans="2:20" s="28" customFormat="1" ht="37.5" customHeight="1">
      <c r="B47" s="906" t="s">
        <v>638</v>
      </c>
      <c r="C47" s="906"/>
      <c r="D47" s="906"/>
      <c r="E47" s="906"/>
      <c r="F47" s="906"/>
      <c r="G47" s="906"/>
      <c r="H47" s="906"/>
      <c r="I47" s="906"/>
      <c r="J47" s="906"/>
      <c r="K47" s="906"/>
      <c r="L47" s="906"/>
      <c r="M47" s="649"/>
      <c r="N47" s="106"/>
      <c r="O47" s="106"/>
      <c r="P47" s="106"/>
      <c r="Q47" s="106"/>
      <c r="R47" s="106"/>
      <c r="S47" s="19"/>
      <c r="T47" s="37"/>
    </row>
    <row r="48" spans="2:20" s="28" customFormat="1" ht="38.25" customHeight="1">
      <c r="B48" s="906" t="s">
        <v>651</v>
      </c>
      <c r="C48" s="906"/>
      <c r="D48" s="906"/>
      <c r="E48" s="906"/>
      <c r="F48" s="906"/>
      <c r="G48" s="906"/>
      <c r="H48" s="906"/>
      <c r="I48" s="906"/>
      <c r="J48" s="906"/>
      <c r="K48" s="906"/>
      <c r="L48" s="906"/>
      <c r="M48" s="649"/>
      <c r="N48" s="106"/>
      <c r="O48" s="106"/>
      <c r="P48" s="106"/>
      <c r="Q48" s="106"/>
      <c r="R48" s="106"/>
      <c r="S48" s="19"/>
      <c r="T48" s="37"/>
    </row>
    <row r="49" spans="2:20" s="28" customFormat="1" ht="23.25" customHeight="1">
      <c r="B49" s="906" t="s">
        <v>627</v>
      </c>
      <c r="C49" s="906"/>
      <c r="D49" s="906"/>
      <c r="E49" s="906"/>
      <c r="F49" s="906"/>
      <c r="G49" s="906"/>
      <c r="H49" s="906"/>
      <c r="I49" s="906"/>
      <c r="J49" s="906"/>
      <c r="K49" s="906"/>
      <c r="L49" s="906"/>
      <c r="M49" s="649"/>
      <c r="N49" s="106"/>
      <c r="O49" s="106"/>
      <c r="P49" s="106"/>
      <c r="Q49" s="106"/>
      <c r="R49" s="106"/>
      <c r="S49" s="19"/>
      <c r="T49" s="37"/>
    </row>
    <row r="50" spans="2:20" ht="15" customHeight="1">
      <c r="B50" s="644"/>
      <c r="C50" s="31"/>
      <c r="D50" s="31"/>
      <c r="E50" s="31"/>
      <c r="F50" s="31"/>
      <c r="G50" s="31"/>
      <c r="H50" s="31"/>
      <c r="I50" s="31"/>
      <c r="J50" s="31"/>
      <c r="K50" s="31"/>
      <c r="L50" s="31"/>
      <c r="M50" s="31"/>
      <c r="N50" s="31"/>
      <c r="O50" s="31"/>
      <c r="P50" s="31"/>
      <c r="Q50" s="31"/>
      <c r="R50" s="31"/>
      <c r="S50" s="19"/>
      <c r="T50" s="13"/>
    </row>
    <row r="51" spans="2:20" s="17" customFormat="1" ht="63" customHeight="1">
      <c r="B51" s="258" t="s">
        <v>34</v>
      </c>
      <c r="C51" s="258" t="s">
        <v>550</v>
      </c>
      <c r="D51" s="136" t="str">
        <f>IF($B28&lt;&gt;"",$B28,"")</f>
        <v>Residential</v>
      </c>
      <c r="E51" s="136" t="str">
        <f>IF($B29&lt;&gt;"",$B29,"")</f>
        <v>GS&lt;50 kW</v>
      </c>
      <c r="F51" s="136" t="str">
        <f>IF($B30&lt;&gt;"",$B30,"")</f>
        <v>GS&gt;50 kW</v>
      </c>
      <c r="G51" s="136" t="str">
        <f>IF($B31&lt;&gt;"",$B31,"")</f>
        <v>Large Use</v>
      </c>
      <c r="H51" s="136" t="str">
        <f>IF($B32&lt;&gt;"",$B32,"")</f>
        <v>Unmetered Scattered Load</v>
      </c>
      <c r="I51" s="136" t="str">
        <f>IF($B33&lt;&gt;"",$B33,"")</f>
        <v>Sentinel Lighting</v>
      </c>
      <c r="J51" s="136" t="str">
        <f>IF($B34&lt;&gt;"",$B34,"")</f>
        <v>Street Lighting</v>
      </c>
      <c r="K51" s="136" t="str">
        <f>IF($B35&lt;&gt;"",$B35,"")</f>
        <v/>
      </c>
      <c r="L51" s="136" t="str">
        <f>IF($B36&lt;&gt;"",$B36,"")</f>
        <v/>
      </c>
      <c r="M51" s="136" t="str">
        <f>IF($B37&lt;&gt;"",$B37,"")</f>
        <v/>
      </c>
      <c r="N51" s="136" t="str">
        <f>IF($B38&lt;&gt;"",$B38,"")</f>
        <v/>
      </c>
      <c r="O51" s="136" t="str">
        <f>IF($B39&lt;&gt;"",$B39,"")</f>
        <v/>
      </c>
      <c r="P51" s="136" t="str">
        <f>IF($B40&lt;&gt;"",$B40,"")</f>
        <v/>
      </c>
      <c r="Q51" s="136" t="str">
        <f>IF($B41&lt;&gt;"",$B41,"")</f>
        <v/>
      </c>
      <c r="R51" s="258" t="s">
        <v>26</v>
      </c>
      <c r="S51" s="148"/>
    </row>
    <row r="52" spans="2:20" s="149" customFormat="1" ht="15.75" customHeight="1">
      <c r="B52" s="598"/>
      <c r="C52" s="599"/>
      <c r="D52" s="599" t="str">
        <f>D28</f>
        <v>kWh</v>
      </c>
      <c r="E52" s="599" t="str">
        <f>D29</f>
        <v>kWh</v>
      </c>
      <c r="F52" s="599" t="str">
        <f>D30</f>
        <v>kW</v>
      </c>
      <c r="G52" s="599" t="str">
        <f>D31</f>
        <v>kW</v>
      </c>
      <c r="H52" s="599" t="str">
        <f>D32</f>
        <v>kWh</v>
      </c>
      <c r="I52" s="599" t="str">
        <f>D33</f>
        <v>kW</v>
      </c>
      <c r="J52" s="599" t="str">
        <f>D34</f>
        <v>kW</v>
      </c>
      <c r="K52" s="599" t="str">
        <f>D35</f>
        <v/>
      </c>
      <c r="L52" s="599" t="str">
        <f>D36</f>
        <v/>
      </c>
      <c r="M52" s="599" t="str">
        <f>D37</f>
        <v/>
      </c>
      <c r="N52" s="599" t="str">
        <f>D38</f>
        <v/>
      </c>
      <c r="O52" s="599" t="str">
        <f>D39</f>
        <v/>
      </c>
      <c r="P52" s="599" t="str">
        <f>D40</f>
        <v/>
      </c>
      <c r="Q52" s="599" t="str">
        <f>D41</f>
        <v/>
      </c>
      <c r="R52" s="600"/>
      <c r="S52" s="150"/>
    </row>
    <row r="53" spans="2:20" s="17" customFormat="1">
      <c r="B53" s="151" t="s">
        <v>143</v>
      </c>
      <c r="C53" s="913" t="s">
        <v>421</v>
      </c>
      <c r="D53" s="152"/>
      <c r="E53" s="152"/>
      <c r="F53" s="152"/>
      <c r="G53" s="152"/>
      <c r="H53" s="152"/>
      <c r="I53" s="152"/>
      <c r="J53" s="152"/>
      <c r="K53" s="152">
        <f>'4.  2011-2014 LRAM'!AF131</f>
        <v>0</v>
      </c>
      <c r="L53" s="152">
        <f>'4.  2011-2014 LRAM'!AG131</f>
        <v>0</v>
      </c>
      <c r="M53" s="152">
        <f>'4.  2011-2014 LRAM'!AH131</f>
        <v>0</v>
      </c>
      <c r="N53" s="152">
        <f>'4.  2011-2014 LRAM'!AI131</f>
        <v>0</v>
      </c>
      <c r="O53" s="152">
        <f>'4.  2011-2014 LRAM'!AJ131</f>
        <v>0</v>
      </c>
      <c r="P53" s="152">
        <f>'4.  2011-2014 LRAM'!AK131</f>
        <v>0</v>
      </c>
      <c r="Q53" s="152">
        <f>'4.  2011-2014 LRAM'!AL131</f>
        <v>0</v>
      </c>
      <c r="R53" s="153">
        <f t="shared" ref="R53:R63" si="3">SUM(D53:Q53)</f>
        <v>0</v>
      </c>
      <c r="S53" s="154"/>
      <c r="T53" s="155"/>
    </row>
    <row r="54" spans="2:20" s="17" customFormat="1">
      <c r="B54" s="156" t="s">
        <v>35</v>
      </c>
      <c r="C54" s="914"/>
      <c r="D54" s="158"/>
      <c r="E54" s="158"/>
      <c r="F54" s="158"/>
      <c r="G54" s="158"/>
      <c r="H54" s="158"/>
      <c r="I54" s="158"/>
      <c r="J54" s="158"/>
      <c r="K54" s="158">
        <f>-'4.  2011-2014 LRAM'!AF132</f>
        <v>0</v>
      </c>
      <c r="L54" s="158">
        <f>-'4.  2011-2014 LRAM'!AG132</f>
        <v>0</v>
      </c>
      <c r="M54" s="158">
        <f>-'4.  2011-2014 LRAM'!AH132</f>
        <v>0</v>
      </c>
      <c r="N54" s="158">
        <f>-'4.  2011-2014 LRAM'!AI132</f>
        <v>0</v>
      </c>
      <c r="O54" s="158">
        <f>-'4.  2011-2014 LRAM'!AJ132</f>
        <v>0</v>
      </c>
      <c r="P54" s="158">
        <f>-'4.  2011-2014 LRAM'!AK132</f>
        <v>0</v>
      </c>
      <c r="Q54" s="158">
        <f>-'4.  2011-2014 LRAM'!AL132</f>
        <v>0</v>
      </c>
      <c r="R54" s="159">
        <f t="shared" si="3"/>
        <v>0</v>
      </c>
      <c r="S54" s="160"/>
      <c r="T54" s="155"/>
    </row>
    <row r="55" spans="2:20" s="137" customFormat="1">
      <c r="B55" s="658" t="s">
        <v>67</v>
      </c>
      <c r="C55" s="654">
        <f>SUM(D55:J55)</f>
        <v>0</v>
      </c>
      <c r="D55" s="161"/>
      <c r="E55" s="161"/>
      <c r="F55" s="161"/>
      <c r="G55" s="161"/>
      <c r="H55" s="161"/>
      <c r="I55" s="161"/>
      <c r="J55" s="161"/>
      <c r="K55" s="162"/>
      <c r="L55" s="162"/>
      <c r="M55" s="162"/>
      <c r="N55" s="162"/>
      <c r="O55" s="162"/>
      <c r="P55" s="162"/>
      <c r="Q55" s="162"/>
      <c r="R55" s="163">
        <f t="shared" si="3"/>
        <v>0</v>
      </c>
      <c r="S55" s="160"/>
      <c r="T55" s="155"/>
    </row>
    <row r="56" spans="2:20" s="17" customFormat="1">
      <c r="B56" s="156" t="s">
        <v>144</v>
      </c>
      <c r="C56" s="915" t="s">
        <v>421</v>
      </c>
      <c r="D56" s="158"/>
      <c r="E56" s="158"/>
      <c r="F56" s="158"/>
      <c r="G56" s="158"/>
      <c r="H56" s="158"/>
      <c r="I56" s="158"/>
      <c r="J56" s="158"/>
      <c r="K56" s="158">
        <f>'4.  2011-2014 LRAM'!AF261</f>
        <v>0</v>
      </c>
      <c r="L56" s="158">
        <f>'4.  2011-2014 LRAM'!AG261</f>
        <v>0</v>
      </c>
      <c r="M56" s="158">
        <f>'4.  2011-2014 LRAM'!AH261</f>
        <v>0</v>
      </c>
      <c r="N56" s="158">
        <f>'4.  2011-2014 LRAM'!AI261</f>
        <v>0</v>
      </c>
      <c r="O56" s="158">
        <f>'4.  2011-2014 LRAM'!AJ261</f>
        <v>0</v>
      </c>
      <c r="P56" s="158">
        <f>'4.  2011-2014 LRAM'!AK261</f>
        <v>0</v>
      </c>
      <c r="Q56" s="158">
        <f>'4.  2011-2014 LRAM'!AL261</f>
        <v>0</v>
      </c>
      <c r="R56" s="159">
        <f t="shared" si="3"/>
        <v>0</v>
      </c>
      <c r="S56" s="154"/>
      <c r="T56" s="155"/>
    </row>
    <row r="57" spans="2:20" s="17" customFormat="1">
      <c r="B57" s="156" t="s">
        <v>36</v>
      </c>
      <c r="C57" s="914"/>
      <c r="D57" s="158"/>
      <c r="E57" s="158"/>
      <c r="F57" s="158"/>
      <c r="G57" s="158"/>
      <c r="H57" s="158"/>
      <c r="I57" s="158"/>
      <c r="J57" s="158"/>
      <c r="K57" s="158">
        <f>-'4.  2011-2014 LRAM'!AF262</f>
        <v>0</v>
      </c>
      <c r="L57" s="158">
        <f>-'4.  2011-2014 LRAM'!AG262</f>
        <v>0</v>
      </c>
      <c r="M57" s="158">
        <f>-'4.  2011-2014 LRAM'!AH262</f>
        <v>0</v>
      </c>
      <c r="N57" s="158">
        <f>-'4.  2011-2014 LRAM'!AI262</f>
        <v>0</v>
      </c>
      <c r="O57" s="158">
        <f>-'4.  2011-2014 LRAM'!AJ262</f>
        <v>0</v>
      </c>
      <c r="P57" s="158">
        <f>-'4.  2011-2014 LRAM'!AK262</f>
        <v>0</v>
      </c>
      <c r="Q57" s="158">
        <f>-'4.  2011-2014 LRAM'!AL262</f>
        <v>0</v>
      </c>
      <c r="R57" s="159">
        <f t="shared" si="3"/>
        <v>0</v>
      </c>
      <c r="S57" s="154"/>
      <c r="T57" s="155"/>
    </row>
    <row r="58" spans="2:20" s="137" customFormat="1">
      <c r="B58" s="658" t="s">
        <v>67</v>
      </c>
      <c r="C58" s="654">
        <f>SUM(D58:J58)</f>
        <v>0</v>
      </c>
      <c r="D58" s="161"/>
      <c r="E58" s="161"/>
      <c r="F58" s="161"/>
      <c r="G58" s="161"/>
      <c r="H58" s="161"/>
      <c r="I58" s="161"/>
      <c r="J58" s="161"/>
      <c r="K58" s="162"/>
      <c r="L58" s="162"/>
      <c r="M58" s="162"/>
      <c r="N58" s="162"/>
      <c r="O58" s="162"/>
      <c r="P58" s="162"/>
      <c r="Q58" s="162"/>
      <c r="R58" s="163">
        <f t="shared" si="3"/>
        <v>0</v>
      </c>
      <c r="S58" s="160"/>
      <c r="T58" s="155"/>
    </row>
    <row r="59" spans="2:20" s="164" customFormat="1">
      <c r="B59" s="156" t="s">
        <v>38</v>
      </c>
      <c r="C59" s="915" t="s">
        <v>421</v>
      </c>
      <c r="D59" s="158"/>
      <c r="E59" s="158"/>
      <c r="F59" s="158"/>
      <c r="G59" s="158"/>
      <c r="H59" s="158"/>
      <c r="I59" s="158"/>
      <c r="J59" s="158"/>
      <c r="K59" s="158">
        <f>'4.  2011-2014 LRAM'!AF391</f>
        <v>0</v>
      </c>
      <c r="L59" s="158">
        <f>'4.  2011-2014 LRAM'!AG391</f>
        <v>0</v>
      </c>
      <c r="M59" s="158">
        <f>'4.  2011-2014 LRAM'!AH391</f>
        <v>0</v>
      </c>
      <c r="N59" s="158">
        <f>'4.  2011-2014 LRAM'!AI391</f>
        <v>0</v>
      </c>
      <c r="O59" s="158">
        <f>'4.  2011-2014 LRAM'!AJ391</f>
        <v>0</v>
      </c>
      <c r="P59" s="158">
        <f>'4.  2011-2014 LRAM'!AK391</f>
        <v>0</v>
      </c>
      <c r="Q59" s="158">
        <f>'4.  2011-2014 LRAM'!AL391</f>
        <v>0</v>
      </c>
      <c r="R59" s="159">
        <f t="shared" si="3"/>
        <v>0</v>
      </c>
      <c r="S59" s="154"/>
      <c r="T59" s="155"/>
    </row>
    <row r="60" spans="2:20" s="164" customFormat="1">
      <c r="B60" s="156" t="s">
        <v>37</v>
      </c>
      <c r="C60" s="914"/>
      <c r="D60" s="158"/>
      <c r="E60" s="158"/>
      <c r="F60" s="158"/>
      <c r="G60" s="158"/>
      <c r="H60" s="158"/>
      <c r="I60" s="158"/>
      <c r="J60" s="158"/>
      <c r="K60" s="158">
        <f>-'4.  2011-2014 LRAM'!AF392</f>
        <v>0</v>
      </c>
      <c r="L60" s="158">
        <f>-'4.  2011-2014 LRAM'!AG392</f>
        <v>0</v>
      </c>
      <c r="M60" s="158">
        <f>-'4.  2011-2014 LRAM'!AH392</f>
        <v>0</v>
      </c>
      <c r="N60" s="158">
        <f>-'4.  2011-2014 LRAM'!AI392</f>
        <v>0</v>
      </c>
      <c r="O60" s="158">
        <f>-'4.  2011-2014 LRAM'!AJ392</f>
        <v>0</v>
      </c>
      <c r="P60" s="158">
        <f>-'4.  2011-2014 LRAM'!AK392</f>
        <v>0</v>
      </c>
      <c r="Q60" s="158">
        <f>-'4.  2011-2014 LRAM'!AL392</f>
        <v>0</v>
      </c>
      <c r="R60" s="159">
        <f t="shared" si="3"/>
        <v>0</v>
      </c>
      <c r="S60" s="154"/>
      <c r="T60" s="155"/>
    </row>
    <row r="61" spans="2:20" s="137" customFormat="1">
      <c r="B61" s="658" t="s">
        <v>67</v>
      </c>
      <c r="C61" s="654">
        <f>SUM(D61:J61)</f>
        <v>0</v>
      </c>
      <c r="D61" s="161"/>
      <c r="E61" s="161"/>
      <c r="F61" s="161"/>
      <c r="G61" s="161"/>
      <c r="H61" s="161"/>
      <c r="I61" s="161"/>
      <c r="J61" s="161"/>
      <c r="K61" s="162"/>
      <c r="L61" s="162"/>
      <c r="M61" s="162"/>
      <c r="N61" s="162"/>
      <c r="O61" s="162"/>
      <c r="P61" s="162"/>
      <c r="Q61" s="162"/>
      <c r="R61" s="163">
        <f t="shared" si="3"/>
        <v>0</v>
      </c>
      <c r="S61" s="160"/>
      <c r="T61" s="155"/>
    </row>
    <row r="62" spans="2:20" s="164" customFormat="1">
      <c r="B62" s="156" t="s">
        <v>40</v>
      </c>
      <c r="C62" s="911"/>
      <c r="D62" s="158"/>
      <c r="E62" s="158"/>
      <c r="F62" s="158"/>
      <c r="G62" s="158"/>
      <c r="H62" s="158"/>
      <c r="I62" s="158"/>
      <c r="J62" s="158"/>
      <c r="K62" s="158">
        <f>'4.  2011-2014 LRAM'!AF521</f>
        <v>0</v>
      </c>
      <c r="L62" s="158">
        <f>'4.  2011-2014 LRAM'!AG521</f>
        <v>0</v>
      </c>
      <c r="M62" s="158">
        <f>'4.  2011-2014 LRAM'!AH521</f>
        <v>0</v>
      </c>
      <c r="N62" s="158">
        <f>'4.  2011-2014 LRAM'!AI521</f>
        <v>0</v>
      </c>
      <c r="O62" s="158">
        <f>'4.  2011-2014 LRAM'!AJ521</f>
        <v>0</v>
      </c>
      <c r="P62" s="158">
        <f>'4.  2011-2014 LRAM'!AK521</f>
        <v>0</v>
      </c>
      <c r="Q62" s="158">
        <f>'4.  2011-2014 LRAM'!AL521</f>
        <v>0</v>
      </c>
      <c r="R62" s="159">
        <f t="shared" si="3"/>
        <v>0</v>
      </c>
      <c r="S62" s="154"/>
      <c r="T62" s="155"/>
    </row>
    <row r="63" spans="2:20" s="164" customFormat="1">
      <c r="B63" s="156" t="s">
        <v>39</v>
      </c>
      <c r="C63" s="912"/>
      <c r="D63" s="158"/>
      <c r="E63" s="158"/>
      <c r="F63" s="158"/>
      <c r="G63" s="158"/>
      <c r="H63" s="158"/>
      <c r="I63" s="158"/>
      <c r="J63" s="158"/>
      <c r="K63" s="158">
        <f>-'4.  2011-2014 LRAM'!AF522</f>
        <v>0</v>
      </c>
      <c r="L63" s="158">
        <f>-'4.  2011-2014 LRAM'!AG522</f>
        <v>0</v>
      </c>
      <c r="M63" s="158">
        <f>-'4.  2011-2014 LRAM'!AH522</f>
        <v>0</v>
      </c>
      <c r="N63" s="158">
        <f>-'4.  2011-2014 LRAM'!AI522</f>
        <v>0</v>
      </c>
      <c r="O63" s="158">
        <f>-'4.  2011-2014 LRAM'!AJ522</f>
        <v>0</v>
      </c>
      <c r="P63" s="158">
        <f>-'4.  2011-2014 LRAM'!AK522</f>
        <v>0</v>
      </c>
      <c r="Q63" s="158">
        <f>-'4.  2011-2014 LRAM'!AL522</f>
        <v>0</v>
      </c>
      <c r="R63" s="159">
        <f t="shared" si="3"/>
        <v>0</v>
      </c>
      <c r="S63" s="154"/>
      <c r="T63" s="155"/>
    </row>
    <row r="64" spans="2:20" s="137" customFormat="1">
      <c r="B64" s="658" t="s">
        <v>67</v>
      </c>
      <c r="C64" s="654"/>
      <c r="D64" s="161"/>
      <c r="E64" s="161"/>
      <c r="F64" s="161"/>
      <c r="G64" s="161"/>
      <c r="H64" s="161"/>
      <c r="I64" s="161"/>
      <c r="J64" s="161"/>
      <c r="K64" s="162"/>
      <c r="L64" s="162"/>
      <c r="M64" s="162"/>
      <c r="N64" s="162"/>
      <c r="O64" s="162"/>
      <c r="P64" s="162"/>
      <c r="Q64" s="162"/>
      <c r="R64" s="163"/>
      <c r="S64" s="160"/>
      <c r="T64" s="155"/>
    </row>
    <row r="65" spans="2:21" s="164" customFormat="1">
      <c r="B65" s="156" t="s">
        <v>94</v>
      </c>
      <c r="C65" s="911"/>
      <c r="D65" s="165"/>
      <c r="E65" s="165"/>
      <c r="F65" s="165"/>
      <c r="G65" s="165"/>
      <c r="H65" s="165"/>
      <c r="I65" s="165"/>
      <c r="J65" s="165"/>
      <c r="K65" s="165">
        <f>'5.  2015-2020 LRAM'!AF204</f>
        <v>0</v>
      </c>
      <c r="L65" s="165">
        <f>'5.  2015-2020 LRAM'!AG204</f>
        <v>0</v>
      </c>
      <c r="M65" s="165">
        <f>'5.  2015-2020 LRAM'!AH204</f>
        <v>0</v>
      </c>
      <c r="N65" s="165">
        <f>'5.  2015-2020 LRAM'!AI204</f>
        <v>0</v>
      </c>
      <c r="O65" s="165">
        <f>'5.  2015-2020 LRAM'!AJ204</f>
        <v>0</v>
      </c>
      <c r="P65" s="165">
        <f>'5.  2015-2020 LRAM'!AK204</f>
        <v>0</v>
      </c>
      <c r="Q65" s="165">
        <f>'5.  2015-2020 LRAM'!AL204</f>
        <v>0</v>
      </c>
      <c r="R65" s="159">
        <f>SUM(D65:Q65)</f>
        <v>0</v>
      </c>
      <c r="S65" s="154"/>
      <c r="T65" s="155"/>
    </row>
    <row r="66" spans="2:21" s="164" customFormat="1">
      <c r="B66" s="156" t="s">
        <v>93</v>
      </c>
      <c r="C66" s="912"/>
      <c r="D66" s="165"/>
      <c r="E66" s="165"/>
      <c r="F66" s="165"/>
      <c r="G66" s="165"/>
      <c r="H66" s="165"/>
      <c r="I66" s="165"/>
      <c r="J66" s="165"/>
      <c r="K66" s="165">
        <f>-'5.  2015-2020 LRAM'!AF205</f>
        <v>0</v>
      </c>
      <c r="L66" s="165">
        <f>-'5.  2015-2020 LRAM'!AG205</f>
        <v>0</v>
      </c>
      <c r="M66" s="165">
        <f>-'5.  2015-2020 LRAM'!AH205</f>
        <v>0</v>
      </c>
      <c r="N66" s="165">
        <f>-'5.  2015-2020 LRAM'!AI205</f>
        <v>0</v>
      </c>
      <c r="O66" s="165">
        <f>-'5.  2015-2020 LRAM'!AJ205</f>
        <v>0</v>
      </c>
      <c r="P66" s="165">
        <f>-'5.  2015-2020 LRAM'!AK205</f>
        <v>0</v>
      </c>
      <c r="Q66" s="165">
        <f>-'5.  2015-2020 LRAM'!AL205</f>
        <v>0</v>
      </c>
      <c r="R66" s="159">
        <f>SUM(D66:Q66)</f>
        <v>0</v>
      </c>
      <c r="S66" s="154"/>
      <c r="T66" s="155"/>
    </row>
    <row r="67" spans="2:21" s="137" customFormat="1">
      <c r="B67" s="658" t="s">
        <v>67</v>
      </c>
      <c r="C67" s="654"/>
      <c r="D67" s="161"/>
      <c r="E67" s="161"/>
      <c r="F67" s="161"/>
      <c r="G67" s="161"/>
      <c r="H67" s="161"/>
      <c r="I67" s="161"/>
      <c r="J67" s="161"/>
      <c r="K67" s="162"/>
      <c r="L67" s="162"/>
      <c r="M67" s="162"/>
      <c r="N67" s="162"/>
      <c r="O67" s="162"/>
      <c r="P67" s="162"/>
      <c r="Q67" s="162"/>
      <c r="R67" s="163"/>
      <c r="S67" s="160"/>
      <c r="T67" s="155"/>
    </row>
    <row r="68" spans="2:21" s="164" customFormat="1" outlineLevel="1">
      <c r="B68" s="156" t="s">
        <v>228</v>
      </c>
      <c r="C68" s="911"/>
      <c r="D68" s="158">
        <f>'5.  2015-2020 LRAM'!Y397</f>
        <v>0</v>
      </c>
      <c r="E68" s="158">
        <f>'5.  2015-2020 LRAM'!Z397</f>
        <v>0</v>
      </c>
      <c r="F68" s="158">
        <f>'5.  2015-2020 LRAM'!AA397</f>
        <v>0</v>
      </c>
      <c r="G68" s="158">
        <f>'5.  2015-2020 LRAM'!AB397</f>
        <v>0</v>
      </c>
      <c r="H68" s="158">
        <f>'5.  2015-2020 LRAM'!AC397</f>
        <v>0</v>
      </c>
      <c r="I68" s="158">
        <f>'5.  2015-2020 LRAM'!AD397</f>
        <v>0</v>
      </c>
      <c r="J68" s="158">
        <f>'5.  2015-2020 LRAM'!AE397</f>
        <v>0</v>
      </c>
      <c r="K68" s="158">
        <f>'5.  2015-2020 LRAM'!AF397</f>
        <v>0</v>
      </c>
      <c r="L68" s="158">
        <f>'5.  2015-2020 LRAM'!AG397</f>
        <v>0</v>
      </c>
      <c r="M68" s="158">
        <f>'5.  2015-2020 LRAM'!AH397</f>
        <v>0</v>
      </c>
      <c r="N68" s="158">
        <f>'5.  2015-2020 LRAM'!AI397</f>
        <v>0</v>
      </c>
      <c r="O68" s="158">
        <f>'5.  2015-2020 LRAM'!AJ397</f>
        <v>0</v>
      </c>
      <c r="P68" s="158">
        <f>'5.  2015-2020 LRAM'!AK397</f>
        <v>0</v>
      </c>
      <c r="Q68" s="158">
        <f>'5.  2015-2020 LRAM'!AL397</f>
        <v>0</v>
      </c>
      <c r="R68" s="159">
        <f>SUM(D68:Q68)</f>
        <v>0</v>
      </c>
      <c r="S68" s="154"/>
      <c r="T68" s="155"/>
    </row>
    <row r="69" spans="2:21" s="164" customFormat="1" outlineLevel="1">
      <c r="B69" s="156" t="s">
        <v>227</v>
      </c>
      <c r="C69" s="912"/>
      <c r="D69" s="158">
        <f>-'5.  2015-2020 LRAM'!Y398</f>
        <v>0</v>
      </c>
      <c r="E69" s="158">
        <f>-'5.  2015-2020 LRAM'!Z398</f>
        <v>0</v>
      </c>
      <c r="F69" s="158">
        <f>-'5.  2015-2020 LRAM'!AA398</f>
        <v>0</v>
      </c>
      <c r="G69" s="158">
        <f>-'5.  2015-2020 LRAM'!AB398</f>
        <v>0</v>
      </c>
      <c r="H69" s="158">
        <f>-'5.  2015-2020 LRAM'!AC398</f>
        <v>0</v>
      </c>
      <c r="I69" s="158">
        <f>-'5.  2015-2020 LRAM'!AD398</f>
        <v>0</v>
      </c>
      <c r="J69" s="158">
        <f>-'5.  2015-2020 LRAM'!AE398</f>
        <v>0</v>
      </c>
      <c r="K69" s="158">
        <f>-'5.  2015-2020 LRAM'!AF398</f>
        <v>0</v>
      </c>
      <c r="L69" s="158">
        <f>-'5.  2015-2020 LRAM'!AG398</f>
        <v>0</v>
      </c>
      <c r="M69" s="158">
        <f>-'5.  2015-2020 LRAM'!AH398</f>
        <v>0</v>
      </c>
      <c r="N69" s="158">
        <f>-'5.  2015-2020 LRAM'!AI398</f>
        <v>0</v>
      </c>
      <c r="O69" s="158">
        <f>-'5.  2015-2020 LRAM'!AJ398</f>
        <v>0</v>
      </c>
      <c r="P69" s="158">
        <f>-'5.  2015-2020 LRAM'!AK398</f>
        <v>0</v>
      </c>
      <c r="Q69" s="158">
        <f>-'5.  2015-2020 LRAM'!AL398</f>
        <v>0</v>
      </c>
      <c r="R69" s="159">
        <f>SUM(D69:Q69)</f>
        <v>0</v>
      </c>
      <c r="S69" s="154"/>
      <c r="T69" s="155"/>
    </row>
    <row r="70" spans="2:21" s="137" customFormat="1" outlineLevel="1">
      <c r="B70" s="658" t="s">
        <v>67</v>
      </c>
      <c r="C70" s="654"/>
      <c r="D70" s="161"/>
      <c r="E70" s="161"/>
      <c r="F70" s="161"/>
      <c r="G70" s="161"/>
      <c r="H70" s="161"/>
      <c r="I70" s="161"/>
      <c r="J70" s="161"/>
      <c r="K70" s="162"/>
      <c r="L70" s="162"/>
      <c r="M70" s="162"/>
      <c r="N70" s="162"/>
      <c r="O70" s="162"/>
      <c r="P70" s="162"/>
      <c r="Q70" s="162"/>
      <c r="R70" s="163"/>
      <c r="S70" s="160"/>
      <c r="T70" s="155"/>
    </row>
    <row r="71" spans="2:21" s="164" customFormat="1" outlineLevel="1">
      <c r="B71" s="156" t="s">
        <v>230</v>
      </c>
      <c r="C71" s="557"/>
      <c r="D71" s="158">
        <f>'5.  2015-2020 LRAM'!Y587</f>
        <v>2206187.52425372</v>
      </c>
      <c r="E71" s="158">
        <f>'5.  2015-2020 LRAM'!Z587</f>
        <v>712228.15221171849</v>
      </c>
      <c r="F71" s="158">
        <f>'5.  2015-2020 LRAM'!AA587</f>
        <v>2001590.8187144103</v>
      </c>
      <c r="G71" s="158">
        <f>'5.  2015-2020 LRAM'!AB587</f>
        <v>3467.679515177133</v>
      </c>
      <c r="H71" s="158">
        <f>'5.  2015-2020 LRAM'!AC587</f>
        <v>0</v>
      </c>
      <c r="I71" s="158">
        <f>'5.  2015-2020 LRAM'!AD587</f>
        <v>0</v>
      </c>
      <c r="J71" s="158">
        <f>'5.  2015-2020 LRAM'!AE587</f>
        <v>197222.88704882233</v>
      </c>
      <c r="K71" s="158">
        <f>'5.  2015-2020 LRAM'!AF587</f>
        <v>0</v>
      </c>
      <c r="L71" s="158">
        <f>'5.  2015-2020 LRAM'!AG587</f>
        <v>0</v>
      </c>
      <c r="M71" s="158">
        <f>'5.  2015-2020 LRAM'!AH587</f>
        <v>0</v>
      </c>
      <c r="N71" s="158">
        <f>'5.  2015-2020 LRAM'!AI587</f>
        <v>0</v>
      </c>
      <c r="O71" s="158">
        <f>'5.  2015-2020 LRAM'!AJ587</f>
        <v>0</v>
      </c>
      <c r="P71" s="158">
        <f>'5.  2015-2020 LRAM'!AK587</f>
        <v>0</v>
      </c>
      <c r="Q71" s="158">
        <f>'5.  2015-2020 LRAM'!AL587</f>
        <v>0</v>
      </c>
      <c r="R71" s="159">
        <f>SUM(D71:Q71)</f>
        <v>5120697.061743848</v>
      </c>
      <c r="S71" s="154"/>
      <c r="T71" s="155"/>
      <c r="U71" s="893"/>
    </row>
    <row r="72" spans="2:21" s="164" customFormat="1" outlineLevel="1">
      <c r="B72" s="156" t="s">
        <v>229</v>
      </c>
      <c r="C72" s="157"/>
      <c r="D72" s="158">
        <f>-'5.  2015-2020 LRAM'!Y588</f>
        <v>-418942.78601500002</v>
      </c>
      <c r="E72" s="158">
        <f>-'5.  2015-2020 LRAM'!Z588</f>
        <v>-485831.20994669996</v>
      </c>
      <c r="F72" s="158">
        <f>-'5.  2015-2020 LRAM'!AA588</f>
        <v>-1110438.7944723</v>
      </c>
      <c r="G72" s="158">
        <f>-'5.  2015-2020 LRAM'!AB588</f>
        <v>0</v>
      </c>
      <c r="H72" s="158">
        <f>-'5.  2015-2020 LRAM'!AC588</f>
        <v>0</v>
      </c>
      <c r="I72" s="158">
        <f>-'5.  2015-2020 LRAM'!AD588</f>
        <v>0</v>
      </c>
      <c r="J72" s="158">
        <f>-'5.  2015-2020 LRAM'!AE588</f>
        <v>-256414.8582366</v>
      </c>
      <c r="K72" s="158">
        <f>-'5.  2015-2020 LRAM'!AF588</f>
        <v>0</v>
      </c>
      <c r="L72" s="158">
        <f>-'5.  2015-2020 LRAM'!AG588</f>
        <v>0</v>
      </c>
      <c r="M72" s="158">
        <f>-'5.  2015-2020 LRAM'!AH588</f>
        <v>0</v>
      </c>
      <c r="N72" s="158">
        <f>-'5.  2015-2020 LRAM'!AI588</f>
        <v>0</v>
      </c>
      <c r="O72" s="158">
        <f>-'5.  2015-2020 LRAM'!AJ588</f>
        <v>0</v>
      </c>
      <c r="P72" s="158">
        <f>-'5.  2015-2020 LRAM'!AK588</f>
        <v>0</v>
      </c>
      <c r="Q72" s="158">
        <f>-'5.  2015-2020 LRAM'!AL588</f>
        <v>0</v>
      </c>
      <c r="R72" s="159">
        <f>SUM(D72:Q72)</f>
        <v>-2271627.6486706003</v>
      </c>
      <c r="S72" s="154"/>
      <c r="T72" s="155"/>
    </row>
    <row r="73" spans="2:21" s="137" customFormat="1" outlineLevel="1">
      <c r="B73" s="658" t="s">
        <v>67</v>
      </c>
      <c r="C73" s="654"/>
      <c r="D73" s="161"/>
      <c r="E73" s="161"/>
      <c r="F73" s="161"/>
      <c r="G73" s="161"/>
      <c r="H73" s="161"/>
      <c r="I73" s="161"/>
      <c r="J73" s="161"/>
      <c r="K73" s="162"/>
      <c r="L73" s="162"/>
      <c r="M73" s="162"/>
      <c r="N73" s="162"/>
      <c r="O73" s="162"/>
      <c r="P73" s="162"/>
      <c r="Q73" s="162"/>
      <c r="R73" s="163"/>
      <c r="S73" s="160"/>
      <c r="T73" s="155"/>
    </row>
    <row r="74" spans="2:21" s="164" customFormat="1" outlineLevel="1">
      <c r="B74" s="156" t="s">
        <v>232</v>
      </c>
      <c r="C74" s="557"/>
      <c r="D74" s="158">
        <f>'5.  2015-2020 LRAM'!Y771</f>
        <v>0</v>
      </c>
      <c r="E74" s="158">
        <f>'5.  2015-2020 LRAM'!Z771</f>
        <v>0</v>
      </c>
      <c r="F74" s="158">
        <f>'5.  2015-2020 LRAM'!AA771</f>
        <v>0</v>
      </c>
      <c r="G74" s="158">
        <f>'5.  2015-2020 LRAM'!AB771</f>
        <v>0</v>
      </c>
      <c r="H74" s="158">
        <f>'5.  2015-2020 LRAM'!AC771</f>
        <v>0</v>
      </c>
      <c r="I74" s="158">
        <f>'5.  2015-2020 LRAM'!AD771</f>
        <v>0</v>
      </c>
      <c r="J74" s="158">
        <f>'5.  2015-2020 LRAM'!AE771</f>
        <v>0</v>
      </c>
      <c r="K74" s="158">
        <f>'5.  2015-2020 LRAM'!AF771</f>
        <v>0</v>
      </c>
      <c r="L74" s="158">
        <f>'5.  2015-2020 LRAM'!AG771</f>
        <v>0</v>
      </c>
      <c r="M74" s="158">
        <f>'5.  2015-2020 LRAM'!AH771</f>
        <v>0</v>
      </c>
      <c r="N74" s="158">
        <f>'5.  2015-2020 LRAM'!AI771</f>
        <v>0</v>
      </c>
      <c r="O74" s="158">
        <f>'5.  2015-2020 LRAM'!AJ771</f>
        <v>0</v>
      </c>
      <c r="P74" s="158">
        <f>'5.  2015-2020 LRAM'!AK771</f>
        <v>0</v>
      </c>
      <c r="Q74" s="158">
        <f>'5.  2015-2020 LRAM'!AL771</f>
        <v>0</v>
      </c>
      <c r="R74" s="159">
        <f>SUM(D74:Q74)</f>
        <v>0</v>
      </c>
      <c r="S74" s="154"/>
      <c r="T74" s="155"/>
    </row>
    <row r="75" spans="2:21" s="164" customFormat="1" ht="16.5" customHeight="1" outlineLevel="1">
      <c r="B75" s="156" t="s">
        <v>231</v>
      </c>
      <c r="C75" s="157"/>
      <c r="D75" s="158">
        <f>-'5.  2015-2020 LRAM'!Y772</f>
        <v>0</v>
      </c>
      <c r="E75" s="158">
        <f>-'5.  2015-2020 LRAM'!Z772</f>
        <v>0</v>
      </c>
      <c r="F75" s="158">
        <f>-'5.  2015-2020 LRAM'!AA772</f>
        <v>0</v>
      </c>
      <c r="G75" s="158">
        <f>-'5.  2015-2020 LRAM'!AB772</f>
        <v>0</v>
      </c>
      <c r="H75" s="158">
        <f>-'5.  2015-2020 LRAM'!AC772</f>
        <v>0</v>
      </c>
      <c r="I75" s="158">
        <f>-'5.  2015-2020 LRAM'!AD772</f>
        <v>0</v>
      </c>
      <c r="J75" s="158">
        <f>-'5.  2015-2020 LRAM'!AE772</f>
        <v>0</v>
      </c>
      <c r="K75" s="158">
        <f>-'5.  2015-2020 LRAM'!AF772</f>
        <v>0</v>
      </c>
      <c r="L75" s="158">
        <f>-'5.  2015-2020 LRAM'!AG772</f>
        <v>0</v>
      </c>
      <c r="M75" s="158">
        <f>-'5.  2015-2020 LRAM'!AH772</f>
        <v>0</v>
      </c>
      <c r="N75" s="158">
        <f>-'5.  2015-2020 LRAM'!AI772</f>
        <v>0</v>
      </c>
      <c r="O75" s="158">
        <f>-'5.  2015-2020 LRAM'!AJ772</f>
        <v>0</v>
      </c>
      <c r="P75" s="158">
        <f>-'5.  2015-2020 LRAM'!AK772</f>
        <v>0</v>
      </c>
      <c r="Q75" s="158">
        <f>-'5.  2015-2020 LRAM'!AL772</f>
        <v>0</v>
      </c>
      <c r="R75" s="159">
        <f>SUM(D75:Q75)</f>
        <v>0</v>
      </c>
      <c r="S75" s="154"/>
      <c r="T75" s="155"/>
    </row>
    <row r="76" spans="2:21" s="137" customFormat="1" outlineLevel="1">
      <c r="B76" s="658" t="s">
        <v>67</v>
      </c>
      <c r="C76" s="654"/>
      <c r="D76" s="161"/>
      <c r="E76" s="161"/>
      <c r="F76" s="161"/>
      <c r="G76" s="161"/>
      <c r="H76" s="161"/>
      <c r="I76" s="161"/>
      <c r="J76" s="161"/>
      <c r="K76" s="162"/>
      <c r="L76" s="162"/>
      <c r="M76" s="162"/>
      <c r="N76" s="162"/>
      <c r="O76" s="162"/>
      <c r="P76" s="162"/>
      <c r="Q76" s="162"/>
      <c r="R76" s="163"/>
      <c r="S76" s="160"/>
      <c r="T76" s="155"/>
    </row>
    <row r="77" spans="2:21" s="164" customFormat="1" outlineLevel="1">
      <c r="B77" s="156" t="s">
        <v>234</v>
      </c>
      <c r="C77" s="157"/>
      <c r="D77" s="158">
        <f>'5.  2015-2020 LRAM'!Y955</f>
        <v>0</v>
      </c>
      <c r="E77" s="158">
        <f>'5.  2015-2020 LRAM'!Z955</f>
        <v>0</v>
      </c>
      <c r="F77" s="158">
        <f>'5.  2015-2020 LRAM'!AA955</f>
        <v>0</v>
      </c>
      <c r="G77" s="158">
        <f>'5.  2015-2020 LRAM'!AB955</f>
        <v>0</v>
      </c>
      <c r="H77" s="158">
        <f>'5.  2015-2020 LRAM'!AC955</f>
        <v>0</v>
      </c>
      <c r="I77" s="158">
        <f>'5.  2015-2020 LRAM'!AD955</f>
        <v>0</v>
      </c>
      <c r="J77" s="158">
        <f>'5.  2015-2020 LRAM'!AE955</f>
        <v>0</v>
      </c>
      <c r="K77" s="158">
        <f>'5.  2015-2020 LRAM'!AF955</f>
        <v>0</v>
      </c>
      <c r="L77" s="158">
        <f>'5.  2015-2020 LRAM'!AG955</f>
        <v>0</v>
      </c>
      <c r="M77" s="158">
        <f>'5.  2015-2020 LRAM'!AH955</f>
        <v>0</v>
      </c>
      <c r="N77" s="158">
        <f>'5.  2015-2020 LRAM'!AI955</f>
        <v>0</v>
      </c>
      <c r="O77" s="158">
        <f>'5.  2015-2020 LRAM'!AJ955</f>
        <v>0</v>
      </c>
      <c r="P77" s="158">
        <f>'5.  2015-2020 LRAM'!AK955</f>
        <v>0</v>
      </c>
      <c r="Q77" s="158">
        <f>'5.  2015-2020 LRAM'!AL955</f>
        <v>0</v>
      </c>
      <c r="R77" s="159">
        <f>SUM(D77:Q77)</f>
        <v>0</v>
      </c>
      <c r="S77" s="154"/>
      <c r="T77" s="155"/>
    </row>
    <row r="78" spans="2:21" s="164" customFormat="1" outlineLevel="1">
      <c r="B78" s="156" t="s">
        <v>233</v>
      </c>
      <c r="C78" s="157"/>
      <c r="D78" s="158">
        <f>-'5.  2015-2020 LRAM'!Y956</f>
        <v>0</v>
      </c>
      <c r="E78" s="158">
        <f>-'5.  2015-2020 LRAM'!Z956</f>
        <v>0</v>
      </c>
      <c r="F78" s="158">
        <f>-'5.  2015-2020 LRAM'!AA956</f>
        <v>0</v>
      </c>
      <c r="G78" s="158">
        <f>-'5.  2015-2020 LRAM'!AB956</f>
        <v>0</v>
      </c>
      <c r="H78" s="158">
        <f>-'5.  2015-2020 LRAM'!AC956</f>
        <v>0</v>
      </c>
      <c r="I78" s="158">
        <f>-'5.  2015-2020 LRAM'!AD956</f>
        <v>0</v>
      </c>
      <c r="J78" s="158">
        <f>-'5.  2015-2020 LRAM'!AE956</f>
        <v>0</v>
      </c>
      <c r="K78" s="158">
        <f>-'5.  2015-2020 LRAM'!AF956</f>
        <v>0</v>
      </c>
      <c r="L78" s="158">
        <f>-'5.  2015-2020 LRAM'!AG956</f>
        <v>0</v>
      </c>
      <c r="M78" s="158">
        <f>-'5.  2015-2020 LRAM'!AH956</f>
        <v>0</v>
      </c>
      <c r="N78" s="158">
        <f>-'5.  2015-2020 LRAM'!AI956</f>
        <v>0</v>
      </c>
      <c r="O78" s="158">
        <f>-'5.  2015-2020 LRAM'!AJ956</f>
        <v>0</v>
      </c>
      <c r="P78" s="158">
        <f>-'5.  2015-2020 LRAM'!AK956</f>
        <v>0</v>
      </c>
      <c r="Q78" s="158">
        <f>-'5.  2015-2020 LRAM'!AL956</f>
        <v>0</v>
      </c>
      <c r="R78" s="159">
        <f>SUM(D78:Q78)</f>
        <v>0</v>
      </c>
      <c r="S78" s="154"/>
      <c r="T78" s="155"/>
    </row>
    <row r="79" spans="2:21" s="137" customFormat="1" outlineLevel="1">
      <c r="B79" s="658" t="s">
        <v>67</v>
      </c>
      <c r="C79" s="654"/>
      <c r="D79" s="161"/>
      <c r="E79" s="161"/>
      <c r="F79" s="161"/>
      <c r="G79" s="161"/>
      <c r="H79" s="161"/>
      <c r="I79" s="161"/>
      <c r="J79" s="161"/>
      <c r="K79" s="162"/>
      <c r="L79" s="162"/>
      <c r="M79" s="162"/>
      <c r="N79" s="162"/>
      <c r="O79" s="162"/>
      <c r="P79" s="162"/>
      <c r="Q79" s="162"/>
      <c r="R79" s="163"/>
      <c r="S79" s="160"/>
      <c r="T79" s="155"/>
    </row>
    <row r="80" spans="2:21" s="164" customFormat="1" outlineLevel="1">
      <c r="B80" s="156" t="s">
        <v>236</v>
      </c>
      <c r="C80" s="557"/>
      <c r="D80" s="158">
        <f>'5.  2015-2020 LRAM'!Y1139</f>
        <v>0</v>
      </c>
      <c r="E80" s="158">
        <f>'5.  2015-2020 LRAM'!Z1139</f>
        <v>0</v>
      </c>
      <c r="F80" s="158">
        <f>'5.  2015-2020 LRAM'!AA1139</f>
        <v>0</v>
      </c>
      <c r="G80" s="158">
        <f>'5.  2015-2020 LRAM'!AB1139</f>
        <v>0</v>
      </c>
      <c r="H80" s="158">
        <f>'5.  2015-2020 LRAM'!AC1139</f>
        <v>0</v>
      </c>
      <c r="I80" s="158">
        <f>'5.  2015-2020 LRAM'!AD1139</f>
        <v>0</v>
      </c>
      <c r="J80" s="158">
        <f>'5.  2015-2020 LRAM'!AE1139</f>
        <v>0</v>
      </c>
      <c r="K80" s="158">
        <f>'5.  2015-2020 LRAM'!AF1139</f>
        <v>0</v>
      </c>
      <c r="L80" s="158">
        <f>'5.  2015-2020 LRAM'!AG1139</f>
        <v>0</v>
      </c>
      <c r="M80" s="158">
        <f>'5.  2015-2020 LRAM'!AH1139</f>
        <v>0</v>
      </c>
      <c r="N80" s="158">
        <f>'5.  2015-2020 LRAM'!AI1139</f>
        <v>0</v>
      </c>
      <c r="O80" s="158">
        <f>'5.  2015-2020 LRAM'!AJ1139</f>
        <v>0</v>
      </c>
      <c r="P80" s="158">
        <f>'5.  2015-2020 LRAM'!AK1139</f>
        <v>0</v>
      </c>
      <c r="Q80" s="158">
        <f>'5.  2015-2020 LRAM'!AL1139</f>
        <v>0</v>
      </c>
      <c r="R80" s="159">
        <f>SUM(D80:Q80)</f>
        <v>0</v>
      </c>
      <c r="S80" s="154"/>
      <c r="T80" s="155"/>
    </row>
    <row r="81" spans="2:20" s="164" customFormat="1" outlineLevel="1">
      <c r="B81" s="156" t="s">
        <v>235</v>
      </c>
      <c r="C81" s="157"/>
      <c r="D81" s="158">
        <f>-'5.  2015-2020 LRAM'!Y1140</f>
        <v>0</v>
      </c>
      <c r="E81" s="158">
        <f>-'5.  2015-2020 LRAM'!Z1140</f>
        <v>0</v>
      </c>
      <c r="F81" s="158">
        <f>-'5.  2015-2020 LRAM'!AA1140</f>
        <v>0</v>
      </c>
      <c r="G81" s="158">
        <f>-'5.  2015-2020 LRAM'!AB1140</f>
        <v>0</v>
      </c>
      <c r="H81" s="158">
        <f>-'5.  2015-2020 LRAM'!AC1140</f>
        <v>0</v>
      </c>
      <c r="I81" s="158">
        <f>-'5.  2015-2020 LRAM'!AD1140</f>
        <v>0</v>
      </c>
      <c r="J81" s="158">
        <f>-'5.  2015-2020 LRAM'!AE1140</f>
        <v>0</v>
      </c>
      <c r="K81" s="158">
        <f>-'5.  2015-2020 LRAM'!AF1140</f>
        <v>0</v>
      </c>
      <c r="L81" s="158">
        <f>-'5.  2015-2020 LRAM'!AG1140</f>
        <v>0</v>
      </c>
      <c r="M81" s="158">
        <f>-'5.  2015-2020 LRAM'!AH1140</f>
        <v>0</v>
      </c>
      <c r="N81" s="158">
        <f>-'5.  2015-2020 LRAM'!AI1140</f>
        <v>0</v>
      </c>
      <c r="O81" s="158">
        <f>-'5.  2015-2020 LRAM'!AJ1140</f>
        <v>0</v>
      </c>
      <c r="P81" s="158">
        <f>-'5.  2015-2020 LRAM'!AK1140</f>
        <v>0</v>
      </c>
      <c r="Q81" s="158">
        <f>-'5.  2015-2020 LRAM'!AL1140</f>
        <v>0</v>
      </c>
      <c r="R81" s="159">
        <f>SUM(D81:Q81)</f>
        <v>0</v>
      </c>
      <c r="S81" s="154"/>
      <c r="T81" s="155"/>
    </row>
    <row r="82" spans="2:20" s="137" customFormat="1" outlineLevel="1">
      <c r="B82" s="658" t="s">
        <v>67</v>
      </c>
      <c r="C82" s="654"/>
      <c r="D82" s="161"/>
      <c r="E82" s="161"/>
      <c r="F82" s="161"/>
      <c r="G82" s="161"/>
      <c r="H82" s="161"/>
      <c r="I82" s="161"/>
      <c r="J82" s="161"/>
      <c r="K82" s="162"/>
      <c r="L82" s="162"/>
      <c r="M82" s="162"/>
      <c r="N82" s="162"/>
      <c r="O82" s="162"/>
      <c r="P82" s="162"/>
      <c r="Q82" s="162"/>
      <c r="R82" s="163"/>
      <c r="S82" s="160"/>
      <c r="T82" s="155"/>
    </row>
    <row r="83" spans="2:20" s="17" customFormat="1" ht="20.25" customHeight="1">
      <c r="B83" s="655" t="s">
        <v>43</v>
      </c>
      <c r="C83" s="654"/>
      <c r="D83" s="166">
        <f>'6.  Carrying Charges'!I147</f>
        <v>83955.821578763862</v>
      </c>
      <c r="E83" s="166">
        <f>'6.  Carrying Charges'!J147</f>
        <v>10634.996362899248</v>
      </c>
      <c r="F83" s="166">
        <f>'6.  Carrying Charges'!K147</f>
        <v>41861.866338773158</v>
      </c>
      <c r="G83" s="166">
        <f>'6.  Carrying Charges'!L147</f>
        <v>162.89424522544587</v>
      </c>
      <c r="H83" s="166">
        <f>'6.  Carrying Charges'!M132</f>
        <v>0</v>
      </c>
      <c r="I83" s="166">
        <f>'6.  Carrying Charges'!N132</f>
        <v>0</v>
      </c>
      <c r="J83" s="166">
        <f>'6.  Carrying Charges'!O147</f>
        <v>4033.8512196723809</v>
      </c>
      <c r="K83" s="166">
        <f>'6.  Carrying Charges'!P132</f>
        <v>0</v>
      </c>
      <c r="L83" s="166">
        <f>'6.  Carrying Charges'!Q132</f>
        <v>0</v>
      </c>
      <c r="M83" s="166">
        <f>'6.  Carrying Charges'!R132</f>
        <v>0</v>
      </c>
      <c r="N83" s="166">
        <f>'6.  Carrying Charges'!S132</f>
        <v>0</v>
      </c>
      <c r="O83" s="166">
        <f>'6.  Carrying Charges'!T132</f>
        <v>0</v>
      </c>
      <c r="P83" s="166">
        <f>'6.  Carrying Charges'!U132</f>
        <v>0</v>
      </c>
      <c r="Q83" s="166">
        <f>'6.  Carrying Charges'!V132</f>
        <v>0</v>
      </c>
      <c r="R83" s="167">
        <f>SUM(D83:Q83)</f>
        <v>140649.42974533411</v>
      </c>
      <c r="S83" s="154"/>
      <c r="T83" s="155"/>
    </row>
    <row r="84" spans="2:20" s="164" customFormat="1" ht="21.75" customHeight="1">
      <c r="B84" s="656" t="s">
        <v>243</v>
      </c>
      <c r="C84" s="657"/>
      <c r="D84" s="650">
        <f t="shared" ref="D84:Q84" si="4">SUM(D53:D72)+D83</f>
        <v>1871200.5598174839</v>
      </c>
      <c r="E84" s="650">
        <f t="shared" si="4"/>
        <v>237031.93862791779</v>
      </c>
      <c r="F84" s="650">
        <f t="shared" si="4"/>
        <v>933013.89058088348</v>
      </c>
      <c r="G84" s="650">
        <f t="shared" si="4"/>
        <v>3630.573760402579</v>
      </c>
      <c r="H84" s="650">
        <f t="shared" si="4"/>
        <v>0</v>
      </c>
      <c r="I84" s="650">
        <f t="shared" si="4"/>
        <v>0</v>
      </c>
      <c r="J84" s="650">
        <f t="shared" si="4"/>
        <v>-55158.119968105289</v>
      </c>
      <c r="K84" s="650">
        <f t="shared" si="4"/>
        <v>0</v>
      </c>
      <c r="L84" s="650">
        <f t="shared" si="4"/>
        <v>0</v>
      </c>
      <c r="M84" s="650">
        <f t="shared" si="4"/>
        <v>0</v>
      </c>
      <c r="N84" s="650">
        <f t="shared" si="4"/>
        <v>0</v>
      </c>
      <c r="O84" s="650">
        <f t="shared" si="4"/>
        <v>0</v>
      </c>
      <c r="P84" s="650">
        <f t="shared" si="4"/>
        <v>0</v>
      </c>
      <c r="Q84" s="650">
        <f t="shared" si="4"/>
        <v>0</v>
      </c>
      <c r="R84" s="650">
        <f>SUM(R68:R75)+R83</f>
        <v>2989718.842818582</v>
      </c>
      <c r="S84" s="154"/>
      <c r="T84" s="155"/>
    </row>
    <row r="85" spans="2:20" ht="20.25" customHeight="1">
      <c r="B85" s="467"/>
      <c r="C85" s="625"/>
      <c r="D85" s="624"/>
      <c r="E85" s="624"/>
      <c r="F85" s="624"/>
      <c r="G85" s="624"/>
      <c r="H85" s="624"/>
      <c r="I85" s="624"/>
      <c r="J85" s="624"/>
      <c r="K85" s="624"/>
      <c r="L85" s="624"/>
      <c r="M85" s="624"/>
      <c r="N85" s="624"/>
      <c r="O85" s="624"/>
      <c r="P85" s="624"/>
      <c r="Q85" s="624"/>
      <c r="R85" s="624"/>
      <c r="T85" s="13"/>
    </row>
    <row r="86" spans="2:20" ht="20.25" customHeight="1">
      <c r="B86" s="653"/>
      <c r="C86" s="67"/>
      <c r="E86" s="9"/>
      <c r="J86" s="786"/>
      <c r="K86" s="786"/>
      <c r="L86" s="786"/>
      <c r="T86" s="13"/>
    </row>
    <row r="87" spans="2:20" ht="14.4">
      <c r="E87" s="9"/>
    </row>
    <row r="88" spans="2:20" ht="21" customHeight="1">
      <c r="B88" s="118" t="s">
        <v>595</v>
      </c>
      <c r="F88" s="612"/>
    </row>
    <row r="89" spans="2:20" s="572" customFormat="1" ht="27.75" customHeight="1">
      <c r="B89" s="593" t="s">
        <v>619</v>
      </c>
      <c r="C89" s="589"/>
      <c r="D89" s="589"/>
      <c r="E89" s="596"/>
      <c r="F89" s="589"/>
      <c r="G89" s="589"/>
      <c r="H89" s="589"/>
      <c r="I89" s="589"/>
      <c r="J89" s="589"/>
      <c r="S89" s="573"/>
    </row>
    <row r="90" spans="2:20" ht="11.25" customHeight="1">
      <c r="B90" s="111"/>
    </row>
    <row r="91" spans="2:20" s="585" customFormat="1" ht="25.5" customHeight="1">
      <c r="B91" s="587"/>
      <c r="C91" s="583">
        <v>2011</v>
      </c>
      <c r="D91" s="583">
        <v>2012</v>
      </c>
      <c r="E91" s="583">
        <v>2013</v>
      </c>
      <c r="F91" s="583">
        <v>2014</v>
      </c>
      <c r="G91" s="583">
        <v>2015</v>
      </c>
      <c r="H91" s="583">
        <v>2016</v>
      </c>
      <c r="I91" s="583">
        <v>2017</v>
      </c>
      <c r="J91" s="583">
        <v>2018</v>
      </c>
      <c r="K91" s="583">
        <v>2019</v>
      </c>
      <c r="L91" s="583">
        <v>2020</v>
      </c>
      <c r="M91" s="584" t="s">
        <v>26</v>
      </c>
      <c r="S91" s="586"/>
    </row>
    <row r="92" spans="2:20" s="91" customFormat="1" ht="23.25" customHeight="1">
      <c r="B92" s="210">
        <v>2011</v>
      </c>
      <c r="C92" s="578">
        <f>'4.  2011-2014 LRAM'!AM131</f>
        <v>0</v>
      </c>
      <c r="D92" s="579">
        <f>SUM('4.  2011-2014 LRAM'!Y259:AL259)</f>
        <v>0</v>
      </c>
      <c r="E92" s="579">
        <f>SUM('4.  2011-2014 LRAM'!Y388:AL388)</f>
        <v>0</v>
      </c>
      <c r="F92" s="580">
        <f>SUM('4.  2011-2014 LRAM'!Y517:AL517)</f>
        <v>0</v>
      </c>
      <c r="G92" s="580">
        <f>SUM('5.  2015-2020 LRAM'!Y199:AL199)</f>
        <v>0</v>
      </c>
      <c r="H92" s="579">
        <f>SUM('5.  2015-2020 LRAM'!Y391:AL391)</f>
        <v>0</v>
      </c>
      <c r="I92" s="580">
        <f>SUM('5.  2015-2020 LRAM'!Y580:AL580)</f>
        <v>0</v>
      </c>
      <c r="J92" s="579">
        <f>SUM('5.  2015-2020 LRAM'!Y763:AL763)</f>
        <v>0</v>
      </c>
      <c r="K92" s="579">
        <f>SUM('5.  2015-2020 LRAM'!Y946:AL946)</f>
        <v>0</v>
      </c>
      <c r="L92" s="579">
        <f>SUM('5.  2015-2020 LRAM'!Y1129:AL1129)</f>
        <v>0</v>
      </c>
      <c r="M92" s="579">
        <f>SUM(C92:L92)</f>
        <v>0</v>
      </c>
      <c r="S92" s="209"/>
    </row>
    <row r="93" spans="2:20" s="91" customFormat="1" ht="23.25" customHeight="1">
      <c r="B93" s="210">
        <v>2012</v>
      </c>
      <c r="C93" s="581"/>
      <c r="D93" s="580">
        <f>SUM('4.  2011-2014 LRAM'!Y260:AL260)</f>
        <v>0</v>
      </c>
      <c r="E93" s="579">
        <f>SUM('4.  2011-2014 LRAM'!Y389:AL389)</f>
        <v>0</v>
      </c>
      <c r="F93" s="580">
        <f>SUM('4.  2011-2014 LRAM'!Y518:AL518)</f>
        <v>0</v>
      </c>
      <c r="G93" s="580">
        <f>SUM('5.  2015-2020 LRAM'!Y200:AL200)</f>
        <v>0</v>
      </c>
      <c r="H93" s="579">
        <f>SUM('5.  2015-2020 LRAM'!Y392:AL392)</f>
        <v>0</v>
      </c>
      <c r="I93" s="580">
        <f>SUM('5.  2015-2020 LRAM'!Y581:AL581)</f>
        <v>0</v>
      </c>
      <c r="J93" s="579">
        <f>SUM('5.  2015-2020 LRAM'!Y764:AL764)</f>
        <v>0</v>
      </c>
      <c r="K93" s="579">
        <f>SUM('5.  2015-2020 LRAM'!Y947:AL947)</f>
        <v>0</v>
      </c>
      <c r="L93" s="579">
        <f>SUM('5.  2015-2020 LRAM'!Y1130:AL1130)</f>
        <v>0</v>
      </c>
      <c r="M93" s="579">
        <f>SUM(D93:L93)</f>
        <v>0</v>
      </c>
      <c r="S93" s="209"/>
    </row>
    <row r="94" spans="2:20" s="91" customFormat="1" ht="23.25" customHeight="1">
      <c r="B94" s="210">
        <v>2013</v>
      </c>
      <c r="C94" s="582"/>
      <c r="D94" s="582"/>
      <c r="E94" s="580">
        <f>SUM('4.  2011-2014 LRAM'!Y390:AL390)</f>
        <v>0</v>
      </c>
      <c r="F94" s="580">
        <f>SUM('4.  2011-2014 LRAM'!Y519:AL519)</f>
        <v>0</v>
      </c>
      <c r="G94" s="580">
        <f>SUM('5.  2015-2020 LRAM'!Y201:AL201)</f>
        <v>0</v>
      </c>
      <c r="H94" s="579">
        <f>SUM('5.  2015-2020 LRAM'!Y393:AL393)</f>
        <v>0</v>
      </c>
      <c r="I94" s="580">
        <f>SUM('5.  2015-2020 LRAM'!Y582:AL582)</f>
        <v>0</v>
      </c>
      <c r="J94" s="579">
        <f>SUM('5.  2015-2020 LRAM'!Y765:AL765)</f>
        <v>0</v>
      </c>
      <c r="K94" s="579">
        <f>SUM('5.  2015-2020 LRAM'!Y948:AL948)</f>
        <v>0</v>
      </c>
      <c r="L94" s="579">
        <f>SUM('5.  2015-2020 LRAM'!Y1131:AL1131)</f>
        <v>0</v>
      </c>
      <c r="M94" s="579">
        <f>SUM(C94:L94)</f>
        <v>0</v>
      </c>
      <c r="S94" s="209"/>
    </row>
    <row r="95" spans="2:20" s="91" customFormat="1" ht="23.25" customHeight="1">
      <c r="B95" s="210">
        <v>2014</v>
      </c>
      <c r="C95" s="582"/>
      <c r="D95" s="582"/>
      <c r="E95" s="582"/>
      <c r="F95" s="580">
        <f>SUM('4.  2011-2014 LRAM'!Y520:AL520)</f>
        <v>0</v>
      </c>
      <c r="G95" s="580">
        <f>SUM('5.  2015-2020 LRAM'!Y202:AL202)</f>
        <v>0</v>
      </c>
      <c r="H95" s="579">
        <f>SUM('5.  2015-2020 LRAM'!Y394:AL394)</f>
        <v>0</v>
      </c>
      <c r="I95" s="580">
        <f>SUM('5.  2015-2020 LRAM'!Y583:AL583)</f>
        <v>0</v>
      </c>
      <c r="J95" s="579">
        <f>SUM('5.  2015-2020 LRAM'!Y766:AL766)</f>
        <v>0</v>
      </c>
      <c r="K95" s="579">
        <f>SUM('5.  2015-2020 LRAM'!Y949:AL949)</f>
        <v>0</v>
      </c>
      <c r="L95" s="579">
        <f>SUM('5.  2015-2020 LRAM'!Y1132:AL1132)</f>
        <v>0</v>
      </c>
      <c r="M95" s="579">
        <f>SUM(F95:L95)</f>
        <v>0</v>
      </c>
      <c r="S95" s="209"/>
    </row>
    <row r="96" spans="2:20" s="91" customFormat="1" ht="23.25" customHeight="1">
      <c r="B96" s="210">
        <v>2015</v>
      </c>
      <c r="C96" s="582"/>
      <c r="D96" s="582"/>
      <c r="E96" s="582"/>
      <c r="F96" s="582"/>
      <c r="G96" s="580">
        <f>SUM('5.  2015-2020 LRAM'!Y203:AL203)</f>
        <v>0</v>
      </c>
      <c r="H96" s="579">
        <f>SUM('5.  2015-2020 LRAM'!Y395:AL395)</f>
        <v>0</v>
      </c>
      <c r="I96" s="580">
        <f>SUM('5.  2015-2020 LRAM'!Y584:AL584)</f>
        <v>925072.20366948924</v>
      </c>
      <c r="J96" s="579">
        <f>SUM('5.  2015-2020 LRAM'!Y767:AL767)</f>
        <v>0</v>
      </c>
      <c r="K96" s="579">
        <f>SUM('5.  2015-2020 LRAM'!Y950:AL950)</f>
        <v>0</v>
      </c>
      <c r="L96" s="579">
        <f>SUM('5.  2015-2020 LRAM'!Y1133:AL1133)</f>
        <v>0</v>
      </c>
      <c r="M96" s="579">
        <f>SUM(G96:L96)</f>
        <v>925072.20366948924</v>
      </c>
      <c r="S96" s="209"/>
    </row>
    <row r="97" spans="2:19" s="91" customFormat="1" ht="23.25" customHeight="1">
      <c r="B97" s="210">
        <v>2016</v>
      </c>
      <c r="C97" s="582"/>
      <c r="D97" s="582"/>
      <c r="E97" s="582"/>
      <c r="F97" s="582"/>
      <c r="G97" s="582"/>
      <c r="H97" s="579">
        <f>SUM('5.  2015-2020 LRAM'!Y396:AL396)</f>
        <v>0</v>
      </c>
      <c r="I97" s="580">
        <f>SUM('5.  2015-2020 LRAM'!Y585:AL585)</f>
        <v>1328006.0327599205</v>
      </c>
      <c r="J97" s="579">
        <f>SUM('5.  2015-2020 LRAM'!Y768:AL768)</f>
        <v>0</v>
      </c>
      <c r="K97" s="579">
        <f>SUM('5.  2015-2020 LRAM'!Y951:AL951)</f>
        <v>0</v>
      </c>
      <c r="L97" s="579">
        <f>SUM('5.  2015-2020 LRAM'!Y1134:AL1134)</f>
        <v>0</v>
      </c>
      <c r="M97" s="579">
        <f>SUM(H97:L97)</f>
        <v>1328006.0327599205</v>
      </c>
      <c r="S97" s="209"/>
    </row>
    <row r="98" spans="2:19" s="91" customFormat="1" ht="23.25" customHeight="1">
      <c r="B98" s="210">
        <v>2017</v>
      </c>
      <c r="C98" s="582"/>
      <c r="D98" s="582"/>
      <c r="E98" s="582"/>
      <c r="F98" s="582"/>
      <c r="G98" s="582"/>
      <c r="H98" s="582"/>
      <c r="I98" s="579">
        <f>SUM('5.  2015-2020 LRAM'!Y586:AL586)</f>
        <v>2867618.825314438</v>
      </c>
      <c r="J98" s="579">
        <f>SUM('5.  2015-2020 LRAM'!Y769:AL769)</f>
        <v>0</v>
      </c>
      <c r="K98" s="579">
        <f>SUM('5.  2015-2020 LRAM'!Y952:AL952)</f>
        <v>0</v>
      </c>
      <c r="L98" s="579">
        <f>SUM('5.  2015-2020 LRAM'!Y1135:AL1135)</f>
        <v>0</v>
      </c>
      <c r="M98" s="579">
        <f>SUM(I98:L98)</f>
        <v>2867618.825314438</v>
      </c>
      <c r="S98" s="209"/>
    </row>
    <row r="99" spans="2:19" s="91" customFormat="1" ht="23.25" customHeight="1">
      <c r="B99" s="210">
        <v>2018</v>
      </c>
      <c r="C99" s="582"/>
      <c r="D99" s="582"/>
      <c r="E99" s="582"/>
      <c r="F99" s="582"/>
      <c r="G99" s="582"/>
      <c r="H99" s="582"/>
      <c r="I99" s="582"/>
      <c r="J99" s="579">
        <f>SUM('5.  2015-2020 LRAM'!Y770:AL770)</f>
        <v>0</v>
      </c>
      <c r="K99" s="579">
        <f>SUM('5.  2015-2020 LRAM'!Y953:AL953)</f>
        <v>0</v>
      </c>
      <c r="L99" s="579">
        <f>SUM('5.  2015-2020 LRAM'!Y1136:AL1136)</f>
        <v>0</v>
      </c>
      <c r="M99" s="579">
        <f>SUM(J99:L99)</f>
        <v>0</v>
      </c>
      <c r="S99" s="209"/>
    </row>
    <row r="100" spans="2:19" s="91" customFormat="1" ht="23.25" customHeight="1">
      <c r="B100" s="210">
        <v>2019</v>
      </c>
      <c r="C100" s="582"/>
      <c r="D100" s="582"/>
      <c r="E100" s="582"/>
      <c r="F100" s="582"/>
      <c r="G100" s="582"/>
      <c r="H100" s="582"/>
      <c r="I100" s="582"/>
      <c r="J100" s="582"/>
      <c r="K100" s="579">
        <f>SUM('5.  2015-2020 LRAM'!Y954:AL954)</f>
        <v>0</v>
      </c>
      <c r="L100" s="579">
        <f>SUM('5.  2015-2020 LRAM'!Y1137:AL1137)</f>
        <v>0</v>
      </c>
      <c r="M100" s="579">
        <f>SUM(K100:L100)</f>
        <v>0</v>
      </c>
      <c r="S100" s="209"/>
    </row>
    <row r="101" spans="2:19" s="91" customFormat="1" ht="23.25" customHeight="1">
      <c r="B101" s="210">
        <v>2020</v>
      </c>
      <c r="C101" s="582"/>
      <c r="D101" s="582"/>
      <c r="E101" s="582"/>
      <c r="F101" s="582"/>
      <c r="G101" s="582"/>
      <c r="H101" s="582"/>
      <c r="I101" s="582"/>
      <c r="J101" s="582"/>
      <c r="K101" s="582"/>
      <c r="L101" s="581">
        <f>SUM('5.  2015-2020 LRAM'!Y1138:AL1138)</f>
        <v>0</v>
      </c>
      <c r="M101" s="581">
        <f>L101</f>
        <v>0</v>
      </c>
      <c r="S101" s="209"/>
    </row>
    <row r="102" spans="2:19" s="208" customFormat="1" ht="24" customHeight="1">
      <c r="B102" s="594" t="s">
        <v>552</v>
      </c>
      <c r="C102" s="578">
        <f>C92</f>
        <v>0</v>
      </c>
      <c r="D102" s="579">
        <f>D92+D93</f>
        <v>0</v>
      </c>
      <c r="E102" s="579">
        <f>E92+E93+E94</f>
        <v>0</v>
      </c>
      <c r="F102" s="579">
        <f>F92+F93+F94+F95</f>
        <v>0</v>
      </c>
      <c r="G102" s="579">
        <f>G92+G93+G94+G95+G96</f>
        <v>0</v>
      </c>
      <c r="H102" s="579">
        <f>H92+H93+H94+H95+H96+H97</f>
        <v>0</v>
      </c>
      <c r="I102" s="579">
        <f>I92+I93+I94+I95+I96+I97+I98</f>
        <v>5120697.061743848</v>
      </c>
      <c r="J102" s="579">
        <f>J92+J93+J94+J95+J96+J97+J98+J99</f>
        <v>0</v>
      </c>
      <c r="K102" s="579">
        <f>K92+K93+K94+K95+K96+K97+K98+K99+K100</f>
        <v>0</v>
      </c>
      <c r="L102" s="579">
        <f>SUM(L92:L101)</f>
        <v>0</v>
      </c>
      <c r="M102" s="579">
        <f>SUM(M92:M101)</f>
        <v>5120697.061743848</v>
      </c>
      <c r="S102" s="211"/>
    </row>
    <row r="103" spans="2:19" s="27" customFormat="1" ht="24.75" customHeight="1">
      <c r="B103" s="595" t="s">
        <v>551</v>
      </c>
      <c r="C103" s="577">
        <f>'4.  2011-2014 LRAM'!AM132</f>
        <v>0</v>
      </c>
      <c r="D103" s="577">
        <f>'4.  2011-2014 LRAM'!AM262</f>
        <v>0</v>
      </c>
      <c r="E103" s="577">
        <f>'4.  2011-2014 LRAM'!AM392</f>
        <v>0</v>
      </c>
      <c r="F103" s="577">
        <f>'4.  2011-2014 LRAM'!AM522</f>
        <v>0</v>
      </c>
      <c r="G103" s="577">
        <f>'5.  2015-2020 LRAM'!AM205</f>
        <v>0</v>
      </c>
      <c r="H103" s="577">
        <f>'5.  2015-2020 LRAM'!AM398</f>
        <v>0</v>
      </c>
      <c r="I103" s="577">
        <f>'5.  2015-2020 LRAM'!AM588</f>
        <v>2271627.6486706003</v>
      </c>
      <c r="J103" s="577">
        <f>'5.  2015-2020 LRAM'!AM772</f>
        <v>0</v>
      </c>
      <c r="K103" s="577">
        <f>'5.  2015-2020 LRAM'!AM956</f>
        <v>0</v>
      </c>
      <c r="L103" s="577">
        <f>'5.  2015-2020 LRAM'!AM1140</f>
        <v>0</v>
      </c>
      <c r="M103" s="579">
        <f>SUM(C103:L103)</f>
        <v>2271627.6486706003</v>
      </c>
      <c r="S103" s="90"/>
    </row>
    <row r="104" spans="2:19" ht="24.75" customHeight="1">
      <c r="B104" s="595" t="s">
        <v>43</v>
      </c>
      <c r="C104" s="577">
        <f>'6.  Carrying Charges'!W27</f>
        <v>0</v>
      </c>
      <c r="D104" s="577">
        <f>'6.  Carrying Charges'!W42</f>
        <v>0</v>
      </c>
      <c r="E104" s="577">
        <f>'6.  Carrying Charges'!W57</f>
        <v>0</v>
      </c>
      <c r="F104" s="577">
        <f>'6.  Carrying Charges'!W72</f>
        <v>0</v>
      </c>
      <c r="G104" s="577">
        <f>'6.  Carrying Charges'!W87</f>
        <v>0</v>
      </c>
      <c r="H104" s="577">
        <f>'6.  Carrying Charges'!W102</f>
        <v>0</v>
      </c>
      <c r="I104" s="577">
        <f>'6.  Carrying Charges'!W117</f>
        <v>18336.16431637093</v>
      </c>
      <c r="J104" s="577">
        <f>'6.  Carrying Charges'!W132</f>
        <v>76616.594686512806</v>
      </c>
      <c r="K104" s="577">
        <f>'6.  Carrying Charges'!W147</f>
        <v>140649.42974533406</v>
      </c>
      <c r="L104" s="577">
        <f>'6.  Carrying Charges'!W162</f>
        <v>140649.42974533406</v>
      </c>
      <c r="M104" s="579">
        <f>SUM(C104:L104)</f>
        <v>376251.61849355185</v>
      </c>
    </row>
    <row r="105" spans="2:19" ht="23.25" customHeight="1">
      <c r="B105" s="594" t="s">
        <v>26</v>
      </c>
      <c r="C105" s="577">
        <f>C102-C103+C104</f>
        <v>0</v>
      </c>
      <c r="D105" s="577">
        <f t="shared" ref="D105:J105" si="5">D102-D103+D104</f>
        <v>0</v>
      </c>
      <c r="E105" s="577">
        <f t="shared" si="5"/>
        <v>0</v>
      </c>
      <c r="F105" s="577">
        <f t="shared" si="5"/>
        <v>0</v>
      </c>
      <c r="G105" s="577">
        <f t="shared" si="5"/>
        <v>0</v>
      </c>
      <c r="H105" s="577">
        <f t="shared" si="5"/>
        <v>0</v>
      </c>
      <c r="I105" s="577">
        <f t="shared" si="5"/>
        <v>2867405.5773896188</v>
      </c>
      <c r="J105" s="577">
        <f t="shared" si="5"/>
        <v>76616.594686512806</v>
      </c>
      <c r="K105" s="577">
        <f>K102-K103+K104</f>
        <v>140649.42974533406</v>
      </c>
      <c r="L105" s="577">
        <f>L102-L103+L104</f>
        <v>140649.42974533406</v>
      </c>
      <c r="M105" s="577">
        <f>M102-M103+M104</f>
        <v>3225321.0315667996</v>
      </c>
    </row>
    <row r="106" spans="2:19" ht="18.75" customHeight="1">
      <c r="B106" s="467" t="s">
        <v>593</v>
      </c>
      <c r="C106" s="624"/>
      <c r="D106" s="624"/>
      <c r="E106" s="176"/>
      <c r="F106" s="624"/>
      <c r="G106" s="624"/>
      <c r="H106" s="624"/>
      <c r="I106" s="624"/>
      <c r="J106" s="624"/>
      <c r="K106" s="624"/>
      <c r="L106" s="624"/>
      <c r="M106" s="624"/>
    </row>
    <row r="108" spans="2:19">
      <c r="B108" s="612" t="s">
        <v>578</v>
      </c>
    </row>
  </sheetData>
  <mergeCells count="26">
    <mergeCell ref="C62:C63"/>
    <mergeCell ref="C65:C66"/>
    <mergeCell ref="C68:C69"/>
    <mergeCell ref="B36:C36"/>
    <mergeCell ref="B37:C37"/>
    <mergeCell ref="C53:C54"/>
    <mergeCell ref="C56:C57"/>
    <mergeCell ref="C59:C60"/>
    <mergeCell ref="B38:C38"/>
    <mergeCell ref="B39:C39"/>
    <mergeCell ref="B47:L47"/>
    <mergeCell ref="B48:L48"/>
    <mergeCell ref="B49:L49"/>
    <mergeCell ref="B40:C40"/>
    <mergeCell ref="B41:C41"/>
    <mergeCell ref="B42:C42"/>
    <mergeCell ref="B31:C31"/>
    <mergeCell ref="B32:C32"/>
    <mergeCell ref="B33:C33"/>
    <mergeCell ref="B34:C34"/>
    <mergeCell ref="B35:C35"/>
    <mergeCell ref="B25:G25"/>
    <mergeCell ref="B27:C27"/>
    <mergeCell ref="B28:C28"/>
    <mergeCell ref="B29:C29"/>
    <mergeCell ref="B30:C30"/>
  </mergeCells>
  <hyperlinks>
    <hyperlink ref="B83"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scale="45" fitToHeight="0" orientation="landscape" r:id="rId1"/>
  <headerFooter>
    <oddFooter>&amp;R&amp;P of &amp;N</oddFooter>
  </headerFooter>
  <rowBreaks count="3" manualBreakCount="3">
    <brk id="22" min="1" max="17" man="1"/>
    <brk id="44" min="1" max="17" man="1"/>
    <brk id="87" min="1" max="17" man="1"/>
  </rowBreaks>
  <colBreaks count="1" manualBreakCount="1">
    <brk id="1"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0</xdr:col>
                    <xdr:colOff>83820</xdr:colOff>
                    <xdr:row>0</xdr:row>
                    <xdr:rowOff>426720</xdr:rowOff>
                  </from>
                  <to>
                    <xdr:col>0</xdr:col>
                    <xdr:colOff>99060</xdr:colOff>
                    <xdr:row>0</xdr:row>
                    <xdr:rowOff>449580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0</xdr:col>
                    <xdr:colOff>83820</xdr:colOff>
                    <xdr:row>0</xdr:row>
                    <xdr:rowOff>449580</xdr:rowOff>
                  </from>
                  <to>
                    <xdr:col>0</xdr:col>
                    <xdr:colOff>99060</xdr:colOff>
                    <xdr:row>0</xdr:row>
                    <xdr:rowOff>457200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0</xdr:col>
                    <xdr:colOff>83820</xdr:colOff>
                    <xdr:row>0</xdr:row>
                    <xdr:rowOff>457200</xdr:rowOff>
                  </from>
                  <to>
                    <xdr:col>0</xdr:col>
                    <xdr:colOff>99060</xdr:colOff>
                    <xdr:row>0</xdr:row>
                    <xdr:rowOff>464820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0</xdr:col>
                    <xdr:colOff>83820</xdr:colOff>
                    <xdr:row>0</xdr:row>
                    <xdr:rowOff>480060</xdr:rowOff>
                  </from>
                  <to>
                    <xdr:col>0</xdr:col>
                    <xdr:colOff>99060</xdr:colOff>
                    <xdr:row>0</xdr:row>
                    <xdr:rowOff>487680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0</xdr:col>
                    <xdr:colOff>83820</xdr:colOff>
                    <xdr:row>0</xdr:row>
                    <xdr:rowOff>487680</xdr:rowOff>
                  </from>
                  <to>
                    <xdr:col>0</xdr:col>
                    <xdr:colOff>99060</xdr:colOff>
                    <xdr:row>0</xdr:row>
                    <xdr:rowOff>502920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DropDownList!$A$2:$A$40</xm:f>
          </x14:formula1>
          <xm:sqref>B28:B41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8"/>
  <sheetViews>
    <sheetView topLeftCell="A28" zoomScale="70" zoomScaleNormal="70" zoomScaleSheetLayoutView="55" workbookViewId="0">
      <selection activeCell="B18" sqref="B18:X18"/>
    </sheetView>
  </sheetViews>
  <sheetFormatPr defaultColWidth="9.109375" defaultRowHeight="14.4"/>
  <cols>
    <col min="1" max="1" width="5.44140625" style="12" customWidth="1"/>
    <col min="2" max="2" width="27" style="12" customWidth="1"/>
    <col min="3" max="3" width="24.33203125" style="12" customWidth="1"/>
    <col min="4" max="4" width="25.33203125" style="12" bestFit="1" customWidth="1"/>
    <col min="5" max="5" width="28.6640625" style="12" customWidth="1"/>
    <col min="6" max="6" width="43.88671875" style="12" customWidth="1"/>
    <col min="7" max="7" width="72.6640625" style="12" customWidth="1"/>
    <col min="8" max="8" width="32.109375" style="12" customWidth="1"/>
    <col min="9" max="16384" width="9.109375" style="12"/>
  </cols>
  <sheetData>
    <row r="13" spans="2:3" ht="15" thickBot="1"/>
    <row r="14" spans="2:3" ht="26.25" customHeight="1" thickBot="1">
      <c r="B14" s="559" t="s">
        <v>172</v>
      </c>
      <c r="C14" s="127" t="s">
        <v>176</v>
      </c>
    </row>
    <row r="15" spans="2:3" ht="26.25" customHeight="1" thickBot="1">
      <c r="C15" s="129" t="s">
        <v>410</v>
      </c>
    </row>
    <row r="16" spans="2:3" ht="27" customHeight="1" thickBot="1">
      <c r="C16" s="592" t="s">
        <v>612</v>
      </c>
    </row>
    <row r="17" spans="2:8">
      <c r="F17" s="806" t="s">
        <v>758</v>
      </c>
    </row>
    <row r="19" spans="2:8" ht="15.6">
      <c r="B19" s="559" t="s">
        <v>649</v>
      </c>
    </row>
    <row r="20" spans="2:8" ht="13.5" customHeight="1"/>
    <row r="21" spans="2:8" ht="50.25" customHeight="1">
      <c r="B21" s="906" t="s">
        <v>629</v>
      </c>
      <c r="C21" s="906"/>
      <c r="D21" s="906"/>
      <c r="E21" s="906"/>
      <c r="F21" s="906"/>
      <c r="G21" s="906"/>
      <c r="H21" s="906"/>
    </row>
    <row r="23" spans="2:8" s="640" customFormat="1" ht="15.6">
      <c r="B23" s="652" t="s">
        <v>607</v>
      </c>
      <c r="C23" s="652" t="s">
        <v>631</v>
      </c>
      <c r="D23" s="652" t="s">
        <v>606</v>
      </c>
      <c r="E23" s="922" t="s">
        <v>34</v>
      </c>
      <c r="F23" s="923"/>
      <c r="G23" s="922" t="s">
        <v>605</v>
      </c>
      <c r="H23" s="923"/>
    </row>
    <row r="24" spans="2:8">
      <c r="B24" s="639">
        <v>1</v>
      </c>
      <c r="C24" s="637"/>
      <c r="D24" s="638"/>
      <c r="E24" s="918"/>
      <c r="F24" s="919"/>
      <c r="G24" s="920"/>
      <c r="H24" s="921"/>
    </row>
    <row r="25" spans="2:8">
      <c r="B25" s="639">
        <v>2</v>
      </c>
      <c r="C25" s="637"/>
      <c r="D25" s="638"/>
      <c r="E25" s="918"/>
      <c r="F25" s="919"/>
      <c r="G25" s="920"/>
      <c r="H25" s="921"/>
    </row>
    <row r="26" spans="2:8">
      <c r="B26" s="639">
        <v>3</v>
      </c>
      <c r="C26" s="637"/>
      <c r="D26" s="638"/>
      <c r="E26" s="918"/>
      <c r="F26" s="919"/>
      <c r="G26" s="920"/>
      <c r="H26" s="921"/>
    </row>
    <row r="27" spans="2:8">
      <c r="B27" s="639">
        <v>4</v>
      </c>
      <c r="C27" s="637"/>
      <c r="D27" s="638"/>
      <c r="E27" s="918"/>
      <c r="F27" s="919"/>
      <c r="G27" s="920"/>
      <c r="H27" s="921"/>
    </row>
    <row r="28" spans="2:8">
      <c r="B28" s="639">
        <v>5</v>
      </c>
      <c r="C28" s="637"/>
      <c r="D28" s="638"/>
      <c r="E28" s="918"/>
      <c r="F28" s="919"/>
      <c r="G28" s="920"/>
      <c r="H28" s="921"/>
    </row>
    <row r="29" spans="2:8">
      <c r="B29" s="639">
        <v>6</v>
      </c>
      <c r="C29" s="637"/>
      <c r="D29" s="638"/>
      <c r="E29" s="918"/>
      <c r="F29" s="919"/>
      <c r="G29" s="920"/>
      <c r="H29" s="921"/>
    </row>
    <row r="30" spans="2:8">
      <c r="B30" s="639">
        <v>7</v>
      </c>
      <c r="C30" s="637"/>
      <c r="D30" s="638"/>
      <c r="E30" s="918"/>
      <c r="F30" s="919"/>
      <c r="G30" s="920"/>
      <c r="H30" s="921"/>
    </row>
    <row r="31" spans="2:8">
      <c r="B31" s="639">
        <v>8</v>
      </c>
      <c r="C31" s="637"/>
      <c r="D31" s="638"/>
      <c r="E31" s="918"/>
      <c r="F31" s="919"/>
      <c r="G31" s="920"/>
      <c r="H31" s="921"/>
    </row>
    <row r="32" spans="2:8">
      <c r="B32" s="639">
        <v>9</v>
      </c>
      <c r="C32" s="637"/>
      <c r="D32" s="638"/>
      <c r="E32" s="918"/>
      <c r="F32" s="919"/>
      <c r="G32" s="920"/>
      <c r="H32" s="921"/>
    </row>
    <row r="33" spans="2:8">
      <c r="B33" s="639">
        <v>10</v>
      </c>
      <c r="C33" s="637"/>
      <c r="D33" s="638"/>
      <c r="E33" s="918"/>
      <c r="F33" s="919"/>
      <c r="G33" s="920"/>
      <c r="H33" s="921"/>
    </row>
    <row r="34" spans="2:8">
      <c r="B34" s="639">
        <v>11</v>
      </c>
      <c r="C34" s="637"/>
      <c r="D34" s="638"/>
      <c r="E34" s="918"/>
      <c r="F34" s="919"/>
      <c r="G34" s="920"/>
      <c r="H34" s="921"/>
    </row>
    <row r="35" spans="2:8">
      <c r="B35" s="639">
        <v>12</v>
      </c>
      <c r="C35" s="637"/>
      <c r="D35" s="638"/>
      <c r="E35" s="918"/>
      <c r="F35" s="919"/>
      <c r="G35" s="920"/>
      <c r="H35" s="921"/>
    </row>
    <row r="36" spans="2:8">
      <c r="B36" s="639">
        <v>13</v>
      </c>
      <c r="C36" s="637"/>
      <c r="D36" s="638"/>
      <c r="E36" s="918"/>
      <c r="F36" s="919"/>
      <c r="G36" s="920"/>
      <c r="H36" s="921"/>
    </row>
    <row r="37" spans="2:8">
      <c r="B37" s="639">
        <v>14</v>
      </c>
      <c r="C37" s="637"/>
      <c r="D37" s="638"/>
      <c r="E37" s="918"/>
      <c r="F37" s="919"/>
      <c r="G37" s="920"/>
      <c r="H37" s="921"/>
    </row>
    <row r="38" spans="2:8">
      <c r="B38" s="639" t="s">
        <v>494</v>
      </c>
      <c r="C38" s="637"/>
      <c r="D38" s="638"/>
      <c r="E38" s="918"/>
      <c r="F38" s="919"/>
      <c r="G38" s="920"/>
      <c r="H38" s="921"/>
    </row>
    <row r="40" spans="2:8" ht="30.75" customHeight="1">
      <c r="B40" s="559" t="s">
        <v>630</v>
      </c>
      <c r="E40" s="12" t="s">
        <v>4</v>
      </c>
    </row>
    <row r="41" spans="2:8" ht="23.25" customHeight="1">
      <c r="B41" s="591" t="s">
        <v>628</v>
      </c>
      <c r="C41" s="636"/>
      <c r="D41" s="636"/>
      <c r="E41" s="636"/>
      <c r="F41" s="636"/>
      <c r="G41" s="636"/>
      <c r="H41" s="636"/>
    </row>
    <row r="43" spans="2:8" s="91" customFormat="1" ht="15.6">
      <c r="B43" s="652" t="s">
        <v>607</v>
      </c>
      <c r="C43" s="652" t="s">
        <v>631</v>
      </c>
      <c r="D43" s="652" t="s">
        <v>606</v>
      </c>
      <c r="E43" s="922" t="s">
        <v>34</v>
      </c>
      <c r="F43" s="923"/>
      <c r="G43" s="922" t="s">
        <v>605</v>
      </c>
      <c r="H43" s="923"/>
    </row>
    <row r="44" spans="2:8">
      <c r="B44" s="639">
        <v>1</v>
      </c>
      <c r="C44" s="637" t="s">
        <v>611</v>
      </c>
      <c r="D44" s="638"/>
      <c r="E44" s="918" t="s">
        <v>933</v>
      </c>
      <c r="F44" s="919"/>
      <c r="G44" s="920"/>
      <c r="H44" s="921"/>
    </row>
    <row r="45" spans="2:8">
      <c r="B45" s="639">
        <v>2</v>
      </c>
      <c r="C45" s="637" t="s">
        <v>926</v>
      </c>
      <c r="D45" s="638" t="s">
        <v>927</v>
      </c>
      <c r="E45" s="918" t="s">
        <v>928</v>
      </c>
      <c r="F45" s="919"/>
      <c r="G45" s="920" t="s">
        <v>929</v>
      </c>
      <c r="H45" s="921"/>
    </row>
    <row r="46" spans="2:8">
      <c r="B46" s="639">
        <v>3</v>
      </c>
      <c r="C46" s="637" t="s">
        <v>373</v>
      </c>
      <c r="D46" s="638" t="s">
        <v>930</v>
      </c>
      <c r="E46" s="918" t="s">
        <v>931</v>
      </c>
      <c r="F46" s="919"/>
      <c r="G46" s="920" t="s">
        <v>932</v>
      </c>
      <c r="H46" s="921"/>
    </row>
    <row r="47" spans="2:8">
      <c r="B47" s="639">
        <v>4</v>
      </c>
      <c r="C47" s="637"/>
      <c r="D47" s="638"/>
      <c r="E47" s="918"/>
      <c r="F47" s="919"/>
      <c r="G47" s="920"/>
      <c r="H47" s="921"/>
    </row>
    <row r="48" spans="2:8">
      <c r="B48" s="639">
        <v>5</v>
      </c>
      <c r="C48" s="637"/>
      <c r="D48" s="638"/>
      <c r="E48" s="918"/>
      <c r="F48" s="919"/>
      <c r="G48" s="920"/>
      <c r="H48" s="921"/>
    </row>
    <row r="49" spans="2:8">
      <c r="B49" s="639">
        <v>6</v>
      </c>
      <c r="C49" s="637"/>
      <c r="D49" s="638"/>
      <c r="E49" s="918"/>
      <c r="F49" s="919"/>
      <c r="G49" s="920"/>
      <c r="H49" s="921"/>
    </row>
    <row r="50" spans="2:8">
      <c r="B50" s="639">
        <v>7</v>
      </c>
      <c r="C50" s="637"/>
      <c r="D50" s="638"/>
      <c r="E50" s="918"/>
      <c r="F50" s="919"/>
      <c r="G50" s="920"/>
      <c r="H50" s="921"/>
    </row>
    <row r="51" spans="2:8">
      <c r="B51" s="639">
        <v>8</v>
      </c>
      <c r="C51" s="637"/>
      <c r="D51" s="638"/>
      <c r="E51" s="918"/>
      <c r="F51" s="919"/>
      <c r="G51" s="920"/>
      <c r="H51" s="921"/>
    </row>
    <row r="52" spans="2:8">
      <c r="B52" s="639">
        <v>9</v>
      </c>
      <c r="C52" s="637"/>
      <c r="D52" s="638"/>
      <c r="E52" s="918"/>
      <c r="F52" s="919"/>
      <c r="G52" s="920"/>
      <c r="H52" s="921"/>
    </row>
    <row r="53" spans="2:8">
      <c r="B53" s="639">
        <v>10</v>
      </c>
      <c r="C53" s="637"/>
      <c r="D53" s="638"/>
      <c r="E53" s="918"/>
      <c r="F53" s="919"/>
      <c r="G53" s="920"/>
      <c r="H53" s="921"/>
    </row>
    <row r="54" spans="2:8">
      <c r="B54" s="639">
        <v>11</v>
      </c>
      <c r="C54" s="637"/>
      <c r="D54" s="638"/>
      <c r="E54" s="918"/>
      <c r="F54" s="919"/>
      <c r="G54" s="920"/>
      <c r="H54" s="921"/>
    </row>
    <row r="55" spans="2:8">
      <c r="B55" s="639">
        <v>12</v>
      </c>
      <c r="C55" s="637"/>
      <c r="D55" s="638"/>
      <c r="E55" s="918"/>
      <c r="F55" s="919"/>
      <c r="G55" s="920"/>
      <c r="H55" s="921"/>
    </row>
    <row r="56" spans="2:8">
      <c r="B56" s="639">
        <v>13</v>
      </c>
      <c r="C56" s="637"/>
      <c r="D56" s="638"/>
      <c r="E56" s="918"/>
      <c r="F56" s="919"/>
      <c r="G56" s="920"/>
      <c r="H56" s="921"/>
    </row>
    <row r="57" spans="2:8">
      <c r="B57" s="639">
        <v>14</v>
      </c>
      <c r="C57" s="637"/>
      <c r="D57" s="638"/>
      <c r="E57" s="918"/>
      <c r="F57" s="919"/>
      <c r="G57" s="920"/>
      <c r="H57" s="921"/>
    </row>
    <row r="58" spans="2:8">
      <c r="B58" s="639" t="s">
        <v>494</v>
      </c>
      <c r="C58" s="637"/>
      <c r="D58" s="638"/>
      <c r="E58" s="918"/>
      <c r="F58" s="919"/>
      <c r="G58" s="920"/>
      <c r="H58" s="921"/>
    </row>
  </sheetData>
  <mergeCells count="65">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34:H34"/>
    <mergeCell ref="E34:F34"/>
    <mergeCell ref="E35:F35"/>
    <mergeCell ref="E36:F36"/>
    <mergeCell ref="E37:F37"/>
    <mergeCell ref="G29:H29"/>
    <mergeCell ref="G30:H30"/>
    <mergeCell ref="G31:H31"/>
    <mergeCell ref="G32:H32"/>
    <mergeCell ref="G33:H33"/>
    <mergeCell ref="G35:H35"/>
    <mergeCell ref="G36:H36"/>
    <mergeCell ref="G37:H37"/>
    <mergeCell ref="G38:H38"/>
    <mergeCell ref="E43:F43"/>
    <mergeCell ref="G43:H43"/>
    <mergeCell ref="E38:F38"/>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7:F57"/>
    <mergeCell ref="G57:H57"/>
    <mergeCell ref="E58:F58"/>
    <mergeCell ref="G58:H58"/>
    <mergeCell ref="E54:F54"/>
    <mergeCell ref="G54:H54"/>
    <mergeCell ref="E55:F55"/>
    <mergeCell ref="G55:H55"/>
    <mergeCell ref="E56:F56"/>
    <mergeCell ref="G56:H56"/>
  </mergeCells>
  <pageMargins left="0.70866141732283472" right="0.70866141732283472" top="0.74803149606299213" bottom="0.74803149606299213" header="0.31496062992125984" footer="0.31496062992125984"/>
  <pageSetup scale="47"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DropDownList!$F$2:$F$9</xm:f>
          </x14:formula1>
          <xm:sqref>C24:C38 C44:C58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30" zoomScale="55" zoomScaleNormal="55" zoomScaleSheetLayoutView="40" workbookViewId="0">
      <selection activeCell="B18" sqref="B18:X18"/>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3"/>
      <c r="C2" s="93"/>
      <c r="D2" s="93"/>
      <c r="E2" s="93"/>
      <c r="F2" s="93"/>
      <c r="G2" s="93"/>
      <c r="H2" s="93"/>
      <c r="I2" s="93"/>
      <c r="J2" s="101"/>
      <c r="K2" s="101"/>
      <c r="L2" s="101"/>
      <c r="M2" s="101"/>
      <c r="N2" s="101"/>
      <c r="O2" s="101"/>
      <c r="P2" s="101"/>
      <c r="Q2" s="93"/>
    </row>
    <row r="3" spans="2:17" ht="22.5" customHeight="1" thickBot="1">
      <c r="B3" s="49"/>
      <c r="C3" s="29"/>
      <c r="D3" s="17"/>
      <c r="E3" s="168"/>
      <c r="F3" s="17"/>
      <c r="G3" s="17"/>
      <c r="H3" s="68"/>
      <c r="I3" s="168"/>
      <c r="J3" s="168"/>
      <c r="K3" s="168"/>
      <c r="L3" s="168"/>
      <c r="M3" s="168"/>
      <c r="N3" s="168"/>
      <c r="O3" s="168"/>
      <c r="P3" s="168"/>
      <c r="Q3" s="168"/>
    </row>
    <row r="4" spans="2:17" s="2" customFormat="1" ht="27" customHeight="1" thickBot="1">
      <c r="B4" s="295" t="s">
        <v>172</v>
      </c>
      <c r="C4" s="470"/>
      <c r="D4" s="279" t="s">
        <v>176</v>
      </c>
      <c r="E4" s="452"/>
      <c r="F4" s="452"/>
      <c r="G4" s="452"/>
      <c r="H4" s="452"/>
      <c r="I4" s="452"/>
      <c r="J4" s="452"/>
      <c r="K4" s="452"/>
      <c r="L4" s="452"/>
      <c r="M4" s="452"/>
      <c r="N4" s="452"/>
      <c r="O4" s="452"/>
      <c r="P4" s="452"/>
      <c r="Q4" s="471"/>
    </row>
    <row r="5" spans="2:17" s="2" customFormat="1" ht="24" customHeight="1" thickBot="1">
      <c r="B5" s="472"/>
      <c r="C5" s="470"/>
      <c r="D5" s="473" t="s">
        <v>410</v>
      </c>
      <c r="F5" s="452"/>
      <c r="G5" s="452"/>
      <c r="H5" s="452"/>
      <c r="I5" s="452"/>
      <c r="J5" s="452"/>
      <c r="K5" s="452"/>
      <c r="L5" s="452"/>
      <c r="M5" s="452"/>
      <c r="N5" s="452"/>
      <c r="O5" s="452"/>
      <c r="P5" s="452"/>
      <c r="Q5" s="471"/>
    </row>
    <row r="6" spans="2:17" s="2" customFormat="1" ht="28.5" customHeight="1" thickBot="1">
      <c r="B6" s="472"/>
      <c r="C6" s="470"/>
      <c r="D6" s="283" t="s">
        <v>173</v>
      </c>
      <c r="E6" s="452"/>
      <c r="F6" s="452"/>
      <c r="G6" s="452"/>
      <c r="H6" s="452"/>
      <c r="I6" s="452"/>
      <c r="J6" s="452"/>
      <c r="K6" s="452"/>
      <c r="L6" s="452"/>
      <c r="M6" s="452"/>
      <c r="N6" s="452"/>
      <c r="O6" s="452"/>
      <c r="P6" s="452"/>
      <c r="Q6" s="471"/>
    </row>
    <row r="7" spans="2:17" s="105" customFormat="1" ht="24.75" customHeight="1" thickBot="1">
      <c r="D7" s="592" t="s">
        <v>612</v>
      </c>
      <c r="P7" s="106"/>
      <c r="Q7" s="106"/>
    </row>
    <row r="8" spans="2:17" s="105" customFormat="1" ht="30" customHeight="1">
      <c r="D8" s="597"/>
      <c r="P8" s="106"/>
      <c r="Q8" s="106"/>
    </row>
    <row r="9" spans="2:17" s="2" customFormat="1" ht="24.75" customHeight="1">
      <c r="B9" s="118" t="s">
        <v>416</v>
      </c>
      <c r="C9" s="17"/>
      <c r="D9" s="469">
        <v>2013</v>
      </c>
    </row>
    <row r="10" spans="2:17" s="17" customFormat="1" ht="16.5" customHeight="1"/>
    <row r="11" spans="2:17" s="17" customFormat="1" ht="73.5" customHeight="1">
      <c r="B11" s="924" t="s">
        <v>633</v>
      </c>
      <c r="C11" s="924"/>
      <c r="D11" s="924"/>
      <c r="E11" s="924"/>
      <c r="F11" s="924"/>
      <c r="G11" s="924"/>
      <c r="H11" s="924"/>
      <c r="I11" s="924"/>
      <c r="J11" s="924"/>
      <c r="K11" s="924"/>
      <c r="L11" s="924"/>
      <c r="M11" s="924"/>
      <c r="N11" s="645"/>
      <c r="O11" s="645"/>
      <c r="P11" s="645"/>
      <c r="Q11" s="645"/>
    </row>
    <row r="12" spans="2:17" s="2" customFormat="1" ht="15.75" customHeight="1">
      <c r="D12" s="20"/>
    </row>
    <row r="13" spans="2:17" s="17" customFormat="1" ht="48" customHeight="1">
      <c r="C13" s="258" t="str">
        <f>'1.  LRAMVA Summary'!R51</f>
        <v>Total</v>
      </c>
      <c r="D13" s="258" t="str">
        <f>'1.  LRAMVA Summary'!D51</f>
        <v>Residential</v>
      </c>
      <c r="E13" s="258" t="str">
        <f>'1.  LRAMVA Summary'!E51</f>
        <v>GS&lt;50 kW</v>
      </c>
      <c r="F13" s="258" t="str">
        <f>'1.  LRAMVA Summary'!F51</f>
        <v>GS&gt;50 kW</v>
      </c>
      <c r="G13" s="258" t="str">
        <f>'1.  LRAMVA Summary'!G51</f>
        <v>Large Use</v>
      </c>
      <c r="H13" s="258" t="str">
        <f>'1.  LRAMVA Summary'!H51</f>
        <v>Unmetered Scattered Load</v>
      </c>
      <c r="I13" s="258" t="str">
        <f>'1.  LRAMVA Summary'!I51</f>
        <v>Sentinel Lighting</v>
      </c>
      <c r="J13" s="258" t="str">
        <f>'1.  LRAMVA Summary'!J51</f>
        <v>Street Lighting</v>
      </c>
      <c r="K13" s="258" t="str">
        <f>'1.  LRAMVA Summary'!K51</f>
        <v/>
      </c>
      <c r="L13" s="258" t="str">
        <f>'1.  LRAMVA Summary'!L51</f>
        <v/>
      </c>
      <c r="M13" s="258" t="str">
        <f>'1.  LRAMVA Summary'!M51</f>
        <v/>
      </c>
      <c r="N13" s="258" t="str">
        <f>'1.  LRAMVA Summary'!N51</f>
        <v/>
      </c>
      <c r="O13" s="258" t="str">
        <f>'1.  LRAMVA Summary'!O51</f>
        <v/>
      </c>
      <c r="P13" s="258" t="str">
        <f>'1.  LRAMVA Summary'!P51</f>
        <v/>
      </c>
      <c r="Q13" s="258" t="str">
        <f>'1.  LRAMVA Summary'!Q51</f>
        <v/>
      </c>
    </row>
    <row r="14" spans="2:17" s="2" customFormat="1" ht="15.75" customHeight="1">
      <c r="B14" s="83"/>
      <c r="C14" s="601"/>
      <c r="D14" s="602" t="str">
        <f>'1.  LRAMVA Summary'!D52</f>
        <v>kWh</v>
      </c>
      <c r="E14" s="602" t="str">
        <f>'1.  LRAMVA Summary'!E52</f>
        <v>kWh</v>
      </c>
      <c r="F14" s="602" t="str">
        <f>'1.  LRAMVA Summary'!F52</f>
        <v>kW</v>
      </c>
      <c r="G14" s="602" t="str">
        <f>'1.  LRAMVA Summary'!G52</f>
        <v>kW</v>
      </c>
      <c r="H14" s="602" t="str">
        <f>'1.  LRAMVA Summary'!H52</f>
        <v>kWh</v>
      </c>
      <c r="I14" s="602" t="str">
        <f>'1.  LRAMVA Summary'!I52</f>
        <v>kW</v>
      </c>
      <c r="J14" s="602" t="str">
        <f>'1.  LRAMVA Summary'!J52</f>
        <v>kW</v>
      </c>
      <c r="K14" s="602" t="str">
        <f>'1.  LRAMVA Summary'!K52</f>
        <v/>
      </c>
      <c r="L14" s="602" t="str">
        <f>'1.  LRAMVA Summary'!L52</f>
        <v/>
      </c>
      <c r="M14" s="602" t="str">
        <f>'1.  LRAMVA Summary'!M52</f>
        <v/>
      </c>
      <c r="N14" s="602" t="str">
        <f>'1.  LRAMVA Summary'!N52</f>
        <v/>
      </c>
      <c r="O14" s="602" t="str">
        <f>'1.  LRAMVA Summary'!O52</f>
        <v/>
      </c>
      <c r="P14" s="602" t="str">
        <f>'1.  LRAMVA Summary'!P52</f>
        <v/>
      </c>
      <c r="Q14" s="603" t="str">
        <f>'1.  LRAMVA Summary'!Q52</f>
        <v/>
      </c>
    </row>
    <row r="15" spans="2:17" s="470" customFormat="1" ht="15.75" customHeight="1">
      <c r="B15" s="475" t="s">
        <v>27</v>
      </c>
      <c r="C15" s="659">
        <f>SUM(D15:Q15)</f>
        <v>137099753.64771259</v>
      </c>
      <c r="D15" s="465">
        <v>44207932.239504516</v>
      </c>
      <c r="E15" s="465">
        <v>16984563.401464928</v>
      </c>
      <c r="F15" s="465">
        <v>73463176.108820319</v>
      </c>
      <c r="G15" s="465">
        <v>1251683.9383634317</v>
      </c>
      <c r="H15" s="465">
        <v>208626.88711522953</v>
      </c>
      <c r="I15" s="465">
        <v>7673.6323475481149</v>
      </c>
      <c r="J15" s="465">
        <v>976097.44009659451</v>
      </c>
      <c r="K15" s="465"/>
      <c r="L15" s="465"/>
      <c r="M15" s="465"/>
      <c r="N15" s="465"/>
      <c r="O15" s="465"/>
      <c r="P15" s="466"/>
      <c r="Q15" s="466"/>
    </row>
    <row r="16" spans="2:17" s="470" customFormat="1" ht="15.75" customHeight="1">
      <c r="B16" s="475" t="s">
        <v>28</v>
      </c>
      <c r="C16" s="664">
        <f>SUM(D16:Q16)</f>
        <v>202051.0968764881</v>
      </c>
      <c r="D16" s="665"/>
      <c r="E16" s="665"/>
      <c r="F16" s="665">
        <v>195431.32820848396</v>
      </c>
      <c r="G16" s="665">
        <v>3731.8842953141025</v>
      </c>
      <c r="H16" s="665"/>
      <c r="I16" s="665">
        <v>20.087748436240176</v>
      </c>
      <c r="J16" s="665">
        <v>2867.796624253795</v>
      </c>
      <c r="K16" s="466"/>
      <c r="L16" s="466"/>
      <c r="M16" s="466"/>
      <c r="N16" s="466"/>
      <c r="O16" s="466"/>
      <c r="P16" s="466"/>
      <c r="Q16" s="466"/>
    </row>
    <row r="17" spans="2:17" s="17" customFormat="1" ht="15.75" customHeight="1">
      <c r="C17" s="666"/>
      <c r="D17" s="666"/>
      <c r="E17" s="666"/>
      <c r="F17" s="666"/>
      <c r="G17" s="666"/>
      <c r="H17" s="666"/>
      <c r="I17" s="666"/>
      <c r="J17" s="666"/>
    </row>
    <row r="18" spans="2:17" s="25" customFormat="1" ht="15.75" customHeight="1">
      <c r="B18" s="201" t="s">
        <v>457</v>
      </c>
      <c r="C18" s="667"/>
      <c r="D18" s="667">
        <f t="shared" ref="D18:E18" si="0">IF(D14="kw",HLOOKUP(D14,D14:D16,3,FALSE),HLOOKUP(D14,D14:D16,2,FALSE))</f>
        <v>44207932.239504516</v>
      </c>
      <c r="E18" s="667">
        <f t="shared" si="0"/>
        <v>16984563.401464928</v>
      </c>
      <c r="F18" s="667">
        <f>IF(F14="kw",HLOOKUP(F14,F14:F16,3,FALSE),HLOOKUP(F14,F14:F16,2,FALSE))</f>
        <v>195431.32820848396</v>
      </c>
      <c r="G18" s="667">
        <f t="shared" ref="G18:Q18" si="1">IF(G14="kw",HLOOKUP(G14,G14:G16,3,FALSE),HLOOKUP(G14,G14:G16,2,FALSE))</f>
        <v>3731.8842953141025</v>
      </c>
      <c r="H18" s="667">
        <f t="shared" si="1"/>
        <v>208626.88711522953</v>
      </c>
      <c r="I18" s="667">
        <f t="shared" si="1"/>
        <v>20.087748436240176</v>
      </c>
      <c r="J18" s="667">
        <f t="shared" si="1"/>
        <v>2867.796624253795</v>
      </c>
      <c r="K18" s="202">
        <f t="shared" si="1"/>
        <v>0</v>
      </c>
      <c r="L18" s="202">
        <f t="shared" si="1"/>
        <v>0</v>
      </c>
      <c r="M18" s="202">
        <f t="shared" si="1"/>
        <v>0</v>
      </c>
      <c r="N18" s="202">
        <f t="shared" si="1"/>
        <v>0</v>
      </c>
      <c r="O18" s="202">
        <f t="shared" si="1"/>
        <v>0</v>
      </c>
      <c r="P18" s="202">
        <f t="shared" si="1"/>
        <v>0</v>
      </c>
      <c r="Q18" s="202">
        <f t="shared" si="1"/>
        <v>0</v>
      </c>
    </row>
    <row r="19" spans="2:17" s="2" customFormat="1" ht="15.75" customHeight="1">
      <c r="B19" s="96"/>
      <c r="C19" s="94"/>
      <c r="D19" s="94"/>
      <c r="E19" s="94"/>
      <c r="F19" s="94"/>
      <c r="G19" s="94"/>
      <c r="H19" s="94"/>
      <c r="I19" s="94"/>
      <c r="J19" s="94"/>
      <c r="K19" s="94"/>
      <c r="L19" s="94"/>
      <c r="M19" s="94"/>
      <c r="N19" s="94"/>
      <c r="O19" s="94"/>
      <c r="P19" s="94"/>
      <c r="Q19" s="94"/>
    </row>
    <row r="20" spans="2:17" s="452" customFormat="1" ht="21" customHeight="1">
      <c r="B20" s="474" t="s">
        <v>369</v>
      </c>
      <c r="C20" s="467" t="s">
        <v>519</v>
      </c>
      <c r="D20" s="468"/>
    </row>
    <row r="21" spans="2:17" s="452" customFormat="1" ht="21" customHeight="1">
      <c r="B21" s="474" t="s">
        <v>370</v>
      </c>
      <c r="C21" s="467" t="s">
        <v>656</v>
      </c>
      <c r="D21" s="468"/>
    </row>
    <row r="22" spans="2:17" s="17" customFormat="1" ht="15.75" customHeight="1">
      <c r="B22" s="169"/>
      <c r="C22" s="170"/>
      <c r="D22" s="164"/>
    </row>
    <row r="23" spans="2:17" s="17" customFormat="1" ht="23.25" customHeight="1">
      <c r="B23" s="171"/>
      <c r="C23" s="171"/>
      <c r="D23" s="164"/>
    </row>
    <row r="24" spans="2:17" s="17" customFormat="1" ht="22.5" customHeight="1">
      <c r="B24" s="118" t="s">
        <v>417</v>
      </c>
      <c r="C24" s="118"/>
      <c r="D24" s="469">
        <v>2017</v>
      </c>
    </row>
    <row r="25" spans="2:17" s="2" customFormat="1" ht="15.75" customHeight="1">
      <c r="D25" s="20"/>
    </row>
    <row r="26" spans="2:17" s="2" customFormat="1" ht="42" customHeight="1">
      <c r="B26" s="924" t="s">
        <v>632</v>
      </c>
      <c r="C26" s="924"/>
      <c r="D26" s="924"/>
      <c r="E26" s="924"/>
      <c r="F26" s="924"/>
      <c r="G26" s="924"/>
      <c r="H26" s="924"/>
      <c r="I26" s="924"/>
      <c r="J26" s="924"/>
      <c r="K26" s="924"/>
      <c r="L26" s="924"/>
      <c r="M26" s="924"/>
      <c r="N26" s="645"/>
      <c r="O26" s="645"/>
      <c r="P26" s="645"/>
      <c r="Q26" s="645"/>
    </row>
    <row r="27" spans="2:17" s="2" customFormat="1" ht="15.75" customHeight="1">
      <c r="D27" s="20"/>
    </row>
    <row r="28" spans="2:17" s="17" customFormat="1" ht="44.25" customHeight="1">
      <c r="C28" s="258" t="str">
        <f>'1.  LRAMVA Summary'!R51</f>
        <v>Total</v>
      </c>
      <c r="D28" s="258"/>
      <c r="E28" s="258"/>
      <c r="F28" s="258"/>
      <c r="G28" s="258" t="str">
        <f>'1.  LRAMVA Summary'!G51</f>
        <v>Large Use</v>
      </c>
      <c r="H28" s="258" t="str">
        <f>'1.  LRAMVA Summary'!H51</f>
        <v>Unmetered Scattered Load</v>
      </c>
      <c r="I28" s="258" t="str">
        <f>'1.  LRAMVA Summary'!I51</f>
        <v>Sentinel Lighting</v>
      </c>
      <c r="J28" s="258" t="str">
        <f>'1.  LRAMVA Summary'!J51</f>
        <v>Street Lighting</v>
      </c>
      <c r="K28" s="258" t="str">
        <f>'1.  LRAMVA Summary'!K51</f>
        <v/>
      </c>
      <c r="L28" s="258" t="str">
        <f>'1.  LRAMVA Summary'!L51</f>
        <v/>
      </c>
      <c r="M28" s="258" t="str">
        <f>'1.  LRAMVA Summary'!M51</f>
        <v/>
      </c>
      <c r="N28" s="258" t="str">
        <f>'1.  LRAMVA Summary'!N51</f>
        <v/>
      </c>
      <c r="O28" s="258" t="str">
        <f>'1.  LRAMVA Summary'!O51</f>
        <v/>
      </c>
      <c r="P28" s="258" t="str">
        <f>'1.  LRAMVA Summary'!P51</f>
        <v/>
      </c>
      <c r="Q28" s="258" t="str">
        <f>'1.  LRAMVA Summary'!Q51</f>
        <v/>
      </c>
    </row>
    <row r="29" spans="2:17" s="2" customFormat="1" ht="15.75" customHeight="1">
      <c r="B29" s="83"/>
      <c r="C29" s="601"/>
      <c r="D29" s="602" t="str">
        <f>'1.  LRAMVA Summary'!D52</f>
        <v>kWh</v>
      </c>
      <c r="E29" s="602" t="str">
        <f>'1.  LRAMVA Summary'!E52</f>
        <v>kWh</v>
      </c>
      <c r="F29" s="602" t="str">
        <f>'1.  LRAMVA Summary'!F52</f>
        <v>kW</v>
      </c>
      <c r="G29" s="602" t="str">
        <f>'1.  LRAMVA Summary'!G52</f>
        <v>kW</v>
      </c>
      <c r="H29" s="602" t="str">
        <f>'1.  LRAMVA Summary'!H52</f>
        <v>kWh</v>
      </c>
      <c r="I29" s="602" t="str">
        <f>'1.  LRAMVA Summary'!I52</f>
        <v>kW</v>
      </c>
      <c r="J29" s="602" t="str">
        <f>'1.  LRAMVA Summary'!J52</f>
        <v>kW</v>
      </c>
      <c r="K29" s="602" t="str">
        <f>'1.  LRAMVA Summary'!K52</f>
        <v/>
      </c>
      <c r="L29" s="602" t="str">
        <f>'1.  LRAMVA Summary'!L52</f>
        <v/>
      </c>
      <c r="M29" s="602" t="str">
        <f>'1.  LRAMVA Summary'!M52</f>
        <v/>
      </c>
      <c r="N29" s="602" t="str">
        <f>'1.  LRAMVA Summary'!N52</f>
        <v/>
      </c>
      <c r="O29" s="602" t="str">
        <f>'1.  LRAMVA Summary'!O52</f>
        <v/>
      </c>
      <c r="P29" s="602" t="str">
        <f>'1.  LRAMVA Summary'!P52</f>
        <v/>
      </c>
      <c r="Q29" s="603" t="str">
        <f>'1.  LRAMVA Summary'!Q52</f>
        <v/>
      </c>
    </row>
    <row r="30" spans="2:17" s="470" customFormat="1" ht="15.75" customHeight="1">
      <c r="B30" s="475" t="s">
        <v>27</v>
      </c>
      <c r="C30" s="659">
        <f>SUM(D30:Q30)</f>
        <v>58774521.703999996</v>
      </c>
      <c r="D30" s="476">
        <v>32226368.155000001</v>
      </c>
      <c r="E30" s="476">
        <v>26548153.548999999</v>
      </c>
      <c r="F30" s="476"/>
      <c r="G30" s="476"/>
      <c r="H30" s="476"/>
      <c r="I30" s="476"/>
      <c r="J30" s="476"/>
      <c r="K30" s="476"/>
      <c r="L30" s="476"/>
      <c r="M30" s="476"/>
      <c r="N30" s="476"/>
      <c r="O30" s="476"/>
      <c r="P30" s="476"/>
      <c r="Q30" s="466"/>
    </row>
    <row r="31" spans="2:17" s="477" customFormat="1" ht="15" customHeight="1">
      <c r="B31" s="475" t="s">
        <v>28</v>
      </c>
      <c r="C31" s="659">
        <f>SUM(D31:Q31)</f>
        <v>304715.33199999999</v>
      </c>
      <c r="D31" s="464"/>
      <c r="E31" s="464"/>
      <c r="F31" s="665">
        <v>264157.47899999999</v>
      </c>
      <c r="G31" s="464"/>
      <c r="H31" s="464"/>
      <c r="I31" s="464"/>
      <c r="J31" s="665">
        <v>40557.853000000003</v>
      </c>
      <c r="K31" s="466"/>
      <c r="L31" s="466"/>
      <c r="M31" s="466"/>
      <c r="N31" s="466"/>
      <c r="O31" s="466"/>
      <c r="P31" s="466"/>
      <c r="Q31" s="466"/>
    </row>
    <row r="32" spans="2:17" s="17" customFormat="1" ht="15.75" customHeight="1"/>
    <row r="33" spans="2:32" s="25" customFormat="1" ht="15.75" customHeight="1">
      <c r="B33" s="201" t="s">
        <v>457</v>
      </c>
      <c r="C33" s="202"/>
      <c r="D33" s="667">
        <f>IF(D29="kw",HLOOKUP(D29,D29:D31,3,FALSE),HLOOKUP(D29,D29:D31,2,FALSE))</f>
        <v>32226368.155000001</v>
      </c>
      <c r="E33" s="667">
        <f>IF(E29="kw",HLOOKUP(E29,E29:E31,3,FALSE),HLOOKUP(E29,E29:E31,2,FALSE))</f>
        <v>26548153.548999999</v>
      </c>
      <c r="F33" s="667">
        <f>IF(F29="kw",HLOOKUP(F29,F29:F31,3,FALSE),HLOOKUP(F29,F29:F31,2,FALSE))</f>
        <v>264157.47899999999</v>
      </c>
      <c r="G33" s="202">
        <f>IF(G29="kw",HLOOKUP(G29,G29:G31,3,FALSE),HLOOKUP(G29,G29:G31,2,FALSE))</f>
        <v>0</v>
      </c>
      <c r="H33" s="202">
        <f t="shared" ref="H33:Q33" si="2">IF(H29="kw",HLOOKUP(H29,H29:H31,3,FALSE),HLOOKUP(H29,H29:H31,2,FALSE))</f>
        <v>0</v>
      </c>
      <c r="I33" s="202">
        <f t="shared" si="2"/>
        <v>0</v>
      </c>
      <c r="J33" s="667">
        <f t="shared" si="2"/>
        <v>40557.853000000003</v>
      </c>
      <c r="K33" s="202">
        <f t="shared" si="2"/>
        <v>0</v>
      </c>
      <c r="L33" s="202">
        <f t="shared" si="2"/>
        <v>0</v>
      </c>
      <c r="M33" s="202">
        <f t="shared" si="2"/>
        <v>0</v>
      </c>
      <c r="N33" s="202">
        <f t="shared" si="2"/>
        <v>0</v>
      </c>
      <c r="O33" s="202">
        <f t="shared" si="2"/>
        <v>0</v>
      </c>
      <c r="P33" s="202">
        <f t="shared" si="2"/>
        <v>0</v>
      </c>
      <c r="Q33" s="202">
        <f t="shared" si="2"/>
        <v>0</v>
      </c>
    </row>
    <row r="34" spans="2:32" s="20" customFormat="1" ht="15.75" customHeight="1">
      <c r="B34" s="94"/>
      <c r="C34" s="94"/>
      <c r="D34" s="94"/>
      <c r="E34" s="94"/>
      <c r="F34" s="94"/>
      <c r="G34" s="94"/>
      <c r="H34" s="94"/>
      <c r="I34" s="94"/>
      <c r="J34" s="94"/>
      <c r="K34" s="94"/>
      <c r="L34" s="94"/>
      <c r="M34" s="94"/>
      <c r="N34" s="94"/>
      <c r="O34" s="94"/>
      <c r="P34" s="94"/>
      <c r="Q34" s="94"/>
    </row>
    <row r="35" spans="2:32" s="20" customFormat="1" ht="15.75" customHeight="1">
      <c r="B35" s="474" t="s">
        <v>369</v>
      </c>
      <c r="C35" s="467" t="s">
        <v>519</v>
      </c>
      <c r="D35" s="468"/>
      <c r="E35" s="94"/>
      <c r="F35" s="94"/>
      <c r="G35" s="94"/>
      <c r="H35" s="94"/>
      <c r="I35" s="94"/>
      <c r="J35" s="94"/>
      <c r="K35" s="94"/>
      <c r="L35" s="94"/>
      <c r="M35" s="94"/>
      <c r="N35" s="94"/>
      <c r="O35" s="94"/>
      <c r="P35" s="94"/>
      <c r="Q35" s="94"/>
    </row>
    <row r="36" spans="2:32" s="452" customFormat="1" ht="21" customHeight="1">
      <c r="B36" s="474" t="s">
        <v>370</v>
      </c>
      <c r="C36" s="467" t="s">
        <v>418</v>
      </c>
      <c r="D36" s="468"/>
    </row>
    <row r="37" spans="2:32" s="17" customFormat="1" ht="15.75" customHeight="1">
      <c r="B37" s="169"/>
      <c r="C37" s="170"/>
      <c r="D37" s="164"/>
      <c r="R37" s="164"/>
    </row>
    <row r="38" spans="2:32" s="17" customFormat="1" ht="15.75" customHeight="1">
      <c r="B38" s="169"/>
      <c r="C38" s="169"/>
      <c r="D38" s="164"/>
      <c r="R38" s="164"/>
    </row>
    <row r="39" spans="2:32" s="20" customFormat="1" ht="15.6">
      <c r="B39" s="118" t="s">
        <v>459</v>
      </c>
      <c r="C39" s="35"/>
      <c r="D39" s="34"/>
      <c r="E39" s="38"/>
      <c r="F39" s="39"/>
    </row>
    <row r="40" spans="2:32" s="71" customFormat="1" ht="39" customHeight="1">
      <c r="B40" s="924" t="s">
        <v>634</v>
      </c>
      <c r="C40" s="924"/>
      <c r="D40" s="924"/>
      <c r="E40" s="924"/>
      <c r="F40" s="924"/>
      <c r="G40" s="924"/>
      <c r="H40" s="924"/>
      <c r="I40" s="924"/>
      <c r="J40" s="924"/>
      <c r="K40" s="924"/>
      <c r="L40" s="924"/>
      <c r="M40" s="924"/>
      <c r="N40" s="645"/>
      <c r="O40" s="645"/>
      <c r="P40" s="645"/>
      <c r="Q40" s="645"/>
    </row>
    <row r="41" spans="2:32" s="2" customFormat="1" ht="16.5" customHeight="1">
      <c r="B41" s="10"/>
      <c r="C41" s="10"/>
      <c r="D41" s="22"/>
      <c r="E41" s="20"/>
      <c r="F41" s="20"/>
      <c r="G41" s="20"/>
      <c r="R41" s="20"/>
    </row>
    <row r="42" spans="2:32" s="17" customFormat="1" ht="56.25" customHeight="1">
      <c r="B42" s="258" t="s">
        <v>237</v>
      </c>
      <c r="C42" s="258" t="s">
        <v>540</v>
      </c>
      <c r="D42" s="258" t="str">
        <f>'1.  LRAMVA Summary'!D51</f>
        <v>Residential</v>
      </c>
      <c r="E42" s="258" t="str">
        <f>'1.  LRAMVA Summary'!E51</f>
        <v>GS&lt;50 kW</v>
      </c>
      <c r="F42" s="258" t="str">
        <f>'1.  LRAMVA Summary'!F51</f>
        <v>GS&gt;50 kW</v>
      </c>
      <c r="G42" s="258" t="str">
        <f>'1.  LRAMVA Summary'!G51</f>
        <v>Large Use</v>
      </c>
      <c r="H42" s="258" t="str">
        <f>'1.  LRAMVA Summary'!H51</f>
        <v>Unmetered Scattered Load</v>
      </c>
      <c r="I42" s="258" t="str">
        <f>'1.  LRAMVA Summary'!I51</f>
        <v>Sentinel Lighting</v>
      </c>
      <c r="J42" s="258" t="str">
        <f>'1.  LRAMVA Summary'!J51</f>
        <v>Street Lighting</v>
      </c>
      <c r="K42" s="258" t="str">
        <f>'1.  LRAMVA Summary'!K51</f>
        <v/>
      </c>
      <c r="L42" s="258" t="str">
        <f>'1.  LRAMVA Summary'!L51</f>
        <v/>
      </c>
      <c r="M42" s="258" t="str">
        <f>'1.  LRAMVA Summary'!M51</f>
        <v/>
      </c>
      <c r="N42" s="258" t="str">
        <f>'1.  LRAMVA Summary'!N51</f>
        <v/>
      </c>
      <c r="O42" s="258" t="str">
        <f>'1.  LRAMVA Summary'!O51</f>
        <v/>
      </c>
      <c r="P42" s="258" t="str">
        <f>'1.  LRAMVA Summary'!P51</f>
        <v/>
      </c>
      <c r="Q42" s="258" t="str">
        <f>'1.  LRAMVA Summary'!Q51</f>
        <v/>
      </c>
      <c r="R42" s="203"/>
    </row>
    <row r="43" spans="2:32" s="149" customFormat="1" ht="18" customHeight="1">
      <c r="B43" s="604"/>
      <c r="C43" s="605"/>
      <c r="D43" s="606" t="str">
        <f>'1.  LRAMVA Summary'!D52</f>
        <v>kWh</v>
      </c>
      <c r="E43" s="606" t="str">
        <f>'1.  LRAMVA Summary'!E52</f>
        <v>kWh</v>
      </c>
      <c r="F43" s="606" t="str">
        <f>'1.  LRAMVA Summary'!F52</f>
        <v>kW</v>
      </c>
      <c r="G43" s="606" t="str">
        <f>'1.  LRAMVA Summary'!G52</f>
        <v>kW</v>
      </c>
      <c r="H43" s="606" t="str">
        <f>'1.  LRAMVA Summary'!H52</f>
        <v>kWh</v>
      </c>
      <c r="I43" s="606" t="str">
        <f>'1.  LRAMVA Summary'!I52</f>
        <v>kW</v>
      </c>
      <c r="J43" s="606" t="str">
        <f>'1.  LRAMVA Summary'!J52</f>
        <v>kW</v>
      </c>
      <c r="K43" s="606" t="str">
        <f>'1.  LRAMVA Summary'!K52</f>
        <v/>
      </c>
      <c r="L43" s="606" t="str">
        <f>'1.  LRAMVA Summary'!L52</f>
        <v/>
      </c>
      <c r="M43" s="606" t="str">
        <f>'1.  LRAMVA Summary'!M52</f>
        <v/>
      </c>
      <c r="N43" s="606" t="str">
        <f>'1.  LRAMVA Summary'!N52</f>
        <v/>
      </c>
      <c r="O43" s="606" t="str">
        <f>'1.  LRAMVA Summary'!O52</f>
        <v/>
      </c>
      <c r="P43" s="606" t="str">
        <f>'1.  LRAMVA Summary'!P52</f>
        <v/>
      </c>
      <c r="Q43" s="607" t="str">
        <f>'1.  LRAMVA Summary'!Q52</f>
        <v/>
      </c>
      <c r="R43" s="172"/>
    </row>
    <row r="44" spans="2:32" s="17" customFormat="1" ht="15.6">
      <c r="B44" s="173">
        <v>2011</v>
      </c>
      <c r="C44" s="556"/>
      <c r="D44" s="200">
        <f>IF(ISBLANK($C$44),0,IF($C44=$D$9,HLOOKUP(D43,D14:D18,5,FALSE),HLOOKUP(D43,D29:D33,5,FALSE)))</f>
        <v>0</v>
      </c>
      <c r="E44" s="200">
        <f t="shared" ref="E44:Q44" si="3">IF(ISBLANK($C$44),0,IF($C44=$D$9,HLOOKUP(E43,E14:E18,5,FALSE),HLOOKUP(E43,E29:E33,5,FALSE)))</f>
        <v>0</v>
      </c>
      <c r="F44" s="200">
        <f t="shared" si="3"/>
        <v>0</v>
      </c>
      <c r="G44" s="200">
        <f t="shared" si="3"/>
        <v>0</v>
      </c>
      <c r="H44" s="200">
        <f t="shared" si="3"/>
        <v>0</v>
      </c>
      <c r="I44" s="200">
        <f t="shared" si="3"/>
        <v>0</v>
      </c>
      <c r="J44" s="200">
        <f t="shared" si="3"/>
        <v>0</v>
      </c>
      <c r="K44" s="200">
        <f t="shared" si="3"/>
        <v>0</v>
      </c>
      <c r="L44" s="200">
        <f t="shared" si="3"/>
        <v>0</v>
      </c>
      <c r="M44" s="200">
        <f t="shared" si="3"/>
        <v>0</v>
      </c>
      <c r="N44" s="200">
        <f t="shared" si="3"/>
        <v>0</v>
      </c>
      <c r="O44" s="200">
        <f t="shared" si="3"/>
        <v>0</v>
      </c>
      <c r="P44" s="200">
        <f t="shared" si="3"/>
        <v>0</v>
      </c>
      <c r="Q44" s="200">
        <f t="shared" si="3"/>
        <v>0</v>
      </c>
      <c r="R44" s="204"/>
    </row>
    <row r="45" spans="2:32" s="17" customFormat="1" ht="15.6">
      <c r="B45" s="173">
        <v>2012</v>
      </c>
      <c r="C45" s="556"/>
      <c r="D45" s="200">
        <f t="shared" ref="D45:Q45" si="4">IF(ISBLANK($C$45),0,IF($C$45=$D$9,HLOOKUP(D43,D14:D18,5,FALSE),HLOOKUP(D43,D29:D33,5,FALSE)))</f>
        <v>0</v>
      </c>
      <c r="E45" s="200">
        <f t="shared" si="4"/>
        <v>0</v>
      </c>
      <c r="F45" s="200">
        <f t="shared" si="4"/>
        <v>0</v>
      </c>
      <c r="G45" s="200">
        <f t="shared" si="4"/>
        <v>0</v>
      </c>
      <c r="H45" s="200">
        <f t="shared" si="4"/>
        <v>0</v>
      </c>
      <c r="I45" s="200">
        <f t="shared" si="4"/>
        <v>0</v>
      </c>
      <c r="J45" s="200">
        <f t="shared" si="4"/>
        <v>0</v>
      </c>
      <c r="K45" s="200">
        <f t="shared" si="4"/>
        <v>0</v>
      </c>
      <c r="L45" s="200">
        <f t="shared" si="4"/>
        <v>0</v>
      </c>
      <c r="M45" s="200">
        <f t="shared" si="4"/>
        <v>0</v>
      </c>
      <c r="N45" s="200">
        <f t="shared" si="4"/>
        <v>0</v>
      </c>
      <c r="O45" s="200">
        <f t="shared" si="4"/>
        <v>0</v>
      </c>
      <c r="P45" s="200">
        <f t="shared" si="4"/>
        <v>0</v>
      </c>
      <c r="Q45" s="200">
        <f t="shared" si="4"/>
        <v>0</v>
      </c>
      <c r="R45" s="164"/>
    </row>
    <row r="46" spans="2:32" s="17" customFormat="1" ht="15.6">
      <c r="B46" s="174">
        <v>2013</v>
      </c>
      <c r="C46" s="556"/>
      <c r="D46" s="200">
        <f t="shared" ref="D46:Q46" si="5">IF(ISBLANK($C$52),0,IF($C$52=$D$9,HLOOKUP(D37,D8:D12,5,FALSE),HLOOKUP(D37,D23:D27,5,FALSE)))</f>
        <v>0</v>
      </c>
      <c r="E46" s="200">
        <f t="shared" si="5"/>
        <v>0</v>
      </c>
      <c r="F46" s="200">
        <f t="shared" si="5"/>
        <v>0</v>
      </c>
      <c r="G46" s="200">
        <f t="shared" si="5"/>
        <v>0</v>
      </c>
      <c r="H46" s="200">
        <f t="shared" si="5"/>
        <v>0</v>
      </c>
      <c r="I46" s="200">
        <f t="shared" si="5"/>
        <v>0</v>
      </c>
      <c r="J46" s="200">
        <f t="shared" si="5"/>
        <v>0</v>
      </c>
      <c r="K46" s="200">
        <f t="shared" si="5"/>
        <v>0</v>
      </c>
      <c r="L46" s="200">
        <f t="shared" si="5"/>
        <v>0</v>
      </c>
      <c r="M46" s="200">
        <f t="shared" si="5"/>
        <v>0</v>
      </c>
      <c r="N46" s="200">
        <f t="shared" si="5"/>
        <v>0</v>
      </c>
      <c r="O46" s="200">
        <f t="shared" si="5"/>
        <v>0</v>
      </c>
      <c r="P46" s="200">
        <f t="shared" si="5"/>
        <v>0</v>
      </c>
      <c r="Q46" s="200">
        <f t="shared" si="5"/>
        <v>0</v>
      </c>
      <c r="R46" s="164"/>
    </row>
    <row r="47" spans="2:32" s="17" customFormat="1" ht="15.6">
      <c r="B47" s="174">
        <v>2014</v>
      </c>
      <c r="C47" s="556"/>
      <c r="D47" s="200">
        <f t="shared" ref="D47:Q47" si="6">IF(ISBLANK($C$52),0,IF($C$52=$D$9,HLOOKUP(D38,D9:D13,5,FALSE),HLOOKUP(D38,D24:D28,5,FALSE)))</f>
        <v>0</v>
      </c>
      <c r="E47" s="200">
        <f t="shared" si="6"/>
        <v>0</v>
      </c>
      <c r="F47" s="200">
        <f t="shared" si="6"/>
        <v>0</v>
      </c>
      <c r="G47" s="200">
        <f t="shared" si="6"/>
        <v>0</v>
      </c>
      <c r="H47" s="200">
        <f t="shared" si="6"/>
        <v>0</v>
      </c>
      <c r="I47" s="200">
        <f t="shared" si="6"/>
        <v>0</v>
      </c>
      <c r="J47" s="200">
        <f t="shared" si="6"/>
        <v>0</v>
      </c>
      <c r="K47" s="200">
        <f t="shared" si="6"/>
        <v>0</v>
      </c>
      <c r="L47" s="200">
        <f t="shared" si="6"/>
        <v>0</v>
      </c>
      <c r="M47" s="200">
        <f t="shared" si="6"/>
        <v>0</v>
      </c>
      <c r="N47" s="200">
        <f t="shared" si="6"/>
        <v>0</v>
      </c>
      <c r="O47" s="200">
        <f t="shared" si="6"/>
        <v>0</v>
      </c>
      <c r="P47" s="200">
        <f t="shared" si="6"/>
        <v>0</v>
      </c>
      <c r="Q47" s="200">
        <f t="shared" si="6"/>
        <v>0</v>
      </c>
      <c r="R47" s="164"/>
    </row>
    <row r="48" spans="2:32" s="17" customFormat="1" ht="15.6">
      <c r="B48" s="174">
        <v>2015</v>
      </c>
      <c r="C48" s="556"/>
      <c r="D48" s="200">
        <f t="shared" ref="D48:Q48" si="7">IF(ISBLANK($C$52),0,IF($C$52=$D$9,HLOOKUP(D39,D10:D14,5,FALSE),HLOOKUP(D39,D25:D29,5,FALSE)))</f>
        <v>0</v>
      </c>
      <c r="E48" s="200">
        <f t="shared" si="7"/>
        <v>0</v>
      </c>
      <c r="F48" s="200">
        <f t="shared" si="7"/>
        <v>0</v>
      </c>
      <c r="G48" s="200">
        <f t="shared" si="7"/>
        <v>0</v>
      </c>
      <c r="H48" s="200">
        <f t="shared" si="7"/>
        <v>0</v>
      </c>
      <c r="I48" s="200">
        <f t="shared" si="7"/>
        <v>0</v>
      </c>
      <c r="J48" s="200">
        <f t="shared" si="7"/>
        <v>0</v>
      </c>
      <c r="K48" s="200">
        <f t="shared" si="7"/>
        <v>0</v>
      </c>
      <c r="L48" s="200">
        <f t="shared" si="7"/>
        <v>0</v>
      </c>
      <c r="M48" s="200">
        <f t="shared" si="7"/>
        <v>0</v>
      </c>
      <c r="N48" s="200">
        <f t="shared" si="7"/>
        <v>0</v>
      </c>
      <c r="O48" s="200">
        <f t="shared" si="7"/>
        <v>0</v>
      </c>
      <c r="P48" s="200">
        <f t="shared" si="7"/>
        <v>0</v>
      </c>
      <c r="Q48" s="200">
        <f t="shared" si="7"/>
        <v>0</v>
      </c>
      <c r="R48" s="164"/>
      <c r="AF48" s="164"/>
    </row>
    <row r="49" spans="2:32" s="17" customFormat="1" ht="15.6">
      <c r="B49" s="174">
        <v>2016</v>
      </c>
      <c r="C49" s="556"/>
      <c r="D49" s="200">
        <f t="shared" ref="D49:Q49" si="8">IF(ISBLANK($C$52),0,IF($C$52=$D$9,HLOOKUP(D40,D11:D15,5,FALSE),HLOOKUP(D40,D26:D30,5,FALSE)))</f>
        <v>0</v>
      </c>
      <c r="E49" s="200">
        <f t="shared" si="8"/>
        <v>0</v>
      </c>
      <c r="F49" s="200">
        <f t="shared" si="8"/>
        <v>0</v>
      </c>
      <c r="G49" s="200">
        <f t="shared" si="8"/>
        <v>0</v>
      </c>
      <c r="H49" s="200">
        <f t="shared" si="8"/>
        <v>0</v>
      </c>
      <c r="I49" s="200">
        <f t="shared" si="8"/>
        <v>0</v>
      </c>
      <c r="J49" s="200">
        <f t="shared" si="8"/>
        <v>0</v>
      </c>
      <c r="K49" s="200">
        <f t="shared" si="8"/>
        <v>0</v>
      </c>
      <c r="L49" s="200">
        <f t="shared" si="8"/>
        <v>0</v>
      </c>
      <c r="M49" s="200">
        <f t="shared" si="8"/>
        <v>0</v>
      </c>
      <c r="N49" s="200">
        <f t="shared" si="8"/>
        <v>0</v>
      </c>
      <c r="O49" s="200">
        <f t="shared" si="8"/>
        <v>0</v>
      </c>
      <c r="P49" s="200">
        <f t="shared" si="8"/>
        <v>0</v>
      </c>
      <c r="Q49" s="200">
        <f t="shared" si="8"/>
        <v>0</v>
      </c>
      <c r="R49" s="164"/>
      <c r="AF49" s="164"/>
    </row>
    <row r="50" spans="2:32" s="17" customFormat="1" ht="15.6">
      <c r="B50" s="174">
        <v>2017</v>
      </c>
      <c r="C50" s="556">
        <v>2017</v>
      </c>
      <c r="D50" s="867">
        <f t="shared" ref="D50:Q50" si="9">IF(ISBLANK($C$50),0,IF($C$50=$D$9,HLOOKUP(D43,D14:D18,5,FALSE),HLOOKUP(D43,D29:D33,5,FALSE)))</f>
        <v>32226368.155000001</v>
      </c>
      <c r="E50" s="867">
        <f t="shared" si="9"/>
        <v>26548153.548999999</v>
      </c>
      <c r="F50" s="867">
        <f t="shared" si="9"/>
        <v>264157.47899999999</v>
      </c>
      <c r="G50" s="867">
        <f t="shared" si="9"/>
        <v>0</v>
      </c>
      <c r="H50" s="867">
        <f t="shared" si="9"/>
        <v>0</v>
      </c>
      <c r="I50" s="867">
        <f t="shared" si="9"/>
        <v>0</v>
      </c>
      <c r="J50" s="867">
        <f t="shared" si="9"/>
        <v>40557.853000000003</v>
      </c>
      <c r="K50" s="867">
        <f t="shared" si="9"/>
        <v>0</v>
      </c>
      <c r="L50" s="200">
        <f t="shared" si="9"/>
        <v>0</v>
      </c>
      <c r="M50" s="200">
        <f t="shared" si="9"/>
        <v>0</v>
      </c>
      <c r="N50" s="200">
        <f t="shared" si="9"/>
        <v>0</v>
      </c>
      <c r="O50" s="200">
        <f t="shared" si="9"/>
        <v>0</v>
      </c>
      <c r="P50" s="200">
        <f t="shared" si="9"/>
        <v>0</v>
      </c>
      <c r="Q50" s="200">
        <f t="shared" si="9"/>
        <v>0</v>
      </c>
      <c r="R50" s="164"/>
      <c r="AF50" s="164"/>
    </row>
    <row r="51" spans="2:32" s="17" customFormat="1" ht="15.6">
      <c r="B51" s="174">
        <v>2018</v>
      </c>
      <c r="C51" s="556"/>
      <c r="D51" s="200">
        <f t="shared" ref="D51:Q52" si="10">IF(ISBLANK($C$52),0,IF($C$52=$D$9,HLOOKUP(D42,D13:D17,5,FALSE),HLOOKUP(D42,D28:D32,5,FALSE)))</f>
        <v>0</v>
      </c>
      <c r="E51" s="200">
        <f t="shared" si="10"/>
        <v>0</v>
      </c>
      <c r="F51" s="200">
        <f t="shared" si="10"/>
        <v>0</v>
      </c>
      <c r="G51" s="200">
        <f t="shared" si="10"/>
        <v>0</v>
      </c>
      <c r="H51" s="200">
        <f t="shared" si="10"/>
        <v>0</v>
      </c>
      <c r="I51" s="200">
        <f t="shared" si="10"/>
        <v>0</v>
      </c>
      <c r="J51" s="200">
        <f t="shared" si="10"/>
        <v>0</v>
      </c>
      <c r="K51" s="200">
        <f t="shared" si="10"/>
        <v>0</v>
      </c>
      <c r="L51" s="200">
        <f t="shared" si="10"/>
        <v>0</v>
      </c>
      <c r="M51" s="200">
        <f t="shared" si="10"/>
        <v>0</v>
      </c>
      <c r="N51" s="200">
        <f t="shared" si="10"/>
        <v>0</v>
      </c>
      <c r="O51" s="200">
        <f t="shared" si="10"/>
        <v>0</v>
      </c>
      <c r="P51" s="200">
        <f t="shared" si="10"/>
        <v>0</v>
      </c>
      <c r="Q51" s="200">
        <f t="shared" si="10"/>
        <v>0</v>
      </c>
      <c r="R51" s="164"/>
      <c r="AF51" s="164"/>
    </row>
    <row r="52" spans="2:32" s="17" customFormat="1" ht="15.6">
      <c r="B52" s="174">
        <v>2019</v>
      </c>
      <c r="C52" s="556"/>
      <c r="D52" s="200">
        <f t="shared" si="10"/>
        <v>0</v>
      </c>
      <c r="E52" s="200">
        <f t="shared" si="10"/>
        <v>0</v>
      </c>
      <c r="F52" s="200">
        <f t="shared" si="10"/>
        <v>0</v>
      </c>
      <c r="G52" s="200">
        <f t="shared" si="10"/>
        <v>0</v>
      </c>
      <c r="H52" s="200">
        <f t="shared" si="10"/>
        <v>0</v>
      </c>
      <c r="I52" s="200">
        <f t="shared" si="10"/>
        <v>0</v>
      </c>
      <c r="J52" s="200">
        <f t="shared" si="10"/>
        <v>0</v>
      </c>
      <c r="K52" s="200">
        <f t="shared" si="10"/>
        <v>0</v>
      </c>
      <c r="L52" s="200">
        <f t="shared" si="10"/>
        <v>0</v>
      </c>
      <c r="M52" s="200">
        <f t="shared" si="10"/>
        <v>0</v>
      </c>
      <c r="N52" s="200">
        <f t="shared" si="10"/>
        <v>0</v>
      </c>
      <c r="O52" s="200">
        <f t="shared" si="10"/>
        <v>0</v>
      </c>
      <c r="P52" s="200">
        <f t="shared" si="10"/>
        <v>0</v>
      </c>
      <c r="Q52" s="200">
        <f t="shared" si="10"/>
        <v>0</v>
      </c>
      <c r="R52" s="164"/>
      <c r="AF52" s="164"/>
    </row>
    <row r="53" spans="2:32" s="17" customFormat="1" ht="15.6">
      <c r="B53" s="174">
        <v>2020</v>
      </c>
      <c r="C53" s="556"/>
      <c r="D53" s="200">
        <f t="shared" ref="D53:Q53" si="11">IF(ISBLANK($C$53),0,IF($C$53=$D$9,HLOOKUP(D43,D14:D18,5,FALSE),HLOOKUP(D43,D29:D33,5,FALSE)))</f>
        <v>0</v>
      </c>
      <c r="E53" s="200">
        <f t="shared" si="11"/>
        <v>0</v>
      </c>
      <c r="F53" s="200">
        <f t="shared" si="11"/>
        <v>0</v>
      </c>
      <c r="G53" s="200">
        <f t="shared" si="11"/>
        <v>0</v>
      </c>
      <c r="H53" s="200">
        <f t="shared" si="11"/>
        <v>0</v>
      </c>
      <c r="I53" s="200">
        <f t="shared" si="11"/>
        <v>0</v>
      </c>
      <c r="J53" s="200">
        <f t="shared" si="11"/>
        <v>0</v>
      </c>
      <c r="K53" s="200">
        <f t="shared" si="11"/>
        <v>0</v>
      </c>
      <c r="L53" s="200">
        <f t="shared" si="11"/>
        <v>0</v>
      </c>
      <c r="M53" s="200">
        <f t="shared" si="11"/>
        <v>0</v>
      </c>
      <c r="N53" s="200">
        <f t="shared" si="11"/>
        <v>0</v>
      </c>
      <c r="O53" s="200">
        <f t="shared" si="11"/>
        <v>0</v>
      </c>
      <c r="P53" s="200">
        <f t="shared" si="11"/>
        <v>0</v>
      </c>
      <c r="Q53" s="200">
        <f t="shared" si="11"/>
        <v>0</v>
      </c>
      <c r="R53" s="164"/>
      <c r="AF53" s="164"/>
    </row>
    <row r="54" spans="2:32" s="452" customFormat="1" ht="21" customHeight="1">
      <c r="B54" s="467" t="s">
        <v>593</v>
      </c>
      <c r="C54" s="478"/>
      <c r="D54" s="479"/>
      <c r="E54" s="480"/>
      <c r="F54" s="480"/>
      <c r="G54" s="480"/>
      <c r="H54" s="480"/>
      <c r="I54" s="480"/>
      <c r="J54" s="480"/>
      <c r="K54" s="480"/>
      <c r="L54" s="480"/>
      <c r="M54" s="480"/>
      <c r="N54" s="480"/>
      <c r="O54" s="480"/>
      <c r="P54" s="480"/>
      <c r="Q54" s="479"/>
      <c r="R54" s="471"/>
    </row>
    <row r="55" spans="2:32" s="17" customFormat="1" ht="15.75" customHeight="1">
      <c r="B55" s="171"/>
      <c r="C55" s="171"/>
      <c r="D55" s="164"/>
    </row>
    <row r="56" spans="2:32" s="17" customFormat="1" ht="15.75" customHeight="1">
      <c r="B56" s="171"/>
      <c r="C56" s="171"/>
      <c r="D56" s="164"/>
    </row>
    <row r="57" spans="2:32" s="2" customFormat="1" ht="15.75" customHeight="1">
      <c r="B57" s="83"/>
      <c r="C57" s="83"/>
      <c r="D57" s="20"/>
    </row>
    <row r="58" spans="2:32" s="2" customFormat="1" ht="15.75" customHeight="1">
      <c r="B58" s="83"/>
      <c r="C58" s="83"/>
      <c r="D58" s="20"/>
    </row>
    <row r="59" spans="2:32" s="2" customFormat="1" ht="15.75" customHeight="1">
      <c r="B59" s="83"/>
      <c r="C59" s="83"/>
      <c r="D59" s="20"/>
    </row>
    <row r="60" spans="2:32" s="2" customFormat="1" ht="15.75" customHeight="1">
      <c r="B60" s="83"/>
      <c r="C60" s="83"/>
      <c r="D60" s="20"/>
    </row>
    <row r="61" spans="2:32" s="2" customFormat="1" ht="15.75" customHeight="1">
      <c r="B61" s="83"/>
      <c r="C61" s="83"/>
      <c r="D61" s="20"/>
    </row>
    <row r="62" spans="2:32" s="2" customFormat="1" ht="15.75" customHeight="1">
      <c r="B62" s="83"/>
      <c r="C62" s="83"/>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6"/>
  <sheetViews>
    <sheetView view="pageBreakPreview" zoomScale="55" zoomScaleNormal="55" zoomScaleSheetLayoutView="55" workbookViewId="0">
      <selection activeCell="B18" sqref="B18:X18"/>
    </sheetView>
  </sheetViews>
  <sheetFormatPr defaultColWidth="9.109375" defaultRowHeight="14.4" outlineLevelRow="1"/>
  <cols>
    <col min="1" max="1" width="6.5546875" style="4" customWidth="1"/>
    <col min="2" max="2" width="36.5546875" style="5" customWidth="1"/>
    <col min="3" max="3" width="16.88671875" style="79" customWidth="1"/>
    <col min="4" max="5" width="17.88671875" style="5" customWidth="1"/>
    <col min="6" max="6" width="18.6640625" style="5" customWidth="1"/>
    <col min="7" max="8" width="15.441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5"/>
      <c r="C2" s="85"/>
      <c r="D2" s="85"/>
      <c r="E2" s="85"/>
      <c r="F2" s="85"/>
      <c r="G2" s="85"/>
      <c r="H2" s="85"/>
      <c r="I2" s="85"/>
      <c r="J2" s="85"/>
      <c r="K2" s="85"/>
      <c r="L2" s="85"/>
      <c r="M2" s="85"/>
      <c r="N2" s="85"/>
      <c r="O2" s="85"/>
    </row>
    <row r="3" spans="1:26" s="18" customFormat="1" ht="16.5" customHeight="1" thickBot="1">
      <c r="A3" s="4"/>
      <c r="B3" s="47"/>
      <c r="C3" s="80"/>
      <c r="D3" s="47"/>
      <c r="E3" s="47"/>
      <c r="F3" s="47"/>
      <c r="G3" s="47"/>
      <c r="H3" s="47"/>
      <c r="I3" s="47"/>
      <c r="J3" s="47"/>
      <c r="K3" s="47"/>
    </row>
    <row r="4" spans="1:26" s="18" customFormat="1" ht="26.25" customHeight="1" thickBot="1">
      <c r="A4" s="4"/>
      <c r="B4" s="930" t="s">
        <v>172</v>
      </c>
      <c r="C4" s="86" t="s">
        <v>176</v>
      </c>
      <c r="D4" s="86"/>
      <c r="E4" s="49"/>
    </row>
    <row r="5" spans="1:26" s="18" customFormat="1" ht="26.25" customHeight="1" thickBot="1">
      <c r="A5" s="4"/>
      <c r="B5" s="930"/>
      <c r="C5" s="87" t="s">
        <v>173</v>
      </c>
      <c r="D5" s="87"/>
      <c r="E5" s="49"/>
    </row>
    <row r="6" spans="1:26" ht="26.25" customHeight="1" thickBot="1">
      <c r="B6" s="930"/>
      <c r="C6" s="933" t="s">
        <v>612</v>
      </c>
      <c r="D6" s="934"/>
      <c r="F6" s="18"/>
      <c r="M6" s="6"/>
      <c r="N6" s="6"/>
      <c r="O6" s="6"/>
      <c r="P6" s="6"/>
      <c r="Q6" s="6"/>
      <c r="R6" s="6"/>
      <c r="S6" s="6"/>
      <c r="T6" s="6"/>
      <c r="U6" s="6"/>
      <c r="V6" s="6"/>
      <c r="W6" s="6"/>
      <c r="X6" s="6"/>
      <c r="Y6" s="6"/>
      <c r="Z6" s="6"/>
    </row>
    <row r="7" spans="1:26" s="18" customFormat="1" ht="26.25" customHeight="1">
      <c r="A7" s="4"/>
      <c r="B7" s="562"/>
      <c r="M7" s="6"/>
      <c r="N7" s="6"/>
      <c r="O7" s="6"/>
      <c r="P7" s="6"/>
      <c r="Q7" s="6"/>
      <c r="R7" s="6"/>
      <c r="S7" s="6"/>
      <c r="T7" s="6"/>
      <c r="U7" s="6"/>
      <c r="V7" s="6"/>
      <c r="W7" s="6"/>
      <c r="X7" s="6"/>
      <c r="Y7" s="6"/>
      <c r="Z7" s="6"/>
    </row>
    <row r="8" spans="1:26" s="18" customFormat="1" ht="19.5" customHeight="1">
      <c r="A8" s="4"/>
      <c r="B8" s="562" t="s">
        <v>579</v>
      </c>
      <c r="C8" s="617" t="s">
        <v>496</v>
      </c>
      <c r="D8" s="616"/>
      <c r="M8" s="6"/>
      <c r="N8" s="6"/>
      <c r="O8" s="6"/>
      <c r="P8" s="6"/>
      <c r="Q8" s="6"/>
      <c r="R8" s="6"/>
      <c r="S8" s="6"/>
      <c r="T8" s="6"/>
      <c r="U8" s="6"/>
      <c r="V8" s="6"/>
      <c r="W8" s="6"/>
      <c r="X8" s="6"/>
      <c r="Y8" s="6"/>
      <c r="Z8" s="6"/>
    </row>
    <row r="9" spans="1:26" s="18" customFormat="1" ht="19.5" customHeight="1">
      <c r="A9" s="4"/>
      <c r="B9" s="562"/>
      <c r="C9" s="617" t="s">
        <v>580</v>
      </c>
      <c r="D9" s="616"/>
      <c r="M9" s="6"/>
      <c r="N9" s="6"/>
      <c r="O9" s="6"/>
      <c r="P9" s="6"/>
      <c r="Q9" s="6"/>
      <c r="R9" s="6"/>
      <c r="S9" s="6"/>
      <c r="T9" s="6"/>
      <c r="U9" s="6"/>
      <c r="V9" s="6"/>
      <c r="W9" s="6"/>
      <c r="X9" s="6"/>
      <c r="Y9" s="6"/>
      <c r="Z9" s="6"/>
    </row>
    <row r="10" spans="1:26" s="18" customFormat="1">
      <c r="A10" s="4"/>
      <c r="B10" s="102"/>
      <c r="C10" s="88"/>
      <c r="D10" s="88"/>
      <c r="E10" s="88"/>
      <c r="M10" s="6"/>
      <c r="N10" s="6"/>
      <c r="O10" s="6"/>
      <c r="P10" s="6"/>
      <c r="Q10" s="6"/>
      <c r="R10" s="6"/>
      <c r="S10" s="6"/>
      <c r="T10" s="6"/>
      <c r="U10" s="6"/>
      <c r="V10" s="6"/>
      <c r="W10" s="6"/>
      <c r="X10" s="6"/>
      <c r="Y10" s="6"/>
      <c r="Z10" s="6"/>
    </row>
    <row r="11" spans="1:26" s="18" customFormat="1" ht="25.5" customHeight="1">
      <c r="A11" s="15"/>
      <c r="B11" s="118" t="s">
        <v>497</v>
      </c>
      <c r="O11" s="575"/>
    </row>
    <row r="12" spans="1:26" ht="51" customHeight="1">
      <c r="B12" s="928" t="s">
        <v>652</v>
      </c>
      <c r="C12" s="928"/>
      <c r="D12" s="928"/>
      <c r="E12" s="928"/>
      <c r="F12" s="928"/>
      <c r="G12" s="928"/>
      <c r="H12" s="928"/>
      <c r="I12" s="928"/>
      <c r="J12" s="928"/>
      <c r="K12" s="928"/>
      <c r="L12" s="928"/>
      <c r="M12" s="928"/>
      <c r="N12" s="928"/>
      <c r="O12" s="928"/>
    </row>
    <row r="13" spans="1:26" s="14" customFormat="1" ht="15.75" customHeight="1">
      <c r="A13" s="40"/>
      <c r="O13" s="18"/>
      <c r="P13" s="7"/>
      <c r="Q13" s="40"/>
      <c r="R13" s="40"/>
      <c r="S13" s="40"/>
      <c r="T13" s="40"/>
      <c r="U13" s="40"/>
      <c r="V13" s="40"/>
      <c r="W13" s="40"/>
      <c r="X13" s="40"/>
      <c r="Y13" s="40"/>
      <c r="Z13" s="40"/>
    </row>
    <row r="14" spans="1:26" s="55" customFormat="1" ht="46.5" customHeight="1">
      <c r="A14" s="54"/>
      <c r="B14" s="576"/>
      <c r="C14" s="485" t="s">
        <v>41</v>
      </c>
      <c r="D14" s="486" t="s">
        <v>710</v>
      </c>
      <c r="E14" s="486" t="s">
        <v>711</v>
      </c>
      <c r="F14" s="486" t="s">
        <v>712</v>
      </c>
      <c r="G14" s="486" t="s">
        <v>713</v>
      </c>
      <c r="H14" s="486" t="s">
        <v>714</v>
      </c>
      <c r="I14" s="486" t="s">
        <v>715</v>
      </c>
      <c r="J14" s="486" t="s">
        <v>716</v>
      </c>
      <c r="K14" s="486" t="s">
        <v>717</v>
      </c>
      <c r="L14" s="486" t="s">
        <v>208</v>
      </c>
      <c r="M14" s="486" t="s">
        <v>208</v>
      </c>
      <c r="N14" s="486" t="s">
        <v>208</v>
      </c>
      <c r="O14" s="486" t="s">
        <v>208</v>
      </c>
      <c r="P14" s="7"/>
    </row>
    <row r="15" spans="1:26" s="7" customFormat="1" ht="18.75" customHeight="1">
      <c r="B15" s="487" t="s">
        <v>189</v>
      </c>
      <c r="C15" s="931"/>
      <c r="D15" s="488">
        <v>2010</v>
      </c>
      <c r="E15" s="488">
        <v>2011</v>
      </c>
      <c r="F15" s="488">
        <v>2012</v>
      </c>
      <c r="G15" s="488">
        <v>2013</v>
      </c>
      <c r="H15" s="488">
        <v>2014</v>
      </c>
      <c r="I15" s="488">
        <v>2015</v>
      </c>
      <c r="J15" s="488">
        <v>2016</v>
      </c>
      <c r="K15" s="488">
        <v>2017</v>
      </c>
      <c r="L15" s="488">
        <v>2018</v>
      </c>
      <c r="M15" s="488">
        <v>2019</v>
      </c>
      <c r="N15" s="488">
        <v>2020</v>
      </c>
      <c r="O15" s="489">
        <v>2021</v>
      </c>
    </row>
    <row r="16" spans="1:26" s="112" customFormat="1" ht="18" customHeight="1">
      <c r="B16" s="490" t="s">
        <v>621</v>
      </c>
      <c r="C16" s="926"/>
      <c r="D16" s="491"/>
      <c r="E16" s="491"/>
      <c r="F16" s="491"/>
      <c r="G16" s="491"/>
      <c r="H16" s="491"/>
      <c r="I16" s="491"/>
      <c r="J16" s="491"/>
      <c r="K16" s="826">
        <v>0</v>
      </c>
      <c r="L16" s="46"/>
      <c r="M16" s="491"/>
      <c r="N16" s="491"/>
      <c r="O16" s="492"/>
    </row>
    <row r="17" spans="1:15" s="112" customFormat="1" ht="17.25" customHeight="1">
      <c r="B17" s="493" t="s">
        <v>622</v>
      </c>
      <c r="C17" s="932"/>
      <c r="D17" s="113">
        <f>12-D16</f>
        <v>12</v>
      </c>
      <c r="E17" s="113">
        <f t="shared" ref="E17:O17" si="0">12-E16</f>
        <v>12</v>
      </c>
      <c r="F17" s="113">
        <f t="shared" si="0"/>
        <v>12</v>
      </c>
      <c r="G17" s="113">
        <f t="shared" si="0"/>
        <v>12</v>
      </c>
      <c r="H17" s="113">
        <f t="shared" si="0"/>
        <v>12</v>
      </c>
      <c r="I17" s="113">
        <f t="shared" si="0"/>
        <v>12</v>
      </c>
      <c r="J17" s="113">
        <f t="shared" si="0"/>
        <v>12</v>
      </c>
      <c r="K17" s="113">
        <f t="shared" si="0"/>
        <v>12</v>
      </c>
      <c r="L17" s="113">
        <f t="shared" si="0"/>
        <v>12</v>
      </c>
      <c r="M17" s="113">
        <f t="shared" si="0"/>
        <v>12</v>
      </c>
      <c r="N17" s="113">
        <f t="shared" si="0"/>
        <v>12</v>
      </c>
      <c r="O17" s="113">
        <f t="shared" si="0"/>
        <v>12</v>
      </c>
    </row>
    <row r="18" spans="1:15" s="7" customFormat="1" ht="17.25" customHeight="1">
      <c r="B18" s="494" t="str">
        <f>'1.  LRAMVA Summary'!B28</f>
        <v>Residential</v>
      </c>
      <c r="C18" s="925" t="str">
        <f>'2. LRAMVA Threshold'!D43</f>
        <v>kWh</v>
      </c>
      <c r="D18" s="46"/>
      <c r="E18" s="46"/>
      <c r="F18" s="46"/>
      <c r="G18" s="46"/>
      <c r="H18" s="46"/>
      <c r="I18" s="46"/>
      <c r="J18" s="46"/>
      <c r="K18" s="46">
        <v>1.2999999999999999E-2</v>
      </c>
      <c r="L18" s="46"/>
      <c r="M18" s="46"/>
      <c r="N18" s="46"/>
      <c r="O18" s="70"/>
    </row>
    <row r="19" spans="1:15" s="7" customFormat="1" ht="15" customHeight="1" outlineLevel="1">
      <c r="B19" s="558" t="s">
        <v>542</v>
      </c>
      <c r="C19" s="926"/>
      <c r="D19" s="46"/>
      <c r="E19" s="46"/>
      <c r="F19" s="46"/>
      <c r="G19" s="46"/>
      <c r="H19" s="46"/>
      <c r="I19" s="46"/>
      <c r="J19" s="46"/>
      <c r="K19" s="46"/>
      <c r="L19" s="46"/>
      <c r="M19" s="46"/>
      <c r="N19" s="46"/>
      <c r="O19" s="70"/>
    </row>
    <row r="20" spans="1:15" s="7" customFormat="1" ht="15" customHeight="1" outlineLevel="1">
      <c r="B20" s="558" t="s">
        <v>543</v>
      </c>
      <c r="C20" s="926"/>
      <c r="D20" s="46"/>
      <c r="E20" s="46"/>
      <c r="F20" s="46"/>
      <c r="G20" s="46"/>
      <c r="H20" s="46"/>
      <c r="I20" s="46"/>
      <c r="J20" s="46"/>
      <c r="K20" s="46"/>
      <c r="L20" s="46"/>
      <c r="M20" s="46"/>
      <c r="N20" s="46"/>
      <c r="O20" s="70"/>
    </row>
    <row r="21" spans="1:15" s="7" customFormat="1" ht="15" customHeight="1" outlineLevel="1">
      <c r="B21" s="558" t="s">
        <v>544</v>
      </c>
      <c r="C21" s="926"/>
      <c r="D21" s="46"/>
      <c r="E21" s="46"/>
      <c r="F21" s="46"/>
      <c r="G21" s="46"/>
      <c r="H21" s="46"/>
      <c r="I21" s="46"/>
      <c r="J21" s="46"/>
      <c r="K21" s="46"/>
      <c r="L21" s="46"/>
      <c r="M21" s="46"/>
      <c r="N21" s="46"/>
      <c r="O21" s="70"/>
    </row>
    <row r="22" spans="1:15" s="7" customFormat="1" ht="14.25" customHeight="1">
      <c r="B22" s="558" t="s">
        <v>545</v>
      </c>
      <c r="C22" s="927"/>
      <c r="D22" s="66">
        <f>SUM(D18:D21)</f>
        <v>0</v>
      </c>
      <c r="E22" s="66">
        <f>SUM(E18:E21)</f>
        <v>0</v>
      </c>
      <c r="F22" s="66">
        <f>SUM(F18:F21)</f>
        <v>0</v>
      </c>
      <c r="G22" s="66">
        <f t="shared" ref="G22:L22" si="1">SUM(G18:G21)</f>
        <v>0</v>
      </c>
      <c r="H22" s="66">
        <f t="shared" si="1"/>
        <v>0</v>
      </c>
      <c r="I22" s="66">
        <f t="shared" si="1"/>
        <v>0</v>
      </c>
      <c r="J22" s="66">
        <f>SUM(J18:J21)</f>
        <v>0</v>
      </c>
      <c r="K22" s="66">
        <f t="shared" si="1"/>
        <v>1.2999999999999999E-2</v>
      </c>
      <c r="L22" s="66">
        <f t="shared" si="1"/>
        <v>0</v>
      </c>
      <c r="M22" s="66">
        <f t="shared" ref="M22:N22" si="2">SUM(M18:M21)</f>
        <v>0</v>
      </c>
      <c r="N22" s="66">
        <f t="shared" si="2"/>
        <v>0</v>
      </c>
      <c r="O22" s="77"/>
    </row>
    <row r="23" spans="1:15" s="64" customFormat="1">
      <c r="A23" s="63"/>
      <c r="B23" s="506" t="s">
        <v>546</v>
      </c>
      <c r="C23" s="496"/>
      <c r="D23" s="497"/>
      <c r="E23" s="498">
        <f t="shared" ref="E23:L23" si="3">ROUND(SUM(D22*E16+E22*E17)/12,4)</f>
        <v>0</v>
      </c>
      <c r="F23" s="498">
        <f t="shared" si="3"/>
        <v>0</v>
      </c>
      <c r="G23" s="498">
        <f t="shared" si="3"/>
        <v>0</v>
      </c>
      <c r="H23" s="498">
        <f t="shared" si="3"/>
        <v>0</v>
      </c>
      <c r="I23" s="498">
        <f t="shared" si="3"/>
        <v>0</v>
      </c>
      <c r="J23" s="498">
        <f t="shared" si="3"/>
        <v>0</v>
      </c>
      <c r="K23" s="498">
        <f t="shared" si="3"/>
        <v>1.2999999999999999E-2</v>
      </c>
      <c r="L23" s="498">
        <f t="shared" si="3"/>
        <v>0</v>
      </c>
      <c r="M23" s="498">
        <f t="shared" ref="M23:N23" si="4">ROUND(SUM(L22*M16+M22*M17)/12,4)</f>
        <v>0</v>
      </c>
      <c r="N23" s="498">
        <f t="shared" si="4"/>
        <v>0</v>
      </c>
      <c r="O23" s="499"/>
    </row>
    <row r="24" spans="1:15" s="64" customFormat="1">
      <c r="A24" s="63"/>
      <c r="B24" s="495"/>
      <c r="C24" s="500"/>
      <c r="D24" s="497"/>
      <c r="E24" s="498"/>
      <c r="F24" s="498"/>
      <c r="G24" s="498"/>
      <c r="H24" s="498"/>
      <c r="I24" s="498"/>
      <c r="J24" s="498"/>
      <c r="K24" s="498"/>
      <c r="L24" s="501"/>
      <c r="M24" s="501"/>
      <c r="N24" s="501"/>
      <c r="O24" s="499"/>
    </row>
    <row r="25" spans="1:15" s="64" customFormat="1" ht="15.75" customHeight="1">
      <c r="A25" s="63"/>
      <c r="B25" s="635" t="str">
        <f>'1.  LRAMVA Summary'!B29</f>
        <v>GS&lt;50 kW</v>
      </c>
      <c r="C25" s="925" t="str">
        <f>'2. LRAMVA Threshold'!E43</f>
        <v>kWh</v>
      </c>
      <c r="D25" s="46"/>
      <c r="E25" s="46"/>
      <c r="F25" s="46"/>
      <c r="G25" s="46"/>
      <c r="H25" s="46"/>
      <c r="I25" s="46"/>
      <c r="J25" s="46"/>
      <c r="K25" s="46">
        <v>1.83E-2</v>
      </c>
      <c r="L25" s="46"/>
      <c r="M25" s="46"/>
      <c r="N25" s="46"/>
      <c r="O25" s="70"/>
    </row>
    <row r="26" spans="1:15" s="18" customFormat="1" outlineLevel="1">
      <c r="A26" s="4"/>
      <c r="B26" s="558" t="s">
        <v>542</v>
      </c>
      <c r="C26" s="926"/>
      <c r="D26" s="46"/>
      <c r="E26" s="46"/>
      <c r="F26" s="46"/>
      <c r="G26" s="46"/>
      <c r="H26" s="46"/>
      <c r="I26" s="46"/>
      <c r="J26" s="46"/>
      <c r="K26" s="46"/>
      <c r="L26" s="46"/>
      <c r="M26" s="46"/>
      <c r="N26" s="46"/>
      <c r="O26" s="70"/>
    </row>
    <row r="27" spans="1:15" s="18" customFormat="1" outlineLevel="1">
      <c r="A27" s="4"/>
      <c r="B27" s="558" t="s">
        <v>543</v>
      </c>
      <c r="C27" s="926"/>
      <c r="D27" s="46"/>
      <c r="E27" s="46"/>
      <c r="F27" s="46"/>
      <c r="G27" s="46"/>
      <c r="H27" s="46"/>
      <c r="I27" s="46"/>
      <c r="J27" s="46"/>
      <c r="K27" s="46"/>
      <c r="L27" s="46"/>
      <c r="M27" s="46"/>
      <c r="N27" s="46"/>
      <c r="O27" s="70"/>
    </row>
    <row r="28" spans="1:15" s="18" customFormat="1" outlineLevel="1">
      <c r="A28" s="4"/>
      <c r="B28" s="558" t="s">
        <v>544</v>
      </c>
      <c r="C28" s="926"/>
      <c r="D28" s="46"/>
      <c r="E28" s="46"/>
      <c r="F28" s="46"/>
      <c r="G28" s="46"/>
      <c r="H28" s="46"/>
      <c r="I28" s="46"/>
      <c r="J28" s="46"/>
      <c r="K28" s="46"/>
      <c r="L28" s="46"/>
      <c r="M28" s="46"/>
      <c r="N28" s="46"/>
      <c r="O28" s="70"/>
    </row>
    <row r="29" spans="1:15" s="18" customFormat="1">
      <c r="A29" s="4"/>
      <c r="B29" s="558" t="s">
        <v>545</v>
      </c>
      <c r="C29" s="927"/>
      <c r="D29" s="66">
        <f>SUM(D25:D28)</f>
        <v>0</v>
      </c>
      <c r="E29" s="66">
        <f t="shared" ref="E29:L29" si="5">SUM(E25:E28)</f>
        <v>0</v>
      </c>
      <c r="F29" s="66">
        <f t="shared" si="5"/>
        <v>0</v>
      </c>
      <c r="G29" s="66">
        <f t="shared" si="5"/>
        <v>0</v>
      </c>
      <c r="H29" s="66">
        <f t="shared" si="5"/>
        <v>0</v>
      </c>
      <c r="I29" s="66">
        <f t="shared" si="5"/>
        <v>0</v>
      </c>
      <c r="J29" s="66">
        <f t="shared" si="5"/>
        <v>0</v>
      </c>
      <c r="K29" s="66">
        <f t="shared" si="5"/>
        <v>1.83E-2</v>
      </c>
      <c r="L29" s="66">
        <f t="shared" si="5"/>
        <v>0</v>
      </c>
      <c r="M29" s="66">
        <f t="shared" ref="M29:N29" si="6">SUM(M25:M28)</f>
        <v>0</v>
      </c>
      <c r="N29" s="66">
        <f t="shared" si="6"/>
        <v>0</v>
      </c>
      <c r="O29" s="77"/>
    </row>
    <row r="30" spans="1:15" s="18" customFormat="1">
      <c r="A30" s="4"/>
      <c r="B30" s="506" t="s">
        <v>546</v>
      </c>
      <c r="C30" s="502"/>
      <c r="D30" s="72"/>
      <c r="E30" s="498">
        <f>ROUND(SUM(D29*E16+E29*E17)/12,4)</f>
        <v>0</v>
      </c>
      <c r="F30" s="498">
        <f t="shared" ref="F30:K30" si="7">ROUND(SUM(E29*F16+F29*F17)/12,4)</f>
        <v>0</v>
      </c>
      <c r="G30" s="498">
        <f t="shared" si="7"/>
        <v>0</v>
      </c>
      <c r="H30" s="498">
        <f t="shared" si="7"/>
        <v>0</v>
      </c>
      <c r="I30" s="498">
        <f t="shared" si="7"/>
        <v>0</v>
      </c>
      <c r="J30" s="498">
        <f>ROUND(SUM(I29*J16+J29*J17)/12,4)</f>
        <v>0</v>
      </c>
      <c r="K30" s="498">
        <f t="shared" si="7"/>
        <v>1.83E-2</v>
      </c>
      <c r="L30" s="498">
        <f>ROUND(SUM(K29*L16+L29*L17)/12,4)</f>
        <v>0</v>
      </c>
      <c r="M30" s="498">
        <f t="shared" ref="M30:N30" si="8">ROUND(SUM(L29*M16+M29*M17)/12,4)</f>
        <v>0</v>
      </c>
      <c r="N30" s="498">
        <f t="shared" si="8"/>
        <v>0</v>
      </c>
      <c r="O30" s="503"/>
    </row>
    <row r="31" spans="1:15" s="18" customFormat="1">
      <c r="A31" s="4"/>
      <c r="B31" s="495"/>
      <c r="C31" s="504"/>
      <c r="D31" s="505"/>
      <c r="E31" s="505"/>
      <c r="F31" s="505"/>
      <c r="G31" s="505"/>
      <c r="H31" s="505"/>
      <c r="I31" s="505"/>
      <c r="J31" s="505"/>
      <c r="K31" s="505"/>
      <c r="L31" s="505"/>
      <c r="M31" s="505"/>
      <c r="N31" s="501"/>
      <c r="O31" s="503"/>
    </row>
    <row r="32" spans="1:15" s="65" customFormat="1">
      <c r="B32" s="635" t="str">
        <f>'1.  LRAMVA Summary'!B30</f>
        <v>GS&gt;50 kW</v>
      </c>
      <c r="C32" s="925" t="str">
        <f>'2. LRAMVA Threshold'!F43</f>
        <v>kW</v>
      </c>
      <c r="D32" s="46"/>
      <c r="E32" s="46"/>
      <c r="F32" s="46"/>
      <c r="G32" s="46"/>
      <c r="H32" s="46"/>
      <c r="I32" s="46"/>
      <c r="J32" s="46"/>
      <c r="K32" s="46">
        <v>4.2037000000000004</v>
      </c>
      <c r="L32" s="46"/>
      <c r="M32" s="46"/>
      <c r="N32" s="46"/>
      <c r="O32" s="70"/>
    </row>
    <row r="33" spans="1:15" s="18" customFormat="1" outlineLevel="1">
      <c r="A33" s="4"/>
      <c r="B33" s="558" t="s">
        <v>542</v>
      </c>
      <c r="C33" s="926"/>
      <c r="D33" s="46"/>
      <c r="E33" s="46"/>
      <c r="F33" s="46"/>
      <c r="G33" s="46"/>
      <c r="H33" s="46"/>
      <c r="I33" s="46"/>
      <c r="J33" s="46"/>
      <c r="K33" s="46"/>
      <c r="L33" s="46"/>
      <c r="M33" s="46"/>
      <c r="N33" s="46"/>
      <c r="O33" s="70"/>
    </row>
    <row r="34" spans="1:15" s="18" customFormat="1" outlineLevel="1">
      <c r="A34" s="4"/>
      <c r="B34" s="558" t="s">
        <v>543</v>
      </c>
      <c r="C34" s="926"/>
      <c r="D34" s="46"/>
      <c r="E34" s="46"/>
      <c r="F34" s="46"/>
      <c r="G34" s="46"/>
      <c r="H34" s="46"/>
      <c r="I34" s="46"/>
      <c r="J34" s="46"/>
      <c r="K34" s="46"/>
      <c r="L34" s="46"/>
      <c r="M34" s="46"/>
      <c r="N34" s="46"/>
      <c r="O34" s="70"/>
    </row>
    <row r="35" spans="1:15" s="18" customFormat="1" outlineLevel="1">
      <c r="A35" s="4"/>
      <c r="B35" s="558" t="s">
        <v>544</v>
      </c>
      <c r="C35" s="926"/>
      <c r="D35" s="46"/>
      <c r="E35" s="46"/>
      <c r="F35" s="46"/>
      <c r="G35" s="46"/>
      <c r="H35" s="46"/>
      <c r="I35" s="46"/>
      <c r="J35" s="46"/>
      <c r="K35" s="46"/>
      <c r="L35" s="46"/>
      <c r="M35" s="46"/>
      <c r="N35" s="46"/>
      <c r="O35" s="70"/>
    </row>
    <row r="36" spans="1:15" s="18" customFormat="1">
      <c r="A36" s="4"/>
      <c r="B36" s="558" t="s">
        <v>545</v>
      </c>
      <c r="C36" s="927"/>
      <c r="D36" s="66">
        <f>SUM(D32:D35)</f>
        <v>0</v>
      </c>
      <c r="E36" s="66">
        <f>SUM(E32:E35)</f>
        <v>0</v>
      </c>
      <c r="F36" s="66">
        <f t="shared" ref="F36:L36" si="9">SUM(F32:F35)</f>
        <v>0</v>
      </c>
      <c r="G36" s="66">
        <f t="shared" si="9"/>
        <v>0</v>
      </c>
      <c r="H36" s="66">
        <f t="shared" si="9"/>
        <v>0</v>
      </c>
      <c r="I36" s="66">
        <f t="shared" si="9"/>
        <v>0</v>
      </c>
      <c r="J36" s="66">
        <f t="shared" si="9"/>
        <v>0</v>
      </c>
      <c r="K36" s="66">
        <f t="shared" si="9"/>
        <v>4.2037000000000004</v>
      </c>
      <c r="L36" s="66">
        <f t="shared" si="9"/>
        <v>0</v>
      </c>
      <c r="M36" s="66">
        <f t="shared" ref="M36" si="10">SUM(M32:M35)</f>
        <v>0</v>
      </c>
      <c r="N36" s="66">
        <f>SUM(N32:N35)</f>
        <v>0</v>
      </c>
      <c r="O36" s="77"/>
    </row>
    <row r="37" spans="1:15" s="18" customFormat="1">
      <c r="A37" s="4"/>
      <c r="B37" s="506" t="s">
        <v>546</v>
      </c>
      <c r="C37" s="502"/>
      <c r="D37" s="72"/>
      <c r="E37" s="498">
        <f t="shared" ref="E37:L37" si="11">ROUND(SUM(D36*E16+E36*E17)/12,4)</f>
        <v>0</v>
      </c>
      <c r="F37" s="498">
        <f t="shared" si="11"/>
        <v>0</v>
      </c>
      <c r="G37" s="498">
        <f t="shared" si="11"/>
        <v>0</v>
      </c>
      <c r="H37" s="498">
        <f t="shared" si="11"/>
        <v>0</v>
      </c>
      <c r="I37" s="498">
        <f t="shared" si="11"/>
        <v>0</v>
      </c>
      <c r="J37" s="498">
        <f t="shared" si="11"/>
        <v>0</v>
      </c>
      <c r="K37" s="498">
        <f t="shared" si="11"/>
        <v>4.2037000000000004</v>
      </c>
      <c r="L37" s="498">
        <f t="shared" si="11"/>
        <v>0</v>
      </c>
      <c r="M37" s="498">
        <f t="shared" ref="M37:N37" si="12">ROUND(SUM(L36*M16+M36*M17)/12,4)</f>
        <v>0</v>
      </c>
      <c r="N37" s="498">
        <f t="shared" si="12"/>
        <v>0</v>
      </c>
      <c r="O37" s="503"/>
    </row>
    <row r="38" spans="1:15" s="71" customFormat="1" ht="15.75" customHeight="1">
      <c r="B38" s="506"/>
      <c r="C38" s="502"/>
      <c r="D38" s="72"/>
      <c r="E38" s="72"/>
      <c r="F38" s="72"/>
      <c r="G38" s="72"/>
      <c r="H38" s="72"/>
      <c r="I38" s="72"/>
      <c r="J38" s="72"/>
      <c r="K38" s="72"/>
      <c r="L38" s="501"/>
      <c r="M38" s="501"/>
      <c r="N38" s="501"/>
      <c r="O38" s="507"/>
    </row>
    <row r="39" spans="1:15" s="65" customFormat="1">
      <c r="A39" s="63"/>
      <c r="B39" s="635" t="str">
        <f>'1.  LRAMVA Summary'!B31</f>
        <v>Large Use</v>
      </c>
      <c r="C39" s="925" t="str">
        <f>'2. LRAMVA Threshold'!G43</f>
        <v>kW</v>
      </c>
      <c r="D39" s="46"/>
      <c r="E39" s="46"/>
      <c r="F39" s="46"/>
      <c r="G39" s="46"/>
      <c r="H39" s="46"/>
      <c r="I39" s="46"/>
      <c r="J39" s="46"/>
      <c r="K39" s="46">
        <v>2.2421000000000002</v>
      </c>
      <c r="L39" s="46"/>
      <c r="M39" s="46"/>
      <c r="N39" s="46"/>
      <c r="O39" s="70"/>
    </row>
    <row r="40" spans="1:15" s="18" customFormat="1" outlineLevel="1">
      <c r="A40" s="4"/>
      <c r="B40" s="558" t="s">
        <v>542</v>
      </c>
      <c r="C40" s="926"/>
      <c r="D40" s="46"/>
      <c r="E40" s="46"/>
      <c r="F40" s="46"/>
      <c r="G40" s="46"/>
      <c r="H40" s="46"/>
      <c r="I40" s="46"/>
      <c r="J40" s="46"/>
      <c r="K40" s="46"/>
      <c r="L40" s="46"/>
      <c r="M40" s="46"/>
      <c r="N40" s="46"/>
      <c r="O40" s="70"/>
    </row>
    <row r="41" spans="1:15" s="18" customFormat="1" outlineLevel="1">
      <c r="A41" s="4"/>
      <c r="B41" s="558" t="s">
        <v>543</v>
      </c>
      <c r="C41" s="926"/>
      <c r="D41" s="46"/>
      <c r="E41" s="46"/>
      <c r="F41" s="46"/>
      <c r="G41" s="46"/>
      <c r="H41" s="46"/>
      <c r="I41" s="46"/>
      <c r="J41" s="46"/>
      <c r="K41" s="46"/>
      <c r="L41" s="46"/>
      <c r="M41" s="46"/>
      <c r="N41" s="46"/>
      <c r="O41" s="70"/>
    </row>
    <row r="42" spans="1:15" s="18" customFormat="1" outlineLevel="1">
      <c r="A42" s="4"/>
      <c r="B42" s="558" t="s">
        <v>544</v>
      </c>
      <c r="C42" s="926"/>
      <c r="D42" s="46"/>
      <c r="E42" s="46"/>
      <c r="F42" s="46"/>
      <c r="G42" s="46"/>
      <c r="H42" s="46"/>
      <c r="I42" s="46"/>
      <c r="J42" s="46"/>
      <c r="K42" s="46"/>
      <c r="L42" s="46"/>
      <c r="M42" s="46"/>
      <c r="N42" s="46"/>
      <c r="O42" s="70"/>
    </row>
    <row r="43" spans="1:15" s="18" customFormat="1">
      <c r="A43" s="4"/>
      <c r="B43" s="558" t="s">
        <v>545</v>
      </c>
      <c r="C43" s="927"/>
      <c r="D43" s="66">
        <f>SUM(D39:D42)</f>
        <v>0</v>
      </c>
      <c r="E43" s="66">
        <f t="shared" ref="E43:L43" si="13">SUM(E39:E42)</f>
        <v>0</v>
      </c>
      <c r="F43" s="66">
        <f t="shared" si="13"/>
        <v>0</v>
      </c>
      <c r="G43" s="66">
        <f t="shared" si="13"/>
        <v>0</v>
      </c>
      <c r="H43" s="66">
        <f t="shared" si="13"/>
        <v>0</v>
      </c>
      <c r="I43" s="66">
        <f t="shared" si="13"/>
        <v>0</v>
      </c>
      <c r="J43" s="66">
        <f t="shared" si="13"/>
        <v>0</v>
      </c>
      <c r="K43" s="66">
        <f t="shared" si="13"/>
        <v>2.2421000000000002</v>
      </c>
      <c r="L43" s="66">
        <f t="shared" si="13"/>
        <v>0</v>
      </c>
      <c r="M43" s="66">
        <f t="shared" ref="M43:N43" si="14">SUM(M39:M42)</f>
        <v>0</v>
      </c>
      <c r="N43" s="66">
        <f t="shared" si="14"/>
        <v>0</v>
      </c>
      <c r="O43" s="77"/>
    </row>
    <row r="44" spans="1:15" s="14" customFormat="1">
      <c r="A44" s="73"/>
      <c r="B44" s="506" t="s">
        <v>546</v>
      </c>
      <c r="C44" s="502"/>
      <c r="D44" s="72"/>
      <c r="E44" s="498">
        <f t="shared" ref="E44:L44" si="15">ROUND(SUM(D43*E16+E43*E17)/12,4)</f>
        <v>0</v>
      </c>
      <c r="F44" s="498">
        <f t="shared" si="15"/>
        <v>0</v>
      </c>
      <c r="G44" s="498">
        <f t="shared" si="15"/>
        <v>0</v>
      </c>
      <c r="H44" s="498">
        <f t="shared" si="15"/>
        <v>0</v>
      </c>
      <c r="I44" s="498">
        <f t="shared" si="15"/>
        <v>0</v>
      </c>
      <c r="J44" s="498">
        <f t="shared" si="15"/>
        <v>0</v>
      </c>
      <c r="K44" s="498">
        <f t="shared" si="15"/>
        <v>2.2421000000000002</v>
      </c>
      <c r="L44" s="498">
        <f t="shared" si="15"/>
        <v>0</v>
      </c>
      <c r="M44" s="498">
        <f t="shared" ref="M44:N44" si="16">ROUND(SUM(L43*M16+M43*M17)/12,4)</f>
        <v>0</v>
      </c>
      <c r="N44" s="498">
        <f t="shared" si="16"/>
        <v>0</v>
      </c>
      <c r="O44" s="503"/>
    </row>
    <row r="45" spans="1:15" s="71" customFormat="1">
      <c r="A45" s="73"/>
      <c r="B45" s="506"/>
      <c r="C45" s="502"/>
      <c r="D45" s="72"/>
      <c r="E45" s="72"/>
      <c r="F45" s="72"/>
      <c r="G45" s="72"/>
      <c r="H45" s="72"/>
      <c r="I45" s="72"/>
      <c r="J45" s="72"/>
      <c r="K45" s="72"/>
      <c r="L45" s="501"/>
      <c r="M45" s="501"/>
      <c r="N45" s="501"/>
      <c r="O45" s="507"/>
    </row>
    <row r="46" spans="1:15" s="65" customFormat="1">
      <c r="A46" s="63"/>
      <c r="B46" s="635" t="str">
        <f>'1.  LRAMVA Summary'!B32</f>
        <v>Unmetered Scattered Load</v>
      </c>
      <c r="C46" s="925" t="str">
        <f>'2. LRAMVA Threshold'!H43</f>
        <v>kWh</v>
      </c>
      <c r="D46" s="46"/>
      <c r="E46" s="46"/>
      <c r="F46" s="46"/>
      <c r="G46" s="46"/>
      <c r="H46" s="46"/>
      <c r="I46" s="46"/>
      <c r="J46" s="46"/>
      <c r="K46" s="46">
        <v>1.95E-2</v>
      </c>
      <c r="L46" s="46"/>
      <c r="M46" s="46"/>
      <c r="N46" s="46"/>
      <c r="O46" s="70"/>
    </row>
    <row r="47" spans="1:15" s="18" customFormat="1" outlineLevel="1">
      <c r="A47" s="4"/>
      <c r="B47" s="558" t="s">
        <v>542</v>
      </c>
      <c r="C47" s="926"/>
      <c r="D47" s="46"/>
      <c r="E47" s="46"/>
      <c r="F47" s="46"/>
      <c r="G47" s="46"/>
      <c r="H47" s="46"/>
      <c r="I47" s="46"/>
      <c r="J47" s="46"/>
      <c r="K47" s="46"/>
      <c r="L47" s="46"/>
      <c r="M47" s="46"/>
      <c r="N47" s="46"/>
      <c r="O47" s="70"/>
    </row>
    <row r="48" spans="1:15" s="18" customFormat="1" outlineLevel="1">
      <c r="A48" s="4"/>
      <c r="B48" s="558" t="s">
        <v>543</v>
      </c>
      <c r="C48" s="926"/>
      <c r="D48" s="46"/>
      <c r="E48" s="46"/>
      <c r="F48" s="46"/>
      <c r="G48" s="46"/>
      <c r="H48" s="46"/>
      <c r="I48" s="46"/>
      <c r="J48" s="46"/>
      <c r="K48" s="46"/>
      <c r="L48" s="46"/>
      <c r="M48" s="46"/>
      <c r="N48" s="46"/>
      <c r="O48" s="70"/>
    </row>
    <row r="49" spans="1:16" s="18" customFormat="1" outlineLevel="1">
      <c r="A49" s="4"/>
      <c r="B49" s="558" t="s">
        <v>544</v>
      </c>
      <c r="C49" s="926"/>
      <c r="D49" s="46"/>
      <c r="E49" s="46"/>
      <c r="F49" s="46"/>
      <c r="G49" s="46"/>
      <c r="H49" s="46"/>
      <c r="I49" s="46"/>
      <c r="J49" s="46"/>
      <c r="K49" s="46"/>
      <c r="L49" s="46"/>
      <c r="M49" s="46"/>
      <c r="N49" s="46"/>
      <c r="O49" s="70"/>
    </row>
    <row r="50" spans="1:16" s="18" customFormat="1">
      <c r="A50" s="4"/>
      <c r="B50" s="558" t="s">
        <v>545</v>
      </c>
      <c r="C50" s="927"/>
      <c r="D50" s="66">
        <f>SUM(D46:D49)</f>
        <v>0</v>
      </c>
      <c r="E50" s="66">
        <f t="shared" ref="E50:L50" si="17">SUM(E46:E49)</f>
        <v>0</v>
      </c>
      <c r="F50" s="66">
        <f t="shared" si="17"/>
        <v>0</v>
      </c>
      <c r="G50" s="66">
        <f t="shared" si="17"/>
        <v>0</v>
      </c>
      <c r="H50" s="66">
        <f t="shared" si="17"/>
        <v>0</v>
      </c>
      <c r="I50" s="66">
        <f t="shared" si="17"/>
        <v>0</v>
      </c>
      <c r="J50" s="66">
        <f t="shared" si="17"/>
        <v>0</v>
      </c>
      <c r="K50" s="66">
        <f t="shared" si="17"/>
        <v>1.95E-2</v>
      </c>
      <c r="L50" s="66">
        <f t="shared" si="17"/>
        <v>0</v>
      </c>
      <c r="M50" s="66">
        <f t="shared" ref="M50:N50" si="18">SUM(M46:M49)</f>
        <v>0</v>
      </c>
      <c r="N50" s="66">
        <f t="shared" si="18"/>
        <v>0</v>
      </c>
      <c r="O50" s="77"/>
      <c r="P50" s="793"/>
    </row>
    <row r="51" spans="1:16" s="14" customFormat="1">
      <c r="A51" s="73"/>
      <c r="B51" s="506" t="s">
        <v>546</v>
      </c>
      <c r="C51" s="502"/>
      <c r="D51" s="72"/>
      <c r="E51" s="498">
        <f t="shared" ref="E51:L51" si="19">ROUND(SUM(D50*E16+E50*E17)/12,4)</f>
        <v>0</v>
      </c>
      <c r="F51" s="498">
        <f t="shared" si="19"/>
        <v>0</v>
      </c>
      <c r="G51" s="498">
        <f t="shared" si="19"/>
        <v>0</v>
      </c>
      <c r="H51" s="498">
        <f t="shared" si="19"/>
        <v>0</v>
      </c>
      <c r="I51" s="498">
        <f t="shared" si="19"/>
        <v>0</v>
      </c>
      <c r="J51" s="498">
        <f t="shared" si="19"/>
        <v>0</v>
      </c>
      <c r="K51" s="498">
        <f t="shared" si="19"/>
        <v>1.95E-2</v>
      </c>
      <c r="L51" s="498">
        <f t="shared" si="19"/>
        <v>0</v>
      </c>
      <c r="M51" s="498">
        <f t="shared" ref="M51:N51" si="20">ROUND(SUM(L50*M16+M50*M17)/12,4)</f>
        <v>0</v>
      </c>
      <c r="N51" s="498">
        <f t="shared" si="20"/>
        <v>0</v>
      </c>
      <c r="O51" s="503"/>
    </row>
    <row r="52" spans="1:16" s="71" customFormat="1">
      <c r="A52" s="73"/>
      <c r="B52" s="506"/>
      <c r="C52" s="502"/>
      <c r="D52" s="72"/>
      <c r="E52" s="72"/>
      <c r="F52" s="72"/>
      <c r="G52" s="72"/>
      <c r="H52" s="72"/>
      <c r="I52" s="72"/>
      <c r="J52" s="72"/>
      <c r="K52" s="72"/>
      <c r="L52" s="508"/>
      <c r="M52" s="508"/>
      <c r="N52" s="508"/>
      <c r="O52" s="507"/>
    </row>
    <row r="53" spans="1:16" s="65" customFormat="1">
      <c r="A53" s="63"/>
      <c r="B53" s="635" t="str">
        <f>'1.  LRAMVA Summary'!B33</f>
        <v>Sentinel Lighting</v>
      </c>
      <c r="C53" s="925" t="str">
        <f>'2. LRAMVA Threshold'!I43</f>
        <v>kW</v>
      </c>
      <c r="D53" s="46"/>
      <c r="E53" s="46"/>
      <c r="F53" s="46"/>
      <c r="G53" s="46"/>
      <c r="H53" s="46"/>
      <c r="I53" s="46"/>
      <c r="J53" s="46"/>
      <c r="K53" s="46">
        <v>9.8694000000000006</v>
      </c>
      <c r="L53" s="46"/>
      <c r="M53" s="46"/>
      <c r="N53" s="46"/>
      <c r="O53" s="70"/>
      <c r="P53" s="18"/>
    </row>
    <row r="54" spans="1:16" s="18" customFormat="1" outlineLevel="1">
      <c r="A54" s="4"/>
      <c r="B54" s="558" t="s">
        <v>542</v>
      </c>
      <c r="C54" s="926"/>
      <c r="D54" s="46"/>
      <c r="E54" s="46"/>
      <c r="F54" s="46"/>
      <c r="G54" s="46"/>
      <c r="H54" s="46"/>
      <c r="I54" s="46"/>
      <c r="J54" s="46"/>
      <c r="K54" s="46"/>
      <c r="L54" s="46"/>
      <c r="M54" s="46"/>
      <c r="N54" s="46"/>
      <c r="O54" s="70"/>
    </row>
    <row r="55" spans="1:16" s="18" customFormat="1" outlineLevel="1">
      <c r="A55" s="4"/>
      <c r="B55" s="558" t="s">
        <v>543</v>
      </c>
      <c r="C55" s="926"/>
      <c r="D55" s="46"/>
      <c r="E55" s="46"/>
      <c r="F55" s="46"/>
      <c r="G55" s="46"/>
      <c r="H55" s="46"/>
      <c r="I55" s="46"/>
      <c r="J55" s="46"/>
      <c r="K55" s="46"/>
      <c r="L55" s="46"/>
      <c r="M55" s="46"/>
      <c r="N55" s="46"/>
      <c r="O55" s="70"/>
    </row>
    <row r="56" spans="1:16" s="18" customFormat="1" outlineLevel="1">
      <c r="A56" s="4"/>
      <c r="B56" s="558" t="s">
        <v>544</v>
      </c>
      <c r="C56" s="926"/>
      <c r="D56" s="46"/>
      <c r="E56" s="46"/>
      <c r="F56" s="46"/>
      <c r="G56" s="46"/>
      <c r="H56" s="46"/>
      <c r="I56" s="46"/>
      <c r="J56" s="46"/>
      <c r="K56" s="46"/>
      <c r="L56" s="46"/>
      <c r="M56" s="46"/>
      <c r="N56" s="46"/>
      <c r="O56" s="70"/>
    </row>
    <row r="57" spans="1:16" s="18" customFormat="1">
      <c r="A57" s="4"/>
      <c r="B57" s="558" t="s">
        <v>545</v>
      </c>
      <c r="C57" s="927"/>
      <c r="D57" s="66">
        <f>SUM(D53:D56)</f>
        <v>0</v>
      </c>
      <c r="E57" s="66">
        <f t="shared" ref="E57:L57" si="21">SUM(E53:E56)</f>
        <v>0</v>
      </c>
      <c r="F57" s="66">
        <f t="shared" si="21"/>
        <v>0</v>
      </c>
      <c r="G57" s="66">
        <f t="shared" si="21"/>
        <v>0</v>
      </c>
      <c r="H57" s="66">
        <f t="shared" si="21"/>
        <v>0</v>
      </c>
      <c r="I57" s="66">
        <f t="shared" si="21"/>
        <v>0</v>
      </c>
      <c r="J57" s="66">
        <f t="shared" si="21"/>
        <v>0</v>
      </c>
      <c r="K57" s="46">
        <f t="shared" si="21"/>
        <v>9.8694000000000006</v>
      </c>
      <c r="L57" s="66">
        <f t="shared" si="21"/>
        <v>0</v>
      </c>
      <c r="M57" s="66">
        <f t="shared" ref="M57:N57" si="22">SUM(M53:M56)</f>
        <v>0</v>
      </c>
      <c r="N57" s="66">
        <f t="shared" si="22"/>
        <v>0</v>
      </c>
      <c r="O57" s="78"/>
    </row>
    <row r="58" spans="1:16" s="14" customFormat="1">
      <c r="A58" s="73"/>
      <c r="B58" s="506" t="s">
        <v>546</v>
      </c>
      <c r="C58" s="502"/>
      <c r="D58" s="72"/>
      <c r="E58" s="498">
        <f t="shared" ref="E58:L58" si="23">ROUND(SUM(D57*E16+E57*E17)/12,4)</f>
        <v>0</v>
      </c>
      <c r="F58" s="498">
        <f t="shared" si="23"/>
        <v>0</v>
      </c>
      <c r="G58" s="498">
        <f t="shared" si="23"/>
        <v>0</v>
      </c>
      <c r="H58" s="498">
        <f t="shared" si="23"/>
        <v>0</v>
      </c>
      <c r="I58" s="498">
        <f t="shared" si="23"/>
        <v>0</v>
      </c>
      <c r="J58" s="498">
        <f t="shared" si="23"/>
        <v>0</v>
      </c>
      <c r="K58" s="46">
        <f t="shared" si="23"/>
        <v>9.8694000000000006</v>
      </c>
      <c r="L58" s="498">
        <f t="shared" si="23"/>
        <v>0</v>
      </c>
      <c r="M58" s="498">
        <f t="shared" ref="M58:N58" si="24">ROUND(SUM(L57*M16+M57*M17)/12,4)</f>
        <v>0</v>
      </c>
      <c r="N58" s="498">
        <f t="shared" si="24"/>
        <v>0</v>
      </c>
      <c r="O58" s="503"/>
    </row>
    <row r="59" spans="1:16" s="71" customFormat="1">
      <c r="A59" s="73"/>
      <c r="B59" s="506"/>
      <c r="C59" s="502"/>
      <c r="D59" s="72"/>
      <c r="E59" s="72"/>
      <c r="F59" s="72"/>
      <c r="G59" s="72"/>
      <c r="H59" s="72"/>
      <c r="I59" s="72"/>
      <c r="J59" s="72"/>
      <c r="K59" s="46"/>
      <c r="L59" s="508"/>
      <c r="M59" s="508"/>
      <c r="N59" s="508"/>
      <c r="O59" s="507"/>
    </row>
    <row r="60" spans="1:16" s="65" customFormat="1">
      <c r="A60" s="63"/>
      <c r="B60" s="635" t="str">
        <f>'1.  LRAMVA Summary'!B34</f>
        <v>Street Lighting</v>
      </c>
      <c r="C60" s="925" t="str">
        <f>'2. LRAMVA Threshold'!J43</f>
        <v>kW</v>
      </c>
      <c r="D60" s="46"/>
      <c r="E60" s="46"/>
      <c r="F60" s="46"/>
      <c r="G60" s="46"/>
      <c r="H60" s="46"/>
      <c r="I60" s="46"/>
      <c r="J60" s="46"/>
      <c r="K60" s="46">
        <v>6.3221999999999996</v>
      </c>
      <c r="L60" s="46"/>
      <c r="M60" s="46"/>
      <c r="N60" s="46"/>
      <c r="O60" s="70"/>
      <c r="P60" s="18"/>
    </row>
    <row r="61" spans="1:16" s="18" customFormat="1" outlineLevel="1">
      <c r="A61" s="4"/>
      <c r="B61" s="558" t="s">
        <v>542</v>
      </c>
      <c r="C61" s="926"/>
      <c r="D61" s="46"/>
      <c r="E61" s="46"/>
      <c r="F61" s="46"/>
      <c r="G61" s="46"/>
      <c r="H61" s="46"/>
      <c r="I61" s="46"/>
      <c r="J61" s="46"/>
      <c r="K61" s="46"/>
      <c r="L61" s="46"/>
      <c r="M61" s="46"/>
      <c r="N61" s="46"/>
      <c r="O61" s="70"/>
    </row>
    <row r="62" spans="1:16" s="18" customFormat="1" outlineLevel="1">
      <c r="A62" s="4"/>
      <c r="B62" s="558" t="s">
        <v>543</v>
      </c>
      <c r="C62" s="926"/>
      <c r="D62" s="46"/>
      <c r="E62" s="46"/>
      <c r="F62" s="46"/>
      <c r="G62" s="46"/>
      <c r="H62" s="46"/>
      <c r="I62" s="46"/>
      <c r="J62" s="46"/>
      <c r="K62" s="46"/>
      <c r="L62" s="46"/>
      <c r="M62" s="46"/>
      <c r="N62" s="46"/>
      <c r="O62" s="70"/>
    </row>
    <row r="63" spans="1:16" s="18" customFormat="1" outlineLevel="1">
      <c r="A63" s="4"/>
      <c r="B63" s="558" t="s">
        <v>544</v>
      </c>
      <c r="C63" s="926"/>
      <c r="D63" s="46"/>
      <c r="E63" s="46"/>
      <c r="F63" s="46"/>
      <c r="G63" s="46"/>
      <c r="H63" s="46"/>
      <c r="I63" s="46"/>
      <c r="J63" s="46"/>
      <c r="K63" s="46"/>
      <c r="L63" s="46"/>
      <c r="M63" s="46"/>
      <c r="N63" s="46"/>
      <c r="O63" s="70"/>
    </row>
    <row r="64" spans="1:16" s="18" customFormat="1">
      <c r="A64" s="4"/>
      <c r="B64" s="558" t="s">
        <v>545</v>
      </c>
      <c r="C64" s="927"/>
      <c r="D64" s="66">
        <f>SUM(D60:D63)</f>
        <v>0</v>
      </c>
      <c r="E64" s="66">
        <f t="shared" ref="E64:L64" si="25">SUM(E60:E63)</f>
        <v>0</v>
      </c>
      <c r="F64" s="66">
        <f t="shared" si="25"/>
        <v>0</v>
      </c>
      <c r="G64" s="66">
        <f t="shared" si="25"/>
        <v>0</v>
      </c>
      <c r="H64" s="66">
        <f t="shared" si="25"/>
        <v>0</v>
      </c>
      <c r="I64" s="66">
        <f t="shared" si="25"/>
        <v>0</v>
      </c>
      <c r="J64" s="66">
        <f t="shared" si="25"/>
        <v>0</v>
      </c>
      <c r="K64" s="66">
        <f t="shared" si="25"/>
        <v>6.3221999999999996</v>
      </c>
      <c r="L64" s="66">
        <f t="shared" si="25"/>
        <v>0</v>
      </c>
      <c r="M64" s="66">
        <f t="shared" ref="M64:N64" si="26">SUM(M60:M63)</f>
        <v>0</v>
      </c>
      <c r="N64" s="66">
        <f t="shared" si="26"/>
        <v>0</v>
      </c>
      <c r="O64" s="78"/>
    </row>
    <row r="65" spans="1:15" s="14" customFormat="1">
      <c r="A65" s="73"/>
      <c r="B65" s="506" t="s">
        <v>546</v>
      </c>
      <c r="C65" s="502"/>
      <c r="D65" s="72"/>
      <c r="E65" s="498">
        <f t="shared" ref="E65:L65" si="27">ROUND(SUM(D64*E16+E64*E17)/12,4)</f>
        <v>0</v>
      </c>
      <c r="F65" s="498">
        <f t="shared" si="27"/>
        <v>0</v>
      </c>
      <c r="G65" s="498">
        <f t="shared" si="27"/>
        <v>0</v>
      </c>
      <c r="H65" s="498">
        <f t="shared" si="27"/>
        <v>0</v>
      </c>
      <c r="I65" s="498">
        <f>ROUND(SUM(H64*I16+I64*I17)/12,4)</f>
        <v>0</v>
      </c>
      <c r="J65" s="498">
        <f t="shared" si="27"/>
        <v>0</v>
      </c>
      <c r="K65" s="498">
        <f t="shared" si="27"/>
        <v>6.3221999999999996</v>
      </c>
      <c r="L65" s="498">
        <f t="shared" si="27"/>
        <v>0</v>
      </c>
      <c r="M65" s="498">
        <f t="shared" ref="M65:N65" si="28">ROUND(SUM(L64*M16+M64*M17)/12,4)</f>
        <v>0</v>
      </c>
      <c r="N65" s="498">
        <f t="shared" si="28"/>
        <v>0</v>
      </c>
      <c r="O65" s="503"/>
    </row>
    <row r="66" spans="1:15" s="14" customFormat="1">
      <c r="A66" s="73"/>
      <c r="B66" s="74"/>
      <c r="C66" s="81"/>
      <c r="D66" s="72"/>
      <c r="E66" s="72"/>
      <c r="F66" s="72"/>
      <c r="G66" s="72"/>
      <c r="H66" s="72"/>
      <c r="I66" s="72"/>
      <c r="J66" s="72"/>
      <c r="K66" s="72"/>
      <c r="L66" s="501"/>
      <c r="M66" s="501"/>
      <c r="N66" s="501"/>
      <c r="O66" s="503"/>
    </row>
    <row r="67" spans="1:15" s="65" customFormat="1" hidden="1">
      <c r="A67" s="63"/>
      <c r="B67" s="635">
        <f>'1.  LRAMVA Summary'!B35</f>
        <v>0</v>
      </c>
      <c r="C67" s="925" t="str">
        <f>'2. LRAMVA Threshold'!K43</f>
        <v/>
      </c>
      <c r="D67" s="46"/>
      <c r="E67" s="46"/>
      <c r="F67" s="46"/>
      <c r="G67" s="46"/>
      <c r="H67" s="46"/>
      <c r="I67" s="46"/>
      <c r="J67" s="46"/>
      <c r="K67" s="46"/>
      <c r="L67" s="46"/>
      <c r="M67" s="46"/>
      <c r="N67" s="46"/>
      <c r="O67" s="70"/>
    </row>
    <row r="68" spans="1:15" s="18" customFormat="1" hidden="1" outlineLevel="1">
      <c r="A68" s="4"/>
      <c r="B68" s="558" t="s">
        <v>542</v>
      </c>
      <c r="C68" s="926"/>
      <c r="D68" s="46"/>
      <c r="E68" s="46"/>
      <c r="F68" s="46"/>
      <c r="G68" s="46"/>
      <c r="H68" s="46"/>
      <c r="I68" s="46"/>
      <c r="J68" s="46"/>
      <c r="K68" s="46"/>
      <c r="L68" s="46"/>
      <c r="M68" s="46"/>
      <c r="N68" s="46"/>
      <c r="O68" s="70"/>
    </row>
    <row r="69" spans="1:15" s="18" customFormat="1" hidden="1" outlineLevel="1">
      <c r="A69" s="4"/>
      <c r="B69" s="558" t="s">
        <v>543</v>
      </c>
      <c r="C69" s="926"/>
      <c r="D69" s="46"/>
      <c r="E69" s="46"/>
      <c r="F69" s="46"/>
      <c r="G69" s="46"/>
      <c r="H69" s="46"/>
      <c r="I69" s="46"/>
      <c r="J69" s="46"/>
      <c r="K69" s="46"/>
      <c r="L69" s="46"/>
      <c r="M69" s="46"/>
      <c r="N69" s="46"/>
      <c r="O69" s="70"/>
    </row>
    <row r="70" spans="1:15" s="18" customFormat="1" hidden="1" outlineLevel="1">
      <c r="A70" s="4"/>
      <c r="B70" s="558" t="s">
        <v>544</v>
      </c>
      <c r="C70" s="926"/>
      <c r="D70" s="46"/>
      <c r="E70" s="46"/>
      <c r="F70" s="46"/>
      <c r="G70" s="46"/>
      <c r="H70" s="46"/>
      <c r="I70" s="46"/>
      <c r="J70" s="46"/>
      <c r="K70" s="46"/>
      <c r="L70" s="46"/>
      <c r="M70" s="46"/>
      <c r="N70" s="46"/>
      <c r="O70" s="70"/>
    </row>
    <row r="71" spans="1:15" s="18" customFormat="1" hidden="1">
      <c r="A71" s="4"/>
      <c r="B71" s="558" t="s">
        <v>545</v>
      </c>
      <c r="C71" s="927"/>
      <c r="D71" s="66">
        <f>SUM(D67:D70)</f>
        <v>0</v>
      </c>
      <c r="E71" s="66">
        <f t="shared" ref="E71:N71" si="29">SUM(E67:E70)</f>
        <v>0</v>
      </c>
      <c r="F71" s="66">
        <f>SUM(F67:F70)</f>
        <v>0</v>
      </c>
      <c r="G71" s="66">
        <f t="shared" si="29"/>
        <v>0</v>
      </c>
      <c r="H71" s="66">
        <f t="shared" si="29"/>
        <v>0</v>
      </c>
      <c r="I71" s="66">
        <f t="shared" si="29"/>
        <v>0</v>
      </c>
      <c r="J71" s="66">
        <f t="shared" si="29"/>
        <v>0</v>
      </c>
      <c r="K71" s="66">
        <f t="shared" si="29"/>
        <v>0</v>
      </c>
      <c r="L71" s="66">
        <f t="shared" si="29"/>
        <v>0</v>
      </c>
      <c r="M71" s="66">
        <f t="shared" si="29"/>
        <v>0</v>
      </c>
      <c r="N71" s="66">
        <f t="shared" si="29"/>
        <v>0</v>
      </c>
      <c r="O71" s="78"/>
    </row>
    <row r="72" spans="1:15" s="14" customFormat="1" hidden="1">
      <c r="A72" s="73"/>
      <c r="B72" s="506" t="s">
        <v>546</v>
      </c>
      <c r="C72" s="502"/>
      <c r="D72" s="72"/>
      <c r="E72" s="498">
        <f t="shared" ref="E72:N72" si="30">ROUND(SUM(D71*E16+E71*E17)/12,4)</f>
        <v>0</v>
      </c>
      <c r="F72" s="498">
        <f t="shared" si="30"/>
        <v>0</v>
      </c>
      <c r="G72" s="498">
        <f t="shared" si="30"/>
        <v>0</v>
      </c>
      <c r="H72" s="498">
        <f t="shared" si="30"/>
        <v>0</v>
      </c>
      <c r="I72" s="498">
        <f t="shared" si="30"/>
        <v>0</v>
      </c>
      <c r="J72" s="498">
        <f t="shared" si="30"/>
        <v>0</v>
      </c>
      <c r="K72" s="498">
        <f t="shared" si="30"/>
        <v>0</v>
      </c>
      <c r="L72" s="498">
        <f t="shared" si="30"/>
        <v>0</v>
      </c>
      <c r="M72" s="498">
        <f t="shared" si="30"/>
        <v>0</v>
      </c>
      <c r="N72" s="498">
        <f t="shared" si="30"/>
        <v>0</v>
      </c>
      <c r="O72" s="503"/>
    </row>
    <row r="73" spans="1:15" s="14" customFormat="1" hidden="1">
      <c r="A73" s="73"/>
      <c r="B73" s="495"/>
      <c r="C73" s="502"/>
      <c r="D73" s="72"/>
      <c r="E73" s="498"/>
      <c r="F73" s="498"/>
      <c r="G73" s="498"/>
      <c r="H73" s="498"/>
      <c r="I73" s="498"/>
      <c r="J73" s="498"/>
      <c r="K73" s="498"/>
      <c r="L73" s="498"/>
      <c r="M73" s="498"/>
      <c r="N73" s="498"/>
      <c r="O73" s="503"/>
    </row>
    <row r="74" spans="1:15" s="65" customFormat="1" hidden="1">
      <c r="A74" s="63"/>
      <c r="B74" s="635">
        <f>'1.  LRAMVA Summary'!B36</f>
        <v>0</v>
      </c>
      <c r="C74" s="925" t="str">
        <f>'2. LRAMVA Threshold'!L43</f>
        <v/>
      </c>
      <c r="D74" s="46"/>
      <c r="E74" s="46"/>
      <c r="F74" s="46"/>
      <c r="G74" s="46"/>
      <c r="H74" s="46"/>
      <c r="I74" s="46"/>
      <c r="J74" s="46"/>
      <c r="K74" s="46"/>
      <c r="L74" s="46"/>
      <c r="M74" s="46"/>
      <c r="N74" s="46"/>
      <c r="O74" s="70"/>
    </row>
    <row r="75" spans="1:15" s="18" customFormat="1" hidden="1" outlineLevel="1">
      <c r="A75" s="4"/>
      <c r="B75" s="558" t="s">
        <v>542</v>
      </c>
      <c r="C75" s="926"/>
      <c r="D75" s="46"/>
      <c r="E75" s="46"/>
      <c r="F75" s="46"/>
      <c r="G75" s="46"/>
      <c r="H75" s="46"/>
      <c r="I75" s="46"/>
      <c r="J75" s="46"/>
      <c r="K75" s="46"/>
      <c r="L75" s="46"/>
      <c r="M75" s="46"/>
      <c r="N75" s="46"/>
      <c r="O75" s="70"/>
    </row>
    <row r="76" spans="1:15" s="18" customFormat="1" hidden="1" outlineLevel="1">
      <c r="A76" s="4"/>
      <c r="B76" s="558" t="s">
        <v>543</v>
      </c>
      <c r="C76" s="926"/>
      <c r="D76" s="46"/>
      <c r="E76" s="46"/>
      <c r="F76" s="46"/>
      <c r="G76" s="46"/>
      <c r="H76" s="46"/>
      <c r="I76" s="46"/>
      <c r="J76" s="46"/>
      <c r="K76" s="46"/>
      <c r="L76" s="46"/>
      <c r="M76" s="46"/>
      <c r="N76" s="46"/>
      <c r="O76" s="70"/>
    </row>
    <row r="77" spans="1:15" s="18" customFormat="1" hidden="1" outlineLevel="1">
      <c r="A77" s="4"/>
      <c r="B77" s="558" t="s">
        <v>544</v>
      </c>
      <c r="C77" s="926"/>
      <c r="D77" s="46"/>
      <c r="E77" s="46"/>
      <c r="F77" s="46"/>
      <c r="G77" s="46"/>
      <c r="H77" s="46"/>
      <c r="I77" s="46"/>
      <c r="J77" s="46"/>
      <c r="K77" s="46"/>
      <c r="L77" s="46"/>
      <c r="M77" s="46"/>
      <c r="N77" s="46"/>
      <c r="O77" s="70"/>
    </row>
    <row r="78" spans="1:15" s="18" customFormat="1" hidden="1">
      <c r="A78" s="4"/>
      <c r="B78" s="558" t="s">
        <v>545</v>
      </c>
      <c r="C78" s="927"/>
      <c r="D78" s="66">
        <f>SUM(D74:D77)</f>
        <v>0</v>
      </c>
      <c r="E78" s="66">
        <f>SUM(E74:E77)</f>
        <v>0</v>
      </c>
      <c r="F78" s="66">
        <f t="shared" ref="F78:N78" si="31">SUM(F74:F77)</f>
        <v>0</v>
      </c>
      <c r="G78" s="66">
        <f t="shared" si="31"/>
        <v>0</v>
      </c>
      <c r="H78" s="66">
        <f t="shared" si="31"/>
        <v>0</v>
      </c>
      <c r="I78" s="66">
        <f t="shared" si="31"/>
        <v>0</v>
      </c>
      <c r="J78" s="66">
        <f t="shared" si="31"/>
        <v>0</v>
      </c>
      <c r="K78" s="66">
        <f t="shared" si="31"/>
        <v>0</v>
      </c>
      <c r="L78" s="66">
        <f t="shared" si="31"/>
        <v>0</v>
      </c>
      <c r="M78" s="66">
        <f t="shared" si="31"/>
        <v>0</v>
      </c>
      <c r="N78" s="66">
        <f t="shared" si="31"/>
        <v>0</v>
      </c>
      <c r="O78" s="78"/>
    </row>
    <row r="79" spans="1:15" s="14" customFormat="1" hidden="1">
      <c r="A79" s="73"/>
      <c r="B79" s="506" t="s">
        <v>546</v>
      </c>
      <c r="C79" s="502"/>
      <c r="D79" s="72"/>
      <c r="E79" s="498">
        <f t="shared" ref="E79:N79" si="32">ROUND(SUM(D78*E16+E78*E17)/12,4)</f>
        <v>0</v>
      </c>
      <c r="F79" s="498">
        <f t="shared" si="32"/>
        <v>0</v>
      </c>
      <c r="G79" s="498">
        <f t="shared" si="32"/>
        <v>0</v>
      </c>
      <c r="H79" s="498">
        <f t="shared" si="32"/>
        <v>0</v>
      </c>
      <c r="I79" s="498">
        <f t="shared" si="32"/>
        <v>0</v>
      </c>
      <c r="J79" s="498">
        <f t="shared" si="32"/>
        <v>0</v>
      </c>
      <c r="K79" s="498">
        <f t="shared" si="32"/>
        <v>0</v>
      </c>
      <c r="L79" s="498">
        <f t="shared" si="32"/>
        <v>0</v>
      </c>
      <c r="M79" s="498">
        <f t="shared" si="32"/>
        <v>0</v>
      </c>
      <c r="N79" s="498">
        <f t="shared" si="32"/>
        <v>0</v>
      </c>
      <c r="O79" s="503"/>
    </row>
    <row r="80" spans="1:15" s="14" customFormat="1" hidden="1">
      <c r="A80" s="73"/>
      <c r="B80" s="495"/>
      <c r="C80" s="502"/>
      <c r="D80" s="72"/>
      <c r="E80" s="498"/>
      <c r="F80" s="498"/>
      <c r="G80" s="498"/>
      <c r="H80" s="498"/>
      <c r="I80" s="498"/>
      <c r="J80" s="498"/>
      <c r="K80" s="498"/>
      <c r="L80" s="498"/>
      <c r="M80" s="498"/>
      <c r="N80" s="498"/>
      <c r="O80" s="503"/>
    </row>
    <row r="81" spans="1:15" s="65" customFormat="1" hidden="1">
      <c r="A81" s="63"/>
      <c r="B81" s="635">
        <f>'1.  LRAMVA Summary'!B37</f>
        <v>0</v>
      </c>
      <c r="C81" s="925" t="str">
        <f>'2. LRAMVA Threshold'!M43</f>
        <v/>
      </c>
      <c r="D81" s="46"/>
      <c r="E81" s="46"/>
      <c r="F81" s="46"/>
      <c r="G81" s="46"/>
      <c r="H81" s="46"/>
      <c r="I81" s="46"/>
      <c r="J81" s="46"/>
      <c r="K81" s="46"/>
      <c r="L81" s="46"/>
      <c r="M81" s="46"/>
      <c r="N81" s="46"/>
      <c r="O81" s="70"/>
    </row>
    <row r="82" spans="1:15" s="18" customFormat="1" hidden="1" outlineLevel="1">
      <c r="A82" s="4"/>
      <c r="B82" s="558" t="s">
        <v>542</v>
      </c>
      <c r="C82" s="926"/>
      <c r="D82" s="46"/>
      <c r="E82" s="46"/>
      <c r="F82" s="46"/>
      <c r="G82" s="46"/>
      <c r="H82" s="46"/>
      <c r="I82" s="46"/>
      <c r="J82" s="46"/>
      <c r="K82" s="46"/>
      <c r="L82" s="46"/>
      <c r="M82" s="46"/>
      <c r="N82" s="46"/>
      <c r="O82" s="70"/>
    </row>
    <row r="83" spans="1:15" s="18" customFormat="1" hidden="1" outlineLevel="1">
      <c r="A83" s="4"/>
      <c r="B83" s="558" t="s">
        <v>543</v>
      </c>
      <c r="C83" s="926"/>
      <c r="D83" s="46"/>
      <c r="E83" s="46"/>
      <c r="F83" s="46"/>
      <c r="G83" s="46"/>
      <c r="H83" s="46"/>
      <c r="I83" s="46"/>
      <c r="J83" s="46"/>
      <c r="K83" s="46"/>
      <c r="L83" s="46"/>
      <c r="M83" s="46"/>
      <c r="N83" s="46"/>
      <c r="O83" s="70"/>
    </row>
    <row r="84" spans="1:15" s="18" customFormat="1" hidden="1" outlineLevel="1">
      <c r="A84" s="4"/>
      <c r="B84" s="558" t="s">
        <v>544</v>
      </c>
      <c r="C84" s="926"/>
      <c r="D84" s="46"/>
      <c r="E84" s="46"/>
      <c r="F84" s="46"/>
      <c r="G84" s="46"/>
      <c r="H84" s="46"/>
      <c r="I84" s="46"/>
      <c r="J84" s="46"/>
      <c r="K84" s="46"/>
      <c r="L84" s="46"/>
      <c r="M84" s="46"/>
      <c r="N84" s="46"/>
      <c r="O84" s="70"/>
    </row>
    <row r="85" spans="1:15" s="18" customFormat="1" hidden="1">
      <c r="A85" s="4"/>
      <c r="B85" s="558" t="s">
        <v>545</v>
      </c>
      <c r="C85" s="927"/>
      <c r="D85" s="66">
        <f>SUM(D81:D84)</f>
        <v>0</v>
      </c>
      <c r="E85" s="66">
        <f>SUM(E81:E84)</f>
        <v>0</v>
      </c>
      <c r="F85" s="66">
        <f t="shared" ref="F85:N85" si="33">SUM(F81:F84)</f>
        <v>0</v>
      </c>
      <c r="G85" s="66">
        <f t="shared" si="33"/>
        <v>0</v>
      </c>
      <c r="H85" s="66">
        <f t="shared" si="33"/>
        <v>0</v>
      </c>
      <c r="I85" s="66">
        <f t="shared" si="33"/>
        <v>0</v>
      </c>
      <c r="J85" s="66">
        <f t="shared" si="33"/>
        <v>0</v>
      </c>
      <c r="K85" s="66">
        <f t="shared" si="33"/>
        <v>0</v>
      </c>
      <c r="L85" s="66">
        <f t="shared" si="33"/>
        <v>0</v>
      </c>
      <c r="M85" s="66">
        <f t="shared" si="33"/>
        <v>0</v>
      </c>
      <c r="N85" s="66">
        <f t="shared" si="33"/>
        <v>0</v>
      </c>
      <c r="O85" s="78"/>
    </row>
    <row r="86" spans="1:15" s="14" customFormat="1" hidden="1">
      <c r="A86" s="73"/>
      <c r="B86" s="506" t="s">
        <v>546</v>
      </c>
      <c r="C86" s="502"/>
      <c r="D86" s="72"/>
      <c r="E86" s="498">
        <f t="shared" ref="E86:N86" si="34">ROUND(SUM(D85*E16+E85*E17)/12,4)</f>
        <v>0</v>
      </c>
      <c r="F86" s="498">
        <f t="shared" si="34"/>
        <v>0</v>
      </c>
      <c r="G86" s="498">
        <f t="shared" si="34"/>
        <v>0</v>
      </c>
      <c r="H86" s="498">
        <f t="shared" si="34"/>
        <v>0</v>
      </c>
      <c r="I86" s="498">
        <f t="shared" si="34"/>
        <v>0</v>
      </c>
      <c r="J86" s="498">
        <f t="shared" si="34"/>
        <v>0</v>
      </c>
      <c r="K86" s="498">
        <f t="shared" si="34"/>
        <v>0</v>
      </c>
      <c r="L86" s="498">
        <f t="shared" si="34"/>
        <v>0</v>
      </c>
      <c r="M86" s="498">
        <f t="shared" si="34"/>
        <v>0</v>
      </c>
      <c r="N86" s="498">
        <f t="shared" si="34"/>
        <v>0</v>
      </c>
      <c r="O86" s="503"/>
    </row>
    <row r="87" spans="1:15" s="14" customFormat="1" hidden="1">
      <c r="A87" s="73"/>
      <c r="B87" s="495"/>
      <c r="C87" s="502"/>
      <c r="D87" s="72"/>
      <c r="E87" s="498"/>
      <c r="F87" s="498"/>
      <c r="G87" s="498"/>
      <c r="H87" s="498"/>
      <c r="I87" s="498"/>
      <c r="J87" s="498"/>
      <c r="K87" s="498"/>
      <c r="L87" s="498"/>
      <c r="M87" s="498"/>
      <c r="N87" s="498"/>
      <c r="O87" s="503"/>
    </row>
    <row r="88" spans="1:15" s="65" customFormat="1" hidden="1">
      <c r="A88" s="63"/>
      <c r="B88" s="635">
        <f>'1.  LRAMVA Summary'!B38</f>
        <v>0</v>
      </c>
      <c r="C88" s="925" t="str">
        <f>'2. LRAMVA Threshold'!N43</f>
        <v/>
      </c>
      <c r="D88" s="46"/>
      <c r="E88" s="46"/>
      <c r="F88" s="46"/>
      <c r="G88" s="46"/>
      <c r="H88" s="46"/>
      <c r="I88" s="46"/>
      <c r="J88" s="46"/>
      <c r="K88" s="46"/>
      <c r="L88" s="46"/>
      <c r="M88" s="46"/>
      <c r="N88" s="46"/>
      <c r="O88" s="70"/>
    </row>
    <row r="89" spans="1:15" s="18" customFormat="1" hidden="1" outlineLevel="1">
      <c r="A89" s="4"/>
      <c r="B89" s="558" t="s">
        <v>542</v>
      </c>
      <c r="C89" s="926"/>
      <c r="D89" s="46"/>
      <c r="E89" s="46"/>
      <c r="F89" s="46"/>
      <c r="G89" s="46"/>
      <c r="H89" s="46"/>
      <c r="I89" s="46"/>
      <c r="J89" s="46"/>
      <c r="K89" s="46"/>
      <c r="L89" s="46"/>
      <c r="M89" s="46"/>
      <c r="N89" s="46"/>
      <c r="O89" s="70"/>
    </row>
    <row r="90" spans="1:15" s="18" customFormat="1" hidden="1" outlineLevel="1">
      <c r="A90" s="4"/>
      <c r="B90" s="558" t="s">
        <v>543</v>
      </c>
      <c r="C90" s="926"/>
      <c r="D90" s="46"/>
      <c r="E90" s="46"/>
      <c r="F90" s="46"/>
      <c r="G90" s="46"/>
      <c r="H90" s="46"/>
      <c r="I90" s="46"/>
      <c r="J90" s="46"/>
      <c r="K90" s="46"/>
      <c r="L90" s="46"/>
      <c r="M90" s="46"/>
      <c r="N90" s="46"/>
      <c r="O90" s="70"/>
    </row>
    <row r="91" spans="1:15" s="18" customFormat="1" hidden="1" outlineLevel="1">
      <c r="A91" s="4"/>
      <c r="B91" s="558" t="s">
        <v>544</v>
      </c>
      <c r="C91" s="926"/>
      <c r="D91" s="46"/>
      <c r="E91" s="46"/>
      <c r="F91" s="46"/>
      <c r="G91" s="46"/>
      <c r="H91" s="46"/>
      <c r="I91" s="46"/>
      <c r="J91" s="46"/>
      <c r="K91" s="46"/>
      <c r="L91" s="46"/>
      <c r="M91" s="46"/>
      <c r="N91" s="46"/>
      <c r="O91" s="70"/>
    </row>
    <row r="92" spans="1:15" s="18" customFormat="1" hidden="1">
      <c r="A92" s="4"/>
      <c r="B92" s="558" t="s">
        <v>545</v>
      </c>
      <c r="C92" s="927"/>
      <c r="D92" s="66">
        <f>SUM(D88:D91)</f>
        <v>0</v>
      </c>
      <c r="E92" s="66">
        <f>SUM(E88:E91)</f>
        <v>0</v>
      </c>
      <c r="F92" s="66">
        <f t="shared" ref="F92:N92" si="35">SUM(F88:F91)</f>
        <v>0</v>
      </c>
      <c r="G92" s="66">
        <f t="shared" si="35"/>
        <v>0</v>
      </c>
      <c r="H92" s="66">
        <f t="shared" si="35"/>
        <v>0</v>
      </c>
      <c r="I92" s="66">
        <f t="shared" si="35"/>
        <v>0</v>
      </c>
      <c r="J92" s="66">
        <f t="shared" si="35"/>
        <v>0</v>
      </c>
      <c r="K92" s="66">
        <f t="shared" si="35"/>
        <v>0</v>
      </c>
      <c r="L92" s="66">
        <f t="shared" si="35"/>
        <v>0</v>
      </c>
      <c r="M92" s="66">
        <f t="shared" si="35"/>
        <v>0</v>
      </c>
      <c r="N92" s="66">
        <f t="shared" si="35"/>
        <v>0</v>
      </c>
      <c r="O92" s="78"/>
    </row>
    <row r="93" spans="1:15" s="14" customFormat="1" hidden="1">
      <c r="A93" s="73"/>
      <c r="B93" s="506" t="s">
        <v>546</v>
      </c>
      <c r="C93" s="502"/>
      <c r="D93" s="72"/>
      <c r="E93" s="498">
        <f t="shared" ref="E93:N93" si="36">ROUND(SUM(D92*E16+E92*E17)/12,4)</f>
        <v>0</v>
      </c>
      <c r="F93" s="498">
        <f t="shared" si="36"/>
        <v>0</v>
      </c>
      <c r="G93" s="498">
        <f t="shared" si="36"/>
        <v>0</v>
      </c>
      <c r="H93" s="498">
        <f t="shared" si="36"/>
        <v>0</v>
      </c>
      <c r="I93" s="498">
        <f t="shared" si="36"/>
        <v>0</v>
      </c>
      <c r="J93" s="498">
        <f t="shared" si="36"/>
        <v>0</v>
      </c>
      <c r="K93" s="498">
        <f t="shared" si="36"/>
        <v>0</v>
      </c>
      <c r="L93" s="498">
        <f t="shared" si="36"/>
        <v>0</v>
      </c>
      <c r="M93" s="498">
        <f t="shared" si="36"/>
        <v>0</v>
      </c>
      <c r="N93" s="498">
        <f t="shared" si="36"/>
        <v>0</v>
      </c>
      <c r="O93" s="503"/>
    </row>
    <row r="94" spans="1:15" s="14" customFormat="1" hidden="1">
      <c r="A94" s="73"/>
      <c r="B94" s="495"/>
      <c r="C94" s="502"/>
      <c r="D94" s="72"/>
      <c r="E94" s="498"/>
      <c r="F94" s="498"/>
      <c r="G94" s="498"/>
      <c r="H94" s="498"/>
      <c r="I94" s="498"/>
      <c r="J94" s="498"/>
      <c r="K94" s="498"/>
      <c r="L94" s="498"/>
      <c r="M94" s="498"/>
      <c r="N94" s="498"/>
      <c r="O94" s="503"/>
    </row>
    <row r="95" spans="1:15" s="65" customFormat="1" hidden="1">
      <c r="A95" s="63"/>
      <c r="B95" s="635">
        <f>'1.  LRAMVA Summary'!B39</f>
        <v>0</v>
      </c>
      <c r="C95" s="925" t="str">
        <f>'2. LRAMVA Threshold'!O43</f>
        <v/>
      </c>
      <c r="D95" s="46"/>
      <c r="E95" s="46"/>
      <c r="F95" s="46"/>
      <c r="G95" s="46"/>
      <c r="H95" s="46"/>
      <c r="I95" s="46"/>
      <c r="J95" s="46"/>
      <c r="K95" s="46"/>
      <c r="L95" s="46"/>
      <c r="M95" s="46"/>
      <c r="N95" s="46"/>
      <c r="O95" s="70"/>
    </row>
    <row r="96" spans="1:15" s="18" customFormat="1" hidden="1" outlineLevel="1">
      <c r="A96" s="4"/>
      <c r="B96" s="558" t="s">
        <v>542</v>
      </c>
      <c r="C96" s="926"/>
      <c r="D96" s="46"/>
      <c r="E96" s="46"/>
      <c r="F96" s="46"/>
      <c r="G96" s="46"/>
      <c r="H96" s="46"/>
      <c r="I96" s="46"/>
      <c r="J96" s="46"/>
      <c r="K96" s="46"/>
      <c r="L96" s="46"/>
      <c r="M96" s="46"/>
      <c r="N96" s="46"/>
      <c r="O96" s="70"/>
    </row>
    <row r="97" spans="1:15" s="18" customFormat="1" hidden="1" outlineLevel="1">
      <c r="A97" s="4"/>
      <c r="B97" s="558" t="s">
        <v>543</v>
      </c>
      <c r="C97" s="926"/>
      <c r="D97" s="46"/>
      <c r="E97" s="46"/>
      <c r="F97" s="46"/>
      <c r="G97" s="46"/>
      <c r="H97" s="46"/>
      <c r="I97" s="46"/>
      <c r="J97" s="46"/>
      <c r="K97" s="46"/>
      <c r="L97" s="46"/>
      <c r="M97" s="46"/>
      <c r="N97" s="46"/>
      <c r="O97" s="70"/>
    </row>
    <row r="98" spans="1:15" s="18" customFormat="1" hidden="1" outlineLevel="1">
      <c r="A98" s="4"/>
      <c r="B98" s="558" t="s">
        <v>544</v>
      </c>
      <c r="C98" s="926"/>
      <c r="D98" s="46"/>
      <c r="E98" s="46"/>
      <c r="F98" s="46"/>
      <c r="G98" s="46"/>
      <c r="H98" s="46"/>
      <c r="I98" s="46"/>
      <c r="J98" s="46"/>
      <c r="K98" s="46"/>
      <c r="L98" s="46"/>
      <c r="M98" s="46"/>
      <c r="N98" s="46"/>
      <c r="O98" s="70"/>
    </row>
    <row r="99" spans="1:15" s="18" customFormat="1" hidden="1">
      <c r="A99" s="4"/>
      <c r="B99" s="558" t="s">
        <v>545</v>
      </c>
      <c r="C99" s="927"/>
      <c r="D99" s="66">
        <f>SUM(D95:D98)</f>
        <v>0</v>
      </c>
      <c r="E99" s="66">
        <f>SUM(E95:E98)</f>
        <v>0</v>
      </c>
      <c r="F99" s="66">
        <f t="shared" ref="F99:N99" si="37">SUM(F95:F98)</f>
        <v>0</v>
      </c>
      <c r="G99" s="66">
        <f t="shared" si="37"/>
        <v>0</v>
      </c>
      <c r="H99" s="66">
        <f t="shared" si="37"/>
        <v>0</v>
      </c>
      <c r="I99" s="66">
        <f t="shared" si="37"/>
        <v>0</v>
      </c>
      <c r="J99" s="66">
        <f t="shared" si="37"/>
        <v>0</v>
      </c>
      <c r="K99" s="66">
        <f t="shared" si="37"/>
        <v>0</v>
      </c>
      <c r="L99" s="66">
        <f t="shared" si="37"/>
        <v>0</v>
      </c>
      <c r="M99" s="66">
        <f t="shared" si="37"/>
        <v>0</v>
      </c>
      <c r="N99" s="66">
        <f t="shared" si="37"/>
        <v>0</v>
      </c>
      <c r="O99" s="78"/>
    </row>
    <row r="100" spans="1:15" s="14" customFormat="1" hidden="1">
      <c r="A100" s="73"/>
      <c r="B100" s="506" t="s">
        <v>546</v>
      </c>
      <c r="C100" s="502"/>
      <c r="D100" s="72"/>
      <c r="E100" s="498">
        <f t="shared" ref="E100:N100" si="38">ROUND(SUM(D99*E16+E99*E17)/12,4)</f>
        <v>0</v>
      </c>
      <c r="F100" s="498">
        <f t="shared" si="38"/>
        <v>0</v>
      </c>
      <c r="G100" s="498">
        <f t="shared" si="38"/>
        <v>0</v>
      </c>
      <c r="H100" s="498">
        <f t="shared" si="38"/>
        <v>0</v>
      </c>
      <c r="I100" s="498">
        <f t="shared" si="38"/>
        <v>0</v>
      </c>
      <c r="J100" s="498">
        <f t="shared" si="38"/>
        <v>0</v>
      </c>
      <c r="K100" s="498">
        <f t="shared" si="38"/>
        <v>0</v>
      </c>
      <c r="L100" s="498">
        <f t="shared" si="38"/>
        <v>0</v>
      </c>
      <c r="M100" s="498">
        <f t="shared" si="38"/>
        <v>0</v>
      </c>
      <c r="N100" s="498">
        <f t="shared" si="38"/>
        <v>0</v>
      </c>
      <c r="O100" s="503"/>
    </row>
    <row r="101" spans="1:15" s="14" customFormat="1" hidden="1">
      <c r="A101" s="73"/>
      <c r="B101" s="495"/>
      <c r="C101" s="502"/>
      <c r="D101" s="72"/>
      <c r="E101" s="498"/>
      <c r="F101" s="498"/>
      <c r="G101" s="498"/>
      <c r="H101" s="498"/>
      <c r="I101" s="498"/>
      <c r="J101" s="498"/>
      <c r="K101" s="498"/>
      <c r="L101" s="498"/>
      <c r="M101" s="498"/>
      <c r="N101" s="498"/>
      <c r="O101" s="503"/>
    </row>
    <row r="102" spans="1:15" s="65" customFormat="1" hidden="1">
      <c r="A102" s="63"/>
      <c r="B102" s="635">
        <f>'1.  LRAMVA Summary'!B40</f>
        <v>0</v>
      </c>
      <c r="C102" s="925" t="str">
        <f>'2. LRAMVA Threshold'!P43</f>
        <v/>
      </c>
      <c r="D102" s="46"/>
      <c r="E102" s="46"/>
      <c r="F102" s="46"/>
      <c r="G102" s="46"/>
      <c r="H102" s="46"/>
      <c r="I102" s="46"/>
      <c r="J102" s="46"/>
      <c r="K102" s="46"/>
      <c r="L102" s="46"/>
      <c r="M102" s="46"/>
      <c r="N102" s="46"/>
      <c r="O102" s="70"/>
    </row>
    <row r="103" spans="1:15" s="18" customFormat="1" hidden="1" outlineLevel="1">
      <c r="A103" s="4"/>
      <c r="B103" s="558" t="s">
        <v>542</v>
      </c>
      <c r="C103" s="926"/>
      <c r="D103" s="46"/>
      <c r="E103" s="46"/>
      <c r="F103" s="46"/>
      <c r="G103" s="46"/>
      <c r="H103" s="46"/>
      <c r="I103" s="46"/>
      <c r="J103" s="46"/>
      <c r="K103" s="46"/>
      <c r="L103" s="46"/>
      <c r="M103" s="46"/>
      <c r="N103" s="46"/>
      <c r="O103" s="70"/>
    </row>
    <row r="104" spans="1:15" s="18" customFormat="1" hidden="1" outlineLevel="1">
      <c r="A104" s="4"/>
      <c r="B104" s="558" t="s">
        <v>543</v>
      </c>
      <c r="C104" s="926"/>
      <c r="D104" s="46"/>
      <c r="E104" s="46"/>
      <c r="F104" s="46"/>
      <c r="G104" s="46"/>
      <c r="H104" s="46"/>
      <c r="I104" s="46"/>
      <c r="J104" s="46"/>
      <c r="K104" s="46"/>
      <c r="L104" s="46"/>
      <c r="M104" s="46"/>
      <c r="N104" s="46"/>
      <c r="O104" s="70"/>
    </row>
    <row r="105" spans="1:15" s="18" customFormat="1" hidden="1" outlineLevel="1">
      <c r="A105" s="4"/>
      <c r="B105" s="558" t="s">
        <v>544</v>
      </c>
      <c r="C105" s="926"/>
      <c r="D105" s="46"/>
      <c r="E105" s="46"/>
      <c r="F105" s="46"/>
      <c r="G105" s="46"/>
      <c r="H105" s="46"/>
      <c r="I105" s="46"/>
      <c r="J105" s="46"/>
      <c r="K105" s="46"/>
      <c r="L105" s="46"/>
      <c r="M105" s="46"/>
      <c r="N105" s="46"/>
      <c r="O105" s="70"/>
    </row>
    <row r="106" spans="1:15" s="18" customFormat="1" hidden="1">
      <c r="A106" s="4"/>
      <c r="B106" s="558" t="s">
        <v>545</v>
      </c>
      <c r="C106" s="927"/>
      <c r="D106" s="66">
        <f>SUM(D102:D105)</f>
        <v>0</v>
      </c>
      <c r="E106" s="66">
        <f>SUM(E102:E105)</f>
        <v>0</v>
      </c>
      <c r="F106" s="66">
        <f>SUM(F102:F105)</f>
        <v>0</v>
      </c>
      <c r="G106" s="66">
        <f t="shared" ref="G106:N106" si="39">SUM(G102:G105)</f>
        <v>0</v>
      </c>
      <c r="H106" s="66">
        <f t="shared" si="39"/>
        <v>0</v>
      </c>
      <c r="I106" s="66">
        <f t="shared" si="39"/>
        <v>0</v>
      </c>
      <c r="J106" s="66">
        <f t="shared" si="39"/>
        <v>0</v>
      </c>
      <c r="K106" s="66">
        <f t="shared" si="39"/>
        <v>0</v>
      </c>
      <c r="L106" s="66">
        <f t="shared" si="39"/>
        <v>0</v>
      </c>
      <c r="M106" s="66">
        <f t="shared" si="39"/>
        <v>0</v>
      </c>
      <c r="N106" s="66">
        <f t="shared" si="39"/>
        <v>0</v>
      </c>
      <c r="O106" s="78"/>
    </row>
    <row r="107" spans="1:15" s="14" customFormat="1" hidden="1">
      <c r="A107" s="73"/>
      <c r="B107" s="506" t="s">
        <v>546</v>
      </c>
      <c r="C107" s="502"/>
      <c r="D107" s="72"/>
      <c r="E107" s="498">
        <f t="shared" ref="E107:N107" si="40">ROUND(SUM(D106*E16+E106*E17)/12,4)</f>
        <v>0</v>
      </c>
      <c r="F107" s="498">
        <f t="shared" si="40"/>
        <v>0</v>
      </c>
      <c r="G107" s="498">
        <f t="shared" si="40"/>
        <v>0</v>
      </c>
      <c r="H107" s="498">
        <f t="shared" si="40"/>
        <v>0</v>
      </c>
      <c r="I107" s="498">
        <f t="shared" si="40"/>
        <v>0</v>
      </c>
      <c r="J107" s="498">
        <f t="shared" si="40"/>
        <v>0</v>
      </c>
      <c r="K107" s="498">
        <f t="shared" si="40"/>
        <v>0</v>
      </c>
      <c r="L107" s="498">
        <f t="shared" si="40"/>
        <v>0</v>
      </c>
      <c r="M107" s="498">
        <f t="shared" si="40"/>
        <v>0</v>
      </c>
      <c r="N107" s="498">
        <f t="shared" si="40"/>
        <v>0</v>
      </c>
      <c r="O107" s="503"/>
    </row>
    <row r="108" spans="1:15" s="14" customFormat="1" hidden="1">
      <c r="A108" s="73"/>
      <c r="B108" s="495"/>
      <c r="C108" s="502"/>
      <c r="D108" s="72"/>
      <c r="E108" s="498"/>
      <c r="F108" s="498"/>
      <c r="G108" s="498"/>
      <c r="H108" s="498"/>
      <c r="I108" s="498"/>
      <c r="J108" s="498"/>
      <c r="K108" s="498"/>
      <c r="L108" s="498"/>
      <c r="M108" s="498"/>
      <c r="N108" s="498"/>
      <c r="O108" s="503"/>
    </row>
    <row r="109" spans="1:15" s="65" customFormat="1" hidden="1">
      <c r="A109" s="63"/>
      <c r="B109" s="635">
        <f>'1.  LRAMVA Summary'!B41</f>
        <v>0</v>
      </c>
      <c r="C109" s="925" t="str">
        <f>'2. LRAMVA Threshold'!Q43</f>
        <v/>
      </c>
      <c r="D109" s="46"/>
      <c r="E109" s="46"/>
      <c r="F109" s="46"/>
      <c r="G109" s="46"/>
      <c r="H109" s="46"/>
      <c r="I109" s="46"/>
      <c r="J109" s="46"/>
      <c r="K109" s="46"/>
      <c r="L109" s="46"/>
      <c r="M109" s="46"/>
      <c r="N109" s="46"/>
      <c r="O109" s="70"/>
    </row>
    <row r="110" spans="1:15" s="18" customFormat="1" hidden="1" outlineLevel="1">
      <c r="A110" s="4"/>
      <c r="B110" s="558" t="s">
        <v>542</v>
      </c>
      <c r="C110" s="926"/>
      <c r="D110" s="46"/>
      <c r="E110" s="46"/>
      <c r="F110" s="46"/>
      <c r="G110" s="46"/>
      <c r="H110" s="46"/>
      <c r="I110" s="46"/>
      <c r="J110" s="46"/>
      <c r="K110" s="46"/>
      <c r="L110" s="46"/>
      <c r="M110" s="46"/>
      <c r="N110" s="46"/>
      <c r="O110" s="70"/>
    </row>
    <row r="111" spans="1:15" s="18" customFormat="1" hidden="1" outlineLevel="1">
      <c r="A111" s="4"/>
      <c r="B111" s="558" t="s">
        <v>543</v>
      </c>
      <c r="C111" s="926"/>
      <c r="D111" s="46"/>
      <c r="E111" s="46"/>
      <c r="F111" s="46"/>
      <c r="G111" s="46"/>
      <c r="H111" s="46"/>
      <c r="I111" s="46"/>
      <c r="J111" s="46"/>
      <c r="K111" s="46"/>
      <c r="L111" s="46"/>
      <c r="M111" s="46"/>
      <c r="N111" s="46"/>
      <c r="O111" s="70"/>
    </row>
    <row r="112" spans="1:15" s="18" customFormat="1" hidden="1" outlineLevel="1">
      <c r="A112" s="4"/>
      <c r="B112" s="558" t="s">
        <v>544</v>
      </c>
      <c r="C112" s="926"/>
      <c r="D112" s="46"/>
      <c r="E112" s="46"/>
      <c r="F112" s="46"/>
      <c r="G112" s="46"/>
      <c r="H112" s="46"/>
      <c r="I112" s="46"/>
      <c r="J112" s="46"/>
      <c r="K112" s="46"/>
      <c r="L112" s="46"/>
      <c r="M112" s="46"/>
      <c r="N112" s="46"/>
      <c r="O112" s="70"/>
    </row>
    <row r="113" spans="1:17" s="18" customFormat="1" hidden="1">
      <c r="A113" s="4"/>
      <c r="B113" s="558" t="s">
        <v>545</v>
      </c>
      <c r="C113" s="927"/>
      <c r="D113" s="66">
        <f>SUM(D109:D112)</f>
        <v>0</v>
      </c>
      <c r="E113" s="66">
        <f>SUM(E109:E112)</f>
        <v>0</v>
      </c>
      <c r="F113" s="66">
        <f>SUM(F109:F112)</f>
        <v>0</v>
      </c>
      <c r="G113" s="66">
        <f>SUM(G109:G112)</f>
        <v>0</v>
      </c>
      <c r="H113" s="66">
        <f t="shared" ref="H113:N113" si="41">SUM(H109:H112)</f>
        <v>0</v>
      </c>
      <c r="I113" s="66">
        <f t="shared" si="41"/>
        <v>0</v>
      </c>
      <c r="J113" s="66">
        <f t="shared" si="41"/>
        <v>0</v>
      </c>
      <c r="K113" s="66">
        <f t="shared" si="41"/>
        <v>0</v>
      </c>
      <c r="L113" s="66">
        <f t="shared" si="41"/>
        <v>0</v>
      </c>
      <c r="M113" s="66">
        <f t="shared" si="41"/>
        <v>0</v>
      </c>
      <c r="N113" s="66">
        <f t="shared" si="41"/>
        <v>0</v>
      </c>
      <c r="O113" s="78"/>
    </row>
    <row r="114" spans="1:17" s="14" customFormat="1" hidden="1">
      <c r="A114" s="73"/>
      <c r="B114" s="506" t="s">
        <v>546</v>
      </c>
      <c r="C114" s="502"/>
      <c r="D114" s="72"/>
      <c r="E114" s="498">
        <f t="shared" ref="E114:N114" si="42">ROUND(SUM(D113*E16+E113*E17)/12,4)</f>
        <v>0</v>
      </c>
      <c r="F114" s="498">
        <f t="shared" si="42"/>
        <v>0</v>
      </c>
      <c r="G114" s="498">
        <f t="shared" si="42"/>
        <v>0</v>
      </c>
      <c r="H114" s="498">
        <f t="shared" si="42"/>
        <v>0</v>
      </c>
      <c r="I114" s="498">
        <f t="shared" si="42"/>
        <v>0</v>
      </c>
      <c r="J114" s="498">
        <f t="shared" si="42"/>
        <v>0</v>
      </c>
      <c r="K114" s="498">
        <f t="shared" si="42"/>
        <v>0</v>
      </c>
      <c r="L114" s="498">
        <f t="shared" si="42"/>
        <v>0</v>
      </c>
      <c r="M114" s="498">
        <f t="shared" si="42"/>
        <v>0</v>
      </c>
      <c r="N114" s="498">
        <f t="shared" si="42"/>
        <v>0</v>
      </c>
      <c r="O114" s="503"/>
    </row>
    <row r="115" spans="1:17" s="71" customFormat="1" hidden="1">
      <c r="A115" s="73"/>
      <c r="B115" s="75"/>
      <c r="C115" s="82"/>
      <c r="D115" s="76"/>
      <c r="E115" s="76"/>
      <c r="F115" s="76"/>
      <c r="G115" s="76"/>
      <c r="H115" s="76"/>
      <c r="I115" s="76"/>
      <c r="J115" s="76"/>
      <c r="K115" s="509"/>
      <c r="L115" s="510"/>
      <c r="M115" s="510"/>
      <c r="N115" s="510"/>
      <c r="O115" s="511"/>
    </row>
    <row r="116" spans="1:17" s="3" customFormat="1" ht="21" customHeight="1">
      <c r="A116" s="4"/>
      <c r="B116" s="512" t="s">
        <v>594</v>
      </c>
      <c r="C116" s="99"/>
      <c r="D116" s="513"/>
      <c r="E116" s="513"/>
      <c r="F116" s="513"/>
      <c r="G116" s="513"/>
      <c r="H116" s="513"/>
      <c r="I116" s="513"/>
      <c r="J116" s="513"/>
      <c r="K116" s="513"/>
      <c r="L116" s="513"/>
      <c r="M116" s="513"/>
      <c r="N116" s="513"/>
      <c r="O116" s="513"/>
    </row>
    <row r="119" spans="1:17" ht="15.6">
      <c r="B119" s="118" t="s">
        <v>498</v>
      </c>
      <c r="J119" s="18"/>
    </row>
    <row r="120" spans="1:17" s="14" customFormat="1" ht="42.75" customHeight="1">
      <c r="A120" s="73"/>
      <c r="B120" s="929" t="s">
        <v>635</v>
      </c>
      <c r="C120" s="929"/>
      <c r="D120" s="929"/>
      <c r="E120" s="929"/>
      <c r="F120" s="929"/>
      <c r="G120" s="929"/>
      <c r="H120" s="929"/>
      <c r="I120" s="929"/>
      <c r="J120" s="929"/>
      <c r="K120" s="929"/>
      <c r="L120" s="929"/>
      <c r="M120" s="929"/>
      <c r="N120" s="929"/>
      <c r="O120" s="929"/>
      <c r="P120" s="929"/>
    </row>
    <row r="121" spans="1:17" s="18" customFormat="1" ht="9" customHeight="1">
      <c r="A121" s="4"/>
      <c r="B121" s="118"/>
      <c r="C121" s="79"/>
    </row>
    <row r="122" spans="1:17" ht="63.75" customHeight="1">
      <c r="B122" s="259" t="s">
        <v>237</v>
      </c>
      <c r="C122" s="259" t="str">
        <f>'1.  LRAMVA Summary'!D51</f>
        <v>Residential</v>
      </c>
      <c r="D122" s="259" t="str">
        <f>'1.  LRAMVA Summary'!E51</f>
        <v>GS&lt;50 kW</v>
      </c>
      <c r="E122" s="259" t="str">
        <f>'1.  LRAMVA Summary'!F51</f>
        <v>GS&gt;50 kW</v>
      </c>
      <c r="F122" s="259" t="str">
        <f>'1.  LRAMVA Summary'!G51</f>
        <v>Large Use</v>
      </c>
      <c r="G122" s="259" t="str">
        <f>'1.  LRAMVA Summary'!H51</f>
        <v>Unmetered Scattered Load</v>
      </c>
      <c r="H122" s="259" t="str">
        <f>'1.  LRAMVA Summary'!I51</f>
        <v>Sentinel Lighting</v>
      </c>
      <c r="I122" s="259" t="str">
        <f>'1.  LRAMVA Summary'!J51</f>
        <v>Street Lighting</v>
      </c>
      <c r="J122" s="259" t="str">
        <f>'1.  LRAMVA Summary'!K51</f>
        <v/>
      </c>
      <c r="K122" s="259" t="str">
        <f>'1.  LRAMVA Summary'!L51</f>
        <v/>
      </c>
      <c r="L122" s="259" t="str">
        <f>'1.  LRAMVA Summary'!M51</f>
        <v/>
      </c>
      <c r="M122" s="259" t="str">
        <f>'1.  LRAMVA Summary'!N51</f>
        <v/>
      </c>
      <c r="N122" s="259" t="str">
        <f>'1.  LRAMVA Summary'!O51</f>
        <v/>
      </c>
      <c r="O122" s="259" t="str">
        <f>'1.  LRAMVA Summary'!P51</f>
        <v/>
      </c>
      <c r="P122" s="259" t="str">
        <f>'1.  LRAMVA Summary'!Q51</f>
        <v/>
      </c>
      <c r="Q122" s="18"/>
    </row>
    <row r="123" spans="1:17" s="18" customFormat="1">
      <c r="A123" s="92"/>
      <c r="B123" s="608"/>
      <c r="C123" s="609" t="str">
        <f>'1.  LRAMVA Summary'!D52</f>
        <v>kWh</v>
      </c>
      <c r="D123" s="609" t="str">
        <f>'1.  LRAMVA Summary'!E52</f>
        <v>kWh</v>
      </c>
      <c r="E123" s="609" t="str">
        <f>'1.  LRAMVA Summary'!F52</f>
        <v>kW</v>
      </c>
      <c r="F123" s="609" t="str">
        <f>'1.  LRAMVA Summary'!G52</f>
        <v>kW</v>
      </c>
      <c r="G123" s="609" t="str">
        <f>'1.  LRAMVA Summary'!H52</f>
        <v>kWh</v>
      </c>
      <c r="H123" s="609" t="str">
        <f>'1.  LRAMVA Summary'!I52</f>
        <v>kW</v>
      </c>
      <c r="I123" s="609" t="str">
        <f>'1.  LRAMVA Summary'!J52</f>
        <v>kW</v>
      </c>
      <c r="J123" s="609" t="str">
        <f>'1.  LRAMVA Summary'!K52</f>
        <v/>
      </c>
      <c r="K123" s="609" t="str">
        <f>'1.  LRAMVA Summary'!L52</f>
        <v/>
      </c>
      <c r="L123" s="609" t="str">
        <f>'1.  LRAMVA Summary'!M52</f>
        <v/>
      </c>
      <c r="M123" s="609" t="str">
        <f>'1.  LRAMVA Summary'!N52</f>
        <v/>
      </c>
      <c r="N123" s="609" t="str">
        <f>'1.  LRAMVA Summary'!O52</f>
        <v/>
      </c>
      <c r="O123" s="609" t="str">
        <f>'1.  LRAMVA Summary'!P52</f>
        <v/>
      </c>
      <c r="P123" s="610" t="str">
        <f>'1.  LRAMVA Summary'!Q52</f>
        <v/>
      </c>
    </row>
    <row r="124" spans="1:17">
      <c r="B124" s="523">
        <v>2011</v>
      </c>
      <c r="C124" s="514">
        <f t="shared" ref="C124:C129" si="43">HLOOKUP(B124,$E$15:$O$114,9,FALSE)</f>
        <v>0</v>
      </c>
      <c r="D124" s="515">
        <f>HLOOKUP(B124,$E$15:$O$114,16,FALSE)</f>
        <v>0</v>
      </c>
      <c r="E124" s="516">
        <f>HLOOKUP(B124,$E$15:$O$114,23,FALSE)</f>
        <v>0</v>
      </c>
      <c r="F124" s="515">
        <f>HLOOKUP(B124,$E$15:$O$114,30,FALSE)</f>
        <v>0</v>
      </c>
      <c r="G124" s="516">
        <f>HLOOKUP(B124,$E$15:$O$114,37,FALSE)</f>
        <v>0</v>
      </c>
      <c r="H124" s="515">
        <f>HLOOKUP(B124,$E$15:$O$114,44,FALSE)</f>
        <v>0</v>
      </c>
      <c r="I124" s="516">
        <f>HLOOKUP(B124,$E$15:$O$114,51,FALSE)</f>
        <v>0</v>
      </c>
      <c r="J124" s="516">
        <f>HLOOKUP(B124,$E$15:$O$114,58,FALSE)</f>
        <v>0</v>
      </c>
      <c r="K124" s="516">
        <f>HLOOKUP(B124,$E$15:$O$114,65,FALSE)</f>
        <v>0</v>
      </c>
      <c r="L124" s="516">
        <f>HLOOKUP(B124,$E$15:$O$114,72,FALSE)</f>
        <v>0</v>
      </c>
      <c r="M124" s="516">
        <f>HLOOKUP(B124,$E$15:$O$114,79,FALSE)</f>
        <v>0</v>
      </c>
      <c r="N124" s="516">
        <f>HLOOKUP(B124,$E$15:$O$114,86,FALSE)</f>
        <v>0</v>
      </c>
      <c r="O124" s="516">
        <f>HLOOKUP(B124,$E$15:$O$114,93,FALSE)</f>
        <v>0</v>
      </c>
      <c r="P124" s="516">
        <f>HLOOKUP(B124,$E$15:$O$114,100,FALSE)</f>
        <v>0</v>
      </c>
    </row>
    <row r="125" spans="1:17">
      <c r="B125" s="524">
        <v>2012</v>
      </c>
      <c r="C125" s="517">
        <f t="shared" si="43"/>
        <v>0</v>
      </c>
      <c r="D125" s="518">
        <f>HLOOKUP(B125,$E$15:$O$114,16,FALSE)</f>
        <v>0</v>
      </c>
      <c r="E125" s="519">
        <f>HLOOKUP(B125,$E$15:$O$114,23,FALSE)</f>
        <v>0</v>
      </c>
      <c r="F125" s="518">
        <f>HLOOKUP(B125,$E$15:$O$114,30,FALSE)</f>
        <v>0</v>
      </c>
      <c r="G125" s="519">
        <f>HLOOKUP(B125,$E$15:$O$114,37,FALSE)</f>
        <v>0</v>
      </c>
      <c r="H125" s="518">
        <f>HLOOKUP(B125,$E$15:$O$114,44,FALSE)</f>
        <v>0</v>
      </c>
      <c r="I125" s="519">
        <f>HLOOKUP(B125,$E$15:$O$114,51,FALSE)</f>
        <v>0</v>
      </c>
      <c r="J125" s="519">
        <f>HLOOKUP(B125,$E$15:$O$114,58,FALSE)</f>
        <v>0</v>
      </c>
      <c r="K125" s="519">
        <f>HLOOKUP(B125,$E$15:$O$114,65,FALSE)</f>
        <v>0</v>
      </c>
      <c r="L125" s="519">
        <f>HLOOKUP(B125,$E$15:$O$114,72,FALSE)</f>
        <v>0</v>
      </c>
      <c r="M125" s="519">
        <f>HLOOKUP(B125,$E$15:$O$114,79,FALSE)</f>
        <v>0</v>
      </c>
      <c r="N125" s="519">
        <f>HLOOKUP(B125,$E$15:$O$114,86,FALSE)</f>
        <v>0</v>
      </c>
      <c r="O125" s="519">
        <f>HLOOKUP(B125,$E$15:$O$114,93,FALSE)</f>
        <v>0</v>
      </c>
      <c r="P125" s="519">
        <f t="shared" ref="P125:P133" si="44">HLOOKUP(B125,$E$15:$O$114,100,FALSE)</f>
        <v>0</v>
      </c>
    </row>
    <row r="126" spans="1:17">
      <c r="B126" s="524">
        <v>2013</v>
      </c>
      <c r="C126" s="517">
        <f t="shared" si="43"/>
        <v>0</v>
      </c>
      <c r="D126" s="518">
        <f t="shared" ref="D126:D133" si="45">HLOOKUP(B126,$E$15:$O$114,16,FALSE)</f>
        <v>0</v>
      </c>
      <c r="E126" s="519">
        <f t="shared" ref="E126:E133" si="46">HLOOKUP(B126,$E$15:$O$114,23,FALSE)</f>
        <v>0</v>
      </c>
      <c r="F126" s="518">
        <f t="shared" ref="F126:F133" si="47">HLOOKUP(B126,$E$15:$O$114,30,FALSE)</f>
        <v>0</v>
      </c>
      <c r="G126" s="519">
        <f t="shared" ref="G126:G132" si="48">HLOOKUP(B126,$E$15:$O$114,37,FALSE)</f>
        <v>0</v>
      </c>
      <c r="H126" s="518">
        <f t="shared" ref="H126:H133" si="49">HLOOKUP(B126,$E$15:$O$114,44,FALSE)</f>
        <v>0</v>
      </c>
      <c r="I126" s="519">
        <f t="shared" ref="I126:I133" si="50">HLOOKUP(B126,$E$15:$O$114,51,FALSE)</f>
        <v>0</v>
      </c>
      <c r="J126" s="519">
        <f t="shared" ref="J126:J133" si="51">HLOOKUP(B126,$E$15:$O$114,58,FALSE)</f>
        <v>0</v>
      </c>
      <c r="K126" s="519">
        <f t="shared" ref="K126:K133" si="52">HLOOKUP(B126,$E$15:$O$114,65,FALSE)</f>
        <v>0</v>
      </c>
      <c r="L126" s="519">
        <f t="shared" ref="L126:L133" si="53">HLOOKUP(B126,$E$15:$O$114,72,FALSE)</f>
        <v>0</v>
      </c>
      <c r="M126" s="519">
        <f t="shared" ref="M126:M133" si="54">HLOOKUP(B126,$E$15:$O$114,79,FALSE)</f>
        <v>0</v>
      </c>
      <c r="N126" s="519">
        <f t="shared" ref="N126:N133" si="55">HLOOKUP(B126,$E$15:$O$114,86,FALSE)</f>
        <v>0</v>
      </c>
      <c r="O126" s="519">
        <f t="shared" ref="O126:O133" si="56">HLOOKUP(B126,$E$15:$O$114,93,FALSE)</f>
        <v>0</v>
      </c>
      <c r="P126" s="519">
        <f t="shared" si="44"/>
        <v>0</v>
      </c>
    </row>
    <row r="127" spans="1:17">
      <c r="B127" s="524">
        <v>2014</v>
      </c>
      <c r="C127" s="517">
        <f t="shared" si="43"/>
        <v>0</v>
      </c>
      <c r="D127" s="518">
        <f>HLOOKUP(B127,$E$15:$O$114,16,FALSE)</f>
        <v>0</v>
      </c>
      <c r="E127" s="519">
        <f>HLOOKUP(B127,$E$15:$O$114,23,FALSE)</f>
        <v>0</v>
      </c>
      <c r="F127" s="518">
        <f>HLOOKUP(B127,$E$15:$O$114,30,FALSE)</f>
        <v>0</v>
      </c>
      <c r="G127" s="519">
        <f>HLOOKUP(B127,$E$15:$O$114,37,FALSE)</f>
        <v>0</v>
      </c>
      <c r="H127" s="518">
        <f>HLOOKUP(B127,$E$15:$O$114,44,FALSE)</f>
        <v>0</v>
      </c>
      <c r="I127" s="519">
        <f>HLOOKUP(B127,$E$15:$O$114,51,FALSE)</f>
        <v>0</v>
      </c>
      <c r="J127" s="519">
        <f>HLOOKUP(B127,$E$15:$O$114,58,FALSE)</f>
        <v>0</v>
      </c>
      <c r="K127" s="519">
        <f>HLOOKUP(B127,$E$15:$O$114,65,FALSE)</f>
        <v>0</v>
      </c>
      <c r="L127" s="519">
        <f>HLOOKUP(B127,$E$15:$O$114,72,FALSE)</f>
        <v>0</v>
      </c>
      <c r="M127" s="519">
        <f>HLOOKUP(B127,$E$15:$O$114,79,FALSE)</f>
        <v>0</v>
      </c>
      <c r="N127" s="519">
        <f>HLOOKUP(B127,$E$15:$O$114,86,FALSE)</f>
        <v>0</v>
      </c>
      <c r="O127" s="519">
        <f>HLOOKUP(B127,$E$15:$O$114,93,FALSE)</f>
        <v>0</v>
      </c>
      <c r="P127" s="519">
        <f>HLOOKUP(B127,$E$15:$O$114,100,FALSE)</f>
        <v>0</v>
      </c>
    </row>
    <row r="128" spans="1:17">
      <c r="B128" s="524">
        <v>2015</v>
      </c>
      <c r="C128" s="517">
        <f t="shared" si="43"/>
        <v>0</v>
      </c>
      <c r="D128" s="518">
        <f t="shared" si="45"/>
        <v>0</v>
      </c>
      <c r="E128" s="519">
        <f t="shared" si="46"/>
        <v>0</v>
      </c>
      <c r="F128" s="518">
        <f t="shared" si="47"/>
        <v>0</v>
      </c>
      <c r="G128" s="519">
        <f t="shared" si="48"/>
        <v>0</v>
      </c>
      <c r="H128" s="518">
        <f t="shared" si="49"/>
        <v>0</v>
      </c>
      <c r="I128" s="519">
        <f t="shared" si="50"/>
        <v>0</v>
      </c>
      <c r="J128" s="519">
        <f t="shared" si="51"/>
        <v>0</v>
      </c>
      <c r="K128" s="519">
        <f t="shared" si="52"/>
        <v>0</v>
      </c>
      <c r="L128" s="519">
        <f t="shared" si="53"/>
        <v>0</v>
      </c>
      <c r="M128" s="519">
        <f t="shared" si="54"/>
        <v>0</v>
      </c>
      <c r="N128" s="519">
        <f t="shared" si="55"/>
        <v>0</v>
      </c>
      <c r="O128" s="519">
        <f t="shared" si="56"/>
        <v>0</v>
      </c>
      <c r="P128" s="519">
        <f t="shared" si="44"/>
        <v>0</v>
      </c>
    </row>
    <row r="129" spans="2:16">
      <c r="B129" s="524">
        <v>2016</v>
      </c>
      <c r="C129" s="517">
        <f t="shared" si="43"/>
        <v>0</v>
      </c>
      <c r="D129" s="518">
        <f t="shared" si="45"/>
        <v>0</v>
      </c>
      <c r="E129" s="519">
        <f t="shared" si="46"/>
        <v>0</v>
      </c>
      <c r="F129" s="518">
        <f t="shared" si="47"/>
        <v>0</v>
      </c>
      <c r="G129" s="519">
        <f t="shared" si="48"/>
        <v>0</v>
      </c>
      <c r="H129" s="518">
        <f t="shared" si="49"/>
        <v>0</v>
      </c>
      <c r="I129" s="519">
        <f t="shared" si="50"/>
        <v>0</v>
      </c>
      <c r="J129" s="519">
        <f t="shared" si="51"/>
        <v>0</v>
      </c>
      <c r="K129" s="519">
        <f t="shared" si="52"/>
        <v>0</v>
      </c>
      <c r="L129" s="519">
        <f t="shared" si="53"/>
        <v>0</v>
      </c>
      <c r="M129" s="519">
        <f t="shared" si="54"/>
        <v>0</v>
      </c>
      <c r="N129" s="519">
        <f t="shared" si="55"/>
        <v>0</v>
      </c>
      <c r="O129" s="519">
        <f t="shared" si="56"/>
        <v>0</v>
      </c>
      <c r="P129" s="519">
        <f t="shared" si="44"/>
        <v>0</v>
      </c>
    </row>
    <row r="130" spans="2:16">
      <c r="B130" s="524">
        <v>2017</v>
      </c>
      <c r="C130" s="517">
        <f>HLOOKUP(B130,$E$15:$O$114,9,FALSE)</f>
        <v>1.2999999999999999E-2</v>
      </c>
      <c r="D130" s="518">
        <f t="shared" si="45"/>
        <v>1.83E-2</v>
      </c>
      <c r="E130" s="519">
        <f t="shared" si="46"/>
        <v>4.2037000000000004</v>
      </c>
      <c r="F130" s="518">
        <f t="shared" si="47"/>
        <v>2.2421000000000002</v>
      </c>
      <c r="G130" s="519">
        <f t="shared" si="48"/>
        <v>1.95E-2</v>
      </c>
      <c r="H130" s="518">
        <f t="shared" si="49"/>
        <v>9.8694000000000006</v>
      </c>
      <c r="I130" s="519">
        <f t="shared" si="50"/>
        <v>6.3221999999999996</v>
      </c>
      <c r="J130" s="519">
        <f t="shared" si="51"/>
        <v>0</v>
      </c>
      <c r="K130" s="519">
        <f t="shared" si="52"/>
        <v>0</v>
      </c>
      <c r="L130" s="519">
        <f t="shared" si="53"/>
        <v>0</v>
      </c>
      <c r="M130" s="519">
        <f t="shared" si="54"/>
        <v>0</v>
      </c>
      <c r="N130" s="519">
        <f t="shared" si="55"/>
        <v>0</v>
      </c>
      <c r="O130" s="519">
        <f t="shared" si="56"/>
        <v>0</v>
      </c>
      <c r="P130" s="519">
        <f t="shared" si="44"/>
        <v>0</v>
      </c>
    </row>
    <row r="131" spans="2:16">
      <c r="B131" s="524">
        <v>2018</v>
      </c>
      <c r="C131" s="517">
        <f t="shared" ref="C131:C133" si="57">HLOOKUP(B131,$E$15:$O$114,9,FALSE)</f>
        <v>0</v>
      </c>
      <c r="D131" s="518">
        <f t="shared" si="45"/>
        <v>0</v>
      </c>
      <c r="E131" s="519">
        <f t="shared" si="46"/>
        <v>0</v>
      </c>
      <c r="F131" s="518">
        <f t="shared" si="47"/>
        <v>0</v>
      </c>
      <c r="G131" s="519">
        <f t="shared" si="48"/>
        <v>0</v>
      </c>
      <c r="H131" s="518">
        <f t="shared" si="49"/>
        <v>0</v>
      </c>
      <c r="I131" s="519">
        <f t="shared" si="50"/>
        <v>0</v>
      </c>
      <c r="J131" s="519">
        <f t="shared" si="51"/>
        <v>0</v>
      </c>
      <c r="K131" s="519">
        <f t="shared" si="52"/>
        <v>0</v>
      </c>
      <c r="L131" s="519">
        <f t="shared" si="53"/>
        <v>0</v>
      </c>
      <c r="M131" s="519">
        <f t="shared" si="54"/>
        <v>0</v>
      </c>
      <c r="N131" s="519">
        <f t="shared" si="55"/>
        <v>0</v>
      </c>
      <c r="O131" s="519">
        <f t="shared" si="56"/>
        <v>0</v>
      </c>
      <c r="P131" s="519">
        <f t="shared" si="44"/>
        <v>0</v>
      </c>
    </row>
    <row r="132" spans="2:16">
      <c r="B132" s="524">
        <v>2019</v>
      </c>
      <c r="C132" s="517">
        <f t="shared" si="57"/>
        <v>0</v>
      </c>
      <c r="D132" s="518">
        <f t="shared" si="45"/>
        <v>0</v>
      </c>
      <c r="E132" s="519">
        <f t="shared" si="46"/>
        <v>0</v>
      </c>
      <c r="F132" s="518">
        <f t="shared" si="47"/>
        <v>0</v>
      </c>
      <c r="G132" s="519">
        <f t="shared" si="48"/>
        <v>0</v>
      </c>
      <c r="H132" s="518">
        <f t="shared" si="49"/>
        <v>0</v>
      </c>
      <c r="I132" s="519">
        <f t="shared" si="50"/>
        <v>0</v>
      </c>
      <c r="J132" s="519">
        <f t="shared" si="51"/>
        <v>0</v>
      </c>
      <c r="K132" s="519">
        <f t="shared" si="52"/>
        <v>0</v>
      </c>
      <c r="L132" s="519">
        <f t="shared" si="53"/>
        <v>0</v>
      </c>
      <c r="M132" s="519">
        <f t="shared" si="54"/>
        <v>0</v>
      </c>
      <c r="N132" s="519">
        <f t="shared" si="55"/>
        <v>0</v>
      </c>
      <c r="O132" s="519">
        <f t="shared" si="56"/>
        <v>0</v>
      </c>
      <c r="P132" s="519">
        <f t="shared" si="44"/>
        <v>0</v>
      </c>
    </row>
    <row r="133" spans="2:16">
      <c r="B133" s="525">
        <v>2020</v>
      </c>
      <c r="C133" s="520">
        <f t="shared" si="57"/>
        <v>0</v>
      </c>
      <c r="D133" s="521">
        <f t="shared" si="45"/>
        <v>0</v>
      </c>
      <c r="E133" s="522">
        <f t="shared" si="46"/>
        <v>0</v>
      </c>
      <c r="F133" s="521">
        <f t="shared" si="47"/>
        <v>0</v>
      </c>
      <c r="G133" s="522">
        <f>HLOOKUP(B133,$E$15:$O$114,37,FALSE)</f>
        <v>0</v>
      </c>
      <c r="H133" s="521">
        <f t="shared" si="49"/>
        <v>0</v>
      </c>
      <c r="I133" s="522">
        <f t="shared" si="50"/>
        <v>0</v>
      </c>
      <c r="J133" s="522">
        <f t="shared" si="51"/>
        <v>0</v>
      </c>
      <c r="K133" s="522">
        <f t="shared" si="52"/>
        <v>0</v>
      </c>
      <c r="L133" s="522">
        <f t="shared" si="53"/>
        <v>0</v>
      </c>
      <c r="M133" s="522">
        <f t="shared" si="54"/>
        <v>0</v>
      </c>
      <c r="N133" s="522">
        <f t="shared" si="55"/>
        <v>0</v>
      </c>
      <c r="O133" s="522">
        <f t="shared" si="56"/>
        <v>0</v>
      </c>
      <c r="P133" s="522">
        <f t="shared" si="44"/>
        <v>0</v>
      </c>
    </row>
    <row r="134" spans="2:16" ht="18.75" customHeight="1">
      <c r="B134" s="512" t="s">
        <v>594</v>
      </c>
      <c r="C134" s="621"/>
      <c r="D134" s="622"/>
      <c r="E134" s="623"/>
      <c r="F134" s="622"/>
      <c r="G134" s="622"/>
      <c r="H134" s="622"/>
      <c r="I134" s="622"/>
      <c r="J134" s="622"/>
      <c r="K134" s="622"/>
      <c r="L134" s="622"/>
      <c r="M134" s="622"/>
      <c r="N134" s="622"/>
      <c r="O134" s="622"/>
      <c r="P134" s="622"/>
    </row>
    <row r="136" spans="2:16">
      <c r="B136" s="615" t="s">
        <v>578</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0866141732283472" right="0.70866141732283472" top="0.74803149606299213" bottom="0.74803149606299213" header="0.31496062992125984" footer="0.31496062992125984"/>
  <pageSetup scale="39" orientation="landscape" r:id="rId1"/>
  <rowBreaks count="1" manualBreakCount="1">
    <brk id="118"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8"/>
  <sheetViews>
    <sheetView tabSelected="1" topLeftCell="A2" zoomScale="90" zoomScaleNormal="90" workbookViewId="0">
      <selection activeCell="B18" sqref="B18:X18"/>
    </sheetView>
  </sheetViews>
  <sheetFormatPr defaultColWidth="9.109375" defaultRowHeight="14.4"/>
  <cols>
    <col min="1" max="16384" width="9.109375" style="12"/>
  </cols>
  <sheetData>
    <row r="14" spans="2:24" ht="15.6">
      <c r="B14" s="611" t="s">
        <v>520</v>
      </c>
    </row>
    <row r="15" spans="2:24" ht="15.6">
      <c r="B15" s="611"/>
    </row>
    <row r="16" spans="2:24" s="870" customFormat="1" ht="28.5" customHeight="1">
      <c r="B16" s="935" t="s">
        <v>809</v>
      </c>
      <c r="C16" s="935"/>
      <c r="D16" s="935"/>
      <c r="E16" s="935"/>
      <c r="F16" s="935"/>
      <c r="G16" s="935"/>
      <c r="H16" s="935"/>
      <c r="I16" s="935"/>
      <c r="J16" s="935"/>
      <c r="K16" s="935"/>
      <c r="L16" s="935"/>
      <c r="M16" s="935"/>
      <c r="N16" s="935"/>
      <c r="O16" s="935"/>
      <c r="P16" s="935"/>
      <c r="Q16" s="935"/>
      <c r="R16" s="935"/>
      <c r="S16" s="935"/>
      <c r="T16" s="935"/>
      <c r="U16" s="935"/>
      <c r="V16" s="935"/>
      <c r="W16" s="935"/>
      <c r="X16" s="935"/>
    </row>
    <row r="18" spans="2:24" ht="63" customHeight="1">
      <c r="B18" s="936" t="s">
        <v>924</v>
      </c>
      <c r="C18" s="936"/>
      <c r="D18" s="936"/>
      <c r="E18" s="936"/>
      <c r="F18" s="936"/>
      <c r="G18" s="936"/>
      <c r="H18" s="936"/>
      <c r="I18" s="936"/>
      <c r="J18" s="936"/>
      <c r="K18" s="936"/>
      <c r="L18" s="936"/>
      <c r="M18" s="936"/>
      <c r="N18" s="936"/>
      <c r="O18" s="936"/>
      <c r="P18" s="936"/>
      <c r="Q18" s="936"/>
      <c r="R18" s="936"/>
      <c r="S18" s="936"/>
      <c r="T18" s="936"/>
      <c r="U18" s="936"/>
      <c r="V18" s="936"/>
      <c r="W18" s="936"/>
      <c r="X18" s="936"/>
    </row>
  </sheetData>
  <mergeCells count="2">
    <mergeCell ref="B16:X16"/>
    <mergeCell ref="B18:X1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569"/>
  <sheetViews>
    <sheetView zoomScale="40" zoomScaleNormal="40" zoomScaleSheetLayoutView="10" zoomScalePageLayoutView="85" workbookViewId="0">
      <pane xSplit="2" topLeftCell="C1" activePane="topRight" state="frozen"/>
      <selection activeCell="C28" sqref="C28"/>
      <selection pane="topRight" activeCell="E4" sqref="E4"/>
    </sheetView>
  </sheetViews>
  <sheetFormatPr defaultColWidth="9.109375" defaultRowHeight="13.8" outlineLevelRow="1" outlineLevelCol="1"/>
  <cols>
    <col min="1" max="1" width="4.6640625" style="532" customWidth="1"/>
    <col min="2" max="2" width="49.6640625" style="276" customWidth="1"/>
    <col min="3" max="3" width="14" style="276" customWidth="1"/>
    <col min="4" max="4" width="18.109375" style="275" customWidth="1"/>
    <col min="5" max="5" width="15.33203125" style="275" customWidth="1" outlineLevel="1"/>
    <col min="6" max="6" width="18.6640625" style="275" customWidth="1" outlineLevel="1"/>
    <col min="7" max="7" width="18.33203125" style="275" customWidth="1" outlineLevel="1"/>
    <col min="8" max="8" width="16.33203125" style="275" customWidth="1" outlineLevel="1"/>
    <col min="9" max="9" width="17.109375" style="275" customWidth="1" outlineLevel="1"/>
    <col min="10" max="13" width="11.5546875" style="275" customWidth="1" outlineLevel="1"/>
    <col min="14" max="14" width="12.44140625" style="275" customWidth="1" outlineLevel="1"/>
    <col min="15" max="15" width="17.5546875" style="275" customWidth="1"/>
    <col min="16" max="18" width="9.44140625" style="275" customWidth="1" outlineLevel="1"/>
    <col min="19" max="19" width="13.109375" style="275" customWidth="1" outlineLevel="1"/>
    <col min="20" max="24" width="9.44140625" style="275" customWidth="1" outlineLevel="1"/>
    <col min="25" max="25" width="18.5546875" style="277" bestFit="1" customWidth="1"/>
    <col min="26" max="26" width="15.88671875" style="277" bestFit="1" customWidth="1"/>
    <col min="27" max="27" width="16.88671875" style="277" customWidth="1"/>
    <col min="28" max="28" width="17.5546875" style="277" customWidth="1"/>
    <col min="29" max="31" width="14.5546875" style="277" customWidth="1"/>
    <col min="32" max="35" width="14.5546875" style="277" customWidth="1" outlineLevel="1"/>
    <col min="36" max="38" width="15" style="277" customWidth="1" outlineLevel="1"/>
    <col min="39" max="39" width="20.6640625" style="278" bestFit="1" customWidth="1"/>
    <col min="40" max="16384" width="9.109375" style="275"/>
  </cols>
  <sheetData>
    <row r="1" spans="1:39" ht="164.25" customHeight="1"/>
    <row r="2" spans="1:39" ht="23.25" customHeight="1" thickBot="1"/>
    <row r="3" spans="1:39" ht="25.5" customHeight="1" thickBot="1">
      <c r="B3" s="937" t="s">
        <v>172</v>
      </c>
      <c r="C3" s="279" t="s">
        <v>176</v>
      </c>
      <c r="D3" s="530"/>
      <c r="E3" s="280"/>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2"/>
    </row>
    <row r="4" spans="1:39" ht="24" customHeight="1" thickBot="1">
      <c r="B4" s="937"/>
      <c r="C4" s="283" t="s">
        <v>173</v>
      </c>
      <c r="D4" s="284"/>
      <c r="E4" s="285"/>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2"/>
    </row>
    <row r="5" spans="1:39" ht="29.25" customHeight="1" thickBot="1">
      <c r="B5" s="588"/>
      <c r="C5" s="933" t="s">
        <v>612</v>
      </c>
      <c r="D5" s="934"/>
      <c r="E5" s="285"/>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2"/>
    </row>
    <row r="6" spans="1:39" ht="20.25" customHeight="1">
      <c r="B6" s="286"/>
      <c r="C6" s="287"/>
      <c r="D6" s="288"/>
      <c r="E6" s="288"/>
      <c r="F6" s="288"/>
      <c r="G6" s="288"/>
      <c r="H6" s="288"/>
      <c r="I6" s="288"/>
      <c r="J6" s="288"/>
      <c r="K6" s="288"/>
      <c r="L6" s="288"/>
      <c r="M6" s="288"/>
      <c r="N6" s="288"/>
      <c r="O6" s="288"/>
      <c r="P6" s="288"/>
      <c r="Q6" s="288"/>
      <c r="R6" s="288"/>
      <c r="S6" s="288"/>
      <c r="T6" s="288"/>
      <c r="U6" s="288"/>
      <c r="V6" s="288"/>
      <c r="W6" s="288"/>
      <c r="X6" s="288"/>
      <c r="Y6" s="289"/>
      <c r="Z6" s="289"/>
      <c r="AA6" s="289"/>
      <c r="AB6" s="289"/>
      <c r="AC6" s="289"/>
      <c r="AD6" s="289"/>
      <c r="AE6" s="289"/>
      <c r="AF6" s="290"/>
      <c r="AG6" s="290"/>
      <c r="AH6" s="290"/>
      <c r="AI6" s="290"/>
      <c r="AJ6" s="290"/>
      <c r="AK6" s="290"/>
      <c r="AL6" s="290"/>
      <c r="AM6" s="291"/>
    </row>
    <row r="7" spans="1:39" ht="76.95" customHeight="1">
      <c r="B7" s="937" t="s">
        <v>520</v>
      </c>
      <c r="C7" s="945" t="s">
        <v>642</v>
      </c>
      <c r="D7" s="945"/>
      <c r="E7" s="945"/>
      <c r="F7" s="945"/>
      <c r="G7" s="945"/>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row>
    <row r="8" spans="1:39" s="293" customFormat="1" ht="76.95" customHeight="1">
      <c r="A8" s="532"/>
      <c r="B8" s="937"/>
      <c r="C8" s="945" t="s">
        <v>637</v>
      </c>
      <c r="D8" s="945"/>
      <c r="E8" s="945"/>
      <c r="F8" s="945"/>
      <c r="G8" s="945"/>
      <c r="H8" s="945"/>
      <c r="I8" s="945"/>
      <c r="J8" s="945"/>
      <c r="K8" s="945"/>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row>
    <row r="9" spans="1:39" s="293" customFormat="1" ht="76.95" customHeight="1">
      <c r="A9" s="532"/>
      <c r="B9" s="295"/>
      <c r="C9" s="945" t="s">
        <v>640</v>
      </c>
      <c r="D9" s="945"/>
      <c r="E9" s="945"/>
      <c r="F9" s="945"/>
      <c r="G9" s="945"/>
      <c r="H9" s="945"/>
      <c r="I9" s="945"/>
      <c r="J9" s="945"/>
      <c r="K9" s="945"/>
      <c r="L9" s="945"/>
      <c r="M9" s="945"/>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row>
    <row r="10" spans="1:39" ht="76.95" customHeight="1">
      <c r="B10" s="296"/>
      <c r="C10" s="945" t="s">
        <v>641</v>
      </c>
      <c r="D10" s="945"/>
      <c r="E10" s="945"/>
      <c r="F10" s="945"/>
      <c r="G10" s="945"/>
      <c r="H10" s="945"/>
      <c r="I10" s="945"/>
      <c r="J10" s="945"/>
      <c r="K10" s="945"/>
      <c r="L10" s="945"/>
      <c r="M10" s="945"/>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row>
    <row r="11" spans="1:39" ht="76.95" customHeight="1">
      <c r="C11" s="945" t="s">
        <v>653</v>
      </c>
      <c r="D11" s="945"/>
      <c r="E11" s="945"/>
      <c r="F11" s="945"/>
      <c r="G11" s="945"/>
      <c r="H11" s="945"/>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row>
    <row r="12" spans="1:39" ht="20.25" customHeight="1">
      <c r="C12" s="563"/>
      <c r="D12" s="563"/>
      <c r="E12" s="563"/>
      <c r="F12" s="563"/>
      <c r="G12" s="563"/>
      <c r="H12" s="563"/>
      <c r="I12" s="563"/>
      <c r="J12" s="563"/>
      <c r="K12" s="563"/>
      <c r="L12" s="563"/>
      <c r="M12" s="563"/>
      <c r="N12" s="563"/>
      <c r="O12" s="563"/>
      <c r="P12" s="563"/>
      <c r="Q12" s="563"/>
      <c r="R12" s="563"/>
      <c r="S12" s="563"/>
      <c r="T12" s="563"/>
      <c r="U12" s="563"/>
      <c r="V12" s="563"/>
      <c r="W12" s="563"/>
      <c r="X12" s="563"/>
      <c r="Y12" s="563"/>
      <c r="Z12" s="563"/>
      <c r="AA12" s="563"/>
      <c r="AB12" s="563"/>
      <c r="AC12" s="563"/>
      <c r="AD12" s="563"/>
      <c r="AE12" s="294"/>
      <c r="AF12" s="297"/>
      <c r="AG12" s="297"/>
      <c r="AH12" s="297"/>
      <c r="AI12" s="297"/>
      <c r="AJ12" s="297"/>
      <c r="AK12" s="297"/>
      <c r="AL12" s="297"/>
      <c r="AM12" s="275"/>
    </row>
    <row r="13" spans="1:39" ht="20.25" customHeight="1">
      <c r="B13" s="937" t="s">
        <v>579</v>
      </c>
      <c r="C13" s="614" t="s">
        <v>574</v>
      </c>
      <c r="D13" s="563"/>
      <c r="E13" s="563"/>
      <c r="F13" s="563"/>
      <c r="G13" s="563"/>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294"/>
      <c r="AF13" s="297"/>
      <c r="AG13" s="297"/>
      <c r="AH13" s="297"/>
      <c r="AI13" s="297"/>
      <c r="AJ13" s="297"/>
      <c r="AK13" s="297"/>
      <c r="AL13" s="297"/>
      <c r="AM13" s="275"/>
    </row>
    <row r="14" spans="1:39" ht="20.25" customHeight="1">
      <c r="B14" s="937"/>
      <c r="C14" s="614" t="s">
        <v>575</v>
      </c>
      <c r="D14" s="563"/>
      <c r="E14" s="563"/>
      <c r="F14" s="563"/>
      <c r="G14" s="563"/>
      <c r="H14" s="563"/>
      <c r="I14" s="563"/>
      <c r="J14" s="563"/>
      <c r="K14" s="563"/>
      <c r="L14" s="563"/>
      <c r="M14" s="563"/>
      <c r="N14" s="563"/>
      <c r="O14" s="563"/>
      <c r="P14" s="563"/>
      <c r="Q14" s="563"/>
      <c r="R14" s="563"/>
      <c r="S14" s="563"/>
      <c r="T14" s="563"/>
      <c r="U14" s="563"/>
      <c r="V14" s="563"/>
      <c r="W14" s="563"/>
      <c r="X14" s="563"/>
      <c r="Y14" s="563"/>
      <c r="Z14" s="563"/>
      <c r="AA14" s="563"/>
      <c r="AB14" s="563"/>
      <c r="AC14" s="563"/>
      <c r="AD14" s="563"/>
      <c r="AE14" s="294"/>
      <c r="AF14" s="297"/>
      <c r="AG14" s="297"/>
      <c r="AH14" s="297"/>
      <c r="AI14" s="297"/>
      <c r="AJ14" s="297"/>
      <c r="AK14" s="297"/>
      <c r="AL14" s="297"/>
      <c r="AM14" s="275"/>
    </row>
    <row r="15" spans="1:39" ht="20.25" customHeight="1">
      <c r="C15" s="614" t="s">
        <v>576</v>
      </c>
      <c r="D15" s="563"/>
      <c r="E15" s="563"/>
      <c r="F15" s="563"/>
      <c r="G15" s="563"/>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294"/>
      <c r="AF15" s="297"/>
      <c r="AG15" s="297"/>
      <c r="AH15" s="297"/>
      <c r="AI15" s="297"/>
      <c r="AJ15" s="297"/>
      <c r="AK15" s="297"/>
      <c r="AL15" s="297"/>
      <c r="AM15" s="275"/>
    </row>
    <row r="16" spans="1:39" ht="20.25" customHeight="1">
      <c r="C16" s="614" t="s">
        <v>577</v>
      </c>
      <c r="D16" s="563"/>
      <c r="E16" s="563"/>
      <c r="F16" s="563"/>
      <c r="G16" s="563"/>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294"/>
      <c r="AF16" s="297"/>
      <c r="AG16" s="297"/>
      <c r="AH16" s="297"/>
      <c r="AI16" s="297"/>
      <c r="AJ16" s="297"/>
      <c r="AK16" s="297"/>
      <c r="AL16" s="297"/>
      <c r="AM16" s="275"/>
    </row>
    <row r="17" spans="1:39" ht="23.25" customHeight="1">
      <c r="B17" s="298"/>
      <c r="C17" s="299"/>
      <c r="D17" s="300"/>
      <c r="E17" s="300"/>
      <c r="F17" s="300"/>
      <c r="G17" s="300"/>
      <c r="H17" s="300"/>
      <c r="I17" s="300"/>
      <c r="J17" s="300"/>
      <c r="K17" s="300"/>
      <c r="L17" s="300"/>
      <c r="M17" s="300"/>
      <c r="N17" s="300"/>
      <c r="P17" s="300"/>
      <c r="Q17" s="300"/>
      <c r="R17" s="300"/>
      <c r="S17" s="300"/>
      <c r="T17" s="300"/>
      <c r="U17" s="300"/>
      <c r="V17" s="300"/>
      <c r="W17" s="300"/>
      <c r="X17" s="300"/>
      <c r="Y17" s="292"/>
    </row>
    <row r="18" spans="1:39" ht="15.6">
      <c r="B18" s="301" t="s">
        <v>244</v>
      </c>
      <c r="C18" s="302"/>
      <c r="E18" s="613" t="s">
        <v>589</v>
      </c>
      <c r="O18" s="302"/>
      <c r="Y18" s="292"/>
      <c r="Z18" s="289"/>
      <c r="AA18" s="289"/>
      <c r="AB18" s="289"/>
      <c r="AC18" s="289"/>
      <c r="AD18" s="289"/>
      <c r="AE18" s="289"/>
      <c r="AF18" s="289"/>
      <c r="AG18" s="289"/>
      <c r="AH18" s="289"/>
      <c r="AI18" s="289"/>
      <c r="AJ18" s="289"/>
      <c r="AK18" s="289"/>
      <c r="AL18" s="289"/>
      <c r="AM18" s="303"/>
    </row>
    <row r="19" spans="1:39" s="304" customFormat="1" ht="36" customHeight="1">
      <c r="A19" s="532"/>
      <c r="B19" s="938" t="s">
        <v>213</v>
      </c>
      <c r="C19" s="940" t="s">
        <v>33</v>
      </c>
      <c r="D19" s="305" t="s">
        <v>427</v>
      </c>
      <c r="E19" s="942" t="s">
        <v>211</v>
      </c>
      <c r="F19" s="943"/>
      <c r="G19" s="943"/>
      <c r="H19" s="943"/>
      <c r="I19" s="943"/>
      <c r="J19" s="943"/>
      <c r="K19" s="943"/>
      <c r="L19" s="943"/>
      <c r="M19" s="944"/>
      <c r="N19" s="949" t="s">
        <v>215</v>
      </c>
      <c r="O19" s="305" t="s">
        <v>428</v>
      </c>
      <c r="P19" s="942" t="s">
        <v>214</v>
      </c>
      <c r="Q19" s="943"/>
      <c r="R19" s="943"/>
      <c r="S19" s="943"/>
      <c r="T19" s="943"/>
      <c r="U19" s="943"/>
      <c r="V19" s="943"/>
      <c r="W19" s="943"/>
      <c r="X19" s="944"/>
      <c r="Y19" s="946" t="s">
        <v>246</v>
      </c>
      <c r="Z19" s="947"/>
      <c r="AA19" s="947"/>
      <c r="AB19" s="947"/>
      <c r="AC19" s="947"/>
      <c r="AD19" s="947"/>
      <c r="AE19" s="947"/>
      <c r="AF19" s="947"/>
      <c r="AG19" s="947"/>
      <c r="AH19" s="947"/>
      <c r="AI19" s="947"/>
      <c r="AJ19" s="947"/>
      <c r="AK19" s="947"/>
      <c r="AL19" s="947"/>
      <c r="AM19" s="948"/>
    </row>
    <row r="20" spans="1:39" s="304" customFormat="1" ht="59.25" customHeight="1">
      <c r="A20" s="532"/>
      <c r="B20" s="939"/>
      <c r="C20" s="941"/>
      <c r="D20" s="306">
        <v>2011</v>
      </c>
      <c r="E20" s="306">
        <v>2012</v>
      </c>
      <c r="F20" s="306">
        <v>2013</v>
      </c>
      <c r="G20" s="306">
        <v>2014</v>
      </c>
      <c r="H20" s="306">
        <v>2015</v>
      </c>
      <c r="I20" s="306">
        <v>2016</v>
      </c>
      <c r="J20" s="306">
        <v>2017</v>
      </c>
      <c r="K20" s="306">
        <v>2018</v>
      </c>
      <c r="L20" s="306">
        <v>2019</v>
      </c>
      <c r="M20" s="306">
        <v>2020</v>
      </c>
      <c r="N20" s="950"/>
      <c r="O20" s="306">
        <v>2011</v>
      </c>
      <c r="P20" s="306">
        <v>2012</v>
      </c>
      <c r="Q20" s="306">
        <v>2013</v>
      </c>
      <c r="R20" s="306">
        <v>2014</v>
      </c>
      <c r="S20" s="306">
        <v>2015</v>
      </c>
      <c r="T20" s="306">
        <v>2016</v>
      </c>
      <c r="U20" s="306">
        <v>2017</v>
      </c>
      <c r="V20" s="306">
        <v>2018</v>
      </c>
      <c r="W20" s="306">
        <v>2019</v>
      </c>
      <c r="X20" s="306">
        <v>2020</v>
      </c>
      <c r="Y20" s="306" t="str">
        <f>'1.  LRAMVA Summary'!D51</f>
        <v>Residential</v>
      </c>
      <c r="Z20" s="307" t="str">
        <f>'1.  LRAMVA Summary'!E51</f>
        <v>GS&lt;50 kW</v>
      </c>
      <c r="AA20" s="307" t="str">
        <f>'1.  LRAMVA Summary'!F51</f>
        <v>GS&gt;50 kW</v>
      </c>
      <c r="AB20" s="307" t="str">
        <f>'1.  LRAMVA Summary'!G51</f>
        <v>Large Use</v>
      </c>
      <c r="AC20" s="307" t="str">
        <f>'1.  LRAMVA Summary'!H51</f>
        <v>Unmetered Scattered Load</v>
      </c>
      <c r="AD20" s="307" t="str">
        <f>'1.  LRAMVA Summary'!I51</f>
        <v>Sentinel Lighting</v>
      </c>
      <c r="AE20" s="307" t="str">
        <f>'1.  LRAMVA Summary'!J51</f>
        <v>Street Lighting</v>
      </c>
      <c r="AF20" s="307" t="str">
        <f>'1.  LRAMVA Summary'!K51</f>
        <v/>
      </c>
      <c r="AG20" s="307" t="str">
        <f>'1.  LRAMVA Summary'!L51</f>
        <v/>
      </c>
      <c r="AH20" s="307" t="str">
        <f>'1.  LRAMVA Summary'!M51</f>
        <v/>
      </c>
      <c r="AI20" s="307" t="str">
        <f>'1.  LRAMVA Summary'!N51</f>
        <v/>
      </c>
      <c r="AJ20" s="307" t="str">
        <f>'1.  LRAMVA Summary'!O51</f>
        <v/>
      </c>
      <c r="AK20" s="307" t="str">
        <f>'1.  LRAMVA Summary'!P51</f>
        <v/>
      </c>
      <c r="AL20" s="307" t="str">
        <f>'1.  LRAMVA Summary'!Q51</f>
        <v/>
      </c>
      <c r="AM20" s="308" t="str">
        <f>'1.  LRAMVA Summary'!R51</f>
        <v>Total</v>
      </c>
    </row>
    <row r="21" spans="1:39" s="314" customFormat="1" ht="15.75" customHeight="1">
      <c r="A21" s="533"/>
      <c r="B21" s="309" t="s">
        <v>0</v>
      </c>
      <c r="C21" s="310"/>
      <c r="D21" s="310"/>
      <c r="E21" s="310"/>
      <c r="F21" s="310"/>
      <c r="G21" s="310"/>
      <c r="H21" s="310"/>
      <c r="I21" s="310"/>
      <c r="J21" s="310"/>
      <c r="K21" s="310"/>
      <c r="L21" s="310"/>
      <c r="M21" s="310"/>
      <c r="N21" s="311"/>
      <c r="O21" s="310"/>
      <c r="P21" s="310"/>
      <c r="Q21" s="310"/>
      <c r="R21" s="310"/>
      <c r="S21" s="310"/>
      <c r="T21" s="310"/>
      <c r="U21" s="310"/>
      <c r="V21" s="310"/>
      <c r="W21" s="310"/>
      <c r="X21" s="310"/>
      <c r="Y21" s="312" t="str">
        <f>'1.  LRAMVA Summary'!D52</f>
        <v>kWh</v>
      </c>
      <c r="Z21" s="312" t="str">
        <f>'1.  LRAMVA Summary'!E52</f>
        <v>kWh</v>
      </c>
      <c r="AA21" s="312" t="str">
        <f>'1.  LRAMVA Summary'!F52</f>
        <v>kW</v>
      </c>
      <c r="AB21" s="312" t="str">
        <f>'1.  LRAMVA Summary'!G52</f>
        <v>kW</v>
      </c>
      <c r="AC21" s="312" t="str">
        <f>'1.  LRAMVA Summary'!H52</f>
        <v>kWh</v>
      </c>
      <c r="AD21" s="312" t="str">
        <f>'1.  LRAMVA Summary'!I52</f>
        <v>kW</v>
      </c>
      <c r="AE21" s="312" t="str">
        <f>'1.  LRAMVA Summary'!J52</f>
        <v>kW</v>
      </c>
      <c r="AF21" s="312" t="str">
        <f>'1.  LRAMVA Summary'!K52</f>
        <v/>
      </c>
      <c r="AG21" s="312" t="str">
        <f>'1.  LRAMVA Summary'!L52</f>
        <v/>
      </c>
      <c r="AH21" s="312" t="str">
        <f>'1.  LRAMVA Summary'!M52</f>
        <v/>
      </c>
      <c r="AI21" s="312" t="str">
        <f>'1.  LRAMVA Summary'!N52</f>
        <v/>
      </c>
      <c r="AJ21" s="312" t="str">
        <f>'1.  LRAMVA Summary'!O52</f>
        <v/>
      </c>
      <c r="AK21" s="312" t="str">
        <f>'1.  LRAMVA Summary'!P52</f>
        <v/>
      </c>
      <c r="AL21" s="312" t="str">
        <f>'1.  LRAMVA Summary'!Q52</f>
        <v/>
      </c>
      <c r="AM21" s="313"/>
    </row>
    <row r="22" spans="1:39" s="304" customFormat="1" ht="15" customHeight="1" outlineLevel="1">
      <c r="A22" s="532">
        <v>1</v>
      </c>
      <c r="B22" s="315" t="s">
        <v>1</v>
      </c>
      <c r="C22" s="312" t="s">
        <v>25</v>
      </c>
      <c r="D22" s="316">
        <v>1179908.6492101145</v>
      </c>
      <c r="E22" s="316">
        <f>SUM('7-a.  2011'!AX25:AX26)</f>
        <v>1179908.649210115</v>
      </c>
      <c r="F22" s="316">
        <f>SUM('7-a.  2011'!AY25:AY26)</f>
        <v>1179908.649210115</v>
      </c>
      <c r="G22" s="316">
        <f>SUM('7-a.  2011'!AZ25:AZ26)</f>
        <v>1169518.5487495752</v>
      </c>
      <c r="H22" s="316">
        <f>SUM('7-a.  2011'!BA25:BA26)</f>
        <v>841804.5507469913</v>
      </c>
      <c r="I22" s="316">
        <f>SUM('7-a.  2011'!BB25:BB26)</f>
        <v>0</v>
      </c>
      <c r="J22" s="316">
        <f>SUM('7-a.  2011'!BC25:BC26)</f>
        <v>0</v>
      </c>
      <c r="K22" s="316">
        <f>SUM('7-a.  2011'!BD25:BD26)</f>
        <v>0</v>
      </c>
      <c r="L22" s="316">
        <f>SUM('7-a.  2011'!BE25:BE26)</f>
        <v>0</v>
      </c>
      <c r="M22" s="316">
        <f>SUM('7-a.  2011'!BF25:BF26)</f>
        <v>0</v>
      </c>
      <c r="N22" s="312"/>
      <c r="O22" s="316">
        <v>174.03200000000001</v>
      </c>
      <c r="P22" s="316"/>
      <c r="Q22" s="316"/>
      <c r="R22" s="316"/>
      <c r="S22" s="316"/>
      <c r="T22" s="316"/>
      <c r="U22" s="316"/>
      <c r="V22" s="316"/>
      <c r="W22" s="316"/>
      <c r="X22" s="316"/>
      <c r="Y22" s="424">
        <v>1</v>
      </c>
      <c r="Z22" s="424"/>
      <c r="AA22" s="424"/>
      <c r="AB22" s="424"/>
      <c r="AC22" s="424"/>
      <c r="AD22" s="424"/>
      <c r="AE22" s="424"/>
      <c r="AF22" s="424"/>
      <c r="AG22" s="424"/>
      <c r="AH22" s="424"/>
      <c r="AI22" s="424"/>
      <c r="AJ22" s="424"/>
      <c r="AK22" s="424"/>
      <c r="AL22" s="424"/>
      <c r="AM22" s="317">
        <f>SUM(Y22:AL22)</f>
        <v>1</v>
      </c>
    </row>
    <row r="23" spans="1:39" s="304" customFormat="1" ht="15" outlineLevel="1">
      <c r="A23" s="532"/>
      <c r="B23" s="315" t="s">
        <v>216</v>
      </c>
      <c r="C23" s="312" t="s">
        <v>164</v>
      </c>
      <c r="D23" s="316"/>
      <c r="E23" s="316"/>
      <c r="F23" s="316"/>
      <c r="G23" s="316"/>
      <c r="H23" s="316"/>
      <c r="I23" s="316"/>
      <c r="J23" s="316"/>
      <c r="K23" s="316"/>
      <c r="L23" s="316"/>
      <c r="M23" s="316"/>
      <c r="N23" s="482"/>
      <c r="O23" s="316">
        <v>0</v>
      </c>
      <c r="P23" s="316"/>
      <c r="Q23" s="316"/>
      <c r="R23" s="316"/>
      <c r="S23" s="316"/>
      <c r="T23" s="316"/>
      <c r="U23" s="316"/>
      <c r="V23" s="316"/>
      <c r="W23" s="316"/>
      <c r="X23" s="316"/>
      <c r="Y23" s="425">
        <f>Y22</f>
        <v>1</v>
      </c>
      <c r="Z23" s="425">
        <f>Z22</f>
        <v>0</v>
      </c>
      <c r="AA23" s="425">
        <f t="shared" ref="AA23:AL23" si="0">AA22</f>
        <v>0</v>
      </c>
      <c r="AB23" s="425">
        <f t="shared" si="0"/>
        <v>0</v>
      </c>
      <c r="AC23" s="425">
        <f t="shared" si="0"/>
        <v>0</v>
      </c>
      <c r="AD23" s="425">
        <f t="shared" si="0"/>
        <v>0</v>
      </c>
      <c r="AE23" s="425">
        <f t="shared" si="0"/>
        <v>0</v>
      </c>
      <c r="AF23" s="425">
        <f t="shared" si="0"/>
        <v>0</v>
      </c>
      <c r="AG23" s="425">
        <f t="shared" si="0"/>
        <v>0</v>
      </c>
      <c r="AH23" s="425">
        <f t="shared" si="0"/>
        <v>0</v>
      </c>
      <c r="AI23" s="425">
        <f t="shared" si="0"/>
        <v>0</v>
      </c>
      <c r="AJ23" s="425">
        <f t="shared" si="0"/>
        <v>0</v>
      </c>
      <c r="AK23" s="425">
        <f t="shared" si="0"/>
        <v>0</v>
      </c>
      <c r="AL23" s="425">
        <f t="shared" si="0"/>
        <v>0</v>
      </c>
      <c r="AM23" s="318"/>
    </row>
    <row r="24" spans="1:39" s="324" customFormat="1" ht="15.6" outlineLevel="1">
      <c r="A24" s="534"/>
      <c r="B24" s="319"/>
      <c r="C24" s="320"/>
      <c r="D24" s="320"/>
      <c r="E24" s="320"/>
      <c r="F24" s="320"/>
      <c r="G24" s="320"/>
      <c r="H24" s="320"/>
      <c r="I24" s="320"/>
      <c r="J24" s="320"/>
      <c r="K24" s="320"/>
      <c r="L24" s="320"/>
      <c r="M24" s="320"/>
      <c r="O24" s="320"/>
      <c r="P24" s="320"/>
      <c r="Q24" s="320"/>
      <c r="R24" s="320"/>
      <c r="S24" s="320"/>
      <c r="T24" s="320"/>
      <c r="U24" s="320"/>
      <c r="V24" s="320"/>
      <c r="W24" s="320"/>
      <c r="X24" s="320"/>
      <c r="Y24" s="426"/>
      <c r="Z24" s="427"/>
      <c r="AA24" s="427"/>
      <c r="AB24" s="427"/>
      <c r="AC24" s="427"/>
      <c r="AD24" s="427"/>
      <c r="AE24" s="427"/>
      <c r="AF24" s="427"/>
      <c r="AG24" s="427"/>
      <c r="AH24" s="427"/>
      <c r="AI24" s="427"/>
      <c r="AJ24" s="427"/>
      <c r="AK24" s="427"/>
      <c r="AL24" s="427"/>
      <c r="AM24" s="323"/>
    </row>
    <row r="25" spans="1:39" s="304" customFormat="1" ht="15" outlineLevel="1">
      <c r="A25" s="532">
        <v>2</v>
      </c>
      <c r="B25" s="315" t="s">
        <v>2</v>
      </c>
      <c r="C25" s="312" t="s">
        <v>25</v>
      </c>
      <c r="D25" s="316">
        <v>0</v>
      </c>
      <c r="E25" s="316"/>
      <c r="F25" s="316"/>
      <c r="G25" s="316"/>
      <c r="H25" s="316"/>
      <c r="I25" s="316"/>
      <c r="J25" s="316"/>
      <c r="K25" s="316"/>
      <c r="L25" s="316"/>
      <c r="M25" s="316"/>
      <c r="N25" s="312"/>
      <c r="O25" s="316">
        <v>0.22348376941470324</v>
      </c>
      <c r="P25" s="316"/>
      <c r="Q25" s="316"/>
      <c r="R25" s="316"/>
      <c r="S25" s="316"/>
      <c r="T25" s="316"/>
      <c r="U25" s="316"/>
      <c r="V25" s="316"/>
      <c r="W25" s="316"/>
      <c r="X25" s="316"/>
      <c r="Y25" s="424">
        <v>1</v>
      </c>
      <c r="Z25" s="424"/>
      <c r="AA25" s="424"/>
      <c r="AB25" s="424"/>
      <c r="AC25" s="424"/>
      <c r="AD25" s="424"/>
      <c r="AE25" s="424"/>
      <c r="AF25" s="424"/>
      <c r="AG25" s="424"/>
      <c r="AH25" s="424"/>
      <c r="AI25" s="424"/>
      <c r="AJ25" s="424"/>
      <c r="AK25" s="424"/>
      <c r="AL25" s="424"/>
      <c r="AM25" s="317">
        <f>SUM(Y25:AL25)</f>
        <v>1</v>
      </c>
    </row>
    <row r="26" spans="1:39" s="304" customFormat="1" ht="15" outlineLevel="1">
      <c r="A26" s="532"/>
      <c r="B26" s="315" t="s">
        <v>216</v>
      </c>
      <c r="C26" s="312" t="s">
        <v>164</v>
      </c>
      <c r="D26" s="316"/>
      <c r="E26" s="316"/>
      <c r="F26" s="316"/>
      <c r="G26" s="316"/>
      <c r="H26" s="316"/>
      <c r="I26" s="316"/>
      <c r="J26" s="316"/>
      <c r="K26" s="316"/>
      <c r="L26" s="316"/>
      <c r="M26" s="316"/>
      <c r="N26" s="482"/>
      <c r="O26" s="316"/>
      <c r="P26" s="316"/>
      <c r="Q26" s="316"/>
      <c r="R26" s="316"/>
      <c r="S26" s="316"/>
      <c r="T26" s="316"/>
      <c r="U26" s="316"/>
      <c r="V26" s="316"/>
      <c r="W26" s="316"/>
      <c r="X26" s="316"/>
      <c r="Y26" s="425">
        <f>Y25</f>
        <v>1</v>
      </c>
      <c r="Z26" s="425">
        <f>Z25</f>
        <v>0</v>
      </c>
      <c r="AA26" s="425">
        <f t="shared" ref="AA26:AL26" si="1">AA25</f>
        <v>0</v>
      </c>
      <c r="AB26" s="425">
        <f t="shared" si="1"/>
        <v>0</v>
      </c>
      <c r="AC26" s="425">
        <f t="shared" si="1"/>
        <v>0</v>
      </c>
      <c r="AD26" s="425">
        <f t="shared" si="1"/>
        <v>0</v>
      </c>
      <c r="AE26" s="425">
        <f t="shared" si="1"/>
        <v>0</v>
      </c>
      <c r="AF26" s="425">
        <f t="shared" si="1"/>
        <v>0</v>
      </c>
      <c r="AG26" s="425">
        <f t="shared" si="1"/>
        <v>0</v>
      </c>
      <c r="AH26" s="425">
        <f t="shared" si="1"/>
        <v>0</v>
      </c>
      <c r="AI26" s="425">
        <f t="shared" si="1"/>
        <v>0</v>
      </c>
      <c r="AJ26" s="425">
        <f t="shared" si="1"/>
        <v>0</v>
      </c>
      <c r="AK26" s="425">
        <f t="shared" si="1"/>
        <v>0</v>
      </c>
      <c r="AL26" s="425">
        <f t="shared" si="1"/>
        <v>0</v>
      </c>
      <c r="AM26" s="318"/>
    </row>
    <row r="27" spans="1:39" s="324" customFormat="1" ht="15.6" outlineLevel="1">
      <c r="A27" s="534"/>
      <c r="B27" s="319"/>
      <c r="C27" s="320"/>
      <c r="D27" s="325"/>
      <c r="E27" s="325"/>
      <c r="F27" s="325"/>
      <c r="G27" s="325"/>
      <c r="H27" s="325"/>
      <c r="I27" s="325"/>
      <c r="J27" s="325"/>
      <c r="K27" s="325"/>
      <c r="L27" s="325"/>
      <c r="M27" s="325"/>
      <c r="O27" s="325"/>
      <c r="P27" s="325"/>
      <c r="Q27" s="325"/>
      <c r="R27" s="325"/>
      <c r="S27" s="325"/>
      <c r="T27" s="325"/>
      <c r="U27" s="325"/>
      <c r="V27" s="325"/>
      <c r="W27" s="325"/>
      <c r="X27" s="325"/>
      <c r="Y27" s="426"/>
      <c r="Z27" s="427"/>
      <c r="AA27" s="427"/>
      <c r="AB27" s="427"/>
      <c r="AC27" s="427"/>
      <c r="AD27" s="427"/>
      <c r="AE27" s="427"/>
      <c r="AF27" s="427"/>
      <c r="AG27" s="427"/>
      <c r="AH27" s="427"/>
      <c r="AI27" s="427"/>
      <c r="AJ27" s="427"/>
      <c r="AK27" s="427"/>
      <c r="AL27" s="427"/>
      <c r="AM27" s="323"/>
    </row>
    <row r="28" spans="1:39" s="304" customFormat="1" ht="15" outlineLevel="1">
      <c r="A28" s="532">
        <v>3</v>
      </c>
      <c r="B28" s="315" t="s">
        <v>3</v>
      </c>
      <c r="C28" s="312" t="s">
        <v>25</v>
      </c>
      <c r="D28" s="316"/>
      <c r="E28" s="316"/>
      <c r="F28" s="316"/>
      <c r="G28" s="316">
        <f>'7-a.  2011'!AZ29</f>
        <v>5192089.1124493219</v>
      </c>
      <c r="H28" s="316">
        <f>'7-a.  2011'!BA29</f>
        <v>5192089.1124493219</v>
      </c>
      <c r="I28" s="316">
        <f>'7-a.  2011'!BB29</f>
        <v>5192089.1124493219</v>
      </c>
      <c r="J28" s="316">
        <f>'7-a.  2011'!BC29</f>
        <v>5192089.1124493219</v>
      </c>
      <c r="K28" s="316">
        <f>'7-a.  2011'!BD29</f>
        <v>5192089.1124493219</v>
      </c>
      <c r="L28" s="316">
        <f>'7-a.  2011'!BE29</f>
        <v>5192089.1124493219</v>
      </c>
      <c r="M28" s="316">
        <f>'7-a.  2011'!BF29</f>
        <v>5192089.1124493219</v>
      </c>
      <c r="N28" s="312"/>
      <c r="O28" s="316">
        <v>2828.9540000000002</v>
      </c>
      <c r="P28" s="316"/>
      <c r="Q28" s="316"/>
      <c r="R28" s="316"/>
      <c r="S28" s="316"/>
      <c r="T28" s="316"/>
      <c r="U28" s="316"/>
      <c r="V28" s="316"/>
      <c r="W28" s="316"/>
      <c r="X28" s="316"/>
      <c r="Y28" s="424">
        <v>1</v>
      </c>
      <c r="Z28" s="424"/>
      <c r="AA28" s="424"/>
      <c r="AB28" s="424"/>
      <c r="AC28" s="424"/>
      <c r="AD28" s="424"/>
      <c r="AE28" s="424"/>
      <c r="AF28" s="424"/>
      <c r="AG28" s="424"/>
      <c r="AH28" s="424"/>
      <c r="AI28" s="424"/>
      <c r="AJ28" s="424"/>
      <c r="AK28" s="424"/>
      <c r="AL28" s="424"/>
      <c r="AM28" s="317">
        <f>SUM(Y28:AL28)</f>
        <v>1</v>
      </c>
    </row>
    <row r="29" spans="1:39" s="304" customFormat="1" ht="15" outlineLevel="1">
      <c r="A29" s="532"/>
      <c r="B29" s="315" t="s">
        <v>216</v>
      </c>
      <c r="C29" s="312" t="s">
        <v>164</v>
      </c>
      <c r="D29" s="316">
        <v>-811890.14450105943</v>
      </c>
      <c r="E29" s="316">
        <f>'7-b.  2012'!AX45+'7-c.  2013'!AX38</f>
        <v>-811890.14450105943</v>
      </c>
      <c r="F29" s="316">
        <f>'7-b.  2012'!AY45+'7-c.  2013'!AY38</f>
        <v>-811890.14450105943</v>
      </c>
      <c r="G29" s="316">
        <f>'7-b.  2012'!AZ45+'7-c.  2013'!AZ38</f>
        <v>-811890.14450105943</v>
      </c>
      <c r="H29" s="316">
        <f>'7-b.  2012'!BA45+'7-c.  2013'!BA38</f>
        <v>-811890.14450105943</v>
      </c>
      <c r="I29" s="316">
        <f>'7-b.  2012'!BB45+'7-c.  2013'!BB38</f>
        <v>-811890.14450105943</v>
      </c>
      <c r="J29" s="316">
        <f>'7-b.  2012'!BC45+'7-c.  2013'!BC38</f>
        <v>-811890.14450105943</v>
      </c>
      <c r="K29" s="316">
        <f>'7-b.  2012'!BD45+'7-c.  2013'!BD38</f>
        <v>-811890.14450105943</v>
      </c>
      <c r="L29" s="316">
        <f>'7-b.  2012'!BE45+'7-c.  2013'!BE38</f>
        <v>-811890.14450105943</v>
      </c>
      <c r="M29" s="316">
        <f>'7-b.  2012'!BF45+'7-c.  2013'!BF38</f>
        <v>-811890.14450105943</v>
      </c>
      <c r="N29" s="482"/>
      <c r="O29" s="316">
        <v>-443.85199999999998</v>
      </c>
      <c r="P29" s="316"/>
      <c r="Q29" s="316"/>
      <c r="R29" s="316"/>
      <c r="S29" s="316"/>
      <c r="T29" s="316"/>
      <c r="U29" s="316"/>
      <c r="V29" s="316"/>
      <c r="W29" s="316"/>
      <c r="X29" s="316"/>
      <c r="Y29" s="425">
        <f>Y28</f>
        <v>1</v>
      </c>
      <c r="Z29" s="425">
        <f>Z28</f>
        <v>0</v>
      </c>
      <c r="AA29" s="425">
        <f t="shared" ref="AA29:AL29" si="2">AA28</f>
        <v>0</v>
      </c>
      <c r="AB29" s="425">
        <f t="shared" si="2"/>
        <v>0</v>
      </c>
      <c r="AC29" s="425">
        <f t="shared" si="2"/>
        <v>0</v>
      </c>
      <c r="AD29" s="425">
        <f t="shared" si="2"/>
        <v>0</v>
      </c>
      <c r="AE29" s="425">
        <f t="shared" si="2"/>
        <v>0</v>
      </c>
      <c r="AF29" s="425">
        <f t="shared" si="2"/>
        <v>0</v>
      </c>
      <c r="AG29" s="425">
        <f t="shared" si="2"/>
        <v>0</v>
      </c>
      <c r="AH29" s="425">
        <f t="shared" si="2"/>
        <v>0</v>
      </c>
      <c r="AI29" s="425">
        <f t="shared" si="2"/>
        <v>0</v>
      </c>
      <c r="AJ29" s="425">
        <f t="shared" si="2"/>
        <v>0</v>
      </c>
      <c r="AK29" s="425">
        <f t="shared" si="2"/>
        <v>0</v>
      </c>
      <c r="AL29" s="425">
        <f t="shared" si="2"/>
        <v>0</v>
      </c>
      <c r="AM29" s="318"/>
    </row>
    <row r="30" spans="1:39" s="304" customFormat="1" ht="15" outlineLevel="1">
      <c r="A30" s="532"/>
      <c r="B30" s="315"/>
      <c r="C30" s="326"/>
      <c r="D30" s="312"/>
      <c r="E30" s="312"/>
      <c r="F30" s="312"/>
      <c r="G30" s="312"/>
      <c r="H30" s="312"/>
      <c r="I30" s="312"/>
      <c r="J30" s="312"/>
      <c r="K30" s="312"/>
      <c r="L30" s="312"/>
      <c r="M30" s="312"/>
      <c r="O30" s="312"/>
      <c r="P30" s="312"/>
      <c r="Q30" s="312"/>
      <c r="R30" s="312"/>
      <c r="S30" s="312"/>
      <c r="T30" s="312"/>
      <c r="U30" s="312"/>
      <c r="V30" s="312"/>
      <c r="W30" s="312"/>
      <c r="X30" s="312"/>
      <c r="Y30" s="426"/>
      <c r="Z30" s="426"/>
      <c r="AA30" s="426"/>
      <c r="AB30" s="426"/>
      <c r="AC30" s="426"/>
      <c r="AD30" s="426"/>
      <c r="AE30" s="426"/>
      <c r="AF30" s="426"/>
      <c r="AG30" s="426"/>
      <c r="AH30" s="426"/>
      <c r="AI30" s="426"/>
      <c r="AJ30" s="426"/>
      <c r="AK30" s="426"/>
      <c r="AL30" s="426"/>
      <c r="AM30" s="327"/>
    </row>
    <row r="31" spans="1:39" s="304" customFormat="1" ht="15" outlineLevel="1">
      <c r="A31" s="532">
        <v>4</v>
      </c>
      <c r="B31" s="315" t="s">
        <v>4</v>
      </c>
      <c r="C31" s="312" t="s">
        <v>25</v>
      </c>
      <c r="D31" s="316">
        <v>3245992.7010000004</v>
      </c>
      <c r="E31" s="316">
        <f>'7-a.  2011'!AX28+'7-a.  2011'!AX27</f>
        <v>3245992.7015841892</v>
      </c>
      <c r="F31" s="316">
        <f>'7-a.  2011'!AY28+'7-a.  2011'!AY27</f>
        <v>3245992.7015841892</v>
      </c>
      <c r="G31" s="316">
        <f>'7-a.  2011'!AZ28+'7-a.  2011'!AZ27</f>
        <v>3245992.7015841892</v>
      </c>
      <c r="H31" s="316">
        <f>'7-a.  2011'!BA28+'7-a.  2011'!BA27</f>
        <v>2974833.8104655258</v>
      </c>
      <c r="I31" s="316">
        <f>'7-a.  2011'!BB28+'7-a.  2011'!BB27</f>
        <v>2678604.1439299183</v>
      </c>
      <c r="J31" s="316">
        <f>'7-a.  2011'!BC28+'7-a.  2011'!BC27</f>
        <v>2052156.2920313012</v>
      </c>
      <c r="K31" s="316">
        <f>'7-a.  2011'!BD28+'7-a.  2011'!BD27</f>
        <v>2042337.7159861824</v>
      </c>
      <c r="L31" s="316">
        <f>'7-a.  2011'!BE28+'7-a.  2011'!BE27</f>
        <v>2609726.2736404524</v>
      </c>
      <c r="M31" s="316">
        <f>'7-a.  2011'!BF28+'7-a.  2011'!BF27</f>
        <v>906762.85851462849</v>
      </c>
      <c r="N31" s="312"/>
      <c r="O31" s="316">
        <v>191.28100000000001</v>
      </c>
      <c r="P31" s="316"/>
      <c r="Q31" s="316"/>
      <c r="R31" s="316"/>
      <c r="S31" s="316"/>
      <c r="T31" s="316"/>
      <c r="U31" s="316"/>
      <c r="V31" s="316"/>
      <c r="W31" s="316"/>
      <c r="X31" s="316"/>
      <c r="Y31" s="424">
        <v>1</v>
      </c>
      <c r="Z31" s="424"/>
      <c r="AA31" s="424"/>
      <c r="AB31" s="424"/>
      <c r="AC31" s="424"/>
      <c r="AD31" s="424"/>
      <c r="AE31" s="424"/>
      <c r="AF31" s="424"/>
      <c r="AG31" s="424"/>
      <c r="AH31" s="424"/>
      <c r="AI31" s="424"/>
      <c r="AJ31" s="424"/>
      <c r="AK31" s="424"/>
      <c r="AL31" s="424"/>
      <c r="AM31" s="317">
        <f>SUM(Y31:AL31)</f>
        <v>1</v>
      </c>
    </row>
    <row r="32" spans="1:39" s="304" customFormat="1" ht="15" outlineLevel="1">
      <c r="A32" s="532"/>
      <c r="B32" s="315" t="s">
        <v>216</v>
      </c>
      <c r="C32" s="312" t="s">
        <v>164</v>
      </c>
      <c r="D32" s="316">
        <v>163239.774</v>
      </c>
      <c r="E32" s="316">
        <f>'7-b.  2012'!AX46+'7-b.  2012'!AX47</f>
        <v>163239.77448736795</v>
      </c>
      <c r="F32" s="316">
        <f>'7-b.  2012'!AY46+'7-b.  2012'!AY47</f>
        <v>163239.77448736795</v>
      </c>
      <c r="G32" s="316">
        <f>'7-b.  2012'!AZ46+'7-b.  2012'!AZ47</f>
        <v>163239.77448736795</v>
      </c>
      <c r="H32" s="316">
        <f>'7-b.  2012'!BA46+'7-b.  2012'!BA47</f>
        <v>163239.77448736795</v>
      </c>
      <c r="I32" s="316">
        <f>'7-b.  2012'!BB46+'7-b.  2012'!BB47</f>
        <v>148429.06293659616</v>
      </c>
      <c r="J32" s="316">
        <f>'7-b.  2012'!BC46+'7-b.  2012'!BC47</f>
        <v>81365.823890547443</v>
      </c>
      <c r="K32" s="316">
        <f>'7-b.  2012'!BD46+'7-b.  2012'!BD47</f>
        <v>81337.371895165124</v>
      </c>
      <c r="L32" s="316">
        <f>'7-b.  2012'!BE46+'7-b.  2012'!BE47</f>
        <v>81337.371895165124</v>
      </c>
      <c r="M32" s="316">
        <f>'7-b.  2012'!BF46+'7-b.  2012'!BF47</f>
        <v>19312.219081865598</v>
      </c>
      <c r="N32" s="482"/>
      <c r="O32" s="316">
        <v>8.2289999999999992</v>
      </c>
      <c r="P32" s="316"/>
      <c r="Q32" s="316"/>
      <c r="R32" s="316"/>
      <c r="S32" s="316"/>
      <c r="T32" s="316"/>
      <c r="U32" s="316"/>
      <c r="V32" s="316"/>
      <c r="W32" s="316"/>
      <c r="X32" s="316"/>
      <c r="Y32" s="425">
        <f>Y31</f>
        <v>1</v>
      </c>
      <c r="Z32" s="425">
        <f>Z31</f>
        <v>0</v>
      </c>
      <c r="AA32" s="425">
        <f t="shared" ref="AA32:AL32" si="3">AA31</f>
        <v>0</v>
      </c>
      <c r="AB32" s="425">
        <f t="shared" si="3"/>
        <v>0</v>
      </c>
      <c r="AC32" s="425">
        <f t="shared" si="3"/>
        <v>0</v>
      </c>
      <c r="AD32" s="425">
        <f t="shared" si="3"/>
        <v>0</v>
      </c>
      <c r="AE32" s="425">
        <f t="shared" si="3"/>
        <v>0</v>
      </c>
      <c r="AF32" s="425">
        <f t="shared" si="3"/>
        <v>0</v>
      </c>
      <c r="AG32" s="425">
        <f t="shared" si="3"/>
        <v>0</v>
      </c>
      <c r="AH32" s="425">
        <f t="shared" si="3"/>
        <v>0</v>
      </c>
      <c r="AI32" s="425">
        <f t="shared" si="3"/>
        <v>0</v>
      </c>
      <c r="AJ32" s="425">
        <f t="shared" si="3"/>
        <v>0</v>
      </c>
      <c r="AK32" s="425">
        <f t="shared" si="3"/>
        <v>0</v>
      </c>
      <c r="AL32" s="425">
        <f t="shared" si="3"/>
        <v>0</v>
      </c>
      <c r="AM32" s="318"/>
    </row>
    <row r="33" spans="1:39" s="304" customFormat="1" ht="15" outlineLevel="1">
      <c r="A33" s="532"/>
      <c r="B33" s="315"/>
      <c r="C33" s="326"/>
      <c r="D33" s="325"/>
      <c r="E33" s="325"/>
      <c r="F33" s="325"/>
      <c r="G33" s="325"/>
      <c r="H33" s="325"/>
      <c r="I33" s="325"/>
      <c r="J33" s="325"/>
      <c r="K33" s="325"/>
      <c r="L33" s="325"/>
      <c r="M33" s="325"/>
      <c r="N33" s="312"/>
      <c r="O33" s="325"/>
      <c r="P33" s="325"/>
      <c r="Q33" s="325"/>
      <c r="R33" s="325"/>
      <c r="S33" s="325"/>
      <c r="T33" s="325"/>
      <c r="U33" s="325"/>
      <c r="V33" s="325"/>
      <c r="W33" s="325"/>
      <c r="X33" s="325"/>
      <c r="Y33" s="426"/>
      <c r="Z33" s="426"/>
      <c r="AA33" s="426"/>
      <c r="AB33" s="426"/>
      <c r="AC33" s="426"/>
      <c r="AD33" s="426"/>
      <c r="AE33" s="426"/>
      <c r="AF33" s="426"/>
      <c r="AG33" s="426"/>
      <c r="AH33" s="426"/>
      <c r="AI33" s="426"/>
      <c r="AJ33" s="426"/>
      <c r="AK33" s="426"/>
      <c r="AL33" s="426"/>
      <c r="AM33" s="327"/>
    </row>
    <row r="34" spans="1:39" s="304" customFormat="1" ht="15" outlineLevel="1">
      <c r="A34" s="532">
        <v>5</v>
      </c>
      <c r="B34" s="315" t="s">
        <v>5</v>
      </c>
      <c r="C34" s="312" t="s">
        <v>25</v>
      </c>
      <c r="D34" s="316">
        <v>0</v>
      </c>
      <c r="E34" s="316"/>
      <c r="F34" s="316"/>
      <c r="G34" s="316"/>
      <c r="H34" s="316"/>
      <c r="I34" s="316"/>
      <c r="J34" s="316"/>
      <c r="K34" s="316"/>
      <c r="L34" s="316"/>
      <c r="M34" s="316"/>
      <c r="N34" s="312"/>
      <c r="O34" s="316">
        <v>0</v>
      </c>
      <c r="P34" s="316"/>
      <c r="Q34" s="316"/>
      <c r="R34" s="316"/>
      <c r="S34" s="316"/>
      <c r="T34" s="316"/>
      <c r="U34" s="316"/>
      <c r="V34" s="316"/>
      <c r="W34" s="316"/>
      <c r="X34" s="316"/>
      <c r="Y34" s="424">
        <v>1</v>
      </c>
      <c r="Z34" s="424"/>
      <c r="AA34" s="424"/>
      <c r="AB34" s="424"/>
      <c r="AC34" s="424"/>
      <c r="AD34" s="424"/>
      <c r="AE34" s="424"/>
      <c r="AF34" s="424"/>
      <c r="AG34" s="424"/>
      <c r="AH34" s="424"/>
      <c r="AI34" s="424"/>
      <c r="AJ34" s="424"/>
      <c r="AK34" s="424"/>
      <c r="AL34" s="424"/>
      <c r="AM34" s="317">
        <f>SUM(Y34:AL34)</f>
        <v>1</v>
      </c>
    </row>
    <row r="35" spans="1:39" s="304" customFormat="1" ht="15" outlineLevel="1">
      <c r="A35" s="532"/>
      <c r="B35" s="315" t="s">
        <v>216</v>
      </c>
      <c r="C35" s="312" t="s">
        <v>164</v>
      </c>
      <c r="D35" s="316"/>
      <c r="E35" s="316"/>
      <c r="F35" s="316"/>
      <c r="G35" s="316"/>
      <c r="H35" s="316"/>
      <c r="I35" s="316"/>
      <c r="J35" s="316"/>
      <c r="K35" s="316"/>
      <c r="L35" s="316"/>
      <c r="M35" s="316"/>
      <c r="N35" s="482"/>
      <c r="O35" s="316"/>
      <c r="P35" s="316"/>
      <c r="Q35" s="316"/>
      <c r="R35" s="316"/>
      <c r="S35" s="316"/>
      <c r="T35" s="316"/>
      <c r="U35" s="316"/>
      <c r="V35" s="316"/>
      <c r="W35" s="316"/>
      <c r="X35" s="316"/>
      <c r="Y35" s="425">
        <f>Y34</f>
        <v>1</v>
      </c>
      <c r="Z35" s="425">
        <f>Z34</f>
        <v>0</v>
      </c>
      <c r="AA35" s="425">
        <f t="shared" ref="AA35:AL35" si="4">AA34</f>
        <v>0</v>
      </c>
      <c r="AB35" s="425">
        <f t="shared" si="4"/>
        <v>0</v>
      </c>
      <c r="AC35" s="425">
        <f t="shared" si="4"/>
        <v>0</v>
      </c>
      <c r="AD35" s="425">
        <f t="shared" si="4"/>
        <v>0</v>
      </c>
      <c r="AE35" s="425">
        <f t="shared" si="4"/>
        <v>0</v>
      </c>
      <c r="AF35" s="425">
        <f t="shared" si="4"/>
        <v>0</v>
      </c>
      <c r="AG35" s="425">
        <f t="shared" si="4"/>
        <v>0</v>
      </c>
      <c r="AH35" s="425">
        <f t="shared" si="4"/>
        <v>0</v>
      </c>
      <c r="AI35" s="425">
        <f t="shared" si="4"/>
        <v>0</v>
      </c>
      <c r="AJ35" s="425">
        <f t="shared" si="4"/>
        <v>0</v>
      </c>
      <c r="AK35" s="425">
        <f t="shared" si="4"/>
        <v>0</v>
      </c>
      <c r="AL35" s="425">
        <f t="shared" si="4"/>
        <v>0</v>
      </c>
      <c r="AM35" s="318"/>
    </row>
    <row r="36" spans="1:39" s="304" customFormat="1" ht="15" outlineLevel="1">
      <c r="A36" s="532"/>
      <c r="B36" s="315"/>
      <c r="C36" s="326"/>
      <c r="D36" s="325"/>
      <c r="E36" s="325"/>
      <c r="F36" s="325"/>
      <c r="G36" s="325"/>
      <c r="H36" s="325"/>
      <c r="I36" s="325"/>
      <c r="J36" s="325"/>
      <c r="K36" s="325"/>
      <c r="L36" s="325"/>
      <c r="M36" s="325"/>
      <c r="N36" s="312"/>
      <c r="O36" s="325"/>
      <c r="P36" s="325"/>
      <c r="Q36" s="325"/>
      <c r="R36" s="325"/>
      <c r="S36" s="325"/>
      <c r="T36" s="325"/>
      <c r="U36" s="325"/>
      <c r="V36" s="325"/>
      <c r="W36" s="325"/>
      <c r="X36" s="325"/>
      <c r="Y36" s="426"/>
      <c r="Z36" s="426"/>
      <c r="AA36" s="426"/>
      <c r="AB36" s="426"/>
      <c r="AC36" s="426"/>
      <c r="AD36" s="426"/>
      <c r="AE36" s="426"/>
      <c r="AF36" s="426"/>
      <c r="AG36" s="426"/>
      <c r="AH36" s="426"/>
      <c r="AI36" s="426"/>
      <c r="AJ36" s="426"/>
      <c r="AK36" s="426"/>
      <c r="AL36" s="426"/>
      <c r="AM36" s="327"/>
    </row>
    <row r="37" spans="1:39" s="304" customFormat="1" ht="15" outlineLevel="1">
      <c r="A37" s="532">
        <v>6</v>
      </c>
      <c r="B37" s="315" t="s">
        <v>6</v>
      </c>
      <c r="C37" s="312" t="s">
        <v>25</v>
      </c>
      <c r="D37" s="316">
        <v>2334.8122765756216</v>
      </c>
      <c r="E37" s="316">
        <f>'7-a.  2011'!AX31</f>
        <v>2334.812276575622</v>
      </c>
      <c r="F37" s="316">
        <f>'7-a.  2011'!AY31</f>
        <v>2334.812276575622</v>
      </c>
      <c r="G37" s="316">
        <f>'7-a.  2011'!AZ31</f>
        <v>2334.812276575622</v>
      </c>
      <c r="H37" s="316">
        <f>'7-a.  2011'!BA31</f>
        <v>2334.812276575622</v>
      </c>
      <c r="I37" s="316">
        <f>'7-a.  2011'!BB31</f>
        <v>2334.812276575622</v>
      </c>
      <c r="J37" s="316">
        <f>'7-a.  2011'!BC31</f>
        <v>1294.4666791796844</v>
      </c>
      <c r="K37" s="316">
        <f>'7-a.  2011'!BD31</f>
        <v>1294.4666791796844</v>
      </c>
      <c r="L37" s="316">
        <f>'7-a.  2011'!BE31</f>
        <v>1294.4666791796844</v>
      </c>
      <c r="M37" s="316">
        <f>'7-a.  2011'!BF31</f>
        <v>315.52423945417593</v>
      </c>
      <c r="N37" s="312"/>
      <c r="O37" s="316">
        <v>0.10757810566243416</v>
      </c>
      <c r="P37" s="316"/>
      <c r="Q37" s="316"/>
      <c r="R37" s="316"/>
      <c r="S37" s="316"/>
      <c r="T37" s="316"/>
      <c r="U37" s="316"/>
      <c r="V37" s="316"/>
      <c r="W37" s="316"/>
      <c r="X37" s="316"/>
      <c r="Y37" s="424">
        <v>1</v>
      </c>
      <c r="Z37" s="424"/>
      <c r="AA37" s="424"/>
      <c r="AB37" s="424"/>
      <c r="AC37" s="424"/>
      <c r="AD37" s="424"/>
      <c r="AE37" s="424"/>
      <c r="AF37" s="424"/>
      <c r="AG37" s="424"/>
      <c r="AH37" s="424"/>
      <c r="AI37" s="424"/>
      <c r="AJ37" s="424"/>
      <c r="AK37" s="424"/>
      <c r="AL37" s="424"/>
      <c r="AM37" s="317">
        <f>SUM(Y37:AL37)</f>
        <v>1</v>
      </c>
    </row>
    <row r="38" spans="1:39" s="304" customFormat="1" ht="15" outlineLevel="1">
      <c r="A38" s="532"/>
      <c r="B38" s="315" t="s">
        <v>216</v>
      </c>
      <c r="C38" s="312" t="s">
        <v>164</v>
      </c>
      <c r="D38" s="316"/>
      <c r="E38" s="316"/>
      <c r="F38" s="316"/>
      <c r="G38" s="316"/>
      <c r="H38" s="316"/>
      <c r="I38" s="316"/>
      <c r="J38" s="316"/>
      <c r="K38" s="316"/>
      <c r="L38" s="316"/>
      <c r="M38" s="316"/>
      <c r="N38" s="482"/>
      <c r="O38" s="316"/>
      <c r="P38" s="316"/>
      <c r="Q38" s="316"/>
      <c r="R38" s="316"/>
      <c r="S38" s="316"/>
      <c r="T38" s="316"/>
      <c r="U38" s="316"/>
      <c r="V38" s="316"/>
      <c r="W38" s="316"/>
      <c r="X38" s="316"/>
      <c r="Y38" s="425">
        <f>Y37</f>
        <v>1</v>
      </c>
      <c r="Z38" s="425">
        <f>Z37</f>
        <v>0</v>
      </c>
      <c r="AA38" s="425">
        <f t="shared" ref="AA38:AL38" si="5">AA37</f>
        <v>0</v>
      </c>
      <c r="AB38" s="425">
        <f t="shared" si="5"/>
        <v>0</v>
      </c>
      <c r="AC38" s="425">
        <f t="shared" si="5"/>
        <v>0</v>
      </c>
      <c r="AD38" s="425">
        <f t="shared" si="5"/>
        <v>0</v>
      </c>
      <c r="AE38" s="425">
        <f t="shared" si="5"/>
        <v>0</v>
      </c>
      <c r="AF38" s="425">
        <f t="shared" si="5"/>
        <v>0</v>
      </c>
      <c r="AG38" s="425">
        <f t="shared" si="5"/>
        <v>0</v>
      </c>
      <c r="AH38" s="425">
        <f t="shared" si="5"/>
        <v>0</v>
      </c>
      <c r="AI38" s="425">
        <f t="shared" si="5"/>
        <v>0</v>
      </c>
      <c r="AJ38" s="425">
        <f t="shared" si="5"/>
        <v>0</v>
      </c>
      <c r="AK38" s="425">
        <f t="shared" si="5"/>
        <v>0</v>
      </c>
      <c r="AL38" s="425">
        <f t="shared" si="5"/>
        <v>0</v>
      </c>
      <c r="AM38" s="318"/>
    </row>
    <row r="39" spans="1:39" s="304" customFormat="1" ht="15" outlineLevel="1">
      <c r="A39" s="532"/>
      <c r="B39" s="315"/>
      <c r="C39" s="326"/>
      <c r="D39" s="325"/>
      <c r="E39" s="325"/>
      <c r="F39" s="325"/>
      <c r="G39" s="325"/>
      <c r="H39" s="325"/>
      <c r="I39" s="325"/>
      <c r="J39" s="325"/>
      <c r="K39" s="325"/>
      <c r="L39" s="325"/>
      <c r="M39" s="325"/>
      <c r="N39" s="312"/>
      <c r="O39" s="325"/>
      <c r="P39" s="325"/>
      <c r="Q39" s="325"/>
      <c r="R39" s="325"/>
      <c r="S39" s="325"/>
      <c r="T39" s="325"/>
      <c r="U39" s="325"/>
      <c r="V39" s="325"/>
      <c r="W39" s="325"/>
      <c r="X39" s="325"/>
      <c r="Y39" s="426"/>
      <c r="Z39" s="426"/>
      <c r="AA39" s="426"/>
      <c r="AB39" s="426"/>
      <c r="AC39" s="426"/>
      <c r="AD39" s="426"/>
      <c r="AE39" s="426"/>
      <c r="AF39" s="426"/>
      <c r="AG39" s="426"/>
      <c r="AH39" s="426"/>
      <c r="AI39" s="426"/>
      <c r="AJ39" s="426"/>
      <c r="AK39" s="426"/>
      <c r="AL39" s="426"/>
      <c r="AM39" s="327"/>
    </row>
    <row r="40" spans="1:39" s="304" customFormat="1" ht="15" outlineLevel="1">
      <c r="A40" s="532">
        <v>7</v>
      </c>
      <c r="B40" s="315" t="s">
        <v>42</v>
      </c>
      <c r="C40" s="312" t="s">
        <v>25</v>
      </c>
      <c r="D40" s="316">
        <v>3239.2999999999997</v>
      </c>
      <c r="E40" s="316">
        <f>'7-a.  2011'!AX30</f>
        <v>0</v>
      </c>
      <c r="F40" s="316">
        <f>'7-a.  2011'!AY30</f>
        <v>0</v>
      </c>
      <c r="G40" s="316">
        <f>'7-a.  2011'!AZ30</f>
        <v>0</v>
      </c>
      <c r="H40" s="316">
        <f>'7-a.  2011'!BA30</f>
        <v>0</v>
      </c>
      <c r="I40" s="316">
        <f>'7-a.  2011'!BB30</f>
        <v>0</v>
      </c>
      <c r="J40" s="316">
        <f>'7-a.  2011'!BC30</f>
        <v>0</v>
      </c>
      <c r="K40" s="316">
        <f>'7-a.  2011'!BD30</f>
        <v>0</v>
      </c>
      <c r="L40" s="316">
        <f>'7-a.  2011'!BE30</f>
        <v>0</v>
      </c>
      <c r="M40" s="316">
        <f>'7-a.  2011'!BF30</f>
        <v>0</v>
      </c>
      <c r="N40" s="312"/>
      <c r="O40" s="316">
        <v>1251.0400000000002</v>
      </c>
      <c r="P40" s="316"/>
      <c r="Q40" s="316"/>
      <c r="R40" s="316"/>
      <c r="S40" s="316"/>
      <c r="T40" s="316"/>
      <c r="U40" s="316"/>
      <c r="V40" s="316"/>
      <c r="W40" s="316"/>
      <c r="X40" s="316"/>
      <c r="Y40" s="424">
        <v>0</v>
      </c>
      <c r="Z40" s="424"/>
      <c r="AA40" s="424"/>
      <c r="AB40" s="424"/>
      <c r="AC40" s="424"/>
      <c r="AD40" s="424"/>
      <c r="AE40" s="424"/>
      <c r="AF40" s="424"/>
      <c r="AG40" s="424"/>
      <c r="AH40" s="424"/>
      <c r="AI40" s="424"/>
      <c r="AJ40" s="424"/>
      <c r="AK40" s="424"/>
      <c r="AL40" s="424"/>
      <c r="AM40" s="317">
        <f>SUM(Y40:AL40)</f>
        <v>0</v>
      </c>
    </row>
    <row r="41" spans="1:39" s="304" customFormat="1" ht="15" outlineLevel="1">
      <c r="A41" s="532"/>
      <c r="B41" s="315" t="s">
        <v>216</v>
      </c>
      <c r="C41" s="312" t="s">
        <v>164</v>
      </c>
      <c r="D41" s="316"/>
      <c r="E41" s="316"/>
      <c r="F41" s="316"/>
      <c r="G41" s="316"/>
      <c r="H41" s="316"/>
      <c r="I41" s="316"/>
      <c r="J41" s="316"/>
      <c r="K41" s="316"/>
      <c r="L41" s="316"/>
      <c r="M41" s="316"/>
      <c r="N41" s="312"/>
      <c r="O41" s="316"/>
      <c r="P41" s="316"/>
      <c r="Q41" s="316"/>
      <c r="R41" s="316"/>
      <c r="S41" s="316"/>
      <c r="T41" s="316"/>
      <c r="U41" s="316"/>
      <c r="V41" s="316"/>
      <c r="W41" s="316"/>
      <c r="X41" s="316"/>
      <c r="Y41" s="425">
        <f>Y40</f>
        <v>0</v>
      </c>
      <c r="Z41" s="425">
        <f>Z40</f>
        <v>0</v>
      </c>
      <c r="AA41" s="425">
        <f t="shared" ref="AA41:AL41" si="6">AA40</f>
        <v>0</v>
      </c>
      <c r="AB41" s="425">
        <f t="shared" si="6"/>
        <v>0</v>
      </c>
      <c r="AC41" s="425">
        <f t="shared" si="6"/>
        <v>0</v>
      </c>
      <c r="AD41" s="425">
        <f t="shared" si="6"/>
        <v>0</v>
      </c>
      <c r="AE41" s="425">
        <f t="shared" si="6"/>
        <v>0</v>
      </c>
      <c r="AF41" s="425">
        <f t="shared" si="6"/>
        <v>0</v>
      </c>
      <c r="AG41" s="425">
        <f t="shared" si="6"/>
        <v>0</v>
      </c>
      <c r="AH41" s="425">
        <f t="shared" si="6"/>
        <v>0</v>
      </c>
      <c r="AI41" s="425">
        <f t="shared" si="6"/>
        <v>0</v>
      </c>
      <c r="AJ41" s="425">
        <f t="shared" si="6"/>
        <v>0</v>
      </c>
      <c r="AK41" s="425">
        <f t="shared" si="6"/>
        <v>0</v>
      </c>
      <c r="AL41" s="425">
        <f t="shared" si="6"/>
        <v>0</v>
      </c>
      <c r="AM41" s="318"/>
    </row>
    <row r="42" spans="1:39" s="304" customFormat="1" ht="15" outlineLevel="1">
      <c r="A42" s="532"/>
      <c r="B42" s="315"/>
      <c r="C42" s="326"/>
      <c r="D42" s="325"/>
      <c r="E42" s="325"/>
      <c r="F42" s="325"/>
      <c r="G42" s="325"/>
      <c r="H42" s="325"/>
      <c r="I42" s="325"/>
      <c r="J42" s="325"/>
      <c r="K42" s="325"/>
      <c r="L42" s="325"/>
      <c r="M42" s="325"/>
      <c r="N42" s="312"/>
      <c r="O42" s="325"/>
      <c r="P42" s="325"/>
      <c r="Q42" s="325"/>
      <c r="R42" s="325"/>
      <c r="S42" s="325"/>
      <c r="T42" s="325"/>
      <c r="U42" s="325"/>
      <c r="V42" s="325"/>
      <c r="W42" s="325"/>
      <c r="X42" s="325"/>
      <c r="Y42" s="426"/>
      <c r="Z42" s="426"/>
      <c r="AA42" s="426"/>
      <c r="AB42" s="426"/>
      <c r="AC42" s="426"/>
      <c r="AD42" s="426"/>
      <c r="AE42" s="426"/>
      <c r="AF42" s="426"/>
      <c r="AG42" s="426"/>
      <c r="AH42" s="426"/>
      <c r="AI42" s="426"/>
      <c r="AJ42" s="426"/>
      <c r="AK42" s="426"/>
      <c r="AL42" s="426"/>
      <c r="AM42" s="327"/>
    </row>
    <row r="43" spans="1:39" s="304" customFormat="1" ht="15" outlineLevel="1">
      <c r="A43" s="532">
        <v>8</v>
      </c>
      <c r="B43" s="315" t="s">
        <v>499</v>
      </c>
      <c r="C43" s="312" t="s">
        <v>25</v>
      </c>
      <c r="D43" s="316"/>
      <c r="E43" s="316"/>
      <c r="F43" s="316"/>
      <c r="G43" s="316"/>
      <c r="H43" s="316"/>
      <c r="I43" s="316"/>
      <c r="J43" s="316"/>
      <c r="K43" s="316"/>
      <c r="L43" s="316"/>
      <c r="M43" s="316"/>
      <c r="N43" s="312"/>
      <c r="O43" s="316"/>
      <c r="P43" s="316"/>
      <c r="Q43" s="316"/>
      <c r="R43" s="316"/>
      <c r="S43" s="316"/>
      <c r="T43" s="316"/>
      <c r="U43" s="316"/>
      <c r="V43" s="316"/>
      <c r="W43" s="316"/>
      <c r="X43" s="316"/>
      <c r="Y43" s="424">
        <v>1</v>
      </c>
      <c r="Z43" s="424"/>
      <c r="AA43" s="424"/>
      <c r="AB43" s="424"/>
      <c r="AC43" s="424"/>
      <c r="AD43" s="424"/>
      <c r="AE43" s="424"/>
      <c r="AF43" s="424"/>
      <c r="AG43" s="424"/>
      <c r="AH43" s="424"/>
      <c r="AI43" s="424"/>
      <c r="AJ43" s="424"/>
      <c r="AK43" s="424"/>
      <c r="AL43" s="424"/>
      <c r="AM43" s="317">
        <f>SUM(Y43:AL43)</f>
        <v>1</v>
      </c>
    </row>
    <row r="44" spans="1:39" s="304" customFormat="1" ht="15" outlineLevel="1">
      <c r="A44" s="532"/>
      <c r="B44" s="315" t="s">
        <v>216</v>
      </c>
      <c r="C44" s="312" t="s">
        <v>164</v>
      </c>
      <c r="D44" s="316"/>
      <c r="E44" s="316"/>
      <c r="F44" s="316"/>
      <c r="G44" s="316"/>
      <c r="H44" s="316"/>
      <c r="I44" s="316"/>
      <c r="J44" s="316"/>
      <c r="K44" s="316"/>
      <c r="L44" s="316"/>
      <c r="M44" s="316"/>
      <c r="N44" s="312"/>
      <c r="O44" s="316"/>
      <c r="P44" s="316"/>
      <c r="Q44" s="316"/>
      <c r="R44" s="316"/>
      <c r="S44" s="316"/>
      <c r="T44" s="316"/>
      <c r="U44" s="316"/>
      <c r="V44" s="316"/>
      <c r="W44" s="316"/>
      <c r="X44" s="316"/>
      <c r="Y44" s="425">
        <f>Y43</f>
        <v>1</v>
      </c>
      <c r="Z44" s="425">
        <f>Z43</f>
        <v>0</v>
      </c>
      <c r="AA44" s="425">
        <f t="shared" ref="AA44:AL44" si="7">AA43</f>
        <v>0</v>
      </c>
      <c r="AB44" s="425">
        <f t="shared" si="7"/>
        <v>0</v>
      </c>
      <c r="AC44" s="425">
        <f t="shared" si="7"/>
        <v>0</v>
      </c>
      <c r="AD44" s="425">
        <f t="shared" si="7"/>
        <v>0</v>
      </c>
      <c r="AE44" s="425">
        <f t="shared" si="7"/>
        <v>0</v>
      </c>
      <c r="AF44" s="425">
        <f t="shared" si="7"/>
        <v>0</v>
      </c>
      <c r="AG44" s="425">
        <f t="shared" si="7"/>
        <v>0</v>
      </c>
      <c r="AH44" s="425">
        <f t="shared" si="7"/>
        <v>0</v>
      </c>
      <c r="AI44" s="425">
        <f t="shared" si="7"/>
        <v>0</v>
      </c>
      <c r="AJ44" s="425">
        <f t="shared" si="7"/>
        <v>0</v>
      </c>
      <c r="AK44" s="425">
        <f t="shared" si="7"/>
        <v>0</v>
      </c>
      <c r="AL44" s="425">
        <f t="shared" si="7"/>
        <v>0</v>
      </c>
      <c r="AM44" s="318"/>
    </row>
    <row r="45" spans="1:39" s="304" customFormat="1" ht="15" outlineLevel="1">
      <c r="A45" s="532"/>
      <c r="B45" s="315"/>
      <c r="C45" s="326"/>
      <c r="D45" s="325"/>
      <c r="E45" s="325"/>
      <c r="F45" s="325"/>
      <c r="G45" s="325"/>
      <c r="H45" s="325"/>
      <c r="I45" s="325"/>
      <c r="J45" s="325"/>
      <c r="K45" s="325"/>
      <c r="L45" s="325"/>
      <c r="M45" s="325"/>
      <c r="N45" s="312"/>
      <c r="O45" s="325"/>
      <c r="P45" s="325"/>
      <c r="Q45" s="325"/>
      <c r="R45" s="325"/>
      <c r="S45" s="325"/>
      <c r="T45" s="325"/>
      <c r="U45" s="325"/>
      <c r="V45" s="325"/>
      <c r="W45" s="325"/>
      <c r="X45" s="325"/>
      <c r="Y45" s="426"/>
      <c r="Z45" s="426"/>
      <c r="AA45" s="426"/>
      <c r="AB45" s="426"/>
      <c r="AC45" s="426"/>
      <c r="AD45" s="426"/>
      <c r="AE45" s="426"/>
      <c r="AF45" s="426"/>
      <c r="AG45" s="426"/>
      <c r="AH45" s="426"/>
      <c r="AI45" s="426"/>
      <c r="AJ45" s="426"/>
      <c r="AK45" s="426"/>
      <c r="AL45" s="426"/>
      <c r="AM45" s="327"/>
    </row>
    <row r="46" spans="1:39" s="304" customFormat="1" ht="15" outlineLevel="1">
      <c r="A46" s="532">
        <v>9</v>
      </c>
      <c r="B46" s="315" t="s">
        <v>7</v>
      </c>
      <c r="C46" s="312" t="s">
        <v>25</v>
      </c>
      <c r="D46" s="316">
        <v>0</v>
      </c>
      <c r="E46" s="316">
        <v>0</v>
      </c>
      <c r="F46" s="316">
        <v>0</v>
      </c>
      <c r="G46" s="316">
        <v>0</v>
      </c>
      <c r="H46" s="316">
        <v>0</v>
      </c>
      <c r="I46" s="316">
        <v>0</v>
      </c>
      <c r="J46" s="316">
        <v>0</v>
      </c>
      <c r="K46" s="316">
        <v>0</v>
      </c>
      <c r="L46" s="316">
        <v>0</v>
      </c>
      <c r="M46" s="316">
        <v>0</v>
      </c>
      <c r="N46" s="312">
        <f>D46+D59</f>
        <v>69868.009999999995</v>
      </c>
      <c r="O46" s="316">
        <v>0</v>
      </c>
      <c r="P46" s="316"/>
      <c r="Q46" s="316"/>
      <c r="R46" s="316"/>
      <c r="S46" s="316"/>
      <c r="T46" s="316"/>
      <c r="U46" s="316"/>
      <c r="V46" s="316"/>
      <c r="W46" s="316"/>
      <c r="X46" s="316"/>
      <c r="Y46" s="424">
        <v>1</v>
      </c>
      <c r="Z46" s="424"/>
      <c r="AA46" s="424"/>
      <c r="AB46" s="424"/>
      <c r="AC46" s="424"/>
      <c r="AD46" s="424"/>
      <c r="AE46" s="424"/>
      <c r="AF46" s="424"/>
      <c r="AG46" s="424"/>
      <c r="AH46" s="424"/>
      <c r="AI46" s="424"/>
      <c r="AJ46" s="424"/>
      <c r="AK46" s="424"/>
      <c r="AL46" s="424"/>
      <c r="AM46" s="317">
        <f>SUM(Y46:AL46)</f>
        <v>1</v>
      </c>
    </row>
    <row r="47" spans="1:39" s="304" customFormat="1" ht="15" outlineLevel="1">
      <c r="A47" s="532"/>
      <c r="B47" s="315" t="s">
        <v>216</v>
      </c>
      <c r="C47" s="312" t="s">
        <v>164</v>
      </c>
      <c r="D47" s="316">
        <v>2436.2280000000001</v>
      </c>
      <c r="E47" s="316">
        <f>'7-b.  2012'!AX44</f>
        <v>2436.2282081602566</v>
      </c>
      <c r="F47" s="316">
        <f>'7-b.  2012'!AY44</f>
        <v>2436.2282081602566</v>
      </c>
      <c r="G47" s="316">
        <f>'7-b.  2012'!AZ44</f>
        <v>2436.2282081602566</v>
      </c>
      <c r="H47" s="316">
        <f>'7-b.  2012'!BA44</f>
        <v>2436.2282081602598</v>
      </c>
      <c r="I47" s="316">
        <f>'7-b.  2012'!BB44</f>
        <v>2436.2282081602598</v>
      </c>
      <c r="J47" s="316">
        <f>'7-b.  2012'!BC44</f>
        <v>2436.2282081602598</v>
      </c>
      <c r="K47" s="316">
        <f>'7-b.  2012'!BD44</f>
        <v>2436.2282081602598</v>
      </c>
      <c r="L47" s="316">
        <f>'7-b.  2012'!BE44</f>
        <v>2436.2282081602598</v>
      </c>
      <c r="M47" s="316">
        <f>'7-b.  2012'!BF44</f>
        <v>2436.2282081602598</v>
      </c>
      <c r="N47" s="312"/>
      <c r="O47" s="316"/>
      <c r="P47" s="316"/>
      <c r="Q47" s="316"/>
      <c r="R47" s="316"/>
      <c r="S47" s="316"/>
      <c r="T47" s="316"/>
      <c r="U47" s="316"/>
      <c r="V47" s="316"/>
      <c r="W47" s="316"/>
      <c r="X47" s="316"/>
      <c r="Y47" s="425">
        <f>Y46</f>
        <v>1</v>
      </c>
      <c r="Z47" s="425">
        <f>Z46</f>
        <v>0</v>
      </c>
      <c r="AA47" s="425">
        <f t="shared" ref="AA47:AL47" si="8">AA46</f>
        <v>0</v>
      </c>
      <c r="AB47" s="425">
        <f t="shared" si="8"/>
        <v>0</v>
      </c>
      <c r="AC47" s="425">
        <f t="shared" si="8"/>
        <v>0</v>
      </c>
      <c r="AD47" s="425">
        <f t="shared" si="8"/>
        <v>0</v>
      </c>
      <c r="AE47" s="425">
        <f t="shared" si="8"/>
        <v>0</v>
      </c>
      <c r="AF47" s="425">
        <f t="shared" si="8"/>
        <v>0</v>
      </c>
      <c r="AG47" s="425">
        <f t="shared" si="8"/>
        <v>0</v>
      </c>
      <c r="AH47" s="425">
        <f t="shared" si="8"/>
        <v>0</v>
      </c>
      <c r="AI47" s="425">
        <f t="shared" si="8"/>
        <v>0</v>
      </c>
      <c r="AJ47" s="425">
        <f t="shared" si="8"/>
        <v>0</v>
      </c>
      <c r="AK47" s="425">
        <f t="shared" si="8"/>
        <v>0</v>
      </c>
      <c r="AL47" s="425">
        <f t="shared" si="8"/>
        <v>0</v>
      </c>
      <c r="AM47" s="318"/>
    </row>
    <row r="48" spans="1:39" s="304" customFormat="1" ht="15" outlineLevel="1">
      <c r="A48" s="532"/>
      <c r="B48" s="328"/>
      <c r="C48" s="329"/>
      <c r="D48" s="312"/>
      <c r="E48" s="312"/>
      <c r="F48" s="312"/>
      <c r="G48" s="312"/>
      <c r="H48" s="312"/>
      <c r="I48" s="312"/>
      <c r="J48" s="312"/>
      <c r="K48" s="312"/>
      <c r="L48" s="312"/>
      <c r="M48" s="312"/>
      <c r="N48" s="312"/>
      <c r="O48" s="312"/>
      <c r="P48" s="312"/>
      <c r="Q48" s="312"/>
      <c r="R48" s="312"/>
      <c r="S48" s="312"/>
      <c r="T48" s="312"/>
      <c r="U48" s="312"/>
      <c r="V48" s="312"/>
      <c r="W48" s="312"/>
      <c r="X48" s="312"/>
      <c r="Y48" s="426"/>
      <c r="Z48" s="426"/>
      <c r="AA48" s="426"/>
      <c r="AB48" s="426"/>
      <c r="AC48" s="426"/>
      <c r="AD48" s="426"/>
      <c r="AE48" s="426"/>
      <c r="AF48" s="426"/>
      <c r="AG48" s="426"/>
      <c r="AH48" s="426"/>
      <c r="AI48" s="426"/>
      <c r="AJ48" s="426"/>
      <c r="AK48" s="426"/>
      <c r="AL48" s="426"/>
      <c r="AM48" s="327"/>
    </row>
    <row r="49" spans="1:39" s="314" customFormat="1" ht="15.6" outlineLevel="1">
      <c r="A49" s="533"/>
      <c r="B49" s="309" t="s">
        <v>8</v>
      </c>
      <c r="C49" s="310"/>
      <c r="D49" s="310"/>
      <c r="E49" s="310"/>
      <c r="F49" s="310"/>
      <c r="G49" s="310"/>
      <c r="H49" s="310"/>
      <c r="I49" s="310"/>
      <c r="J49" s="310"/>
      <c r="K49" s="310"/>
      <c r="L49" s="310"/>
      <c r="M49" s="310"/>
      <c r="N49" s="312"/>
      <c r="O49" s="310"/>
      <c r="P49" s="310"/>
      <c r="Q49" s="310"/>
      <c r="R49" s="310"/>
      <c r="S49" s="310"/>
      <c r="T49" s="310"/>
      <c r="U49" s="310"/>
      <c r="V49" s="310"/>
      <c r="W49" s="310"/>
      <c r="X49" s="310"/>
      <c r="Y49" s="428"/>
      <c r="Z49" s="428"/>
      <c r="AA49" s="428"/>
      <c r="AB49" s="428"/>
      <c r="AC49" s="428"/>
      <c r="AD49" s="428"/>
      <c r="AE49" s="428"/>
      <c r="AF49" s="428"/>
      <c r="AG49" s="428"/>
      <c r="AH49" s="428"/>
      <c r="AI49" s="428"/>
      <c r="AJ49" s="428"/>
      <c r="AK49" s="428"/>
      <c r="AL49" s="428"/>
      <c r="AM49" s="313"/>
    </row>
    <row r="50" spans="1:39" s="304" customFormat="1" ht="15" outlineLevel="1">
      <c r="A50" s="532">
        <v>10</v>
      </c>
      <c r="B50" s="331" t="s">
        <v>22</v>
      </c>
      <c r="C50" s="312" t="s">
        <v>25</v>
      </c>
      <c r="D50" s="316">
        <v>7512896.733</v>
      </c>
      <c r="E50" s="316">
        <f>'7-a.  2011'!AX35</f>
        <v>7512896.7330579879</v>
      </c>
      <c r="F50" s="316">
        <f>'7-a.  2011'!AY35</f>
        <v>7509317.9805962518</v>
      </c>
      <c r="G50" s="316">
        <f>'7-a.  2011'!AZ35</f>
        <v>7507386.4948418345</v>
      </c>
      <c r="H50" s="316">
        <f>'7-a.  2011'!BA35</f>
        <v>6426037.9790532589</v>
      </c>
      <c r="I50" s="316">
        <f>'7-a.  2011'!BB35</f>
        <v>6329764.1446719468</v>
      </c>
      <c r="J50" s="316">
        <f>'7-a.  2011'!BC35</f>
        <v>5777805.5569743756</v>
      </c>
      <c r="K50" s="316">
        <f>'7-a.  2011'!BD35</f>
        <v>5326802.4824986821</v>
      </c>
      <c r="L50" s="316">
        <f>'7-a.  2011'!BE35</f>
        <v>4763679.9441425093</v>
      </c>
      <c r="M50" s="316">
        <f>'7-a.  2011'!BF35</f>
        <v>4763679.9441425093</v>
      </c>
      <c r="N50" s="316">
        <v>12</v>
      </c>
      <c r="O50" s="316">
        <v>1224.605</v>
      </c>
      <c r="P50" s="316">
        <f>'7-a.  2011'!S35</f>
        <v>1224.604863864231</v>
      </c>
      <c r="Q50" s="316">
        <f>'7-a.  2011'!T35</f>
        <v>1223.9546523961139</v>
      </c>
      <c r="R50" s="316">
        <f>'7-a.  2011'!U35</f>
        <v>1223.4512628724099</v>
      </c>
      <c r="S50" s="316">
        <f>'7-a.  2011'!V35</f>
        <v>1026.3465334837472</v>
      </c>
      <c r="T50" s="316">
        <f>'7-a.  2011'!W35</f>
        <v>1001.2553623355809</v>
      </c>
      <c r="U50" s="316">
        <f>'7-a.  2011'!X35</f>
        <v>867.78025805969583</v>
      </c>
      <c r="V50" s="316">
        <f>'7-a.  2011'!Y35</f>
        <v>780.52959439424501</v>
      </c>
      <c r="W50" s="316">
        <f>'7-a.  2011'!Z35</f>
        <v>655.76940233205744</v>
      </c>
      <c r="X50" s="316">
        <f>'7-a.  2011'!AA35</f>
        <v>655.76940233205744</v>
      </c>
      <c r="Y50" s="429"/>
      <c r="Z50" s="429">
        <v>0.21</v>
      </c>
      <c r="AA50" s="429">
        <v>0.79</v>
      </c>
      <c r="AB50" s="429"/>
      <c r="AC50" s="429"/>
      <c r="AD50" s="429"/>
      <c r="AE50" s="429"/>
      <c r="AF50" s="429"/>
      <c r="AG50" s="429"/>
      <c r="AH50" s="429"/>
      <c r="AI50" s="429"/>
      <c r="AJ50" s="429"/>
      <c r="AK50" s="429"/>
      <c r="AL50" s="429"/>
      <c r="AM50" s="317">
        <f>SUM(Y50:AL50)</f>
        <v>1</v>
      </c>
    </row>
    <row r="51" spans="1:39" s="304" customFormat="1" ht="15" outlineLevel="1">
      <c r="A51" s="532"/>
      <c r="B51" s="315" t="s">
        <v>216</v>
      </c>
      <c r="C51" s="312" t="s">
        <v>164</v>
      </c>
      <c r="D51" s="316">
        <v>1473932.9890000001</v>
      </c>
      <c r="E51" s="316">
        <f>'7-b.  2012'!AX39+'7-d.  2014'!AX49</f>
        <v>1473932.9885230146</v>
      </c>
      <c r="F51" s="316">
        <f>'7-b.  2012'!AY39+'7-d.  2014'!AY49</f>
        <v>1473932.9885230146</v>
      </c>
      <c r="G51" s="316">
        <f>'7-b.  2012'!AZ39+'7-d.  2014'!AZ49</f>
        <v>1469636.2241636631</v>
      </c>
      <c r="H51" s="316">
        <f>'7-b.  2012'!BA39+'7-d.  2014'!BA49</f>
        <v>1452965.711788615</v>
      </c>
      <c r="I51" s="316">
        <f>'7-b.  2012'!BB39+'7-d.  2014'!BB49</f>
        <v>1436910.7773861806</v>
      </c>
      <c r="J51" s="316">
        <f>'7-b.  2012'!BC39+'7-d.  2014'!BC49</f>
        <v>1286052.2015046778</v>
      </c>
      <c r="K51" s="316">
        <f>'7-b.  2012'!BD39+'7-d.  2014'!BD49</f>
        <v>944482.25384981593</v>
      </c>
      <c r="L51" s="316">
        <f>'7-b.  2012'!BE39+'7-d.  2014'!BE49</f>
        <v>887413.66534682771</v>
      </c>
      <c r="M51" s="316">
        <f>'7-b.  2012'!BF39+'7-d.  2014'!BF49</f>
        <v>887413.66534682771</v>
      </c>
      <c r="N51" s="316">
        <f>N50</f>
        <v>12</v>
      </c>
      <c r="O51" s="316">
        <v>214.869</v>
      </c>
      <c r="P51" s="316">
        <f>'7-b.  2012'!S39+'7-d.  2014'!S49</f>
        <v>210.86924409532</v>
      </c>
      <c r="Q51" s="316">
        <f>'7-b.  2012'!T39+'7-d.  2014'!T49</f>
        <v>210.86924409532</v>
      </c>
      <c r="R51" s="316">
        <f>'7-b.  2012'!U39+'7-d.  2014'!U49</f>
        <v>210.86924409532</v>
      </c>
      <c r="S51" s="316">
        <f>'7-b.  2012'!V39+'7-d.  2014'!V49</f>
        <v>209.39340387436334</v>
      </c>
      <c r="T51" s="316">
        <f>'7-b.  2012'!W39+'7-d.  2014'!W49</f>
        <v>205.75539135632147</v>
      </c>
      <c r="U51" s="316">
        <f>'7-b.  2012'!X39+'7-d.  2014'!X49</f>
        <v>170.13992379171228</v>
      </c>
      <c r="V51" s="316">
        <f>'7-b.  2012'!Y39+'7-d.  2014'!Y49</f>
        <v>104.97932207438807</v>
      </c>
      <c r="W51" s="316">
        <f>'7-b.  2012'!Z39+'7-d.  2014'!Z49</f>
        <v>90.202515573990638</v>
      </c>
      <c r="X51" s="316">
        <f>'7-b.  2012'!AA39+'7-d.  2014'!AA49</f>
        <v>90.202515573990638</v>
      </c>
      <c r="Y51" s="425">
        <f>Y50</f>
        <v>0</v>
      </c>
      <c r="Z51" s="425">
        <f>Z50</f>
        <v>0.21</v>
      </c>
      <c r="AA51" s="425">
        <f t="shared" ref="AA51:AL51" si="9">AA50</f>
        <v>0.79</v>
      </c>
      <c r="AB51" s="425">
        <f t="shared" si="9"/>
        <v>0</v>
      </c>
      <c r="AC51" s="425">
        <f t="shared" si="9"/>
        <v>0</v>
      </c>
      <c r="AD51" s="425">
        <f t="shared" si="9"/>
        <v>0</v>
      </c>
      <c r="AE51" s="425">
        <f t="shared" si="9"/>
        <v>0</v>
      </c>
      <c r="AF51" s="425">
        <f t="shared" si="9"/>
        <v>0</v>
      </c>
      <c r="AG51" s="425">
        <f t="shared" si="9"/>
        <v>0</v>
      </c>
      <c r="AH51" s="425">
        <f t="shared" si="9"/>
        <v>0</v>
      </c>
      <c r="AI51" s="425">
        <f t="shared" si="9"/>
        <v>0</v>
      </c>
      <c r="AJ51" s="425">
        <f t="shared" si="9"/>
        <v>0</v>
      </c>
      <c r="AK51" s="425">
        <f t="shared" si="9"/>
        <v>0</v>
      </c>
      <c r="AL51" s="425">
        <f t="shared" si="9"/>
        <v>0</v>
      </c>
      <c r="AM51" s="332"/>
    </row>
    <row r="52" spans="1:39" s="304" customFormat="1" ht="15" outlineLevel="1">
      <c r="A52" s="532"/>
      <c r="B52" s="331"/>
      <c r="C52" s="333"/>
      <c r="D52" s="312"/>
      <c r="E52" s="312"/>
      <c r="F52" s="312"/>
      <c r="G52" s="312"/>
      <c r="H52" s="312"/>
      <c r="I52" s="312"/>
      <c r="J52" s="312"/>
      <c r="K52" s="312"/>
      <c r="L52" s="312"/>
      <c r="M52" s="312"/>
      <c r="N52" s="312"/>
      <c r="O52" s="312"/>
      <c r="P52" s="312"/>
      <c r="Q52" s="312"/>
      <c r="R52" s="312"/>
      <c r="S52" s="312"/>
      <c r="T52" s="312"/>
      <c r="U52" s="312"/>
      <c r="V52" s="312"/>
      <c r="W52" s="312"/>
      <c r="X52" s="312"/>
      <c r="Y52" s="430"/>
      <c r="Z52" s="430"/>
      <c r="AA52" s="430"/>
      <c r="AB52" s="430"/>
      <c r="AC52" s="430"/>
      <c r="AD52" s="430"/>
      <c r="AE52" s="430"/>
      <c r="AF52" s="430"/>
      <c r="AG52" s="430"/>
      <c r="AH52" s="430"/>
      <c r="AI52" s="430"/>
      <c r="AJ52" s="430"/>
      <c r="AK52" s="430"/>
      <c r="AL52" s="430"/>
      <c r="AM52" s="334"/>
    </row>
    <row r="53" spans="1:39" s="304" customFormat="1" ht="15" outlineLevel="1">
      <c r="A53" s="532">
        <v>11</v>
      </c>
      <c r="B53" s="335" t="s">
        <v>21</v>
      </c>
      <c r="C53" s="312" t="s">
        <v>25</v>
      </c>
      <c r="D53" s="316">
        <v>5296277.523</v>
      </c>
      <c r="E53" s="316">
        <f>'7-a.  2011'!AX34</f>
        <v>5288648.2486793241</v>
      </c>
      <c r="F53" s="316">
        <f>'7-a.  2011'!AY34</f>
        <v>5055893.5648677154</v>
      </c>
      <c r="G53" s="316">
        <f>'7-a.  2011'!AZ34</f>
        <v>3655866.7343549323</v>
      </c>
      <c r="H53" s="316">
        <f>'7-a.  2011'!BA34</f>
        <v>3655241.2257926161</v>
      </c>
      <c r="I53" s="316">
        <f>'7-a.  2011'!BB34</f>
        <v>3634354.2367826458</v>
      </c>
      <c r="J53" s="316">
        <f>'7-a.  2011'!BC34</f>
        <v>681068.75389790977</v>
      </c>
      <c r="K53" s="316">
        <f>'7-a.  2011'!BD34</f>
        <v>668794.80309553444</v>
      </c>
      <c r="L53" s="316">
        <f>'7-a.  2011'!BE34</f>
        <v>668794.80309553444</v>
      </c>
      <c r="M53" s="316">
        <f>'7-a.  2011'!BF34</f>
        <v>668794.80309553444</v>
      </c>
      <c r="N53" s="316">
        <v>12</v>
      </c>
      <c r="O53" s="316">
        <v>2105.835</v>
      </c>
      <c r="P53" s="316">
        <f>'7-a.  2011'!S34</f>
        <v>2103.070171999379</v>
      </c>
      <c r="Q53" s="316">
        <f>'7-a.  2011'!T34</f>
        <v>2017.3491864310668</v>
      </c>
      <c r="R53" s="316">
        <f>'7-a.  2011'!U34</f>
        <v>1531.4043327923653</v>
      </c>
      <c r="S53" s="316">
        <f>'7-a.  2011'!V34</f>
        <v>1531.1560192989425</v>
      </c>
      <c r="T53" s="316">
        <f>'7-a.  2011'!W34</f>
        <v>1521.788255393292</v>
      </c>
      <c r="U53" s="316">
        <f>'7-a.  2011'!X34</f>
        <v>280.484140143275</v>
      </c>
      <c r="V53" s="316">
        <f>'7-a.  2011'!Y34</f>
        <v>264.13274160179384</v>
      </c>
      <c r="W53" s="316">
        <f>'7-a.  2011'!Z34</f>
        <v>264.13274160179384</v>
      </c>
      <c r="X53" s="316">
        <f>'7-a.  2011'!AA34</f>
        <v>264.13274160179384</v>
      </c>
      <c r="Y53" s="429"/>
      <c r="Z53" s="429">
        <v>1</v>
      </c>
      <c r="AA53" s="429"/>
      <c r="AB53" s="429"/>
      <c r="AC53" s="429"/>
      <c r="AD53" s="429"/>
      <c r="AE53" s="429"/>
      <c r="AF53" s="429"/>
      <c r="AG53" s="429"/>
      <c r="AH53" s="429"/>
      <c r="AI53" s="429"/>
      <c r="AJ53" s="429"/>
      <c r="AK53" s="429"/>
      <c r="AL53" s="429"/>
      <c r="AM53" s="317">
        <f>SUM(Y53:AL53)</f>
        <v>1</v>
      </c>
    </row>
    <row r="54" spans="1:39" s="304" customFormat="1" ht="15" outlineLevel="1">
      <c r="A54" s="532"/>
      <c r="B54" s="336" t="s">
        <v>216</v>
      </c>
      <c r="C54" s="312" t="s">
        <v>164</v>
      </c>
      <c r="D54" s="316">
        <v>4951.6329999999998</v>
      </c>
      <c r="E54" s="316">
        <f>'7-b.  2012'!AX40</f>
        <v>4951.6327859880694</v>
      </c>
      <c r="F54" s="316">
        <f>'7-b.  2012'!AY40</f>
        <v>4951.6327859880694</v>
      </c>
      <c r="G54" s="316">
        <f>'7-b.  2012'!AZ40</f>
        <v>4951.6327859880694</v>
      </c>
      <c r="H54" s="316">
        <f>'7-b.  2012'!BA40</f>
        <v>4951.6327859880694</v>
      </c>
      <c r="I54" s="316">
        <f>'7-b.  2012'!BB40</f>
        <v>4951.6327859880694</v>
      </c>
      <c r="J54" s="316">
        <f>'7-b.  2012'!BC40</f>
        <v>691.37663490232535</v>
      </c>
      <c r="K54" s="316">
        <f>'7-b.  2012'!BD40</f>
        <v>691.37663490232535</v>
      </c>
      <c r="L54" s="316">
        <f>'7-b.  2012'!BE40</f>
        <v>691.37663490232535</v>
      </c>
      <c r="M54" s="316">
        <f>'7-b.  2012'!BF40</f>
        <v>691.37663490232535</v>
      </c>
      <c r="N54" s="316">
        <f>N53</f>
        <v>12</v>
      </c>
      <c r="O54" s="316">
        <v>2.4689999999999999</v>
      </c>
      <c r="P54" s="316">
        <f>'7-b.  2012'!S40</f>
        <v>2.4690703970119992</v>
      </c>
      <c r="Q54" s="316">
        <f>'7-b.  2012'!T40</f>
        <v>2.4690703970119992</v>
      </c>
      <c r="R54" s="316">
        <f>'7-b.  2012'!U40</f>
        <v>2.4690703970119992</v>
      </c>
      <c r="S54" s="316">
        <f>'7-b.  2012'!V40</f>
        <v>2.4690703970119992</v>
      </c>
      <c r="T54" s="316">
        <f>'7-b.  2012'!W40</f>
        <v>2.4690703970119992</v>
      </c>
      <c r="U54" s="316">
        <f>'7-b.  2012'!X40</f>
        <v>0.28112607413482399</v>
      </c>
      <c r="V54" s="316">
        <f>'7-b.  2012'!Y40</f>
        <v>0.28112607413482399</v>
      </c>
      <c r="W54" s="316">
        <f>'7-b.  2012'!Z40</f>
        <v>0.28112607413482399</v>
      </c>
      <c r="X54" s="316">
        <f>'7-b.  2012'!AA40</f>
        <v>0.28112607413482399</v>
      </c>
      <c r="Y54" s="425">
        <f>Y53</f>
        <v>0</v>
      </c>
      <c r="Z54" s="425">
        <f>Z53</f>
        <v>1</v>
      </c>
      <c r="AA54" s="425">
        <f t="shared" ref="AA54:AL54" si="10">AA53</f>
        <v>0</v>
      </c>
      <c r="AB54" s="425">
        <f t="shared" si="10"/>
        <v>0</v>
      </c>
      <c r="AC54" s="425">
        <f t="shared" si="10"/>
        <v>0</v>
      </c>
      <c r="AD54" s="425">
        <f t="shared" si="10"/>
        <v>0</v>
      </c>
      <c r="AE54" s="425">
        <f t="shared" si="10"/>
        <v>0</v>
      </c>
      <c r="AF54" s="425">
        <f t="shared" si="10"/>
        <v>0</v>
      </c>
      <c r="AG54" s="425">
        <f t="shared" si="10"/>
        <v>0</v>
      </c>
      <c r="AH54" s="425">
        <f t="shared" si="10"/>
        <v>0</v>
      </c>
      <c r="AI54" s="425">
        <f t="shared" si="10"/>
        <v>0</v>
      </c>
      <c r="AJ54" s="425">
        <f t="shared" si="10"/>
        <v>0</v>
      </c>
      <c r="AK54" s="425">
        <f t="shared" si="10"/>
        <v>0</v>
      </c>
      <c r="AL54" s="425">
        <f t="shared" si="10"/>
        <v>0</v>
      </c>
      <c r="AM54" s="332"/>
    </row>
    <row r="55" spans="1:39" s="304" customFormat="1" ht="15" outlineLevel="1">
      <c r="A55" s="532"/>
      <c r="B55" s="335"/>
      <c r="C55" s="333"/>
      <c r="D55" s="312"/>
      <c r="E55" s="312"/>
      <c r="F55" s="312"/>
      <c r="G55" s="312"/>
      <c r="H55" s="312"/>
      <c r="I55" s="312"/>
      <c r="J55" s="312"/>
      <c r="K55" s="312"/>
      <c r="L55" s="312"/>
      <c r="M55" s="312"/>
      <c r="N55" s="312"/>
      <c r="O55" s="312"/>
      <c r="P55" s="312"/>
      <c r="Q55" s="312"/>
      <c r="R55" s="312"/>
      <c r="S55" s="312"/>
      <c r="T55" s="312"/>
      <c r="U55" s="312"/>
      <c r="V55" s="312"/>
      <c r="W55" s="312"/>
      <c r="X55" s="312"/>
      <c r="Y55" s="430"/>
      <c r="Z55" s="431"/>
      <c r="AA55" s="430"/>
      <c r="AB55" s="430"/>
      <c r="AC55" s="430"/>
      <c r="AD55" s="430"/>
      <c r="AE55" s="430"/>
      <c r="AF55" s="430"/>
      <c r="AG55" s="430"/>
      <c r="AH55" s="430"/>
      <c r="AI55" s="430"/>
      <c r="AJ55" s="430"/>
      <c r="AK55" s="430"/>
      <c r="AL55" s="430"/>
      <c r="AM55" s="334"/>
    </row>
    <row r="56" spans="1:39" s="304" customFormat="1" ht="15" outlineLevel="1">
      <c r="A56" s="532">
        <v>12</v>
      </c>
      <c r="B56" s="335" t="s">
        <v>23</v>
      </c>
      <c r="C56" s="312" t="s">
        <v>25</v>
      </c>
      <c r="D56" s="316"/>
      <c r="E56" s="316"/>
      <c r="F56" s="316"/>
      <c r="G56" s="316"/>
      <c r="H56" s="316"/>
      <c r="I56" s="316"/>
      <c r="J56" s="316"/>
      <c r="K56" s="316"/>
      <c r="L56" s="316"/>
      <c r="M56" s="316"/>
      <c r="N56" s="316">
        <v>3</v>
      </c>
      <c r="O56" s="316"/>
      <c r="P56" s="316"/>
      <c r="Q56" s="316"/>
      <c r="R56" s="316"/>
      <c r="S56" s="316"/>
      <c r="T56" s="316"/>
      <c r="U56" s="316"/>
      <c r="V56" s="316"/>
      <c r="W56" s="316"/>
      <c r="X56" s="316"/>
      <c r="Y56" s="429"/>
      <c r="Z56" s="429"/>
      <c r="AA56" s="429"/>
      <c r="AB56" s="429"/>
      <c r="AC56" s="429"/>
      <c r="AD56" s="429"/>
      <c r="AE56" s="429"/>
      <c r="AF56" s="429"/>
      <c r="AG56" s="429"/>
      <c r="AH56" s="429"/>
      <c r="AI56" s="429"/>
      <c r="AJ56" s="429"/>
      <c r="AK56" s="429"/>
      <c r="AL56" s="429"/>
      <c r="AM56" s="317">
        <f>SUM(Y56:AL56)</f>
        <v>0</v>
      </c>
    </row>
    <row r="57" spans="1:39" s="304" customFormat="1" ht="15" outlineLevel="1">
      <c r="A57" s="532"/>
      <c r="B57" s="336" t="s">
        <v>216</v>
      </c>
      <c r="C57" s="312" t="s">
        <v>164</v>
      </c>
      <c r="D57" s="316"/>
      <c r="E57" s="316"/>
      <c r="F57" s="316"/>
      <c r="G57" s="316"/>
      <c r="H57" s="316"/>
      <c r="I57" s="316"/>
      <c r="J57" s="316"/>
      <c r="K57" s="316"/>
      <c r="L57" s="316"/>
      <c r="M57" s="316"/>
      <c r="N57" s="316">
        <f>N56</f>
        <v>3</v>
      </c>
      <c r="O57" s="316"/>
      <c r="P57" s="316"/>
      <c r="Q57" s="316"/>
      <c r="R57" s="316"/>
      <c r="S57" s="316"/>
      <c r="T57" s="316"/>
      <c r="U57" s="316"/>
      <c r="V57" s="316"/>
      <c r="W57" s="316"/>
      <c r="X57" s="316"/>
      <c r="Y57" s="425">
        <f>Y56</f>
        <v>0</v>
      </c>
      <c r="Z57" s="425">
        <f>Z56</f>
        <v>0</v>
      </c>
      <c r="AA57" s="425">
        <f t="shared" ref="AA57:AL57" si="11">AA56</f>
        <v>0</v>
      </c>
      <c r="AB57" s="425">
        <f t="shared" si="11"/>
        <v>0</v>
      </c>
      <c r="AC57" s="425">
        <f t="shared" si="11"/>
        <v>0</v>
      </c>
      <c r="AD57" s="425">
        <f t="shared" si="11"/>
        <v>0</v>
      </c>
      <c r="AE57" s="425">
        <f t="shared" si="11"/>
        <v>0</v>
      </c>
      <c r="AF57" s="425">
        <f t="shared" si="11"/>
        <v>0</v>
      </c>
      <c r="AG57" s="425">
        <f t="shared" si="11"/>
        <v>0</v>
      </c>
      <c r="AH57" s="425">
        <f t="shared" si="11"/>
        <v>0</v>
      </c>
      <c r="AI57" s="425">
        <f t="shared" si="11"/>
        <v>0</v>
      </c>
      <c r="AJ57" s="425">
        <f t="shared" si="11"/>
        <v>0</v>
      </c>
      <c r="AK57" s="425">
        <f t="shared" si="11"/>
        <v>0</v>
      </c>
      <c r="AL57" s="425">
        <f t="shared" si="11"/>
        <v>0</v>
      </c>
      <c r="AM57" s="332"/>
    </row>
    <row r="58" spans="1:39" s="304" customFormat="1" ht="15" outlineLevel="1">
      <c r="A58" s="532"/>
      <c r="B58" s="335"/>
      <c r="C58" s="333"/>
      <c r="D58" s="337"/>
      <c r="E58" s="337"/>
      <c r="F58" s="337"/>
      <c r="G58" s="337"/>
      <c r="H58" s="337"/>
      <c r="I58" s="337"/>
      <c r="J58" s="337"/>
      <c r="K58" s="337"/>
      <c r="L58" s="337"/>
      <c r="M58" s="337"/>
      <c r="N58" s="312"/>
      <c r="O58" s="337"/>
      <c r="P58" s="337"/>
      <c r="Q58" s="337"/>
      <c r="R58" s="337"/>
      <c r="S58" s="337"/>
      <c r="T58" s="337"/>
      <c r="U58" s="337"/>
      <c r="V58" s="337"/>
      <c r="W58" s="337"/>
      <c r="X58" s="337"/>
      <c r="Y58" s="430"/>
      <c r="Z58" s="431"/>
      <c r="AA58" s="430"/>
      <c r="AB58" s="430"/>
      <c r="AC58" s="430"/>
      <c r="AD58" s="430"/>
      <c r="AE58" s="430"/>
      <c r="AF58" s="430"/>
      <c r="AG58" s="430"/>
      <c r="AH58" s="430"/>
      <c r="AI58" s="430"/>
      <c r="AJ58" s="430"/>
      <c r="AK58" s="430"/>
      <c r="AL58" s="430"/>
      <c r="AM58" s="334"/>
    </row>
    <row r="59" spans="1:39" s="304" customFormat="1" ht="15" outlineLevel="1">
      <c r="A59" s="532">
        <v>13</v>
      </c>
      <c r="B59" s="335" t="s">
        <v>24</v>
      </c>
      <c r="C59" s="312" t="s">
        <v>25</v>
      </c>
      <c r="D59" s="316">
        <v>69868.009999999995</v>
      </c>
      <c r="E59" s="316">
        <f>'7-a.  2011'!AX37</f>
        <v>69868.010000000009</v>
      </c>
      <c r="F59" s="316">
        <f>'7-a.  2011'!AY37</f>
        <v>69868.010000000009</v>
      </c>
      <c r="G59" s="316">
        <f>'7-a.  2011'!AZ37</f>
        <v>69868.010000000009</v>
      </c>
      <c r="H59" s="316">
        <f>'7-a.  2011'!BA37</f>
        <v>69868.010000000009</v>
      </c>
      <c r="I59" s="316">
        <f>'7-a.  2011'!BB37</f>
        <v>69868.010000000009</v>
      </c>
      <c r="J59" s="316">
        <f>'7-a.  2011'!BC37</f>
        <v>69868.010000000009</v>
      </c>
      <c r="K59" s="316">
        <f>'7-a.  2011'!BD37</f>
        <v>69868.010000000009</v>
      </c>
      <c r="L59" s="316">
        <f>'7-a.  2011'!BE37</f>
        <v>69868.010000000009</v>
      </c>
      <c r="M59" s="316">
        <f>'7-a.  2011'!BF37</f>
        <v>69868.010000000009</v>
      </c>
      <c r="N59" s="316">
        <v>12</v>
      </c>
      <c r="O59" s="316">
        <v>16.440000000000001</v>
      </c>
      <c r="P59" s="316">
        <f>'7-a.  2011'!S37</f>
        <v>16.440000000000001</v>
      </c>
      <c r="Q59" s="316">
        <f>'7-a.  2011'!T37</f>
        <v>16.440000000000001</v>
      </c>
      <c r="R59" s="316">
        <f>'7-a.  2011'!U37</f>
        <v>16.440000000000001</v>
      </c>
      <c r="S59" s="316">
        <f>'7-a.  2011'!V37</f>
        <v>16.440000000000001</v>
      </c>
      <c r="T59" s="316">
        <f>'7-a.  2011'!W37</f>
        <v>16.440000000000001</v>
      </c>
      <c r="U59" s="316">
        <f>'7-a.  2011'!X37</f>
        <v>16.440000000000001</v>
      </c>
      <c r="V59" s="316">
        <f>'7-a.  2011'!Y37</f>
        <v>16.440000000000001</v>
      </c>
      <c r="W59" s="316">
        <f>'7-a.  2011'!Z37</f>
        <v>16.440000000000001</v>
      </c>
      <c r="X59" s="316">
        <f>'7-a.  2011'!AA37</f>
        <v>16.440000000000001</v>
      </c>
      <c r="Y59" s="429"/>
      <c r="Z59" s="429"/>
      <c r="AA59" s="429">
        <v>1</v>
      </c>
      <c r="AB59" s="429"/>
      <c r="AC59" s="429"/>
      <c r="AD59" s="429"/>
      <c r="AE59" s="429"/>
      <c r="AF59" s="429"/>
      <c r="AG59" s="429"/>
      <c r="AH59" s="429"/>
      <c r="AI59" s="429"/>
      <c r="AJ59" s="429"/>
      <c r="AK59" s="429"/>
      <c r="AL59" s="429"/>
      <c r="AM59" s="317">
        <f>SUM(Y59:AL59)</f>
        <v>1</v>
      </c>
    </row>
    <row r="60" spans="1:39" s="304" customFormat="1" ht="15" outlineLevel="1">
      <c r="A60" s="532"/>
      <c r="B60" s="336" t="s">
        <v>216</v>
      </c>
      <c r="C60" s="312" t="s">
        <v>164</v>
      </c>
      <c r="D60" s="316">
        <v>-7084.2079999999996</v>
      </c>
      <c r="E60" s="316">
        <f>'7-b.  2012'!AX42+'7-d.  2014'!AX46</f>
        <v>22920.631780000003</v>
      </c>
      <c r="F60" s="316">
        <f>'7-b.  2012'!AY42+'7-d.  2014'!AY46</f>
        <v>22920.631780000003</v>
      </c>
      <c r="G60" s="316">
        <f>'7-b.  2012'!AZ42+'7-d.  2014'!AZ46</f>
        <v>22920.631780000003</v>
      </c>
      <c r="H60" s="316">
        <f>'7-b.  2012'!BA42+'7-d.  2014'!BA46</f>
        <v>22920.631780000003</v>
      </c>
      <c r="I60" s="316">
        <f>'7-b.  2012'!BB42+'7-d.  2014'!BB46</f>
        <v>22920.631780000003</v>
      </c>
      <c r="J60" s="316">
        <f>'7-b.  2012'!BC42+'7-d.  2014'!BC46</f>
        <v>22920.631780000003</v>
      </c>
      <c r="K60" s="316">
        <f>'7-b.  2012'!BD42+'7-d.  2014'!BD46</f>
        <v>22920.631780000003</v>
      </c>
      <c r="L60" s="316">
        <f>'7-b.  2012'!BE42+'7-d.  2014'!BE46</f>
        <v>22920.631780000003</v>
      </c>
      <c r="M60" s="316">
        <f>'7-b.  2012'!BF42+'7-d.  2014'!BF46</f>
        <v>22920.631780000003</v>
      </c>
      <c r="N60" s="316">
        <f>N59</f>
        <v>12</v>
      </c>
      <c r="O60" s="316">
        <v>-1.2889999999999999</v>
      </c>
      <c r="P60" s="316">
        <f>'7-b.  2012'!S42+'7-d.  2014'!S46</f>
        <v>3.9790853229999996</v>
      </c>
      <c r="Q60" s="316">
        <f>'7-b.  2012'!T42+'7-d.  2014'!T46</f>
        <v>3.9790853229999996</v>
      </c>
      <c r="R60" s="316">
        <f>'7-b.  2012'!U42+'7-d.  2014'!U46</f>
        <v>3.9790853229999996</v>
      </c>
      <c r="S60" s="316">
        <f>'7-b.  2012'!V42+'7-d.  2014'!V46</f>
        <v>3.9790853229999996</v>
      </c>
      <c r="T60" s="316">
        <f>'7-b.  2012'!W42+'7-d.  2014'!W46</f>
        <v>3.9790853229999996</v>
      </c>
      <c r="U60" s="316">
        <f>'7-b.  2012'!X42+'7-d.  2014'!X46</f>
        <v>3.9790853229999996</v>
      </c>
      <c r="V60" s="316">
        <f>'7-b.  2012'!Y42+'7-d.  2014'!Y46</f>
        <v>3.9790853229999996</v>
      </c>
      <c r="W60" s="316">
        <f>'7-b.  2012'!Z42+'7-d.  2014'!Z46</f>
        <v>3.9790853229999996</v>
      </c>
      <c r="X60" s="316">
        <f>'7-b.  2012'!AA42+'7-d.  2014'!AA46</f>
        <v>3.9790853229999996</v>
      </c>
      <c r="Y60" s="425">
        <f>Y59</f>
        <v>0</v>
      </c>
      <c r="Z60" s="425">
        <f>Z59</f>
        <v>0</v>
      </c>
      <c r="AA60" s="425">
        <f t="shared" ref="AA60:AL60" si="12">AA59</f>
        <v>1</v>
      </c>
      <c r="AB60" s="425">
        <f t="shared" si="12"/>
        <v>0</v>
      </c>
      <c r="AC60" s="425">
        <f t="shared" si="12"/>
        <v>0</v>
      </c>
      <c r="AD60" s="425">
        <f t="shared" si="12"/>
        <v>0</v>
      </c>
      <c r="AE60" s="425">
        <f t="shared" si="12"/>
        <v>0</v>
      </c>
      <c r="AF60" s="425">
        <f t="shared" si="12"/>
        <v>0</v>
      </c>
      <c r="AG60" s="425">
        <f t="shared" si="12"/>
        <v>0</v>
      </c>
      <c r="AH60" s="425">
        <f t="shared" si="12"/>
        <v>0</v>
      </c>
      <c r="AI60" s="425">
        <f t="shared" si="12"/>
        <v>0</v>
      </c>
      <c r="AJ60" s="425">
        <f t="shared" si="12"/>
        <v>0</v>
      </c>
      <c r="AK60" s="425">
        <f t="shared" si="12"/>
        <v>0</v>
      </c>
      <c r="AL60" s="425">
        <f t="shared" si="12"/>
        <v>0</v>
      </c>
      <c r="AM60" s="332"/>
    </row>
    <row r="61" spans="1:39" s="304" customFormat="1" ht="15" outlineLevel="1">
      <c r="A61" s="532"/>
      <c r="B61" s="335"/>
      <c r="C61" s="333"/>
      <c r="D61" s="337"/>
      <c r="E61" s="337"/>
      <c r="F61" s="337"/>
      <c r="G61" s="337"/>
      <c r="H61" s="337"/>
      <c r="I61" s="337"/>
      <c r="J61" s="337"/>
      <c r="K61" s="337"/>
      <c r="L61" s="337"/>
      <c r="M61" s="337"/>
      <c r="N61" s="312"/>
      <c r="O61" s="337"/>
      <c r="P61" s="337"/>
      <c r="Q61" s="337"/>
      <c r="R61" s="337"/>
      <c r="S61" s="337"/>
      <c r="T61" s="337"/>
      <c r="U61" s="337"/>
      <c r="V61" s="337"/>
      <c r="W61" s="337"/>
      <c r="X61" s="337"/>
      <c r="Y61" s="430"/>
      <c r="Z61" s="430"/>
      <c r="AA61" s="430"/>
      <c r="AB61" s="430"/>
      <c r="AC61" s="430"/>
      <c r="AD61" s="430"/>
      <c r="AE61" s="430"/>
      <c r="AF61" s="430"/>
      <c r="AG61" s="430"/>
      <c r="AH61" s="430"/>
      <c r="AI61" s="430"/>
      <c r="AJ61" s="430"/>
      <c r="AK61" s="430"/>
      <c r="AL61" s="430"/>
      <c r="AM61" s="334"/>
    </row>
    <row r="62" spans="1:39" s="304" customFormat="1" ht="15" outlineLevel="1">
      <c r="A62" s="532">
        <v>14</v>
      </c>
      <c r="B62" s="335" t="s">
        <v>20</v>
      </c>
      <c r="C62" s="312" t="s">
        <v>25</v>
      </c>
      <c r="D62" s="316">
        <v>0</v>
      </c>
      <c r="E62" s="316">
        <f>'7-a.  2011'!AX36</f>
        <v>0</v>
      </c>
      <c r="F62" s="316">
        <f>'7-a.  2011'!AY36</f>
        <v>0</v>
      </c>
      <c r="G62" s="316">
        <f>'7-a.  2011'!AZ36</f>
        <v>0</v>
      </c>
      <c r="H62" s="316">
        <f>'7-a.  2011'!BA36</f>
        <v>0</v>
      </c>
      <c r="I62" s="316">
        <f>'7-a.  2011'!BB36</f>
        <v>0</v>
      </c>
      <c r="J62" s="316">
        <f>'7-a.  2011'!BC36</f>
        <v>0</v>
      </c>
      <c r="K62" s="316">
        <f>'7-a.  2011'!BD36</f>
        <v>0</v>
      </c>
      <c r="L62" s="316">
        <f>'7-a.  2011'!BE36</f>
        <v>0</v>
      </c>
      <c r="M62" s="316">
        <f>'7-a.  2011'!BF36</f>
        <v>0</v>
      </c>
      <c r="N62" s="316">
        <v>12</v>
      </c>
      <c r="O62" s="316">
        <v>0</v>
      </c>
      <c r="P62" s="316">
        <f>'7-a.  2011'!S36</f>
        <v>0</v>
      </c>
      <c r="Q62" s="316">
        <f>'7-a.  2011'!T36</f>
        <v>0</v>
      </c>
      <c r="R62" s="316">
        <f>'7-a.  2011'!U36</f>
        <v>0</v>
      </c>
      <c r="S62" s="316">
        <f>'7-a.  2011'!V36</f>
        <v>0</v>
      </c>
      <c r="T62" s="316">
        <f>'7-a.  2011'!W36</f>
        <v>0</v>
      </c>
      <c r="U62" s="316">
        <f>'7-a.  2011'!X36</f>
        <v>0</v>
      </c>
      <c r="V62" s="316">
        <f>'7-a.  2011'!Y36</f>
        <v>0</v>
      </c>
      <c r="W62" s="316">
        <f>'7-a.  2011'!Z36</f>
        <v>0</v>
      </c>
      <c r="X62" s="316">
        <f>'7-a.  2011'!AA36</f>
        <v>0</v>
      </c>
      <c r="Y62" s="429"/>
      <c r="Z62" s="429"/>
      <c r="AA62" s="429">
        <v>1</v>
      </c>
      <c r="AB62" s="429"/>
      <c r="AC62" s="429"/>
      <c r="AD62" s="429"/>
      <c r="AE62" s="429"/>
      <c r="AF62" s="429"/>
      <c r="AG62" s="429"/>
      <c r="AH62" s="429"/>
      <c r="AI62" s="429"/>
      <c r="AJ62" s="429"/>
      <c r="AK62" s="429"/>
      <c r="AL62" s="429"/>
      <c r="AM62" s="317">
        <f>SUM(Y62:AL62)</f>
        <v>1</v>
      </c>
    </row>
    <row r="63" spans="1:39" s="304" customFormat="1" ht="15" outlineLevel="1">
      <c r="A63" s="532"/>
      <c r="B63" s="336" t="s">
        <v>216</v>
      </c>
      <c r="C63" s="312" t="s">
        <v>164</v>
      </c>
      <c r="D63" s="316">
        <v>26398.294999999998</v>
      </c>
      <c r="E63" s="316">
        <f>'7-b.  2012'!AX41+'7-d.  2014'!AX41</f>
        <v>26398.295081563076</v>
      </c>
      <c r="F63" s="316">
        <f>'7-b.  2012'!AY41+'7-d.  2014'!AY41</f>
        <v>26398.295081563076</v>
      </c>
      <c r="G63" s="316">
        <f>'7-b.  2012'!AZ41+'7-d.  2014'!AZ41</f>
        <v>26398.295081563076</v>
      </c>
      <c r="H63" s="316">
        <f>'7-b.  2012'!BA41+'7-d.  2014'!BA41</f>
        <v>25176.254462563076</v>
      </c>
      <c r="I63" s="316">
        <f>'7-b.  2012'!BB41+'7-d.  2014'!BB41</f>
        <v>0</v>
      </c>
      <c r="J63" s="316">
        <f>'7-b.  2012'!BC41+'7-d.  2014'!BC41</f>
        <v>0</v>
      </c>
      <c r="K63" s="316">
        <f>'7-b.  2012'!BD41+'7-d.  2014'!BD41</f>
        <v>0</v>
      </c>
      <c r="L63" s="316">
        <f>'7-b.  2012'!BE41+'7-d.  2014'!BE41</f>
        <v>0</v>
      </c>
      <c r="M63" s="316">
        <f>'7-b.  2012'!BF41+'7-d.  2014'!BF41</f>
        <v>0</v>
      </c>
      <c r="N63" s="316">
        <f>N62</f>
        <v>12</v>
      </c>
      <c r="O63" s="316">
        <v>5.4240000000000004</v>
      </c>
      <c r="P63" s="316">
        <f>'7-b.  2012'!S41</f>
        <v>5.1771746295647825</v>
      </c>
      <c r="Q63" s="316">
        <f>'7-b.  2012'!T41</f>
        <v>5.1771746295647825</v>
      </c>
      <c r="R63" s="316">
        <f>'7-b.  2012'!U41</f>
        <v>5.1771746295647825</v>
      </c>
      <c r="S63" s="316">
        <f>'7-b.  2012'!V41</f>
        <v>5.1771746295647825</v>
      </c>
      <c r="T63" s="316">
        <f>'7-b.  2012'!W41</f>
        <v>0</v>
      </c>
      <c r="U63" s="316">
        <f>'7-b.  2012'!X41</f>
        <v>0</v>
      </c>
      <c r="V63" s="316">
        <f>'7-b.  2012'!Y41</f>
        <v>0</v>
      </c>
      <c r="W63" s="316">
        <f>'7-b.  2012'!Z41</f>
        <v>0</v>
      </c>
      <c r="X63" s="316">
        <f>'7-b.  2012'!AA41</f>
        <v>0</v>
      </c>
      <c r="Y63" s="425">
        <f>Y62</f>
        <v>0</v>
      </c>
      <c r="Z63" s="425">
        <f>Z62</f>
        <v>0</v>
      </c>
      <c r="AA63" s="425">
        <f t="shared" ref="AA63:AL63" si="13">AA62</f>
        <v>1</v>
      </c>
      <c r="AB63" s="425">
        <f t="shared" si="13"/>
        <v>0</v>
      </c>
      <c r="AC63" s="425">
        <f t="shared" si="13"/>
        <v>0</v>
      </c>
      <c r="AD63" s="425">
        <f t="shared" si="13"/>
        <v>0</v>
      </c>
      <c r="AE63" s="425">
        <f t="shared" si="13"/>
        <v>0</v>
      </c>
      <c r="AF63" s="425">
        <f t="shared" si="13"/>
        <v>0</v>
      </c>
      <c r="AG63" s="425">
        <f t="shared" si="13"/>
        <v>0</v>
      </c>
      <c r="AH63" s="425">
        <f t="shared" si="13"/>
        <v>0</v>
      </c>
      <c r="AI63" s="425">
        <f t="shared" si="13"/>
        <v>0</v>
      </c>
      <c r="AJ63" s="425">
        <f t="shared" si="13"/>
        <v>0</v>
      </c>
      <c r="AK63" s="425">
        <f t="shared" si="13"/>
        <v>0</v>
      </c>
      <c r="AL63" s="425">
        <f t="shared" si="13"/>
        <v>0</v>
      </c>
      <c r="AM63" s="332"/>
    </row>
    <row r="64" spans="1:39" s="304" customFormat="1" ht="15" outlineLevel="1">
      <c r="A64" s="532"/>
      <c r="B64" s="335"/>
      <c r="C64" s="333"/>
      <c r="D64" s="337"/>
      <c r="E64" s="337"/>
      <c r="F64" s="337"/>
      <c r="G64" s="337"/>
      <c r="H64" s="337"/>
      <c r="I64" s="337"/>
      <c r="J64" s="337"/>
      <c r="K64" s="337"/>
      <c r="L64" s="337"/>
      <c r="M64" s="337"/>
      <c r="N64" s="312"/>
      <c r="O64" s="337"/>
      <c r="P64" s="337"/>
      <c r="Q64" s="337"/>
      <c r="R64" s="337"/>
      <c r="S64" s="337"/>
      <c r="T64" s="337"/>
      <c r="U64" s="337"/>
      <c r="V64" s="337"/>
      <c r="W64" s="337"/>
      <c r="X64" s="337"/>
      <c r="Y64" s="430"/>
      <c r="Z64" s="431"/>
      <c r="AA64" s="430"/>
      <c r="AB64" s="430"/>
      <c r="AC64" s="430"/>
      <c r="AD64" s="430"/>
      <c r="AE64" s="430"/>
      <c r="AF64" s="430"/>
      <c r="AG64" s="430"/>
      <c r="AH64" s="430"/>
      <c r="AI64" s="430"/>
      <c r="AJ64" s="430"/>
      <c r="AK64" s="430"/>
      <c r="AL64" s="430"/>
      <c r="AM64" s="334"/>
    </row>
    <row r="65" spans="1:39" s="304" customFormat="1" ht="15" outlineLevel="1">
      <c r="A65" s="532">
        <v>15</v>
      </c>
      <c r="B65" s="335" t="s">
        <v>500</v>
      </c>
      <c r="C65" s="312" t="s">
        <v>25</v>
      </c>
      <c r="D65" s="316"/>
      <c r="E65" s="316"/>
      <c r="F65" s="316"/>
      <c r="G65" s="316"/>
      <c r="H65" s="316"/>
      <c r="I65" s="316"/>
      <c r="J65" s="316"/>
      <c r="K65" s="316"/>
      <c r="L65" s="316"/>
      <c r="M65" s="316"/>
      <c r="N65" s="312"/>
      <c r="O65" s="316"/>
      <c r="P65" s="316"/>
      <c r="Q65" s="316"/>
      <c r="R65" s="316"/>
      <c r="S65" s="316"/>
      <c r="T65" s="316"/>
      <c r="U65" s="316"/>
      <c r="V65" s="316"/>
      <c r="W65" s="316"/>
      <c r="X65" s="316"/>
      <c r="Y65" s="429"/>
      <c r="Z65" s="429"/>
      <c r="AA65" s="429"/>
      <c r="AB65" s="429"/>
      <c r="AC65" s="429"/>
      <c r="AD65" s="429"/>
      <c r="AE65" s="429"/>
      <c r="AF65" s="429"/>
      <c r="AG65" s="429"/>
      <c r="AH65" s="429"/>
      <c r="AI65" s="429"/>
      <c r="AJ65" s="429"/>
      <c r="AK65" s="429"/>
      <c r="AL65" s="429"/>
      <c r="AM65" s="317">
        <f>SUM(Y65:AL65)</f>
        <v>0</v>
      </c>
    </row>
    <row r="66" spans="1:39" s="304" customFormat="1" ht="15" outlineLevel="1">
      <c r="A66" s="532"/>
      <c r="B66" s="336" t="s">
        <v>216</v>
      </c>
      <c r="C66" s="312" t="s">
        <v>164</v>
      </c>
      <c r="D66" s="316"/>
      <c r="E66" s="316"/>
      <c r="F66" s="316"/>
      <c r="G66" s="316"/>
      <c r="H66" s="316"/>
      <c r="I66" s="316"/>
      <c r="J66" s="316"/>
      <c r="K66" s="316"/>
      <c r="L66" s="316"/>
      <c r="M66" s="316"/>
      <c r="N66" s="312"/>
      <c r="O66" s="316"/>
      <c r="P66" s="316"/>
      <c r="Q66" s="316"/>
      <c r="R66" s="316"/>
      <c r="S66" s="316"/>
      <c r="T66" s="316"/>
      <c r="U66" s="316"/>
      <c r="V66" s="316"/>
      <c r="W66" s="316"/>
      <c r="X66" s="316"/>
      <c r="Y66" s="425">
        <f>Y65</f>
        <v>0</v>
      </c>
      <c r="Z66" s="425">
        <f>Z65</f>
        <v>0</v>
      </c>
      <c r="AA66" s="425">
        <f t="shared" ref="AA66:AL66" si="14">AA65</f>
        <v>0</v>
      </c>
      <c r="AB66" s="425">
        <f t="shared" si="14"/>
        <v>0</v>
      </c>
      <c r="AC66" s="425">
        <f t="shared" si="14"/>
        <v>0</v>
      </c>
      <c r="AD66" s="425">
        <f t="shared" si="14"/>
        <v>0</v>
      </c>
      <c r="AE66" s="425">
        <f t="shared" si="14"/>
        <v>0</v>
      </c>
      <c r="AF66" s="425">
        <f t="shared" si="14"/>
        <v>0</v>
      </c>
      <c r="AG66" s="425">
        <f t="shared" si="14"/>
        <v>0</v>
      </c>
      <c r="AH66" s="425">
        <f t="shared" si="14"/>
        <v>0</v>
      </c>
      <c r="AI66" s="425">
        <f t="shared" si="14"/>
        <v>0</v>
      </c>
      <c r="AJ66" s="425">
        <f t="shared" si="14"/>
        <v>0</v>
      </c>
      <c r="AK66" s="425">
        <f t="shared" si="14"/>
        <v>0</v>
      </c>
      <c r="AL66" s="425">
        <f t="shared" si="14"/>
        <v>0</v>
      </c>
      <c r="AM66" s="332"/>
    </row>
    <row r="67" spans="1:39" s="304" customFormat="1" ht="15" outlineLevel="1">
      <c r="A67" s="532"/>
      <c r="B67" s="335"/>
      <c r="C67" s="333"/>
      <c r="D67" s="337"/>
      <c r="E67" s="337"/>
      <c r="F67" s="337"/>
      <c r="G67" s="337"/>
      <c r="H67" s="337"/>
      <c r="I67" s="337"/>
      <c r="J67" s="337"/>
      <c r="K67" s="337"/>
      <c r="L67" s="337"/>
      <c r="M67" s="337"/>
      <c r="N67" s="312"/>
      <c r="O67" s="337"/>
      <c r="P67" s="337"/>
      <c r="Q67" s="337"/>
      <c r="R67" s="337"/>
      <c r="S67" s="337"/>
      <c r="T67" s="337"/>
      <c r="U67" s="337"/>
      <c r="V67" s="337"/>
      <c r="W67" s="337"/>
      <c r="X67" s="337"/>
      <c r="Y67" s="432"/>
      <c r="Z67" s="430"/>
      <c r="AA67" s="430"/>
      <c r="AB67" s="430"/>
      <c r="AC67" s="430"/>
      <c r="AD67" s="430"/>
      <c r="AE67" s="430"/>
      <c r="AF67" s="430"/>
      <c r="AG67" s="430"/>
      <c r="AH67" s="430"/>
      <c r="AI67" s="430"/>
      <c r="AJ67" s="430"/>
      <c r="AK67" s="430"/>
      <c r="AL67" s="430"/>
      <c r="AM67" s="334"/>
    </row>
    <row r="68" spans="1:39" s="304" customFormat="1" ht="15" outlineLevel="1">
      <c r="A68" s="532">
        <v>16</v>
      </c>
      <c r="B68" s="335" t="s">
        <v>501</v>
      </c>
      <c r="C68" s="312" t="s">
        <v>25</v>
      </c>
      <c r="D68" s="316"/>
      <c r="E68" s="316"/>
      <c r="F68" s="316"/>
      <c r="G68" s="316"/>
      <c r="H68" s="316"/>
      <c r="I68" s="316"/>
      <c r="J68" s="316"/>
      <c r="K68" s="316"/>
      <c r="L68" s="316"/>
      <c r="M68" s="316"/>
      <c r="N68" s="312"/>
      <c r="O68" s="316"/>
      <c r="P68" s="316"/>
      <c r="Q68" s="316"/>
      <c r="R68" s="316"/>
      <c r="S68" s="316"/>
      <c r="T68" s="316"/>
      <c r="U68" s="316"/>
      <c r="V68" s="316"/>
      <c r="W68" s="316"/>
      <c r="X68" s="316"/>
      <c r="Y68" s="429"/>
      <c r="Z68" s="429"/>
      <c r="AA68" s="429"/>
      <c r="AB68" s="429"/>
      <c r="AC68" s="429"/>
      <c r="AD68" s="429"/>
      <c r="AE68" s="429"/>
      <c r="AF68" s="429"/>
      <c r="AG68" s="429"/>
      <c r="AH68" s="429"/>
      <c r="AI68" s="429"/>
      <c r="AJ68" s="429"/>
      <c r="AK68" s="429"/>
      <c r="AL68" s="429"/>
      <c r="AM68" s="317">
        <f>SUM(Y68:AL68)</f>
        <v>0</v>
      </c>
    </row>
    <row r="69" spans="1:39" s="304" customFormat="1" ht="15" outlineLevel="1">
      <c r="A69" s="532"/>
      <c r="B69" s="336" t="s">
        <v>216</v>
      </c>
      <c r="C69" s="312" t="s">
        <v>164</v>
      </c>
      <c r="D69" s="316"/>
      <c r="E69" s="316"/>
      <c r="F69" s="316"/>
      <c r="G69" s="316"/>
      <c r="H69" s="316"/>
      <c r="I69" s="316"/>
      <c r="J69" s="316"/>
      <c r="K69" s="316"/>
      <c r="L69" s="316"/>
      <c r="M69" s="316"/>
      <c r="N69" s="312"/>
      <c r="O69" s="316"/>
      <c r="P69" s="316"/>
      <c r="Q69" s="316"/>
      <c r="R69" s="316"/>
      <c r="S69" s="316"/>
      <c r="T69" s="316"/>
      <c r="U69" s="316"/>
      <c r="V69" s="316"/>
      <c r="W69" s="316"/>
      <c r="X69" s="316"/>
      <c r="Y69" s="425">
        <f>Y68</f>
        <v>0</v>
      </c>
      <c r="Z69" s="425">
        <f>Z68</f>
        <v>0</v>
      </c>
      <c r="AA69" s="425">
        <f t="shared" ref="AA69:AL69" si="15">AA68</f>
        <v>0</v>
      </c>
      <c r="AB69" s="425">
        <f t="shared" si="15"/>
        <v>0</v>
      </c>
      <c r="AC69" s="425">
        <f t="shared" si="15"/>
        <v>0</v>
      </c>
      <c r="AD69" s="425">
        <f t="shared" si="15"/>
        <v>0</v>
      </c>
      <c r="AE69" s="425">
        <f t="shared" si="15"/>
        <v>0</v>
      </c>
      <c r="AF69" s="425">
        <f t="shared" si="15"/>
        <v>0</v>
      </c>
      <c r="AG69" s="425">
        <f t="shared" si="15"/>
        <v>0</v>
      </c>
      <c r="AH69" s="425">
        <f t="shared" si="15"/>
        <v>0</v>
      </c>
      <c r="AI69" s="425">
        <f t="shared" si="15"/>
        <v>0</v>
      </c>
      <c r="AJ69" s="425">
        <f t="shared" si="15"/>
        <v>0</v>
      </c>
      <c r="AK69" s="425">
        <f t="shared" si="15"/>
        <v>0</v>
      </c>
      <c r="AL69" s="425">
        <f t="shared" si="15"/>
        <v>0</v>
      </c>
      <c r="AM69" s="332"/>
    </row>
    <row r="70" spans="1:39" s="304" customFormat="1" ht="15" outlineLevel="1">
      <c r="A70" s="532"/>
      <c r="B70" s="335"/>
      <c r="C70" s="333"/>
      <c r="D70" s="337"/>
      <c r="E70" s="337"/>
      <c r="F70" s="337"/>
      <c r="G70" s="337"/>
      <c r="H70" s="337"/>
      <c r="I70" s="337"/>
      <c r="J70" s="337"/>
      <c r="K70" s="337"/>
      <c r="L70" s="337"/>
      <c r="M70" s="337"/>
      <c r="N70" s="312"/>
      <c r="O70" s="337"/>
      <c r="P70" s="337"/>
      <c r="Q70" s="337"/>
      <c r="R70" s="337"/>
      <c r="S70" s="337"/>
      <c r="T70" s="337"/>
      <c r="U70" s="337"/>
      <c r="V70" s="337"/>
      <c r="W70" s="337"/>
      <c r="X70" s="337"/>
      <c r="Y70" s="432"/>
      <c r="Z70" s="430"/>
      <c r="AA70" s="430"/>
      <c r="AB70" s="430"/>
      <c r="AC70" s="430"/>
      <c r="AD70" s="430"/>
      <c r="AE70" s="430"/>
      <c r="AF70" s="430"/>
      <c r="AG70" s="430"/>
      <c r="AH70" s="430"/>
      <c r="AI70" s="430"/>
      <c r="AJ70" s="430"/>
      <c r="AK70" s="430"/>
      <c r="AL70" s="430"/>
      <c r="AM70" s="334"/>
    </row>
    <row r="71" spans="1:39" s="304" customFormat="1" ht="15" outlineLevel="1">
      <c r="A71" s="532">
        <v>17</v>
      </c>
      <c r="B71" s="335" t="s">
        <v>9</v>
      </c>
      <c r="C71" s="312" t="s">
        <v>25</v>
      </c>
      <c r="D71" s="316">
        <v>48535.59</v>
      </c>
      <c r="E71" s="316">
        <f>'7-a.  2011'!AX33</f>
        <v>0</v>
      </c>
      <c r="F71" s="316">
        <f>'7-a.  2011'!AY33</f>
        <v>0</v>
      </c>
      <c r="G71" s="316">
        <f>'7-a.  2011'!AZ33</f>
        <v>0</v>
      </c>
      <c r="H71" s="316">
        <f>'7-a.  2011'!BA33</f>
        <v>0</v>
      </c>
      <c r="I71" s="316">
        <f>'7-a.  2011'!BB33</f>
        <v>0</v>
      </c>
      <c r="J71" s="316">
        <f>'7-a.  2011'!BC33</f>
        <v>0</v>
      </c>
      <c r="K71" s="316">
        <f>'7-a.  2011'!BD33</f>
        <v>0</v>
      </c>
      <c r="L71" s="316">
        <f>'7-a.  2011'!BE33</f>
        <v>0</v>
      </c>
      <c r="M71" s="316">
        <f>'7-a.  2011'!BF33</f>
        <v>0</v>
      </c>
      <c r="N71" s="312"/>
      <c r="O71" s="316">
        <v>1243</v>
      </c>
      <c r="P71" s="316">
        <f>'7-a.  2011'!S33</f>
        <v>0</v>
      </c>
      <c r="Q71" s="316">
        <f>'7-a.  2011'!T33</f>
        <v>0</v>
      </c>
      <c r="R71" s="316">
        <f>'7-a.  2011'!U33</f>
        <v>0</v>
      </c>
      <c r="S71" s="316">
        <f>'7-a.  2011'!V33</f>
        <v>0</v>
      </c>
      <c r="T71" s="316">
        <f>'7-a.  2011'!W33</f>
        <v>0</v>
      </c>
      <c r="U71" s="316">
        <f>'7-a.  2011'!X33</f>
        <v>0</v>
      </c>
      <c r="V71" s="316">
        <f>'7-a.  2011'!Y33</f>
        <v>0</v>
      </c>
      <c r="W71" s="316">
        <f>'7-a.  2011'!Z33</f>
        <v>0</v>
      </c>
      <c r="X71" s="316">
        <f>'7-a.  2011'!AA33</f>
        <v>0</v>
      </c>
      <c r="Y71" s="429"/>
      <c r="Z71" s="429"/>
      <c r="AA71" s="429"/>
      <c r="AB71" s="429"/>
      <c r="AC71" s="429"/>
      <c r="AD71" s="429"/>
      <c r="AE71" s="429"/>
      <c r="AF71" s="429"/>
      <c r="AG71" s="429"/>
      <c r="AH71" s="429"/>
      <c r="AI71" s="429"/>
      <c r="AJ71" s="429"/>
      <c r="AK71" s="429"/>
      <c r="AL71" s="429"/>
      <c r="AM71" s="317">
        <f>SUM(Y71:AL71)</f>
        <v>0</v>
      </c>
    </row>
    <row r="72" spans="1:39" s="304" customFormat="1" ht="15" outlineLevel="1">
      <c r="A72" s="532"/>
      <c r="B72" s="336" t="s">
        <v>216</v>
      </c>
      <c r="C72" s="312" t="s">
        <v>164</v>
      </c>
      <c r="D72" s="316"/>
      <c r="E72" s="316"/>
      <c r="F72" s="316"/>
      <c r="G72" s="316"/>
      <c r="H72" s="316"/>
      <c r="I72" s="316"/>
      <c r="J72" s="316"/>
      <c r="K72" s="316"/>
      <c r="L72" s="316"/>
      <c r="M72" s="316"/>
      <c r="N72" s="312"/>
      <c r="O72" s="316"/>
      <c r="P72" s="316"/>
      <c r="Q72" s="316"/>
      <c r="R72" s="316"/>
      <c r="S72" s="316"/>
      <c r="T72" s="316"/>
      <c r="U72" s="316"/>
      <c r="V72" s="316"/>
      <c r="W72" s="316"/>
      <c r="X72" s="316"/>
      <c r="Y72" s="425">
        <f>Y71</f>
        <v>0</v>
      </c>
      <c r="Z72" s="425">
        <f>Z71</f>
        <v>0</v>
      </c>
      <c r="AA72" s="425">
        <f t="shared" ref="AA72:AL72" si="16">AA71</f>
        <v>0</v>
      </c>
      <c r="AB72" s="425">
        <f t="shared" si="16"/>
        <v>0</v>
      </c>
      <c r="AC72" s="425">
        <f t="shared" si="16"/>
        <v>0</v>
      </c>
      <c r="AD72" s="425">
        <f t="shared" si="16"/>
        <v>0</v>
      </c>
      <c r="AE72" s="425">
        <f t="shared" si="16"/>
        <v>0</v>
      </c>
      <c r="AF72" s="425">
        <f t="shared" si="16"/>
        <v>0</v>
      </c>
      <c r="AG72" s="425">
        <f t="shared" si="16"/>
        <v>0</v>
      </c>
      <c r="AH72" s="425">
        <f t="shared" si="16"/>
        <v>0</v>
      </c>
      <c r="AI72" s="425">
        <f t="shared" si="16"/>
        <v>0</v>
      </c>
      <c r="AJ72" s="425">
        <f t="shared" si="16"/>
        <v>0</v>
      </c>
      <c r="AK72" s="425">
        <f t="shared" si="16"/>
        <v>0</v>
      </c>
      <c r="AL72" s="425">
        <f t="shared" si="16"/>
        <v>0</v>
      </c>
      <c r="AM72" s="332"/>
    </row>
    <row r="73" spans="1:39" s="304" customFormat="1" ht="15" outlineLevel="1">
      <c r="A73" s="532"/>
      <c r="B73" s="336"/>
      <c r="C73" s="326"/>
      <c r="D73" s="312"/>
      <c r="E73" s="312"/>
      <c r="F73" s="312"/>
      <c r="G73" s="312"/>
      <c r="H73" s="312"/>
      <c r="I73" s="312"/>
      <c r="J73" s="312"/>
      <c r="K73" s="312"/>
      <c r="L73" s="312"/>
      <c r="M73" s="312"/>
      <c r="N73" s="312"/>
      <c r="O73" s="312"/>
      <c r="P73" s="312"/>
      <c r="Q73" s="312"/>
      <c r="R73" s="312"/>
      <c r="S73" s="312"/>
      <c r="T73" s="312"/>
      <c r="U73" s="312"/>
      <c r="V73" s="312"/>
      <c r="W73" s="312"/>
      <c r="X73" s="312"/>
      <c r="Y73" s="433"/>
      <c r="Z73" s="434"/>
      <c r="AA73" s="434"/>
      <c r="AB73" s="434"/>
      <c r="AC73" s="434"/>
      <c r="AD73" s="434"/>
      <c r="AE73" s="434"/>
      <c r="AF73" s="434"/>
      <c r="AG73" s="434"/>
      <c r="AH73" s="434"/>
      <c r="AI73" s="434"/>
      <c r="AJ73" s="434"/>
      <c r="AK73" s="434"/>
      <c r="AL73" s="434"/>
      <c r="AM73" s="338"/>
    </row>
    <row r="74" spans="1:39" s="314" customFormat="1" ht="15.6" outlineLevel="1">
      <c r="A74" s="533"/>
      <c r="B74" s="309" t="s">
        <v>10</v>
      </c>
      <c r="C74" s="310"/>
      <c r="D74" s="310"/>
      <c r="E74" s="310"/>
      <c r="F74" s="310"/>
      <c r="G74" s="310"/>
      <c r="H74" s="310"/>
      <c r="I74" s="310"/>
      <c r="J74" s="310"/>
      <c r="K74" s="310"/>
      <c r="L74" s="310"/>
      <c r="M74" s="310"/>
      <c r="N74" s="311"/>
      <c r="O74" s="310"/>
      <c r="P74" s="310"/>
      <c r="Q74" s="310"/>
      <c r="R74" s="310"/>
      <c r="S74" s="310"/>
      <c r="T74" s="310"/>
      <c r="U74" s="310"/>
      <c r="V74" s="310"/>
      <c r="W74" s="310"/>
      <c r="X74" s="310"/>
      <c r="Y74" s="428"/>
      <c r="Z74" s="428"/>
      <c r="AA74" s="428"/>
      <c r="AB74" s="428"/>
      <c r="AC74" s="428"/>
      <c r="AD74" s="428"/>
      <c r="AE74" s="428"/>
      <c r="AF74" s="428"/>
      <c r="AG74" s="428"/>
      <c r="AH74" s="428"/>
      <c r="AI74" s="428"/>
      <c r="AJ74" s="428"/>
      <c r="AK74" s="428"/>
      <c r="AL74" s="428"/>
      <c r="AM74" s="313"/>
    </row>
    <row r="75" spans="1:39" s="304" customFormat="1" ht="15" outlineLevel="1">
      <c r="A75" s="532">
        <v>18</v>
      </c>
      <c r="B75" s="336" t="s">
        <v>11</v>
      </c>
      <c r="C75" s="312" t="s">
        <v>25</v>
      </c>
      <c r="D75" s="316"/>
      <c r="E75" s="316"/>
      <c r="F75" s="316"/>
      <c r="G75" s="316"/>
      <c r="H75" s="316"/>
      <c r="I75" s="316"/>
      <c r="J75" s="316"/>
      <c r="K75" s="316"/>
      <c r="L75" s="316"/>
      <c r="M75" s="316"/>
      <c r="N75" s="316">
        <v>12</v>
      </c>
      <c r="O75" s="316"/>
      <c r="P75" s="316"/>
      <c r="Q75" s="316"/>
      <c r="R75" s="316"/>
      <c r="S75" s="316"/>
      <c r="T75" s="316"/>
      <c r="U75" s="316"/>
      <c r="V75" s="316"/>
      <c r="W75" s="316"/>
      <c r="X75" s="316"/>
      <c r="Y75" s="429"/>
      <c r="Z75" s="429"/>
      <c r="AA75" s="429"/>
      <c r="AB75" s="429"/>
      <c r="AC75" s="429"/>
      <c r="AD75" s="429"/>
      <c r="AE75" s="429"/>
      <c r="AF75" s="429"/>
      <c r="AG75" s="429"/>
      <c r="AH75" s="429"/>
      <c r="AI75" s="429"/>
      <c r="AJ75" s="429"/>
      <c r="AK75" s="429"/>
      <c r="AL75" s="429"/>
      <c r="AM75" s="317">
        <f>SUM(Y75:AL75)</f>
        <v>0</v>
      </c>
    </row>
    <row r="76" spans="1:39" s="304" customFormat="1" ht="15" outlineLevel="1">
      <c r="A76" s="532"/>
      <c r="B76" s="336" t="s">
        <v>216</v>
      </c>
      <c r="C76" s="312" t="s">
        <v>164</v>
      </c>
      <c r="D76" s="316"/>
      <c r="E76" s="316"/>
      <c r="F76" s="316"/>
      <c r="G76" s="316"/>
      <c r="H76" s="316"/>
      <c r="I76" s="316"/>
      <c r="J76" s="316"/>
      <c r="K76" s="316"/>
      <c r="L76" s="316"/>
      <c r="M76" s="316"/>
      <c r="N76" s="316">
        <f>N75</f>
        <v>12</v>
      </c>
      <c r="O76" s="316"/>
      <c r="P76" s="316"/>
      <c r="Q76" s="316"/>
      <c r="R76" s="316"/>
      <c r="S76" s="316"/>
      <c r="T76" s="316"/>
      <c r="U76" s="316"/>
      <c r="V76" s="316"/>
      <c r="W76" s="316"/>
      <c r="X76" s="316"/>
      <c r="Y76" s="425">
        <f>Y75</f>
        <v>0</v>
      </c>
      <c r="Z76" s="425">
        <f>Z75</f>
        <v>0</v>
      </c>
      <c r="AA76" s="425">
        <f t="shared" ref="AA76:AL76" si="17">AA75</f>
        <v>0</v>
      </c>
      <c r="AB76" s="425">
        <f t="shared" si="17"/>
        <v>0</v>
      </c>
      <c r="AC76" s="425">
        <f t="shared" si="17"/>
        <v>0</v>
      </c>
      <c r="AD76" s="425">
        <f t="shared" si="17"/>
        <v>0</v>
      </c>
      <c r="AE76" s="425">
        <f t="shared" si="17"/>
        <v>0</v>
      </c>
      <c r="AF76" s="425">
        <f t="shared" si="17"/>
        <v>0</v>
      </c>
      <c r="AG76" s="425">
        <f t="shared" si="17"/>
        <v>0</v>
      </c>
      <c r="AH76" s="425">
        <f t="shared" si="17"/>
        <v>0</v>
      </c>
      <c r="AI76" s="425">
        <f t="shared" si="17"/>
        <v>0</v>
      </c>
      <c r="AJ76" s="425">
        <f t="shared" si="17"/>
        <v>0</v>
      </c>
      <c r="AK76" s="425">
        <f t="shared" si="17"/>
        <v>0</v>
      </c>
      <c r="AL76" s="425">
        <f t="shared" si="17"/>
        <v>0</v>
      </c>
      <c r="AM76" s="318"/>
    </row>
    <row r="77" spans="1:39" s="330" customFormat="1" ht="15" outlineLevel="1">
      <c r="A77" s="535"/>
      <c r="B77" s="336"/>
      <c r="C77" s="326"/>
      <c r="D77" s="312"/>
      <c r="E77" s="312"/>
      <c r="F77" s="312"/>
      <c r="G77" s="312"/>
      <c r="H77" s="312"/>
      <c r="I77" s="312"/>
      <c r="J77" s="312"/>
      <c r="K77" s="312"/>
      <c r="L77" s="312"/>
      <c r="M77" s="312"/>
      <c r="N77" s="312"/>
      <c r="O77" s="312"/>
      <c r="P77" s="312"/>
      <c r="Q77" s="312"/>
      <c r="R77" s="312"/>
      <c r="S77" s="312"/>
      <c r="T77" s="312"/>
      <c r="U77" s="312"/>
      <c r="V77" s="312"/>
      <c r="W77" s="312"/>
      <c r="X77" s="312"/>
      <c r="Y77" s="426"/>
      <c r="Z77" s="435"/>
      <c r="AA77" s="435"/>
      <c r="AB77" s="435"/>
      <c r="AC77" s="435"/>
      <c r="AD77" s="435"/>
      <c r="AE77" s="435"/>
      <c r="AF77" s="435"/>
      <c r="AG77" s="435"/>
      <c r="AH77" s="435"/>
      <c r="AI77" s="435"/>
      <c r="AJ77" s="435"/>
      <c r="AK77" s="435"/>
      <c r="AL77" s="435"/>
      <c r="AM77" s="327"/>
    </row>
    <row r="78" spans="1:39" s="304" customFormat="1" ht="15" outlineLevel="1">
      <c r="A78" s="532">
        <v>19</v>
      </c>
      <c r="B78" s="336" t="s">
        <v>12</v>
      </c>
      <c r="C78" s="312" t="s">
        <v>25</v>
      </c>
      <c r="D78" s="316"/>
      <c r="E78" s="316"/>
      <c r="F78" s="316"/>
      <c r="G78" s="316"/>
      <c r="H78" s="316"/>
      <c r="I78" s="316"/>
      <c r="J78" s="316"/>
      <c r="K78" s="316"/>
      <c r="L78" s="316"/>
      <c r="M78" s="316"/>
      <c r="N78" s="316">
        <v>12</v>
      </c>
      <c r="O78" s="316"/>
      <c r="P78" s="316"/>
      <c r="Q78" s="316"/>
      <c r="R78" s="316"/>
      <c r="S78" s="316"/>
      <c r="T78" s="316"/>
      <c r="U78" s="316"/>
      <c r="V78" s="316"/>
      <c r="W78" s="316"/>
      <c r="X78" s="316"/>
      <c r="Y78" s="424"/>
      <c r="Z78" s="429"/>
      <c r="AA78" s="429"/>
      <c r="AB78" s="429"/>
      <c r="AC78" s="429"/>
      <c r="AD78" s="429"/>
      <c r="AE78" s="429"/>
      <c r="AF78" s="429"/>
      <c r="AG78" s="429"/>
      <c r="AH78" s="429"/>
      <c r="AI78" s="429"/>
      <c r="AJ78" s="429"/>
      <c r="AK78" s="429"/>
      <c r="AL78" s="429"/>
      <c r="AM78" s="317">
        <f>SUM(Y78:AL78)</f>
        <v>0</v>
      </c>
    </row>
    <row r="79" spans="1:39" s="304" customFormat="1" ht="15" outlineLevel="1">
      <c r="A79" s="532"/>
      <c r="B79" s="336" t="s">
        <v>216</v>
      </c>
      <c r="C79" s="312" t="s">
        <v>164</v>
      </c>
      <c r="D79" s="316"/>
      <c r="E79" s="316"/>
      <c r="F79" s="316"/>
      <c r="G79" s="316"/>
      <c r="H79" s="316"/>
      <c r="I79" s="316"/>
      <c r="J79" s="316"/>
      <c r="K79" s="316"/>
      <c r="L79" s="316"/>
      <c r="M79" s="316"/>
      <c r="N79" s="316">
        <f>N78</f>
        <v>12</v>
      </c>
      <c r="O79" s="316"/>
      <c r="P79" s="316"/>
      <c r="Q79" s="316"/>
      <c r="R79" s="316"/>
      <c r="S79" s="316"/>
      <c r="T79" s="316"/>
      <c r="U79" s="316"/>
      <c r="V79" s="316"/>
      <c r="W79" s="316"/>
      <c r="X79" s="316"/>
      <c r="Y79" s="425">
        <f>Y78</f>
        <v>0</v>
      </c>
      <c r="Z79" s="425">
        <f>Z78</f>
        <v>0</v>
      </c>
      <c r="AA79" s="425">
        <f t="shared" ref="AA79:AL79" si="18">AA78</f>
        <v>0</v>
      </c>
      <c r="AB79" s="425">
        <f t="shared" si="18"/>
        <v>0</v>
      </c>
      <c r="AC79" s="425">
        <f t="shared" si="18"/>
        <v>0</v>
      </c>
      <c r="AD79" s="425">
        <f t="shared" si="18"/>
        <v>0</v>
      </c>
      <c r="AE79" s="425">
        <f t="shared" si="18"/>
        <v>0</v>
      </c>
      <c r="AF79" s="425">
        <f t="shared" si="18"/>
        <v>0</v>
      </c>
      <c r="AG79" s="425">
        <f t="shared" si="18"/>
        <v>0</v>
      </c>
      <c r="AH79" s="425">
        <f t="shared" si="18"/>
        <v>0</v>
      </c>
      <c r="AI79" s="425">
        <f t="shared" si="18"/>
        <v>0</v>
      </c>
      <c r="AJ79" s="425">
        <f t="shared" si="18"/>
        <v>0</v>
      </c>
      <c r="AK79" s="425">
        <f t="shared" si="18"/>
        <v>0</v>
      </c>
      <c r="AL79" s="425">
        <f t="shared" si="18"/>
        <v>0</v>
      </c>
      <c r="AM79" s="318"/>
    </row>
    <row r="80" spans="1:39" s="304" customFormat="1" ht="15" outlineLevel="1">
      <c r="A80" s="532"/>
      <c r="B80" s="336"/>
      <c r="C80" s="326"/>
      <c r="D80" s="312"/>
      <c r="E80" s="312"/>
      <c r="F80" s="312"/>
      <c r="G80" s="312"/>
      <c r="H80" s="312"/>
      <c r="I80" s="312"/>
      <c r="J80" s="312"/>
      <c r="K80" s="312"/>
      <c r="L80" s="312"/>
      <c r="M80" s="312"/>
      <c r="N80" s="312"/>
      <c r="O80" s="312"/>
      <c r="P80" s="312"/>
      <c r="Q80" s="312"/>
      <c r="R80" s="312"/>
      <c r="S80" s="312"/>
      <c r="T80" s="312"/>
      <c r="U80" s="312"/>
      <c r="V80" s="312"/>
      <c r="W80" s="312"/>
      <c r="X80" s="312"/>
      <c r="Y80" s="436"/>
      <c r="Z80" s="436"/>
      <c r="AA80" s="426"/>
      <c r="AB80" s="426"/>
      <c r="AC80" s="426"/>
      <c r="AD80" s="426"/>
      <c r="AE80" s="426"/>
      <c r="AF80" s="426"/>
      <c r="AG80" s="426"/>
      <c r="AH80" s="426"/>
      <c r="AI80" s="426"/>
      <c r="AJ80" s="426"/>
      <c r="AK80" s="426"/>
      <c r="AL80" s="426"/>
      <c r="AM80" s="327"/>
    </row>
    <row r="81" spans="1:39" s="304" customFormat="1" ht="15" outlineLevel="1">
      <c r="A81" s="532">
        <v>20</v>
      </c>
      <c r="B81" s="336" t="s">
        <v>13</v>
      </c>
      <c r="C81" s="312" t="s">
        <v>25</v>
      </c>
      <c r="D81" s="316"/>
      <c r="E81" s="316"/>
      <c r="F81" s="316"/>
      <c r="G81" s="316"/>
      <c r="H81" s="316"/>
      <c r="I81" s="316"/>
      <c r="J81" s="316"/>
      <c r="K81" s="316"/>
      <c r="L81" s="316"/>
      <c r="M81" s="316"/>
      <c r="N81" s="316">
        <v>12</v>
      </c>
      <c r="O81" s="316"/>
      <c r="P81" s="316"/>
      <c r="Q81" s="316"/>
      <c r="R81" s="316"/>
      <c r="S81" s="316"/>
      <c r="T81" s="316"/>
      <c r="U81" s="316"/>
      <c r="V81" s="316"/>
      <c r="W81" s="316"/>
      <c r="X81" s="316"/>
      <c r="Y81" s="424"/>
      <c r="Z81" s="429"/>
      <c r="AA81" s="429"/>
      <c r="AB81" s="429"/>
      <c r="AC81" s="429"/>
      <c r="AD81" s="429"/>
      <c r="AE81" s="429"/>
      <c r="AF81" s="429"/>
      <c r="AG81" s="429"/>
      <c r="AH81" s="429"/>
      <c r="AI81" s="429"/>
      <c r="AJ81" s="429"/>
      <c r="AK81" s="429"/>
      <c r="AL81" s="429"/>
      <c r="AM81" s="317">
        <f>SUM(Y81:AL81)</f>
        <v>0</v>
      </c>
    </row>
    <row r="82" spans="1:39" s="304" customFormat="1" ht="15" outlineLevel="1">
      <c r="A82" s="532"/>
      <c r="B82" s="336" t="s">
        <v>216</v>
      </c>
      <c r="C82" s="312" t="s">
        <v>164</v>
      </c>
      <c r="D82" s="316"/>
      <c r="E82" s="316"/>
      <c r="F82" s="316"/>
      <c r="G82" s="316"/>
      <c r="H82" s="316"/>
      <c r="I82" s="316"/>
      <c r="J82" s="316"/>
      <c r="K82" s="316"/>
      <c r="L82" s="316"/>
      <c r="M82" s="316"/>
      <c r="N82" s="316">
        <f>N81</f>
        <v>12</v>
      </c>
      <c r="O82" s="316"/>
      <c r="P82" s="316"/>
      <c r="Q82" s="316"/>
      <c r="R82" s="316"/>
      <c r="S82" s="316"/>
      <c r="T82" s="316"/>
      <c r="U82" s="316"/>
      <c r="V82" s="316"/>
      <c r="W82" s="316"/>
      <c r="X82" s="316"/>
      <c r="Y82" s="425">
        <f>Y81</f>
        <v>0</v>
      </c>
      <c r="Z82" s="425">
        <f>Z81</f>
        <v>0</v>
      </c>
      <c r="AA82" s="425">
        <f t="shared" ref="AA82:AL82" si="19">AA81</f>
        <v>0</v>
      </c>
      <c r="AB82" s="425">
        <f t="shared" si="19"/>
        <v>0</v>
      </c>
      <c r="AC82" s="425">
        <f t="shared" si="19"/>
        <v>0</v>
      </c>
      <c r="AD82" s="425">
        <f t="shared" si="19"/>
        <v>0</v>
      </c>
      <c r="AE82" s="425">
        <f t="shared" si="19"/>
        <v>0</v>
      </c>
      <c r="AF82" s="425">
        <f t="shared" si="19"/>
        <v>0</v>
      </c>
      <c r="AG82" s="425">
        <f t="shared" si="19"/>
        <v>0</v>
      </c>
      <c r="AH82" s="425">
        <f t="shared" si="19"/>
        <v>0</v>
      </c>
      <c r="AI82" s="425">
        <f t="shared" si="19"/>
        <v>0</v>
      </c>
      <c r="AJ82" s="425">
        <f t="shared" si="19"/>
        <v>0</v>
      </c>
      <c r="AK82" s="425">
        <f t="shared" si="19"/>
        <v>0</v>
      </c>
      <c r="AL82" s="425">
        <f t="shared" si="19"/>
        <v>0</v>
      </c>
      <c r="AM82" s="327"/>
    </row>
    <row r="83" spans="1:39" s="304" customFormat="1" ht="15" outlineLevel="1">
      <c r="A83" s="532"/>
      <c r="B83" s="336"/>
      <c r="C83" s="326"/>
      <c r="D83" s="312"/>
      <c r="E83" s="312"/>
      <c r="F83" s="312"/>
      <c r="G83" s="312"/>
      <c r="H83" s="312"/>
      <c r="I83" s="312"/>
      <c r="J83" s="312"/>
      <c r="K83" s="312"/>
      <c r="L83" s="312"/>
      <c r="M83" s="312"/>
      <c r="N83" s="339"/>
      <c r="O83" s="312"/>
      <c r="P83" s="312"/>
      <c r="Q83" s="312"/>
      <c r="R83" s="312"/>
      <c r="S83" s="312"/>
      <c r="T83" s="312"/>
      <c r="U83" s="312"/>
      <c r="V83" s="312"/>
      <c r="W83" s="312"/>
      <c r="X83" s="312"/>
      <c r="Y83" s="426"/>
      <c r="Z83" s="426"/>
      <c r="AA83" s="426"/>
      <c r="AB83" s="426"/>
      <c r="AC83" s="426"/>
      <c r="AD83" s="426"/>
      <c r="AE83" s="426"/>
      <c r="AF83" s="426"/>
      <c r="AG83" s="426"/>
      <c r="AH83" s="426"/>
      <c r="AI83" s="426"/>
      <c r="AJ83" s="426"/>
      <c r="AK83" s="426"/>
      <c r="AL83" s="426"/>
      <c r="AM83" s="327"/>
    </row>
    <row r="84" spans="1:39" s="304" customFormat="1" ht="15" outlineLevel="1">
      <c r="A84" s="532">
        <v>21</v>
      </c>
      <c r="B84" s="336" t="s">
        <v>22</v>
      </c>
      <c r="C84" s="312" t="s">
        <v>25</v>
      </c>
      <c r="D84" s="316">
        <v>3213756.8348110551</v>
      </c>
      <c r="E84" s="316">
        <f>'7-a.  2011'!AX39</f>
        <v>3213756.8348110556</v>
      </c>
      <c r="F84" s="316">
        <f>'7-a.  2011'!AY39</f>
        <v>3213756.8348110556</v>
      </c>
      <c r="G84" s="316">
        <f>'7-a.  2011'!AZ39</f>
        <v>3211656.3440531264</v>
      </c>
      <c r="H84" s="316">
        <f>'7-a.  2011'!BA39</f>
        <v>3211656.3440531264</v>
      </c>
      <c r="I84" s="316">
        <f>'7-a.  2011'!BB39</f>
        <v>3211656.3440531264</v>
      </c>
      <c r="J84" s="316">
        <f>'7-a.  2011'!BC39</f>
        <v>2994466.3716738103</v>
      </c>
      <c r="K84" s="316">
        <f>'7-a.  2011'!BD39</f>
        <v>2571857.6386114275</v>
      </c>
      <c r="L84" s="316">
        <f>'7-a.  2011'!BE39</f>
        <v>2048952.989708063</v>
      </c>
      <c r="M84" s="316">
        <f>'7-a.  2011'!BF39</f>
        <v>2048952.989708063</v>
      </c>
      <c r="N84" s="316">
        <v>12</v>
      </c>
      <c r="O84" s="316">
        <v>501.58591878785319</v>
      </c>
      <c r="P84" s="316">
        <f>'7-a.  2011'!S39</f>
        <v>501.58591878785319</v>
      </c>
      <c r="Q84" s="316">
        <f>'7-a.  2011'!T39</f>
        <v>501.58591878785319</v>
      </c>
      <c r="R84" s="316">
        <f>'7-a.  2011'!U39</f>
        <v>501.03848268082538</v>
      </c>
      <c r="S84" s="316">
        <f>'7-a.  2011'!V39</f>
        <v>501.03848268082538</v>
      </c>
      <c r="T84" s="316">
        <f>'7-a.  2011'!W39</f>
        <v>501.03848268082538</v>
      </c>
      <c r="U84" s="316">
        <f>'7-a.  2011'!X39</f>
        <v>458.67365429768847</v>
      </c>
      <c r="V84" s="316">
        <f>'7-a.  2011'!Y39</f>
        <v>397.97651243000865</v>
      </c>
      <c r="W84" s="316">
        <f>'7-a.  2011'!Z39</f>
        <v>314.417650225383</v>
      </c>
      <c r="X84" s="316">
        <f>'7-a.  2011'!AA39</f>
        <v>314.417650225383</v>
      </c>
      <c r="Y84" s="424"/>
      <c r="Z84" s="429"/>
      <c r="AA84" s="429">
        <v>1</v>
      </c>
      <c r="AB84" s="429"/>
      <c r="AC84" s="429"/>
      <c r="AD84" s="429"/>
      <c r="AE84" s="429"/>
      <c r="AF84" s="429"/>
      <c r="AG84" s="429"/>
      <c r="AH84" s="429"/>
      <c r="AI84" s="429"/>
      <c r="AJ84" s="429"/>
      <c r="AK84" s="429"/>
      <c r="AL84" s="429"/>
      <c r="AM84" s="317">
        <f>SUM(Y84:AL84)</f>
        <v>1</v>
      </c>
    </row>
    <row r="85" spans="1:39" s="304" customFormat="1" ht="15" outlineLevel="1">
      <c r="A85" s="532"/>
      <c r="B85" s="336" t="s">
        <v>216</v>
      </c>
      <c r="C85" s="312" t="s">
        <v>164</v>
      </c>
      <c r="D85" s="316"/>
      <c r="E85" s="316"/>
      <c r="F85" s="316"/>
      <c r="G85" s="316"/>
      <c r="H85" s="316"/>
      <c r="I85" s="316"/>
      <c r="J85" s="316"/>
      <c r="K85" s="316"/>
      <c r="L85" s="316"/>
      <c r="M85" s="316"/>
      <c r="N85" s="316">
        <f>N84</f>
        <v>12</v>
      </c>
      <c r="O85" s="316"/>
      <c r="P85" s="316"/>
      <c r="Q85" s="316"/>
      <c r="R85" s="316"/>
      <c r="S85" s="316"/>
      <c r="T85" s="316"/>
      <c r="U85" s="316"/>
      <c r="V85" s="316"/>
      <c r="W85" s="316"/>
      <c r="X85" s="316"/>
      <c r="Y85" s="425">
        <f>Y84</f>
        <v>0</v>
      </c>
      <c r="Z85" s="425">
        <f>Z84</f>
        <v>0</v>
      </c>
      <c r="AA85" s="425">
        <f t="shared" ref="AA85:AL85" si="20">AA84</f>
        <v>1</v>
      </c>
      <c r="AB85" s="425">
        <f t="shared" si="20"/>
        <v>0</v>
      </c>
      <c r="AC85" s="425">
        <f t="shared" si="20"/>
        <v>0</v>
      </c>
      <c r="AD85" s="425">
        <f t="shared" si="20"/>
        <v>0</v>
      </c>
      <c r="AE85" s="425">
        <f t="shared" si="20"/>
        <v>0</v>
      </c>
      <c r="AF85" s="425">
        <f t="shared" si="20"/>
        <v>0</v>
      </c>
      <c r="AG85" s="425">
        <f t="shared" si="20"/>
        <v>0</v>
      </c>
      <c r="AH85" s="425">
        <f t="shared" si="20"/>
        <v>0</v>
      </c>
      <c r="AI85" s="425">
        <f t="shared" si="20"/>
        <v>0</v>
      </c>
      <c r="AJ85" s="425">
        <f t="shared" si="20"/>
        <v>0</v>
      </c>
      <c r="AK85" s="425">
        <f t="shared" si="20"/>
        <v>0</v>
      </c>
      <c r="AL85" s="425">
        <f t="shared" si="20"/>
        <v>0</v>
      </c>
      <c r="AM85" s="318"/>
    </row>
    <row r="86" spans="1:39" s="304" customFormat="1" ht="15" outlineLevel="1">
      <c r="A86" s="532"/>
      <c r="B86" s="336"/>
      <c r="C86" s="326"/>
      <c r="D86" s="312"/>
      <c r="E86" s="312"/>
      <c r="F86" s="312"/>
      <c r="G86" s="312"/>
      <c r="H86" s="312"/>
      <c r="I86" s="312"/>
      <c r="J86" s="312"/>
      <c r="K86" s="312"/>
      <c r="L86" s="312"/>
      <c r="M86" s="312"/>
      <c r="N86" s="312"/>
      <c r="O86" s="312"/>
      <c r="P86" s="312"/>
      <c r="Q86" s="312"/>
      <c r="R86" s="312"/>
      <c r="S86" s="312"/>
      <c r="T86" s="312"/>
      <c r="U86" s="312"/>
      <c r="V86" s="312"/>
      <c r="W86" s="312"/>
      <c r="X86" s="312"/>
      <c r="Y86" s="436"/>
      <c r="Z86" s="426"/>
      <c r="AA86" s="426"/>
      <c r="AB86" s="426"/>
      <c r="AC86" s="426"/>
      <c r="AD86" s="426"/>
      <c r="AE86" s="426"/>
      <c r="AF86" s="426"/>
      <c r="AG86" s="426"/>
      <c r="AH86" s="426"/>
      <c r="AI86" s="426"/>
      <c r="AJ86" s="426"/>
      <c r="AK86" s="426"/>
      <c r="AL86" s="426"/>
      <c r="AM86" s="327"/>
    </row>
    <row r="87" spans="1:39" s="304" customFormat="1" ht="15" outlineLevel="1">
      <c r="A87" s="532">
        <v>22</v>
      </c>
      <c r="B87" s="336" t="s">
        <v>9</v>
      </c>
      <c r="C87" s="312" t="s">
        <v>25</v>
      </c>
      <c r="D87" s="316">
        <v>154590.9</v>
      </c>
      <c r="E87" s="316">
        <f>'7-a.  2011'!AX38</f>
        <v>0</v>
      </c>
      <c r="F87" s="316">
        <f>'7-a.  2011'!AY38</f>
        <v>0</v>
      </c>
      <c r="G87" s="316">
        <f>'7-a.  2011'!AZ38</f>
        <v>0</v>
      </c>
      <c r="H87" s="316">
        <f>'7-a.  2011'!BA38</f>
        <v>0</v>
      </c>
      <c r="I87" s="316">
        <f>'7-a.  2011'!BB38</f>
        <v>0</v>
      </c>
      <c r="J87" s="316">
        <f>'7-a.  2011'!BC38</f>
        <v>0</v>
      </c>
      <c r="K87" s="316">
        <f>'7-a.  2011'!BD38</f>
        <v>0</v>
      </c>
      <c r="L87" s="316">
        <f>'7-a.  2011'!BE38</f>
        <v>0</v>
      </c>
      <c r="M87" s="316">
        <f>'7-a.  2011'!BF38</f>
        <v>0</v>
      </c>
      <c r="N87" s="312"/>
      <c r="O87" s="316">
        <v>2633.625</v>
      </c>
      <c r="P87" s="316">
        <f>'7-a.  2011'!S38</f>
        <v>0</v>
      </c>
      <c r="Q87" s="316">
        <f>'7-a.  2011'!T38</f>
        <v>0</v>
      </c>
      <c r="R87" s="316">
        <f>'7-a.  2011'!U38</f>
        <v>0</v>
      </c>
      <c r="S87" s="316">
        <f>'7-a.  2011'!V38</f>
        <v>0</v>
      </c>
      <c r="T87" s="316">
        <f>'7-a.  2011'!W38</f>
        <v>0</v>
      </c>
      <c r="U87" s="316">
        <f>'7-a.  2011'!X38</f>
        <v>0</v>
      </c>
      <c r="V87" s="316">
        <f>'7-a.  2011'!Y38</f>
        <v>0</v>
      </c>
      <c r="W87" s="316">
        <f>'7-a.  2011'!Z38</f>
        <v>0</v>
      </c>
      <c r="X87" s="316">
        <f>'7-a.  2011'!AA38</f>
        <v>0</v>
      </c>
      <c r="Y87" s="424"/>
      <c r="Z87" s="429"/>
      <c r="AA87" s="429"/>
      <c r="AB87" s="429"/>
      <c r="AC87" s="429"/>
      <c r="AD87" s="429"/>
      <c r="AE87" s="429"/>
      <c r="AF87" s="429"/>
      <c r="AG87" s="429"/>
      <c r="AH87" s="429"/>
      <c r="AI87" s="429"/>
      <c r="AJ87" s="429"/>
      <c r="AK87" s="429"/>
      <c r="AL87" s="429"/>
      <c r="AM87" s="317">
        <f>SUM(Y87:AL87)</f>
        <v>0</v>
      </c>
    </row>
    <row r="88" spans="1:39" s="304" customFormat="1" ht="15" outlineLevel="1">
      <c r="A88" s="532"/>
      <c r="B88" s="336" t="s">
        <v>216</v>
      </c>
      <c r="C88" s="312" t="s">
        <v>164</v>
      </c>
      <c r="D88" s="316"/>
      <c r="E88" s="316"/>
      <c r="F88" s="316"/>
      <c r="G88" s="316"/>
      <c r="H88" s="316"/>
      <c r="I88" s="316"/>
      <c r="J88" s="316"/>
      <c r="K88" s="316"/>
      <c r="L88" s="316"/>
      <c r="M88" s="316"/>
      <c r="N88" s="312"/>
      <c r="O88" s="316"/>
      <c r="P88" s="316"/>
      <c r="Q88" s="316"/>
      <c r="R88" s="316"/>
      <c r="S88" s="316"/>
      <c r="T88" s="316"/>
      <c r="U88" s="316"/>
      <c r="V88" s="316"/>
      <c r="W88" s="316"/>
      <c r="X88" s="316"/>
      <c r="Y88" s="425">
        <f>Y87</f>
        <v>0</v>
      </c>
      <c r="Z88" s="425">
        <f>Z87</f>
        <v>0</v>
      </c>
      <c r="AA88" s="425">
        <f t="shared" ref="AA88:AL88" si="21">AA87</f>
        <v>0</v>
      </c>
      <c r="AB88" s="425">
        <f t="shared" si="21"/>
        <v>0</v>
      </c>
      <c r="AC88" s="425">
        <f t="shared" si="21"/>
        <v>0</v>
      </c>
      <c r="AD88" s="425">
        <f t="shared" si="21"/>
        <v>0</v>
      </c>
      <c r="AE88" s="425">
        <f t="shared" si="21"/>
        <v>0</v>
      </c>
      <c r="AF88" s="425">
        <f t="shared" si="21"/>
        <v>0</v>
      </c>
      <c r="AG88" s="425">
        <f t="shared" si="21"/>
        <v>0</v>
      </c>
      <c r="AH88" s="425">
        <f t="shared" si="21"/>
        <v>0</v>
      </c>
      <c r="AI88" s="425">
        <f t="shared" si="21"/>
        <v>0</v>
      </c>
      <c r="AJ88" s="425">
        <f t="shared" si="21"/>
        <v>0</v>
      </c>
      <c r="AK88" s="425">
        <f t="shared" si="21"/>
        <v>0</v>
      </c>
      <c r="AL88" s="425">
        <f t="shared" si="21"/>
        <v>0</v>
      </c>
      <c r="AM88" s="327"/>
    </row>
    <row r="89" spans="1:39" s="304" customFormat="1" ht="15" outlineLevel="1">
      <c r="A89" s="532"/>
      <c r="B89" s="336"/>
      <c r="C89" s="326"/>
      <c r="D89" s="312"/>
      <c r="E89" s="312"/>
      <c r="F89" s="312"/>
      <c r="G89" s="312"/>
      <c r="H89" s="312"/>
      <c r="I89" s="312"/>
      <c r="J89" s="312"/>
      <c r="K89" s="312"/>
      <c r="L89" s="312"/>
      <c r="M89" s="312"/>
      <c r="N89" s="312"/>
      <c r="O89" s="312"/>
      <c r="P89" s="312"/>
      <c r="Q89" s="312"/>
      <c r="R89" s="312"/>
      <c r="S89" s="312"/>
      <c r="T89" s="312"/>
      <c r="U89" s="312"/>
      <c r="V89" s="312"/>
      <c r="W89" s="312"/>
      <c r="X89" s="312"/>
      <c r="Y89" s="426"/>
      <c r="Z89" s="426"/>
      <c r="AA89" s="426"/>
      <c r="AB89" s="426"/>
      <c r="AC89" s="426"/>
      <c r="AD89" s="426"/>
      <c r="AE89" s="426"/>
      <c r="AF89" s="426"/>
      <c r="AG89" s="426"/>
      <c r="AH89" s="426"/>
      <c r="AI89" s="426"/>
      <c r="AJ89" s="426"/>
      <c r="AK89" s="426"/>
      <c r="AL89" s="426"/>
      <c r="AM89" s="327"/>
    </row>
    <row r="90" spans="1:39" s="314" customFormat="1" ht="15.6" outlineLevel="1">
      <c r="A90" s="533"/>
      <c r="B90" s="309" t="s">
        <v>14</v>
      </c>
      <c r="C90" s="310"/>
      <c r="D90" s="311"/>
      <c r="E90" s="311"/>
      <c r="F90" s="311"/>
      <c r="G90" s="311"/>
      <c r="H90" s="311"/>
      <c r="I90" s="311"/>
      <c r="J90" s="311"/>
      <c r="K90" s="311"/>
      <c r="L90" s="311"/>
      <c r="M90" s="311"/>
      <c r="N90" s="311"/>
      <c r="O90" s="311"/>
      <c r="P90" s="310"/>
      <c r="Q90" s="310"/>
      <c r="R90" s="310"/>
      <c r="S90" s="310"/>
      <c r="T90" s="310"/>
      <c r="U90" s="310"/>
      <c r="V90" s="310"/>
      <c r="W90" s="310"/>
      <c r="X90" s="310"/>
      <c r="Y90" s="428"/>
      <c r="Z90" s="428"/>
      <c r="AA90" s="428"/>
      <c r="AB90" s="428"/>
      <c r="AC90" s="428"/>
      <c r="AD90" s="428"/>
      <c r="AE90" s="428"/>
      <c r="AF90" s="428"/>
      <c r="AG90" s="428"/>
      <c r="AH90" s="428"/>
      <c r="AI90" s="428"/>
      <c r="AJ90" s="428"/>
      <c r="AK90" s="428"/>
      <c r="AL90" s="428"/>
      <c r="AM90" s="313"/>
    </row>
    <row r="91" spans="1:39" s="304" customFormat="1" ht="15" outlineLevel="1">
      <c r="A91" s="532">
        <v>23</v>
      </c>
      <c r="B91" s="336" t="s">
        <v>14</v>
      </c>
      <c r="C91" s="312" t="s">
        <v>25</v>
      </c>
      <c r="D91" s="316"/>
      <c r="E91" s="316"/>
      <c r="F91" s="316"/>
      <c r="G91" s="316"/>
      <c r="H91" s="316"/>
      <c r="I91" s="316"/>
      <c r="J91" s="316"/>
      <c r="K91" s="316"/>
      <c r="L91" s="316"/>
      <c r="M91" s="316"/>
      <c r="N91" s="312"/>
      <c r="O91" s="316"/>
      <c r="P91" s="316"/>
      <c r="Q91" s="316"/>
      <c r="R91" s="316"/>
      <c r="S91" s="316"/>
      <c r="T91" s="316"/>
      <c r="U91" s="316"/>
      <c r="V91" s="316"/>
      <c r="W91" s="316"/>
      <c r="X91" s="316"/>
      <c r="Y91" s="424"/>
      <c r="Z91" s="424"/>
      <c r="AA91" s="424"/>
      <c r="AB91" s="424"/>
      <c r="AC91" s="424"/>
      <c r="AD91" s="424"/>
      <c r="AE91" s="424"/>
      <c r="AF91" s="424"/>
      <c r="AG91" s="424"/>
      <c r="AH91" s="424"/>
      <c r="AI91" s="424"/>
      <c r="AJ91" s="424"/>
      <c r="AK91" s="424"/>
      <c r="AL91" s="424"/>
      <c r="AM91" s="317">
        <f>SUM(Y91:AL91)</f>
        <v>0</v>
      </c>
    </row>
    <row r="92" spans="1:39" s="304" customFormat="1" ht="15" outlineLevel="1">
      <c r="A92" s="532"/>
      <c r="B92" s="336" t="s">
        <v>216</v>
      </c>
      <c r="C92" s="312" t="s">
        <v>164</v>
      </c>
      <c r="D92" s="316"/>
      <c r="E92" s="316"/>
      <c r="F92" s="316"/>
      <c r="G92" s="316"/>
      <c r="H92" s="316"/>
      <c r="I92" s="316"/>
      <c r="J92" s="316"/>
      <c r="K92" s="316"/>
      <c r="L92" s="316"/>
      <c r="M92" s="316"/>
      <c r="N92" s="482"/>
      <c r="O92" s="316"/>
      <c r="P92" s="316"/>
      <c r="Q92" s="316"/>
      <c r="R92" s="316"/>
      <c r="S92" s="316"/>
      <c r="T92" s="316"/>
      <c r="U92" s="316"/>
      <c r="V92" s="316"/>
      <c r="W92" s="316"/>
      <c r="X92" s="316"/>
      <c r="Y92" s="425">
        <f>Y91</f>
        <v>0</v>
      </c>
      <c r="Z92" s="425">
        <f>Z91</f>
        <v>0</v>
      </c>
      <c r="AA92" s="425">
        <f t="shared" ref="AA92:AL92" si="22">AA91</f>
        <v>0</v>
      </c>
      <c r="AB92" s="425">
        <f t="shared" si="22"/>
        <v>0</v>
      </c>
      <c r="AC92" s="425">
        <f t="shared" si="22"/>
        <v>0</v>
      </c>
      <c r="AD92" s="425">
        <f t="shared" si="22"/>
        <v>0</v>
      </c>
      <c r="AE92" s="425">
        <f t="shared" si="22"/>
        <v>0</v>
      </c>
      <c r="AF92" s="425">
        <f t="shared" si="22"/>
        <v>0</v>
      </c>
      <c r="AG92" s="425">
        <f t="shared" si="22"/>
        <v>0</v>
      </c>
      <c r="AH92" s="425">
        <f t="shared" si="22"/>
        <v>0</v>
      </c>
      <c r="AI92" s="425">
        <f t="shared" si="22"/>
        <v>0</v>
      </c>
      <c r="AJ92" s="425">
        <f t="shared" si="22"/>
        <v>0</v>
      </c>
      <c r="AK92" s="425">
        <f t="shared" si="22"/>
        <v>0</v>
      </c>
      <c r="AL92" s="425">
        <f t="shared" si="22"/>
        <v>0</v>
      </c>
      <c r="AM92" s="318"/>
    </row>
    <row r="93" spans="1:39" s="304" customFormat="1" ht="15" outlineLevel="1">
      <c r="A93" s="532"/>
      <c r="B93" s="336"/>
      <c r="C93" s="326"/>
      <c r="D93" s="312"/>
      <c r="E93" s="312"/>
      <c r="F93" s="312"/>
      <c r="G93" s="312"/>
      <c r="H93" s="312"/>
      <c r="I93" s="312"/>
      <c r="J93" s="312"/>
      <c r="K93" s="312"/>
      <c r="L93" s="312"/>
      <c r="M93" s="312"/>
      <c r="N93" s="312"/>
      <c r="O93" s="312"/>
      <c r="P93" s="312"/>
      <c r="Q93" s="312"/>
      <c r="R93" s="312"/>
      <c r="S93" s="312"/>
      <c r="T93" s="312"/>
      <c r="U93" s="312"/>
      <c r="V93" s="312"/>
      <c r="W93" s="312"/>
      <c r="X93" s="312"/>
      <c r="Y93" s="426"/>
      <c r="Z93" s="426"/>
      <c r="AA93" s="426"/>
      <c r="AB93" s="426"/>
      <c r="AC93" s="426"/>
      <c r="AD93" s="426"/>
      <c r="AE93" s="426"/>
      <c r="AF93" s="426"/>
      <c r="AG93" s="426"/>
      <c r="AH93" s="426"/>
      <c r="AI93" s="426"/>
      <c r="AJ93" s="426"/>
      <c r="AK93" s="426"/>
      <c r="AL93" s="426"/>
      <c r="AM93" s="327"/>
    </row>
    <row r="94" spans="1:39" s="314" customFormat="1" ht="15.6" outlineLevel="1">
      <c r="A94" s="533"/>
      <c r="B94" s="309" t="s">
        <v>502</v>
      </c>
      <c r="C94" s="310"/>
      <c r="D94" s="311"/>
      <c r="E94" s="311"/>
      <c r="F94" s="311"/>
      <c r="G94" s="311"/>
      <c r="H94" s="311"/>
      <c r="I94" s="311"/>
      <c r="J94" s="311"/>
      <c r="K94" s="311"/>
      <c r="L94" s="311"/>
      <c r="M94" s="311"/>
      <c r="N94" s="311"/>
      <c r="O94" s="311"/>
      <c r="P94" s="310"/>
      <c r="Q94" s="310"/>
      <c r="R94" s="310"/>
      <c r="S94" s="310"/>
      <c r="T94" s="310"/>
      <c r="U94" s="310"/>
      <c r="V94" s="310"/>
      <c r="W94" s="310"/>
      <c r="X94" s="310"/>
      <c r="Y94" s="428"/>
      <c r="Z94" s="428"/>
      <c r="AA94" s="428"/>
      <c r="AB94" s="428"/>
      <c r="AC94" s="428"/>
      <c r="AD94" s="428"/>
      <c r="AE94" s="428"/>
      <c r="AF94" s="428"/>
      <c r="AG94" s="428"/>
      <c r="AH94" s="428"/>
      <c r="AI94" s="428"/>
      <c r="AJ94" s="428"/>
      <c r="AK94" s="428"/>
      <c r="AL94" s="428"/>
      <c r="AM94" s="313"/>
    </row>
    <row r="95" spans="1:39" s="304" customFormat="1" ht="15" outlineLevel="1">
      <c r="A95" s="532">
        <v>24</v>
      </c>
      <c r="B95" s="336" t="s">
        <v>14</v>
      </c>
      <c r="C95" s="312" t="s">
        <v>25</v>
      </c>
      <c r="D95" s="316"/>
      <c r="E95" s="316"/>
      <c r="F95" s="316"/>
      <c r="G95" s="316"/>
      <c r="H95" s="316"/>
      <c r="I95" s="316"/>
      <c r="J95" s="316"/>
      <c r="K95" s="316"/>
      <c r="L95" s="316"/>
      <c r="M95" s="316"/>
      <c r="N95" s="312"/>
      <c r="O95" s="316"/>
      <c r="P95" s="316"/>
      <c r="Q95" s="316"/>
      <c r="R95" s="316"/>
      <c r="S95" s="316"/>
      <c r="T95" s="316"/>
      <c r="U95" s="316"/>
      <c r="V95" s="316"/>
      <c r="W95" s="316"/>
      <c r="X95" s="316"/>
      <c r="Y95" s="424"/>
      <c r="Z95" s="424"/>
      <c r="AA95" s="424"/>
      <c r="AB95" s="424"/>
      <c r="AC95" s="424"/>
      <c r="AD95" s="424"/>
      <c r="AE95" s="424"/>
      <c r="AF95" s="424"/>
      <c r="AG95" s="424"/>
      <c r="AH95" s="424"/>
      <c r="AI95" s="424"/>
      <c r="AJ95" s="424"/>
      <c r="AK95" s="424"/>
      <c r="AL95" s="424"/>
      <c r="AM95" s="317">
        <f>SUM(Y95:AL95)</f>
        <v>0</v>
      </c>
    </row>
    <row r="96" spans="1:39" s="304" customFormat="1" ht="15" outlineLevel="1">
      <c r="A96" s="532"/>
      <c r="B96" s="336" t="s">
        <v>216</v>
      </c>
      <c r="C96" s="312" t="s">
        <v>164</v>
      </c>
      <c r="D96" s="316"/>
      <c r="E96" s="316"/>
      <c r="F96" s="316"/>
      <c r="G96" s="316"/>
      <c r="H96" s="316"/>
      <c r="I96" s="316"/>
      <c r="J96" s="316"/>
      <c r="K96" s="316"/>
      <c r="L96" s="316"/>
      <c r="M96" s="316"/>
      <c r="N96" s="482"/>
      <c r="O96" s="316"/>
      <c r="P96" s="316"/>
      <c r="Q96" s="316"/>
      <c r="R96" s="316"/>
      <c r="S96" s="316"/>
      <c r="T96" s="316"/>
      <c r="U96" s="316"/>
      <c r="V96" s="316"/>
      <c r="W96" s="316"/>
      <c r="X96" s="316"/>
      <c r="Y96" s="425">
        <f>Y95</f>
        <v>0</v>
      </c>
      <c r="Z96" s="425">
        <f>Z95</f>
        <v>0</v>
      </c>
      <c r="AA96" s="425">
        <f t="shared" ref="AA96:AL96" si="23">AA95</f>
        <v>0</v>
      </c>
      <c r="AB96" s="425">
        <f t="shared" si="23"/>
        <v>0</v>
      </c>
      <c r="AC96" s="425">
        <f t="shared" si="23"/>
        <v>0</v>
      </c>
      <c r="AD96" s="425">
        <f t="shared" si="23"/>
        <v>0</v>
      </c>
      <c r="AE96" s="425">
        <f t="shared" si="23"/>
        <v>0</v>
      </c>
      <c r="AF96" s="425">
        <f t="shared" si="23"/>
        <v>0</v>
      </c>
      <c r="AG96" s="425">
        <f t="shared" si="23"/>
        <v>0</v>
      </c>
      <c r="AH96" s="425">
        <f t="shared" si="23"/>
        <v>0</v>
      </c>
      <c r="AI96" s="425">
        <f t="shared" si="23"/>
        <v>0</v>
      </c>
      <c r="AJ96" s="425">
        <f t="shared" si="23"/>
        <v>0</v>
      </c>
      <c r="AK96" s="425">
        <f t="shared" si="23"/>
        <v>0</v>
      </c>
      <c r="AL96" s="425">
        <f t="shared" si="23"/>
        <v>0</v>
      </c>
      <c r="AM96" s="318"/>
    </row>
    <row r="97" spans="1:39" s="304" customFormat="1" ht="15" outlineLevel="1">
      <c r="A97" s="532"/>
      <c r="B97" s="336"/>
      <c r="C97" s="326"/>
      <c r="D97" s="312"/>
      <c r="E97" s="312"/>
      <c r="F97" s="312"/>
      <c r="G97" s="312"/>
      <c r="H97" s="312"/>
      <c r="I97" s="312"/>
      <c r="J97" s="312"/>
      <c r="K97" s="312"/>
      <c r="L97" s="312"/>
      <c r="M97" s="312"/>
      <c r="N97" s="312"/>
      <c r="O97" s="312"/>
      <c r="P97" s="312"/>
      <c r="Q97" s="312"/>
      <c r="R97" s="312"/>
      <c r="S97" s="312"/>
      <c r="T97" s="312"/>
      <c r="U97" s="312"/>
      <c r="V97" s="312"/>
      <c r="W97" s="312"/>
      <c r="X97" s="312"/>
      <c r="Y97" s="426"/>
      <c r="Z97" s="426"/>
      <c r="AA97" s="426"/>
      <c r="AB97" s="426"/>
      <c r="AC97" s="426"/>
      <c r="AD97" s="426"/>
      <c r="AE97" s="426"/>
      <c r="AF97" s="426"/>
      <c r="AG97" s="426"/>
      <c r="AH97" s="426"/>
      <c r="AI97" s="426"/>
      <c r="AJ97" s="426"/>
      <c r="AK97" s="426"/>
      <c r="AL97" s="426"/>
      <c r="AM97" s="327"/>
    </row>
    <row r="98" spans="1:39" s="304" customFormat="1" ht="15" outlineLevel="1">
      <c r="A98" s="532">
        <v>25</v>
      </c>
      <c r="B98" s="335" t="s">
        <v>21</v>
      </c>
      <c r="C98" s="312" t="s">
        <v>25</v>
      </c>
      <c r="D98" s="316"/>
      <c r="E98" s="316"/>
      <c r="F98" s="316"/>
      <c r="G98" s="316"/>
      <c r="H98" s="316"/>
      <c r="I98" s="316"/>
      <c r="J98" s="316"/>
      <c r="K98" s="316"/>
      <c r="L98" s="316"/>
      <c r="M98" s="316"/>
      <c r="N98" s="316">
        <v>0</v>
      </c>
      <c r="O98" s="316"/>
      <c r="P98" s="316"/>
      <c r="Q98" s="316"/>
      <c r="R98" s="316"/>
      <c r="S98" s="316"/>
      <c r="T98" s="316"/>
      <c r="U98" s="316"/>
      <c r="V98" s="316"/>
      <c r="W98" s="316"/>
      <c r="X98" s="316"/>
      <c r="Y98" s="429"/>
      <c r="Z98" s="429"/>
      <c r="AA98" s="429"/>
      <c r="AB98" s="429"/>
      <c r="AC98" s="429"/>
      <c r="AD98" s="429"/>
      <c r="AE98" s="429"/>
      <c r="AF98" s="429"/>
      <c r="AG98" s="429"/>
      <c r="AH98" s="429"/>
      <c r="AI98" s="429"/>
      <c r="AJ98" s="429"/>
      <c r="AK98" s="429"/>
      <c r="AL98" s="429"/>
      <c r="AM98" s="317">
        <f>SUM(Y98:AL98)</f>
        <v>0</v>
      </c>
    </row>
    <row r="99" spans="1:39" s="304" customFormat="1" ht="15" outlineLevel="1">
      <c r="A99" s="532"/>
      <c r="B99" s="336" t="s">
        <v>216</v>
      </c>
      <c r="C99" s="312" t="s">
        <v>164</v>
      </c>
      <c r="D99" s="316"/>
      <c r="E99" s="316"/>
      <c r="F99" s="316"/>
      <c r="G99" s="316"/>
      <c r="H99" s="316"/>
      <c r="I99" s="316"/>
      <c r="J99" s="316"/>
      <c r="K99" s="316"/>
      <c r="L99" s="316"/>
      <c r="M99" s="316"/>
      <c r="N99" s="316">
        <f>N98</f>
        <v>0</v>
      </c>
      <c r="O99" s="316"/>
      <c r="P99" s="316"/>
      <c r="Q99" s="316"/>
      <c r="R99" s="316"/>
      <c r="S99" s="316"/>
      <c r="T99" s="316"/>
      <c r="U99" s="316"/>
      <c r="V99" s="316"/>
      <c r="W99" s="316"/>
      <c r="X99" s="316"/>
      <c r="Y99" s="425">
        <f>Y98</f>
        <v>0</v>
      </c>
      <c r="Z99" s="425">
        <f>Z98</f>
        <v>0</v>
      </c>
      <c r="AA99" s="425">
        <f t="shared" ref="AA99:AL99" si="24">AA98</f>
        <v>0</v>
      </c>
      <c r="AB99" s="425">
        <f t="shared" si="24"/>
        <v>0</v>
      </c>
      <c r="AC99" s="425">
        <f t="shared" si="24"/>
        <v>0</v>
      </c>
      <c r="AD99" s="425">
        <f t="shared" si="24"/>
        <v>0</v>
      </c>
      <c r="AE99" s="425">
        <f t="shared" si="24"/>
        <v>0</v>
      </c>
      <c r="AF99" s="425">
        <f t="shared" si="24"/>
        <v>0</v>
      </c>
      <c r="AG99" s="425">
        <f t="shared" si="24"/>
        <v>0</v>
      </c>
      <c r="AH99" s="425">
        <f t="shared" si="24"/>
        <v>0</v>
      </c>
      <c r="AI99" s="425">
        <f t="shared" si="24"/>
        <v>0</v>
      </c>
      <c r="AJ99" s="425">
        <f t="shared" si="24"/>
        <v>0</v>
      </c>
      <c r="AK99" s="425">
        <f t="shared" si="24"/>
        <v>0</v>
      </c>
      <c r="AL99" s="425">
        <f t="shared" si="24"/>
        <v>0</v>
      </c>
      <c r="AM99" s="332"/>
    </row>
    <row r="100" spans="1:39" s="304" customFormat="1" ht="15" outlineLevel="1">
      <c r="A100" s="532"/>
      <c r="B100" s="335"/>
      <c r="C100" s="333"/>
      <c r="D100" s="312"/>
      <c r="E100" s="312"/>
      <c r="F100" s="312"/>
      <c r="G100" s="312"/>
      <c r="H100" s="312"/>
      <c r="I100" s="312"/>
      <c r="J100" s="312"/>
      <c r="K100" s="312"/>
      <c r="L100" s="312"/>
      <c r="M100" s="312"/>
      <c r="N100" s="312"/>
      <c r="O100" s="312"/>
      <c r="P100" s="312"/>
      <c r="Q100" s="312"/>
      <c r="R100" s="312"/>
      <c r="S100" s="312"/>
      <c r="T100" s="312"/>
      <c r="U100" s="312"/>
      <c r="V100" s="312"/>
      <c r="W100" s="312"/>
      <c r="X100" s="312"/>
      <c r="Y100" s="430"/>
      <c r="Z100" s="431"/>
      <c r="AA100" s="430"/>
      <c r="AB100" s="430"/>
      <c r="AC100" s="430"/>
      <c r="AD100" s="430"/>
      <c r="AE100" s="430"/>
      <c r="AF100" s="430"/>
      <c r="AG100" s="430"/>
      <c r="AH100" s="430"/>
      <c r="AI100" s="430"/>
      <c r="AJ100" s="430"/>
      <c r="AK100" s="430"/>
      <c r="AL100" s="430"/>
      <c r="AM100" s="334"/>
    </row>
    <row r="101" spans="1:39" s="314" customFormat="1" ht="15.6" outlineLevel="1">
      <c r="A101" s="533"/>
      <c r="B101" s="309" t="s">
        <v>15</v>
      </c>
      <c r="C101" s="341"/>
      <c r="D101" s="311"/>
      <c r="E101" s="310"/>
      <c r="F101" s="310"/>
      <c r="G101" s="310"/>
      <c r="H101" s="310"/>
      <c r="I101" s="310"/>
      <c r="J101" s="310"/>
      <c r="K101" s="310"/>
      <c r="L101" s="310"/>
      <c r="M101" s="310"/>
      <c r="N101" s="312"/>
      <c r="O101" s="310"/>
      <c r="P101" s="310"/>
      <c r="Q101" s="310"/>
      <c r="R101" s="310"/>
      <c r="S101" s="310"/>
      <c r="T101" s="310"/>
      <c r="U101" s="310"/>
      <c r="V101" s="310"/>
      <c r="W101" s="310"/>
      <c r="X101" s="310"/>
      <c r="Y101" s="428"/>
      <c r="Z101" s="428"/>
      <c r="AA101" s="428"/>
      <c r="AB101" s="428"/>
      <c r="AC101" s="428"/>
      <c r="AD101" s="428"/>
      <c r="AE101" s="428"/>
      <c r="AF101" s="428"/>
      <c r="AG101" s="428"/>
      <c r="AH101" s="428"/>
      <c r="AI101" s="428"/>
      <c r="AJ101" s="428"/>
      <c r="AK101" s="428"/>
      <c r="AL101" s="428"/>
      <c r="AM101" s="313"/>
    </row>
    <row r="102" spans="1:39" s="304" customFormat="1" ht="15" outlineLevel="1">
      <c r="A102" s="532">
        <v>26</v>
      </c>
      <c r="B102" s="342" t="s">
        <v>16</v>
      </c>
      <c r="C102" s="312" t="s">
        <v>25</v>
      </c>
      <c r="D102" s="316">
        <v>9540023.7042951919</v>
      </c>
      <c r="E102" s="316">
        <f>'7-a.  2011'!AX41</f>
        <v>9540023.7042951919</v>
      </c>
      <c r="F102" s="316">
        <f>'7-a.  2011'!AY41</f>
        <v>9540023.7042951919</v>
      </c>
      <c r="G102" s="316">
        <f>'7-a.  2011'!AZ41</f>
        <v>9540023.7042951919</v>
      </c>
      <c r="H102" s="316">
        <f>'7-a.  2011'!BA41</f>
        <v>9540023.7042951919</v>
      </c>
      <c r="I102" s="316">
        <f>'7-a.  2011'!BB41</f>
        <v>9540023.7042951919</v>
      </c>
      <c r="J102" s="316">
        <f>'7-a.  2011'!BC41</f>
        <v>9540023.7042951919</v>
      </c>
      <c r="K102" s="316">
        <f>'7-a.  2011'!BD41</f>
        <v>9540023.7042951919</v>
      </c>
      <c r="L102" s="316">
        <f>'7-a.  2011'!BE41</f>
        <v>9540023.7042951919</v>
      </c>
      <c r="M102" s="316">
        <f>'7-a.  2011'!BF41</f>
        <v>9540023.7042951919</v>
      </c>
      <c r="N102" s="316">
        <v>12</v>
      </c>
      <c r="O102" s="316">
        <v>1958.1697823311224</v>
      </c>
      <c r="P102" s="316">
        <f>'7-a.  2011'!S41</f>
        <v>1958.1697823311224</v>
      </c>
      <c r="Q102" s="316">
        <f>'7-a.  2011'!T41</f>
        <v>1958.1697823311224</v>
      </c>
      <c r="R102" s="316">
        <f>'7-a.  2011'!U41</f>
        <v>1958.1697823311224</v>
      </c>
      <c r="S102" s="316">
        <f>'7-a.  2011'!V41</f>
        <v>1958.1697823311224</v>
      </c>
      <c r="T102" s="316">
        <f>'7-a.  2011'!W41</f>
        <v>1958.1697823311224</v>
      </c>
      <c r="U102" s="316">
        <f>'7-a.  2011'!X41</f>
        <v>1958.1697823311224</v>
      </c>
      <c r="V102" s="316">
        <f>'7-a.  2011'!Y41</f>
        <v>1958.1697823311224</v>
      </c>
      <c r="W102" s="316">
        <f>'7-a.  2011'!Z41</f>
        <v>1958.1697823311224</v>
      </c>
      <c r="X102" s="316">
        <f>'7-a.  2011'!AA41</f>
        <v>1958.1697823311224</v>
      </c>
      <c r="Y102" s="424"/>
      <c r="Z102" s="424">
        <v>4.1329032344812784E-3</v>
      </c>
      <c r="AA102" s="424">
        <v>0.21141343491509104</v>
      </c>
      <c r="AB102" s="424"/>
      <c r="AC102" s="424"/>
      <c r="AD102" s="424"/>
      <c r="AE102" s="429"/>
      <c r="AF102" s="429"/>
      <c r="AG102" s="429"/>
      <c r="AH102" s="429"/>
      <c r="AI102" s="429"/>
      <c r="AJ102" s="429"/>
      <c r="AK102" s="429"/>
      <c r="AL102" s="429"/>
      <c r="AM102" s="317">
        <f>SUM(Y102:AL102)</f>
        <v>0.21554633814957233</v>
      </c>
    </row>
    <row r="103" spans="1:39" s="304" customFormat="1" ht="15" outlineLevel="1">
      <c r="A103" s="532"/>
      <c r="B103" s="336" t="s">
        <v>216</v>
      </c>
      <c r="C103" s="312" t="s">
        <v>164</v>
      </c>
      <c r="D103" s="316"/>
      <c r="E103" s="316"/>
      <c r="F103" s="316"/>
      <c r="G103" s="316"/>
      <c r="H103" s="316"/>
      <c r="I103" s="316"/>
      <c r="J103" s="316"/>
      <c r="K103" s="316"/>
      <c r="L103" s="316"/>
      <c r="M103" s="316"/>
      <c r="N103" s="316">
        <f>N102</f>
        <v>12</v>
      </c>
      <c r="O103" s="316"/>
      <c r="P103" s="316"/>
      <c r="Q103" s="316"/>
      <c r="R103" s="316"/>
      <c r="S103" s="316"/>
      <c r="T103" s="316"/>
      <c r="U103" s="316"/>
      <c r="V103" s="316"/>
      <c r="W103" s="316"/>
      <c r="X103" s="316"/>
      <c r="Y103" s="425">
        <f>Y102</f>
        <v>0</v>
      </c>
      <c r="Z103" s="425">
        <f>Z102</f>
        <v>4.1329032344812784E-3</v>
      </c>
      <c r="AA103" s="425">
        <f t="shared" ref="AA103:AL103" si="25">AA102</f>
        <v>0.21141343491509104</v>
      </c>
      <c r="AB103" s="425">
        <f t="shared" si="25"/>
        <v>0</v>
      </c>
      <c r="AC103" s="425">
        <f t="shared" si="25"/>
        <v>0</v>
      </c>
      <c r="AD103" s="425">
        <f t="shared" si="25"/>
        <v>0</v>
      </c>
      <c r="AE103" s="425">
        <f t="shared" si="25"/>
        <v>0</v>
      </c>
      <c r="AF103" s="425">
        <f t="shared" si="25"/>
        <v>0</v>
      </c>
      <c r="AG103" s="425">
        <f t="shared" si="25"/>
        <v>0</v>
      </c>
      <c r="AH103" s="425">
        <f t="shared" si="25"/>
        <v>0</v>
      </c>
      <c r="AI103" s="425">
        <f t="shared" si="25"/>
        <v>0</v>
      </c>
      <c r="AJ103" s="425">
        <f t="shared" si="25"/>
        <v>0</v>
      </c>
      <c r="AK103" s="425">
        <f t="shared" si="25"/>
        <v>0</v>
      </c>
      <c r="AL103" s="425">
        <f t="shared" si="25"/>
        <v>0</v>
      </c>
      <c r="AM103" s="327"/>
    </row>
    <row r="104" spans="1:39" s="330" customFormat="1" ht="15" outlineLevel="1">
      <c r="A104" s="535"/>
      <c r="B104" s="343"/>
      <c r="C104" s="312"/>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437"/>
      <c r="Z104" s="438"/>
      <c r="AA104" s="438"/>
      <c r="AB104" s="438"/>
      <c r="AC104" s="438"/>
      <c r="AD104" s="438"/>
      <c r="AE104" s="438"/>
      <c r="AF104" s="438"/>
      <c r="AG104" s="438"/>
      <c r="AH104" s="438"/>
      <c r="AI104" s="438"/>
      <c r="AJ104" s="438"/>
      <c r="AK104" s="438"/>
      <c r="AL104" s="438"/>
      <c r="AM104" s="318"/>
    </row>
    <row r="105" spans="1:39" s="304" customFormat="1" ht="15" outlineLevel="1">
      <c r="A105" s="532">
        <v>27</v>
      </c>
      <c r="B105" s="342" t="s">
        <v>17</v>
      </c>
      <c r="C105" s="312" t="s">
        <v>25</v>
      </c>
      <c r="D105" s="316">
        <v>1082896.4650000001</v>
      </c>
      <c r="E105" s="316">
        <f>'7-a.  2011'!AX42</f>
        <v>1082896.4648659728</v>
      </c>
      <c r="F105" s="316">
        <f>'7-a.  2011'!AY42</f>
        <v>1082896.4648659728</v>
      </c>
      <c r="G105" s="316">
        <f>'7-a.  2011'!AZ42</f>
        <v>1082896.4648659728</v>
      </c>
      <c r="H105" s="316">
        <f>'7-a.  2011'!BA42</f>
        <v>1082896.4648659728</v>
      </c>
      <c r="I105" s="316">
        <f>'7-a.  2011'!BB42</f>
        <v>1082896.4648659728</v>
      </c>
      <c r="J105" s="316">
        <f>'7-a.  2011'!BC42</f>
        <v>1082896.4648659728</v>
      </c>
      <c r="K105" s="316">
        <f>'7-a.  2011'!BD42</f>
        <v>1082896.4648659728</v>
      </c>
      <c r="L105" s="316">
        <f>'7-a.  2011'!BE42</f>
        <v>1082896.4648659728</v>
      </c>
      <c r="M105" s="316">
        <f>'7-a.  2011'!BF42</f>
        <v>1082896.4648659728</v>
      </c>
      <c r="N105" s="316">
        <v>12</v>
      </c>
      <c r="O105" s="316">
        <v>210.84399999999999</v>
      </c>
      <c r="P105" s="316">
        <f>'7-a.  2011'!S42</f>
        <v>210.84432727141214</v>
      </c>
      <c r="Q105" s="316">
        <f>'7-a.  2011'!T42</f>
        <v>210.84432727141214</v>
      </c>
      <c r="R105" s="316">
        <f>'7-a.  2011'!U42</f>
        <v>210.84432727141214</v>
      </c>
      <c r="S105" s="316">
        <f>'7-a.  2011'!V42</f>
        <v>210.84432727141214</v>
      </c>
      <c r="T105" s="316">
        <f>'7-a.  2011'!W42</f>
        <v>210.84432727141214</v>
      </c>
      <c r="U105" s="316">
        <f>'7-a.  2011'!X42</f>
        <v>210.84432727141214</v>
      </c>
      <c r="V105" s="316">
        <f>'7-a.  2011'!Y42</f>
        <v>210.84432727141214</v>
      </c>
      <c r="W105" s="316">
        <f>'7-a.  2011'!Z42</f>
        <v>210.84432727141214</v>
      </c>
      <c r="X105" s="316">
        <f>'7-a.  2011'!AA42</f>
        <v>210.84432727141214</v>
      </c>
      <c r="Y105" s="424"/>
      <c r="Z105" s="424"/>
      <c r="AA105" s="424">
        <v>0.17</v>
      </c>
      <c r="AB105" s="424"/>
      <c r="AC105" s="424"/>
      <c r="AD105" s="424"/>
      <c r="AE105" s="429"/>
      <c r="AF105" s="429"/>
      <c r="AG105" s="429"/>
      <c r="AH105" s="429"/>
      <c r="AI105" s="429"/>
      <c r="AJ105" s="429"/>
      <c r="AK105" s="429"/>
      <c r="AL105" s="429"/>
      <c r="AM105" s="317">
        <f>SUM(Y105:AL105)</f>
        <v>0.17</v>
      </c>
    </row>
    <row r="106" spans="1:39" s="304" customFormat="1" ht="15" outlineLevel="1">
      <c r="A106" s="532"/>
      <c r="B106" s="336" t="s">
        <v>216</v>
      </c>
      <c r="C106" s="312" t="s">
        <v>164</v>
      </c>
      <c r="D106" s="316">
        <v>733409.35499999998</v>
      </c>
      <c r="E106" s="316">
        <f>'7-b.  2012'!AX43</f>
        <v>733409.35513402696</v>
      </c>
      <c r="F106" s="316">
        <f>'7-b.  2012'!AY43</f>
        <v>733409.35513402696</v>
      </c>
      <c r="G106" s="316">
        <f>'7-b.  2012'!AZ43</f>
        <v>733409.35513402696</v>
      </c>
      <c r="H106" s="316">
        <f>'7-b.  2012'!BA43</f>
        <v>733409.35513402696</v>
      </c>
      <c r="I106" s="316">
        <f>'7-b.  2012'!BB43</f>
        <v>733409.35513402696</v>
      </c>
      <c r="J106" s="316">
        <f>'7-b.  2012'!BC43</f>
        <v>733409.35513402696</v>
      </c>
      <c r="K106" s="316">
        <f>'7-b.  2012'!BD43</f>
        <v>733409.35513402696</v>
      </c>
      <c r="L106" s="316">
        <f>'7-b.  2012'!BE43</f>
        <v>733409.35513402696</v>
      </c>
      <c r="M106" s="316">
        <f>'7-b.  2012'!BF43</f>
        <v>733409.35513402696</v>
      </c>
      <c r="N106" s="316">
        <f>N105</f>
        <v>12</v>
      </c>
      <c r="O106" s="316">
        <v>331.33800000000002</v>
      </c>
      <c r="P106" s="316">
        <f>'7-b.  2012'!S43</f>
        <v>331.33817272858778</v>
      </c>
      <c r="Q106" s="316">
        <f>'7-b.  2012'!T43</f>
        <v>331.33817272858778</v>
      </c>
      <c r="R106" s="316">
        <f>'7-b.  2012'!U43</f>
        <v>331.33817272858778</v>
      </c>
      <c r="S106" s="316">
        <f>'7-b.  2012'!V43</f>
        <v>331.33817272858801</v>
      </c>
      <c r="T106" s="316">
        <f>'7-b.  2012'!W43</f>
        <v>331.33817272858801</v>
      </c>
      <c r="U106" s="316">
        <f>'7-b.  2012'!X43</f>
        <v>331.33817272858801</v>
      </c>
      <c r="V106" s="316">
        <f>'7-b.  2012'!Y43</f>
        <v>331.33817272858801</v>
      </c>
      <c r="W106" s="316">
        <f>'7-b.  2012'!Z43</f>
        <v>331.33817272858801</v>
      </c>
      <c r="X106" s="316">
        <f>'7-b.  2012'!AA43</f>
        <v>331.33817272858801</v>
      </c>
      <c r="Y106" s="425">
        <f>Y105</f>
        <v>0</v>
      </c>
      <c r="Z106" s="425">
        <f>Z105</f>
        <v>0</v>
      </c>
      <c r="AA106" s="425">
        <f>AA105</f>
        <v>0.17</v>
      </c>
      <c r="AB106" s="425">
        <f>AB105</f>
        <v>0</v>
      </c>
      <c r="AC106" s="425">
        <f t="shared" ref="AC106:AL106" si="26">AC105</f>
        <v>0</v>
      </c>
      <c r="AD106" s="425">
        <f t="shared" si="26"/>
        <v>0</v>
      </c>
      <c r="AE106" s="425">
        <f t="shared" si="26"/>
        <v>0</v>
      </c>
      <c r="AF106" s="425">
        <f t="shared" si="26"/>
        <v>0</v>
      </c>
      <c r="AG106" s="425">
        <f t="shared" si="26"/>
        <v>0</v>
      </c>
      <c r="AH106" s="425">
        <f t="shared" si="26"/>
        <v>0</v>
      </c>
      <c r="AI106" s="425">
        <f t="shared" si="26"/>
        <v>0</v>
      </c>
      <c r="AJ106" s="425">
        <f t="shared" si="26"/>
        <v>0</v>
      </c>
      <c r="AK106" s="425">
        <f t="shared" si="26"/>
        <v>0</v>
      </c>
      <c r="AL106" s="425">
        <f t="shared" si="26"/>
        <v>0</v>
      </c>
      <c r="AM106" s="327"/>
    </row>
    <row r="107" spans="1:39" s="330" customFormat="1" ht="15.6" outlineLevel="1">
      <c r="A107" s="535"/>
      <c r="B107" s="344"/>
      <c r="C107" s="321"/>
      <c r="D107" s="312"/>
      <c r="E107" s="312"/>
      <c r="F107" s="312"/>
      <c r="G107" s="312"/>
      <c r="H107" s="312"/>
      <c r="I107" s="312"/>
      <c r="J107" s="312"/>
      <c r="K107" s="312"/>
      <c r="L107" s="312"/>
      <c r="M107" s="312"/>
      <c r="N107" s="321"/>
      <c r="O107" s="312"/>
      <c r="P107" s="312"/>
      <c r="Q107" s="312"/>
      <c r="R107" s="312"/>
      <c r="S107" s="312"/>
      <c r="T107" s="312"/>
      <c r="U107" s="312"/>
      <c r="V107" s="312"/>
      <c r="W107" s="312"/>
      <c r="X107" s="312"/>
      <c r="Y107" s="426"/>
      <c r="Z107" s="426"/>
      <c r="AA107" s="426"/>
      <c r="AB107" s="426"/>
      <c r="AC107" s="426"/>
      <c r="AD107" s="426"/>
      <c r="AE107" s="426"/>
      <c r="AF107" s="426"/>
      <c r="AG107" s="426"/>
      <c r="AH107" s="426"/>
      <c r="AI107" s="426"/>
      <c r="AJ107" s="426"/>
      <c r="AK107" s="426"/>
      <c r="AL107" s="426"/>
      <c r="AM107" s="327"/>
    </row>
    <row r="108" spans="1:39" s="304" customFormat="1" ht="15" outlineLevel="1">
      <c r="A108" s="532">
        <v>28</v>
      </c>
      <c r="B108" s="342" t="s">
        <v>18</v>
      </c>
      <c r="C108" s="312" t="s">
        <v>25</v>
      </c>
      <c r="D108" s="316"/>
      <c r="E108" s="316"/>
      <c r="F108" s="316"/>
      <c r="G108" s="316"/>
      <c r="H108" s="316"/>
      <c r="I108" s="316"/>
      <c r="J108" s="316"/>
      <c r="K108" s="316"/>
      <c r="L108" s="316"/>
      <c r="M108" s="316"/>
      <c r="N108" s="316">
        <v>0</v>
      </c>
      <c r="O108" s="316"/>
      <c r="P108" s="316"/>
      <c r="Q108" s="316"/>
      <c r="R108" s="316"/>
      <c r="S108" s="316"/>
      <c r="T108" s="316"/>
      <c r="U108" s="316"/>
      <c r="V108" s="316"/>
      <c r="W108" s="316"/>
      <c r="X108" s="316"/>
      <c r="Y108" s="424"/>
      <c r="Z108" s="424"/>
      <c r="AA108" s="424"/>
      <c r="AB108" s="424"/>
      <c r="AC108" s="424"/>
      <c r="AD108" s="424"/>
      <c r="AE108" s="429"/>
      <c r="AF108" s="429"/>
      <c r="AG108" s="429"/>
      <c r="AH108" s="429"/>
      <c r="AI108" s="429"/>
      <c r="AJ108" s="429"/>
      <c r="AK108" s="429"/>
      <c r="AL108" s="429"/>
      <c r="AM108" s="317">
        <f>SUM(Y108:AL108)</f>
        <v>0</v>
      </c>
    </row>
    <row r="109" spans="1:39" s="304" customFormat="1" ht="15" outlineLevel="1">
      <c r="A109" s="532"/>
      <c r="B109" s="336" t="s">
        <v>216</v>
      </c>
      <c r="C109" s="312" t="s">
        <v>164</v>
      </c>
      <c r="D109" s="316"/>
      <c r="E109" s="316"/>
      <c r="F109" s="316"/>
      <c r="G109" s="316"/>
      <c r="H109" s="316"/>
      <c r="I109" s="316"/>
      <c r="J109" s="316"/>
      <c r="K109" s="316"/>
      <c r="L109" s="316"/>
      <c r="M109" s="316"/>
      <c r="N109" s="316">
        <f>N108</f>
        <v>0</v>
      </c>
      <c r="O109" s="316"/>
      <c r="P109" s="316"/>
      <c r="Q109" s="316"/>
      <c r="R109" s="316"/>
      <c r="S109" s="316"/>
      <c r="T109" s="316"/>
      <c r="U109" s="316"/>
      <c r="V109" s="316"/>
      <c r="W109" s="316"/>
      <c r="X109" s="316"/>
      <c r="Y109" s="425">
        <f>Y108</f>
        <v>0</v>
      </c>
      <c r="Z109" s="425">
        <f>Z108</f>
        <v>0</v>
      </c>
      <c r="AA109" s="425">
        <f t="shared" ref="AA109:AK109" si="27">AA108</f>
        <v>0</v>
      </c>
      <c r="AB109" s="425">
        <f t="shared" si="27"/>
        <v>0</v>
      </c>
      <c r="AC109" s="425">
        <f t="shared" si="27"/>
        <v>0</v>
      </c>
      <c r="AD109" s="425">
        <f t="shared" si="27"/>
        <v>0</v>
      </c>
      <c r="AE109" s="425">
        <f t="shared" si="27"/>
        <v>0</v>
      </c>
      <c r="AF109" s="425">
        <f t="shared" si="27"/>
        <v>0</v>
      </c>
      <c r="AG109" s="425">
        <f t="shared" si="27"/>
        <v>0</v>
      </c>
      <c r="AH109" s="425">
        <f t="shared" si="27"/>
        <v>0</v>
      </c>
      <c r="AI109" s="425">
        <f t="shared" si="27"/>
        <v>0</v>
      </c>
      <c r="AJ109" s="425">
        <f t="shared" si="27"/>
        <v>0</v>
      </c>
      <c r="AK109" s="425">
        <f t="shared" si="27"/>
        <v>0</v>
      </c>
      <c r="AL109" s="425">
        <f>AL108</f>
        <v>0</v>
      </c>
      <c r="AM109" s="318"/>
    </row>
    <row r="110" spans="1:39" s="330" customFormat="1" ht="15" outlineLevel="1">
      <c r="A110" s="535"/>
      <c r="B110" s="343"/>
      <c r="C110" s="312"/>
      <c r="D110" s="312"/>
      <c r="E110" s="312"/>
      <c r="F110" s="312"/>
      <c r="G110" s="312"/>
      <c r="H110" s="312"/>
      <c r="I110" s="312"/>
      <c r="J110" s="312"/>
      <c r="K110" s="312"/>
      <c r="L110" s="312"/>
      <c r="M110" s="312"/>
      <c r="N110" s="312"/>
      <c r="O110" s="312"/>
      <c r="P110" s="312"/>
      <c r="Q110" s="312"/>
      <c r="R110" s="312"/>
      <c r="S110" s="312"/>
      <c r="T110" s="312"/>
      <c r="U110" s="312"/>
      <c r="V110" s="312"/>
      <c r="W110" s="312"/>
      <c r="X110" s="312"/>
      <c r="Y110" s="426"/>
      <c r="Z110" s="426"/>
      <c r="AA110" s="426"/>
      <c r="AB110" s="426"/>
      <c r="AC110" s="426"/>
      <c r="AD110" s="426"/>
      <c r="AE110" s="426"/>
      <c r="AF110" s="426"/>
      <c r="AG110" s="426"/>
      <c r="AH110" s="426"/>
      <c r="AI110" s="426"/>
      <c r="AJ110" s="426"/>
      <c r="AK110" s="426"/>
      <c r="AL110" s="426"/>
      <c r="AM110" s="327"/>
    </row>
    <row r="111" spans="1:39" s="304" customFormat="1" ht="15" outlineLevel="1">
      <c r="A111" s="532">
        <v>29</v>
      </c>
      <c r="B111" s="345" t="s">
        <v>19</v>
      </c>
      <c r="C111" s="312" t="s">
        <v>25</v>
      </c>
      <c r="D111" s="316">
        <v>194534.39999999999</v>
      </c>
      <c r="E111" s="316">
        <f>'7-a.  2011'!AX43</f>
        <v>194534.39999999999</v>
      </c>
      <c r="F111" s="316">
        <f>'7-a.  2011'!AY43</f>
        <v>194534.39999999999</v>
      </c>
      <c r="G111" s="316">
        <f>'7-a.  2011'!AZ43</f>
        <v>194534.39999999999</v>
      </c>
      <c r="H111" s="316">
        <f>'7-a.  2011'!BA43</f>
        <v>194534.39999999999</v>
      </c>
      <c r="I111" s="316">
        <f>'7-a.  2011'!BB43</f>
        <v>194534.39999999999</v>
      </c>
      <c r="J111" s="316">
        <f>'7-a.  2011'!BC43</f>
        <v>194534.39999999999</v>
      </c>
      <c r="K111" s="316">
        <f>'7-a.  2011'!BD43</f>
        <v>194534.39999999999</v>
      </c>
      <c r="L111" s="316">
        <f>'7-a.  2011'!BE43</f>
        <v>194534.39999999999</v>
      </c>
      <c r="M111" s="316">
        <f>'7-a.  2011'!BF43</f>
        <v>194534.39999999999</v>
      </c>
      <c r="N111" s="316">
        <v>0</v>
      </c>
      <c r="O111" s="316">
        <v>75.072000000000003</v>
      </c>
      <c r="P111" s="316">
        <f>'7-a.  2011'!S43</f>
        <v>75.072000000000003</v>
      </c>
      <c r="Q111" s="316">
        <f>'7-a.  2011'!T43</f>
        <v>75.072000000000003</v>
      </c>
      <c r="R111" s="316">
        <f>'7-a.  2011'!U43</f>
        <v>75.072000000000003</v>
      </c>
      <c r="S111" s="316">
        <f>'7-a.  2011'!V43</f>
        <v>75.072000000000003</v>
      </c>
      <c r="T111" s="316">
        <f>'7-a.  2011'!W43</f>
        <v>75.072000000000003</v>
      </c>
      <c r="U111" s="316">
        <f>'7-a.  2011'!X43</f>
        <v>75.072000000000003</v>
      </c>
      <c r="V111" s="316">
        <f>'7-a.  2011'!Y43</f>
        <v>75.072000000000003</v>
      </c>
      <c r="W111" s="316">
        <f>'7-a.  2011'!Z43</f>
        <v>75.072000000000003</v>
      </c>
      <c r="X111" s="316">
        <f>'7-a.  2011'!AA43</f>
        <v>75.072000000000003</v>
      </c>
      <c r="Y111" s="424"/>
      <c r="Z111" s="424">
        <v>0.27100000000000002</v>
      </c>
      <c r="AA111" s="424"/>
      <c r="AB111" s="424"/>
      <c r="AC111" s="424"/>
      <c r="AD111" s="424"/>
      <c r="AE111" s="429"/>
      <c r="AF111" s="429"/>
      <c r="AG111" s="429"/>
      <c r="AH111" s="429"/>
      <c r="AI111" s="429"/>
      <c r="AJ111" s="429"/>
      <c r="AK111" s="429"/>
      <c r="AL111" s="429"/>
      <c r="AM111" s="317">
        <f>SUM(Y111:AL111)</f>
        <v>0.27100000000000002</v>
      </c>
    </row>
    <row r="112" spans="1:39" s="304" customFormat="1" ht="15" outlineLevel="1">
      <c r="A112" s="532"/>
      <c r="B112" s="345" t="s">
        <v>216</v>
      </c>
      <c r="C112" s="312" t="s">
        <v>164</v>
      </c>
      <c r="D112" s="316"/>
      <c r="E112" s="316"/>
      <c r="F112" s="316"/>
      <c r="G112" s="316"/>
      <c r="H112" s="316"/>
      <c r="I112" s="316"/>
      <c r="J112" s="316"/>
      <c r="K112" s="316"/>
      <c r="L112" s="316"/>
      <c r="M112" s="316"/>
      <c r="N112" s="316">
        <v>0</v>
      </c>
      <c r="O112" s="316"/>
      <c r="P112" s="316"/>
      <c r="Q112" s="316"/>
      <c r="R112" s="316"/>
      <c r="S112" s="316"/>
      <c r="T112" s="316"/>
      <c r="U112" s="316"/>
      <c r="V112" s="316"/>
      <c r="W112" s="316"/>
      <c r="X112" s="316"/>
      <c r="Y112" s="425">
        <f>Y111</f>
        <v>0</v>
      </c>
      <c r="Z112" s="425">
        <f t="shared" ref="Z112:AK112" si="28">Z111</f>
        <v>0.27100000000000002</v>
      </c>
      <c r="AA112" s="425">
        <f t="shared" si="28"/>
        <v>0</v>
      </c>
      <c r="AB112" s="425">
        <f t="shared" si="28"/>
        <v>0</v>
      </c>
      <c r="AC112" s="425">
        <f t="shared" si="28"/>
        <v>0</v>
      </c>
      <c r="AD112" s="425">
        <f t="shared" si="28"/>
        <v>0</v>
      </c>
      <c r="AE112" s="425">
        <f t="shared" si="28"/>
        <v>0</v>
      </c>
      <c r="AF112" s="425">
        <f t="shared" si="28"/>
        <v>0</v>
      </c>
      <c r="AG112" s="425">
        <f t="shared" si="28"/>
        <v>0</v>
      </c>
      <c r="AH112" s="425">
        <f t="shared" si="28"/>
        <v>0</v>
      </c>
      <c r="AI112" s="425">
        <f t="shared" si="28"/>
        <v>0</v>
      </c>
      <c r="AJ112" s="425">
        <f t="shared" si="28"/>
        <v>0</v>
      </c>
      <c r="AK112" s="425">
        <f t="shared" si="28"/>
        <v>0</v>
      </c>
      <c r="AL112" s="425">
        <f>AL111</f>
        <v>0</v>
      </c>
      <c r="AM112" s="528"/>
    </row>
    <row r="113" spans="1:39" s="304" customFormat="1" ht="15" outlineLevel="1">
      <c r="A113" s="532"/>
      <c r="B113" s="345"/>
      <c r="C113" s="312"/>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426"/>
      <c r="AA113" s="426"/>
      <c r="AB113" s="426"/>
      <c r="AC113" s="426"/>
      <c r="AD113" s="426"/>
      <c r="AE113" s="430"/>
      <c r="AF113" s="430"/>
      <c r="AG113" s="430"/>
      <c r="AH113" s="430"/>
      <c r="AI113" s="430"/>
      <c r="AJ113" s="430"/>
      <c r="AK113" s="430"/>
      <c r="AL113" s="430"/>
      <c r="AM113" s="334"/>
    </row>
    <row r="114" spans="1:39" s="304" customFormat="1" ht="15" outlineLevel="1">
      <c r="A114" s="532">
        <v>30</v>
      </c>
      <c r="B114" s="345" t="s">
        <v>657</v>
      </c>
      <c r="C114" s="312" t="s">
        <v>25</v>
      </c>
      <c r="D114" s="316">
        <v>533038</v>
      </c>
      <c r="E114" s="316">
        <f>'7-a.  2011'!AX40</f>
        <v>533038</v>
      </c>
      <c r="F114" s="316">
        <f>'7-a.  2011'!AY40</f>
        <v>533038</v>
      </c>
      <c r="G114" s="316">
        <f>'7-a.  2011'!AZ40</f>
        <v>533038</v>
      </c>
      <c r="H114" s="316">
        <f>'7-a.  2011'!BA40</f>
        <v>533038</v>
      </c>
      <c r="I114" s="316">
        <f>'7-a.  2011'!BB40</f>
        <v>533038</v>
      </c>
      <c r="J114" s="316">
        <f>'7-a.  2011'!BC40</f>
        <v>533038</v>
      </c>
      <c r="K114" s="316">
        <f>'7-a.  2011'!BD40</f>
        <v>533038</v>
      </c>
      <c r="L114" s="316">
        <f>'7-a.  2011'!BE40</f>
        <v>533038</v>
      </c>
      <c r="M114" s="316">
        <f>'7-a.  2011'!BF40</f>
        <v>533038</v>
      </c>
      <c r="N114" s="316">
        <v>12</v>
      </c>
      <c r="O114" s="316">
        <v>81.400000000000006</v>
      </c>
      <c r="P114" s="316">
        <f>'7-a.  2011'!S40</f>
        <v>81.400000000000006</v>
      </c>
      <c r="Q114" s="316">
        <f>'7-a.  2011'!T40</f>
        <v>81.400000000000006</v>
      </c>
      <c r="R114" s="316">
        <f>'7-a.  2011'!U40</f>
        <v>81.400000000000006</v>
      </c>
      <c r="S114" s="316">
        <f>'7-a.  2011'!V40</f>
        <v>81.400000000000006</v>
      </c>
      <c r="T114" s="316">
        <f>'7-a.  2011'!W40</f>
        <v>81.400000000000006</v>
      </c>
      <c r="U114" s="316">
        <f>'7-a.  2011'!X40</f>
        <v>81.400000000000006</v>
      </c>
      <c r="V114" s="316">
        <f>'7-a.  2011'!Y40</f>
        <v>81.400000000000006</v>
      </c>
      <c r="W114" s="316">
        <f>'7-a.  2011'!Z40</f>
        <v>81.400000000000006</v>
      </c>
      <c r="X114" s="316">
        <f>'7-a.  2011'!AA40</f>
        <v>81.400000000000006</v>
      </c>
      <c r="Y114" s="424"/>
      <c r="Z114" s="424"/>
      <c r="AA114" s="424">
        <v>1</v>
      </c>
      <c r="AB114" s="424"/>
      <c r="AC114" s="424"/>
      <c r="AD114" s="424"/>
      <c r="AE114" s="429"/>
      <c r="AF114" s="429"/>
      <c r="AG114" s="429"/>
      <c r="AH114" s="429"/>
      <c r="AI114" s="429"/>
      <c r="AJ114" s="429"/>
      <c r="AK114" s="429"/>
      <c r="AL114" s="429"/>
      <c r="AM114" s="317">
        <f>SUM(Y114:AL114)</f>
        <v>1</v>
      </c>
    </row>
    <row r="115" spans="1:39" s="304" customFormat="1" ht="15" outlineLevel="1">
      <c r="A115" s="532"/>
      <c r="B115" s="345" t="s">
        <v>216</v>
      </c>
      <c r="C115" s="312" t="s">
        <v>164</v>
      </c>
      <c r="D115" s="316"/>
      <c r="E115" s="316"/>
      <c r="F115" s="316"/>
      <c r="G115" s="316"/>
      <c r="H115" s="316"/>
      <c r="I115" s="316"/>
      <c r="J115" s="316"/>
      <c r="K115" s="316"/>
      <c r="L115" s="316"/>
      <c r="M115" s="316"/>
      <c r="N115" s="316">
        <v>12</v>
      </c>
      <c r="O115" s="316"/>
      <c r="P115" s="316"/>
      <c r="Q115" s="316"/>
      <c r="R115" s="316"/>
      <c r="S115" s="316"/>
      <c r="T115" s="316"/>
      <c r="U115" s="316"/>
      <c r="V115" s="316"/>
      <c r="W115" s="316"/>
      <c r="X115" s="316"/>
      <c r="Y115" s="425">
        <f>Y114</f>
        <v>0</v>
      </c>
      <c r="Z115" s="425">
        <f t="shared" ref="Z115:AL115" si="29">Z114</f>
        <v>0</v>
      </c>
      <c r="AA115" s="425">
        <f t="shared" si="29"/>
        <v>1</v>
      </c>
      <c r="AB115" s="425">
        <f t="shared" si="29"/>
        <v>0</v>
      </c>
      <c r="AC115" s="425">
        <f t="shared" si="29"/>
        <v>0</v>
      </c>
      <c r="AD115" s="425">
        <f t="shared" si="29"/>
        <v>0</v>
      </c>
      <c r="AE115" s="425">
        <f t="shared" si="29"/>
        <v>0</v>
      </c>
      <c r="AF115" s="425">
        <f t="shared" si="29"/>
        <v>0</v>
      </c>
      <c r="AG115" s="425">
        <f t="shared" si="29"/>
        <v>0</v>
      </c>
      <c r="AH115" s="425">
        <f t="shared" si="29"/>
        <v>0</v>
      </c>
      <c r="AI115" s="425">
        <f t="shared" si="29"/>
        <v>0</v>
      </c>
      <c r="AJ115" s="425">
        <f t="shared" si="29"/>
        <v>0</v>
      </c>
      <c r="AK115" s="425">
        <f t="shared" si="29"/>
        <v>0</v>
      </c>
      <c r="AL115" s="425">
        <f t="shared" si="29"/>
        <v>0</v>
      </c>
      <c r="AM115" s="528"/>
    </row>
    <row r="116" spans="1:39" s="304" customFormat="1" ht="15" outlineLevel="1">
      <c r="A116" s="532"/>
      <c r="B116" s="345"/>
      <c r="C116" s="312"/>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426"/>
      <c r="AA116" s="426"/>
      <c r="AB116" s="426"/>
      <c r="AC116" s="426"/>
      <c r="AD116" s="426"/>
      <c r="AE116" s="430"/>
      <c r="AF116" s="430"/>
      <c r="AG116" s="430"/>
      <c r="AH116" s="430"/>
      <c r="AI116" s="430"/>
      <c r="AJ116" s="430"/>
      <c r="AK116" s="430"/>
      <c r="AL116" s="430"/>
      <c r="AM116" s="334"/>
    </row>
    <row r="117" spans="1:39" s="304" customFormat="1" ht="15.6" outlineLevel="1">
      <c r="A117" s="532"/>
      <c r="B117" s="309" t="s">
        <v>504</v>
      </c>
      <c r="C117" s="312"/>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426"/>
      <c r="AA117" s="426"/>
      <c r="AB117" s="426"/>
      <c r="AC117" s="426"/>
      <c r="AD117" s="426"/>
      <c r="AE117" s="430"/>
      <c r="AF117" s="430"/>
      <c r="AG117" s="430"/>
      <c r="AH117" s="430"/>
      <c r="AI117" s="430"/>
      <c r="AJ117" s="430"/>
      <c r="AK117" s="430"/>
      <c r="AL117" s="430"/>
      <c r="AM117" s="334"/>
    </row>
    <row r="118" spans="1:39" s="304" customFormat="1" ht="15" outlineLevel="1">
      <c r="A118" s="532">
        <v>31</v>
      </c>
      <c r="B118" s="345" t="s">
        <v>505</v>
      </c>
      <c r="C118" s="312" t="s">
        <v>25</v>
      </c>
      <c r="D118" s="316">
        <v>0</v>
      </c>
      <c r="E118" s="316"/>
      <c r="F118" s="316"/>
      <c r="G118" s="316"/>
      <c r="H118" s="316"/>
      <c r="I118" s="316"/>
      <c r="J118" s="316"/>
      <c r="K118" s="316"/>
      <c r="L118" s="316"/>
      <c r="M118" s="316"/>
      <c r="N118" s="316">
        <v>12</v>
      </c>
      <c r="O118" s="316"/>
      <c r="P118" s="316"/>
      <c r="Q118" s="316"/>
      <c r="R118" s="316"/>
      <c r="S118" s="316"/>
      <c r="T118" s="316"/>
      <c r="U118" s="316"/>
      <c r="V118" s="316"/>
      <c r="W118" s="316"/>
      <c r="X118" s="316"/>
      <c r="Y118" s="424"/>
      <c r="Z118" s="424"/>
      <c r="AA118" s="424">
        <v>1</v>
      </c>
      <c r="AB118" s="424"/>
      <c r="AC118" s="424"/>
      <c r="AD118" s="424"/>
      <c r="AE118" s="429"/>
      <c r="AF118" s="429"/>
      <c r="AG118" s="429"/>
      <c r="AH118" s="429"/>
      <c r="AI118" s="429"/>
      <c r="AJ118" s="429"/>
      <c r="AK118" s="429"/>
      <c r="AL118" s="429"/>
      <c r="AM118" s="317">
        <f>SUM(Y118:AL118)</f>
        <v>1</v>
      </c>
    </row>
    <row r="119" spans="1:39" s="304" customFormat="1" ht="15" outlineLevel="1">
      <c r="A119" s="532" t="s">
        <v>702</v>
      </c>
      <c r="B119" s="345" t="s">
        <v>216</v>
      </c>
      <c r="C119" s="312" t="s">
        <v>164</v>
      </c>
      <c r="D119" s="316">
        <v>5574</v>
      </c>
      <c r="E119" s="316">
        <f>'7-c.  2013'!AX53</f>
        <v>5574</v>
      </c>
      <c r="F119" s="316">
        <f>'7-c.  2013'!AY53</f>
        <v>5574</v>
      </c>
      <c r="G119" s="316">
        <f>'7-c.  2013'!AZ53</f>
        <v>5574</v>
      </c>
      <c r="H119" s="316">
        <f>'7-c.  2013'!BA53</f>
        <v>5574</v>
      </c>
      <c r="I119" s="316">
        <f>'7-c.  2013'!BB53</f>
        <v>0</v>
      </c>
      <c r="J119" s="316">
        <f>'7-c.  2013'!BC53</f>
        <v>0</v>
      </c>
      <c r="K119" s="316">
        <f>'7-c.  2013'!BD53</f>
        <v>0</v>
      </c>
      <c r="L119" s="316">
        <f>'7-c.  2013'!BE53</f>
        <v>0</v>
      </c>
      <c r="M119" s="316">
        <f>'7-c.  2013'!BF53</f>
        <v>0</v>
      </c>
      <c r="N119" s="316">
        <v>12</v>
      </c>
      <c r="O119" s="316">
        <v>3</v>
      </c>
      <c r="P119" s="316">
        <f>'7-c.  2013'!S53</f>
        <v>3.2</v>
      </c>
      <c r="Q119" s="316">
        <f>'7-c.  2013'!T53</f>
        <v>3.2</v>
      </c>
      <c r="R119" s="316">
        <f>'7-c.  2013'!U53</f>
        <v>3.2</v>
      </c>
      <c r="S119" s="316">
        <f>'7-c.  2013'!V53</f>
        <v>3.2</v>
      </c>
      <c r="T119" s="316">
        <f>'7-c.  2013'!W53</f>
        <v>0</v>
      </c>
      <c r="U119" s="316">
        <f>'7-c.  2013'!X53</f>
        <v>0</v>
      </c>
      <c r="V119" s="316">
        <f>'7-c.  2013'!Y53</f>
        <v>0</v>
      </c>
      <c r="W119" s="316">
        <f>'7-c.  2013'!Z53</f>
        <v>0</v>
      </c>
      <c r="X119" s="316">
        <f>'7-c.  2013'!AA53</f>
        <v>0</v>
      </c>
      <c r="Y119" s="425">
        <f>Y118</f>
        <v>0</v>
      </c>
      <c r="Z119" s="425">
        <f t="shared" ref="Z119:AL119" si="30">Z118</f>
        <v>0</v>
      </c>
      <c r="AA119" s="425">
        <f t="shared" si="30"/>
        <v>1</v>
      </c>
      <c r="AB119" s="425">
        <f t="shared" si="30"/>
        <v>0</v>
      </c>
      <c r="AC119" s="425">
        <f t="shared" si="30"/>
        <v>0</v>
      </c>
      <c r="AD119" s="425">
        <f t="shared" si="30"/>
        <v>0</v>
      </c>
      <c r="AE119" s="425">
        <f t="shared" si="30"/>
        <v>0</v>
      </c>
      <c r="AF119" s="425">
        <f t="shared" si="30"/>
        <v>0</v>
      </c>
      <c r="AG119" s="425">
        <f t="shared" si="30"/>
        <v>0</v>
      </c>
      <c r="AH119" s="425">
        <f t="shared" si="30"/>
        <v>0</v>
      </c>
      <c r="AI119" s="425">
        <f t="shared" si="30"/>
        <v>0</v>
      </c>
      <c r="AJ119" s="425">
        <f t="shared" si="30"/>
        <v>0</v>
      </c>
      <c r="AK119" s="425">
        <f t="shared" si="30"/>
        <v>0</v>
      </c>
      <c r="AL119" s="425">
        <f t="shared" si="30"/>
        <v>0</v>
      </c>
      <c r="AM119" s="528"/>
    </row>
    <row r="120" spans="1:39" s="304" customFormat="1" ht="15.6" outlineLevel="1">
      <c r="A120" s="532"/>
      <c r="B120" s="714"/>
      <c r="C120" s="312"/>
      <c r="D120" s="312"/>
      <c r="E120" s="312"/>
      <c r="F120" s="312"/>
      <c r="G120" s="312"/>
      <c r="H120" s="312"/>
      <c r="I120" s="312"/>
      <c r="J120" s="312"/>
      <c r="K120" s="312"/>
      <c r="L120" s="312"/>
      <c r="M120" s="312"/>
      <c r="N120" s="312"/>
      <c r="O120" s="312"/>
      <c r="P120" s="312"/>
      <c r="Q120" s="312"/>
      <c r="R120" s="312"/>
      <c r="S120" s="312"/>
      <c r="T120" s="312"/>
      <c r="U120" s="312"/>
      <c r="V120" s="312"/>
      <c r="W120" s="312"/>
      <c r="X120" s="312"/>
      <c r="Y120" s="426"/>
      <c r="Z120" s="426"/>
      <c r="AA120" s="426"/>
      <c r="AB120" s="426"/>
      <c r="AC120" s="426"/>
      <c r="AD120" s="426"/>
      <c r="AE120" s="430"/>
      <c r="AF120" s="430"/>
      <c r="AG120" s="430"/>
      <c r="AH120" s="430"/>
      <c r="AI120" s="430"/>
      <c r="AJ120" s="430"/>
      <c r="AK120" s="430"/>
      <c r="AL120" s="430"/>
      <c r="AM120" s="334"/>
    </row>
    <row r="121" spans="1:39" s="304" customFormat="1" ht="15" outlineLevel="1">
      <c r="A121" s="532">
        <v>32</v>
      </c>
      <c r="B121" s="345" t="s">
        <v>506</v>
      </c>
      <c r="C121" s="312" t="s">
        <v>25</v>
      </c>
      <c r="D121" s="316"/>
      <c r="E121" s="316"/>
      <c r="F121" s="316"/>
      <c r="G121" s="316"/>
      <c r="H121" s="316"/>
      <c r="I121" s="316"/>
      <c r="J121" s="316"/>
      <c r="K121" s="316"/>
      <c r="L121" s="316"/>
      <c r="M121" s="316"/>
      <c r="N121" s="316">
        <v>0</v>
      </c>
      <c r="O121" s="316"/>
      <c r="P121" s="316"/>
      <c r="Q121" s="316"/>
      <c r="R121" s="316"/>
      <c r="S121" s="316"/>
      <c r="T121" s="316"/>
      <c r="U121" s="316"/>
      <c r="V121" s="316"/>
      <c r="W121" s="316"/>
      <c r="X121" s="316"/>
      <c r="Y121" s="424"/>
      <c r="Z121" s="424"/>
      <c r="AA121" s="424"/>
      <c r="AB121" s="424"/>
      <c r="AC121" s="424"/>
      <c r="AD121" s="424"/>
      <c r="AE121" s="429"/>
      <c r="AF121" s="429"/>
      <c r="AG121" s="429"/>
      <c r="AH121" s="429"/>
      <c r="AI121" s="429"/>
      <c r="AJ121" s="429"/>
      <c r="AK121" s="429"/>
      <c r="AL121" s="429"/>
      <c r="AM121" s="317">
        <f>SUM(Y121:AL121)</f>
        <v>0</v>
      </c>
    </row>
    <row r="122" spans="1:39" s="304" customFormat="1" ht="15" outlineLevel="1">
      <c r="A122" s="532"/>
      <c r="B122" s="345" t="s">
        <v>216</v>
      </c>
      <c r="C122" s="312" t="s">
        <v>164</v>
      </c>
      <c r="D122" s="316"/>
      <c r="E122" s="316"/>
      <c r="F122" s="316"/>
      <c r="G122" s="316"/>
      <c r="H122" s="316"/>
      <c r="I122" s="316"/>
      <c r="J122" s="316"/>
      <c r="K122" s="316"/>
      <c r="L122" s="316"/>
      <c r="M122" s="316"/>
      <c r="N122" s="316">
        <f>N121</f>
        <v>0</v>
      </c>
      <c r="O122" s="316"/>
      <c r="P122" s="316"/>
      <c r="Q122" s="316"/>
      <c r="R122" s="316"/>
      <c r="S122" s="316"/>
      <c r="T122" s="316"/>
      <c r="U122" s="316"/>
      <c r="V122" s="316"/>
      <c r="W122" s="316"/>
      <c r="X122" s="316"/>
      <c r="Y122" s="425">
        <f>Y121</f>
        <v>0</v>
      </c>
      <c r="Z122" s="425">
        <f t="shared" ref="Z122:AL122" si="31">Z121</f>
        <v>0</v>
      </c>
      <c r="AA122" s="425">
        <f t="shared" si="31"/>
        <v>0</v>
      </c>
      <c r="AB122" s="425">
        <f t="shared" si="31"/>
        <v>0</v>
      </c>
      <c r="AC122" s="425">
        <f t="shared" si="31"/>
        <v>0</v>
      </c>
      <c r="AD122" s="425">
        <f t="shared" si="31"/>
        <v>0</v>
      </c>
      <c r="AE122" s="425">
        <f t="shared" si="31"/>
        <v>0</v>
      </c>
      <c r="AF122" s="425">
        <f t="shared" si="31"/>
        <v>0</v>
      </c>
      <c r="AG122" s="425">
        <f t="shared" si="31"/>
        <v>0</v>
      </c>
      <c r="AH122" s="425">
        <f t="shared" si="31"/>
        <v>0</v>
      </c>
      <c r="AI122" s="425">
        <f t="shared" si="31"/>
        <v>0</v>
      </c>
      <c r="AJ122" s="425">
        <f t="shared" si="31"/>
        <v>0</v>
      </c>
      <c r="AK122" s="425">
        <f t="shared" si="31"/>
        <v>0</v>
      </c>
      <c r="AL122" s="425">
        <f t="shared" si="31"/>
        <v>0</v>
      </c>
      <c r="AM122" s="528"/>
    </row>
    <row r="123" spans="1:39" s="304" customFormat="1" ht="15" outlineLevel="1">
      <c r="A123" s="532"/>
      <c r="B123" s="345"/>
      <c r="C123" s="312"/>
      <c r="D123" s="312"/>
      <c r="E123" s="312"/>
      <c r="F123" s="312"/>
      <c r="G123" s="312"/>
      <c r="H123" s="312"/>
      <c r="I123" s="312"/>
      <c r="J123" s="312"/>
      <c r="K123" s="312"/>
      <c r="L123" s="312"/>
      <c r="M123" s="312"/>
      <c r="N123" s="312"/>
      <c r="O123" s="312"/>
      <c r="P123" s="312"/>
      <c r="Q123" s="312"/>
      <c r="R123" s="312"/>
      <c r="S123" s="312"/>
      <c r="T123" s="312"/>
      <c r="U123" s="312"/>
      <c r="V123" s="312"/>
      <c r="W123" s="312"/>
      <c r="X123" s="312"/>
      <c r="Y123" s="426"/>
      <c r="Z123" s="426"/>
      <c r="AA123" s="426"/>
      <c r="AB123" s="426"/>
      <c r="AC123" s="426"/>
      <c r="AD123" s="426"/>
      <c r="AE123" s="430"/>
      <c r="AF123" s="430"/>
      <c r="AG123" s="430"/>
      <c r="AH123" s="430"/>
      <c r="AI123" s="430"/>
      <c r="AJ123" s="430"/>
      <c r="AK123" s="430"/>
      <c r="AL123" s="430"/>
      <c r="AM123" s="334"/>
    </row>
    <row r="124" spans="1:39" s="304" customFormat="1" ht="15" outlineLevel="1">
      <c r="A124" s="532">
        <v>33</v>
      </c>
      <c r="B124" s="345" t="s">
        <v>507</v>
      </c>
      <c r="C124" s="312" t="s">
        <v>25</v>
      </c>
      <c r="D124" s="316"/>
      <c r="E124" s="316"/>
      <c r="F124" s="316"/>
      <c r="G124" s="316"/>
      <c r="H124" s="316"/>
      <c r="I124" s="316"/>
      <c r="J124" s="316"/>
      <c r="K124" s="316"/>
      <c r="L124" s="316"/>
      <c r="M124" s="316"/>
      <c r="N124" s="316">
        <v>0</v>
      </c>
      <c r="O124" s="316"/>
      <c r="P124" s="316"/>
      <c r="Q124" s="316"/>
      <c r="R124" s="316"/>
      <c r="S124" s="316"/>
      <c r="T124" s="316"/>
      <c r="U124" s="316"/>
      <c r="V124" s="316"/>
      <c r="W124" s="316"/>
      <c r="X124" s="316"/>
      <c r="Y124" s="424"/>
      <c r="Z124" s="424"/>
      <c r="AA124" s="424"/>
      <c r="AB124" s="424"/>
      <c r="AC124" s="424"/>
      <c r="AD124" s="424"/>
      <c r="AE124" s="429"/>
      <c r="AF124" s="429"/>
      <c r="AG124" s="429"/>
      <c r="AH124" s="429"/>
      <c r="AI124" s="429"/>
      <c r="AJ124" s="429"/>
      <c r="AK124" s="429"/>
      <c r="AL124" s="429"/>
      <c r="AM124" s="317">
        <f>SUM(Y124:AL124)</f>
        <v>0</v>
      </c>
    </row>
    <row r="125" spans="1:39" s="304" customFormat="1" ht="15" outlineLevel="1">
      <c r="A125" s="532"/>
      <c r="B125" s="345" t="s">
        <v>216</v>
      </c>
      <c r="C125" s="312" t="s">
        <v>164</v>
      </c>
      <c r="D125" s="316"/>
      <c r="E125" s="316"/>
      <c r="F125" s="316"/>
      <c r="G125" s="316"/>
      <c r="H125" s="316"/>
      <c r="I125" s="316"/>
      <c r="J125" s="316"/>
      <c r="K125" s="316"/>
      <c r="L125" s="316"/>
      <c r="M125" s="316"/>
      <c r="N125" s="316">
        <f>N124</f>
        <v>0</v>
      </c>
      <c r="O125" s="316"/>
      <c r="P125" s="316"/>
      <c r="Q125" s="316"/>
      <c r="R125" s="316"/>
      <c r="S125" s="316"/>
      <c r="T125" s="316"/>
      <c r="U125" s="316"/>
      <c r="V125" s="316"/>
      <c r="W125" s="316"/>
      <c r="X125" s="316"/>
      <c r="Y125" s="425">
        <f>Y124</f>
        <v>0</v>
      </c>
      <c r="Z125" s="425">
        <f t="shared" ref="Z125:AL125" si="32">Z124</f>
        <v>0</v>
      </c>
      <c r="AA125" s="425">
        <f t="shared" si="32"/>
        <v>0</v>
      </c>
      <c r="AB125" s="425">
        <f t="shared" si="32"/>
        <v>0</v>
      </c>
      <c r="AC125" s="425">
        <f t="shared" si="32"/>
        <v>0</v>
      </c>
      <c r="AD125" s="425">
        <f t="shared" si="32"/>
        <v>0</v>
      </c>
      <c r="AE125" s="425">
        <f t="shared" si="32"/>
        <v>0</v>
      </c>
      <c r="AF125" s="425">
        <f t="shared" si="32"/>
        <v>0</v>
      </c>
      <c r="AG125" s="425">
        <f t="shared" si="32"/>
        <v>0</v>
      </c>
      <c r="AH125" s="425">
        <f t="shared" si="32"/>
        <v>0</v>
      </c>
      <c r="AI125" s="425">
        <f t="shared" si="32"/>
        <v>0</v>
      </c>
      <c r="AJ125" s="425">
        <f t="shared" si="32"/>
        <v>0</v>
      </c>
      <c r="AK125" s="425">
        <f t="shared" si="32"/>
        <v>0</v>
      </c>
      <c r="AL125" s="425">
        <f t="shared" si="32"/>
        <v>0</v>
      </c>
      <c r="AM125" s="528"/>
    </row>
    <row r="126" spans="1:39" s="304" customFormat="1" ht="15" outlineLevel="1">
      <c r="A126" s="532"/>
      <c r="B126" s="336"/>
      <c r="C126" s="346"/>
      <c r="D126" s="347"/>
      <c r="E126" s="347"/>
      <c r="F126" s="347"/>
      <c r="G126" s="347"/>
      <c r="H126" s="347"/>
      <c r="I126" s="347"/>
      <c r="J126" s="347"/>
      <c r="K126" s="347"/>
      <c r="L126" s="347"/>
      <c r="M126" s="347"/>
      <c r="N126" s="347"/>
      <c r="O126" s="347"/>
      <c r="P126" s="347"/>
      <c r="Q126" s="347"/>
      <c r="R126" s="347"/>
      <c r="S126" s="347"/>
      <c r="T126" s="347"/>
      <c r="U126" s="347"/>
      <c r="V126" s="347"/>
      <c r="W126" s="347"/>
      <c r="X126" s="347"/>
      <c r="Y126" s="426"/>
      <c r="Z126" s="426"/>
      <c r="AA126" s="426"/>
      <c r="AB126" s="426"/>
      <c r="AC126" s="426"/>
      <c r="AD126" s="426"/>
      <c r="AE126" s="426"/>
      <c r="AF126" s="426"/>
      <c r="AG126" s="426"/>
      <c r="AH126" s="426"/>
      <c r="AI126" s="426"/>
      <c r="AJ126" s="426"/>
      <c r="AK126" s="426"/>
      <c r="AL126" s="426"/>
      <c r="AM126" s="327"/>
    </row>
    <row r="127" spans="1:39" s="304" customFormat="1" ht="15.6">
      <c r="A127" s="532"/>
      <c r="B127" s="348" t="s">
        <v>240</v>
      </c>
      <c r="C127" s="349"/>
      <c r="D127" s="349">
        <f>SUM(D22:D125)</f>
        <v>33668861.54409188</v>
      </c>
      <c r="E127" s="349">
        <f t="shared" ref="E127:I127" si="33">SUM(E22:E125)</f>
        <v>33484871.320279468</v>
      </c>
      <c r="F127" s="349">
        <f t="shared" si="33"/>
        <v>33248537.88400612</v>
      </c>
      <c r="G127" s="349">
        <f t="shared" si="33"/>
        <v>37021881.324610427</v>
      </c>
      <c r="H127" s="349">
        <f t="shared" si="33"/>
        <v>35323141.858144239</v>
      </c>
      <c r="I127" s="349">
        <f t="shared" si="33"/>
        <v>34006330.917054586</v>
      </c>
      <c r="J127" s="349"/>
      <c r="K127" s="349"/>
      <c r="L127" s="349"/>
      <c r="M127" s="349"/>
      <c r="N127" s="349"/>
      <c r="O127" s="349">
        <v>14616.733</v>
      </c>
      <c r="P127" s="349">
        <f t="shared" ref="P127:U127" si="34">SUM(P22:P125)</f>
        <v>6728.2198114274815</v>
      </c>
      <c r="Q127" s="349">
        <f t="shared" si="34"/>
        <v>6641.8486143910523</v>
      </c>
      <c r="R127" s="349">
        <f t="shared" si="34"/>
        <v>6154.8529351216193</v>
      </c>
      <c r="S127" s="349">
        <f t="shared" si="34"/>
        <v>5956.0240520185771</v>
      </c>
      <c r="T127" s="349">
        <f t="shared" si="34"/>
        <v>5909.5499298171535</v>
      </c>
      <c r="U127" s="349">
        <f t="shared" si="34"/>
        <v>4454.602470020629</v>
      </c>
      <c r="V127" s="349"/>
      <c r="W127" s="349"/>
      <c r="X127" s="349"/>
      <c r="Y127" s="350">
        <f>IF(Y21="kWh",SUMPRODUCT(D22:D125,Y22:Y125))</f>
        <v>3782022.0199856316</v>
      </c>
      <c r="Z127" s="350">
        <f>IF(Z21="kWh",SUMPRODUCT(D22:D125,Z22:Z125))</f>
        <v>7280610.2148445109</v>
      </c>
      <c r="AA127" s="350">
        <f>IF(AA21="kW",SUMPRODUCT(N22:N125,O22:O125,AA22:AA125),SUMPRODUCT(D22:D125,AA22:AA125))</f>
        <v>26998.79662340894</v>
      </c>
      <c r="AB127" s="350">
        <f>IF(AB21="kW",SUMPRODUCT(N22:N125,O22:O125,AB22:AB125),SUMPRODUCT(D22:D125,AB22:AB125))</f>
        <v>0</v>
      </c>
      <c r="AC127" s="350">
        <f>IF(AC21="kW",SUMPRODUCT(N22:N125,O22:O125,AC22:AC125),SUMPRODUCT(D22:D125,AC22:AC125))</f>
        <v>0</v>
      </c>
      <c r="AD127" s="350">
        <f>IF(AD21="kW",SUMPRODUCT(N22:N125,O22:O125,AD22:AD125),SUMPRODUCT(D22:D125,AD22:AD125))</f>
        <v>0</v>
      </c>
      <c r="AE127" s="350">
        <f>IF(AE21="kW",SUMPRODUCT(N22:N125,O22:O125,AE22:AE125),SUMPRODUCT(D22:D125,AE22:AE125))</f>
        <v>0</v>
      </c>
      <c r="AF127" s="350">
        <f>IF(AF21="kW",SUMPRODUCT(N22:N125,O22:O125,AF22:AF125),SUMPRODUCT(D22:D125,AF22:AF125))</f>
        <v>0</v>
      </c>
      <c r="AG127" s="350">
        <f>IF(AG21="kW",SUMPRODUCT(N22:N125,O22:O125,AG22:AG125),SUMPRODUCT(D22:D125,AG22:AG125))</f>
        <v>0</v>
      </c>
      <c r="AH127" s="350">
        <f>IF(AH21="kW",SUMPRODUCT(N22:N125,O22:O125,AH22:AH125),SUMPRODUCT(D22:D125,AH22:AH125))</f>
        <v>0</v>
      </c>
      <c r="AI127" s="350">
        <f>IF(AI21="kW",SUMPRODUCT(N22:N125,O22:O125,AI22:AI125),SUMPRODUCT(D22:D125,AI22:AI125))</f>
        <v>0</v>
      </c>
      <c r="AJ127" s="350">
        <f>IF(AJ21="kW",SUMPRODUCT(N22:N125,O22:O125,AJ22:AJ125),SUMPRODUCT(D22:D125,AJ22:AJ125))</f>
        <v>0</v>
      </c>
      <c r="AK127" s="350">
        <f>IF(AK21="kW",SUMPRODUCT(N22:N125,O22:O125,AK22:AK125),SUMPRODUCT(D22:D125,AK22:AK125))</f>
        <v>0</v>
      </c>
      <c r="AL127" s="350">
        <f>IF(AL21="kW",SUMPRODUCT(N22:N125,O22:O125,AL22:AL125),SUMPRODUCT(D22:D125,AL22:AL125))</f>
        <v>0</v>
      </c>
      <c r="AM127" s="351"/>
    </row>
    <row r="128" spans="1:39" s="304" customFormat="1" ht="15.6">
      <c r="A128" s="532"/>
      <c r="B128" s="352" t="s">
        <v>241</v>
      </c>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f>HLOOKUP(Y20,'2. LRAMVA Threshold'!$B$42:$Q$53,3,FALSE)</f>
        <v>0</v>
      </c>
      <c r="Z128" s="349">
        <f>HLOOKUP(Z20,'2. LRAMVA Threshold'!$B$42:$Q$53,3,FALSE)/2</f>
        <v>0</v>
      </c>
      <c r="AA128" s="349">
        <f>HLOOKUP(AA20,'2. LRAMVA Threshold'!$B$42:$Q$53,3,FALSE)</f>
        <v>0</v>
      </c>
      <c r="AB128" s="349">
        <f>HLOOKUP(AB20,'2. LRAMVA Threshold'!$B$42:$Q$53,3,FALSE)</f>
        <v>0</v>
      </c>
      <c r="AC128" s="349">
        <f>HLOOKUP(AC20,'2. LRAMVA Threshold'!$B$42:$Q$53,3,FALSE)</f>
        <v>0</v>
      </c>
      <c r="AD128" s="349">
        <f>HLOOKUP(AD20,'2. LRAMVA Threshold'!$B$42:$Q$53,3,FALSE)</f>
        <v>0</v>
      </c>
      <c r="AE128" s="349">
        <f>HLOOKUP(AE20,'2. LRAMVA Threshold'!$B$42:$Q$53,3,FALSE)</f>
        <v>0</v>
      </c>
      <c r="AF128" s="349">
        <f>HLOOKUP(AF20,'2. LRAMVA Threshold'!$B$42:$Q$53,3,FALSE)</f>
        <v>0</v>
      </c>
      <c r="AG128" s="349">
        <f>HLOOKUP(AG20,'2. LRAMVA Threshold'!$B$42:$Q$53,3,FALSE)</f>
        <v>0</v>
      </c>
      <c r="AH128" s="349">
        <f>HLOOKUP(AH20,'2. LRAMVA Threshold'!$B$42:$Q$53,3,FALSE)</f>
        <v>0</v>
      </c>
      <c r="AI128" s="349">
        <f>HLOOKUP(AI20,'2. LRAMVA Threshold'!$B$42:$Q$53,3,FALSE)</f>
        <v>0</v>
      </c>
      <c r="AJ128" s="349">
        <f>HLOOKUP(AJ20,'2. LRAMVA Threshold'!$B$42:$Q$53,3,FALSE)</f>
        <v>0</v>
      </c>
      <c r="AK128" s="349">
        <f>HLOOKUP(AK20,'2. LRAMVA Threshold'!$B$42:$Q$53,3,FALSE)</f>
        <v>0</v>
      </c>
      <c r="AL128" s="349">
        <f>HLOOKUP(AL20,'2. LRAMVA Threshold'!$B$42:$Q$53,3,FALSE)</f>
        <v>0</v>
      </c>
      <c r="AM128" s="353"/>
    </row>
    <row r="129" spans="1:39" s="743" customFormat="1" ht="15">
      <c r="A129" s="738"/>
      <c r="B129" s="739" t="s">
        <v>718</v>
      </c>
      <c r="C129" s="740"/>
      <c r="D129" s="741">
        <v>5192089.1109081144</v>
      </c>
      <c r="E129" s="740"/>
      <c r="F129" s="740"/>
      <c r="G129" s="740"/>
      <c r="H129" s="740"/>
      <c r="I129" s="740"/>
      <c r="J129" s="740"/>
      <c r="K129" s="740"/>
      <c r="L129" s="740"/>
      <c r="M129" s="740"/>
      <c r="N129" s="740"/>
      <c r="O129" s="311">
        <v>0</v>
      </c>
      <c r="P129" s="740"/>
      <c r="Q129" s="740"/>
      <c r="R129" s="740"/>
      <c r="S129" s="742"/>
      <c r="T129" s="742"/>
      <c r="U129" s="742"/>
      <c r="V129" s="742"/>
      <c r="W129" s="740"/>
      <c r="X129" s="740"/>
      <c r="Y129" s="311"/>
      <c r="Z129" s="311"/>
      <c r="AA129" s="311"/>
      <c r="AB129" s="311"/>
      <c r="AC129" s="311"/>
      <c r="AD129" s="311"/>
      <c r="AE129" s="311"/>
      <c r="AF129" s="311"/>
      <c r="AG129" s="311"/>
      <c r="AH129" s="311"/>
      <c r="AI129" s="311"/>
      <c r="AJ129" s="311"/>
      <c r="AK129" s="311"/>
      <c r="AL129" s="311"/>
      <c r="AM129" s="313"/>
    </row>
    <row r="130" spans="1:39" s="363" customFormat="1" ht="15">
      <c r="A130" s="531"/>
      <c r="B130" s="345" t="s">
        <v>165</v>
      </c>
      <c r="C130" s="358"/>
      <c r="D130" s="358"/>
      <c r="E130" s="358"/>
      <c r="F130" s="358"/>
      <c r="G130" s="358"/>
      <c r="H130" s="358"/>
      <c r="I130" s="358"/>
      <c r="J130" s="358"/>
      <c r="K130" s="358"/>
      <c r="L130" s="358"/>
      <c r="M130" s="358"/>
      <c r="N130" s="358"/>
      <c r="O130" s="358"/>
      <c r="P130" s="358"/>
      <c r="Q130" s="358"/>
      <c r="R130" s="358"/>
      <c r="S130" s="358"/>
      <c r="T130" s="359"/>
      <c r="U130" s="359"/>
      <c r="V130" s="359"/>
      <c r="W130" s="360"/>
      <c r="X130" s="360"/>
      <c r="Y130" s="361">
        <f>HLOOKUP(Y$20,'3.  Distribution Rates'!$C$122:$P$133,3,FALSE)</f>
        <v>0</v>
      </c>
      <c r="Z130" s="361">
        <f>HLOOKUP(Z$20,'3.  Distribution Rates'!$C$122:$P$133,3,FALSE)</f>
        <v>0</v>
      </c>
      <c r="AA130" s="361">
        <f>HLOOKUP(AA$20,'3.  Distribution Rates'!$C$122:$P$133,3,FALSE)</f>
        <v>0</v>
      </c>
      <c r="AB130" s="361">
        <f>HLOOKUP(AB$20,'3.  Distribution Rates'!$C$122:$P$133,3,FALSE)</f>
        <v>0</v>
      </c>
      <c r="AC130" s="361">
        <f>HLOOKUP(AC$20,'3.  Distribution Rates'!$C$122:$P$133,3,FALSE)</f>
        <v>0</v>
      </c>
      <c r="AD130" s="361">
        <f>HLOOKUP(AD$20,'3.  Distribution Rates'!$C$122:$P$133,3,FALSE)</f>
        <v>0</v>
      </c>
      <c r="AE130" s="361">
        <f>HLOOKUP(AE$20,'3.  Distribution Rates'!$C$122:$P$133,3,FALSE)</f>
        <v>0</v>
      </c>
      <c r="AF130" s="361">
        <f>HLOOKUP(AF$20,'3.  Distribution Rates'!$C$122:$P$133,3,FALSE)</f>
        <v>0</v>
      </c>
      <c r="AG130" s="361">
        <f>HLOOKUP(AG$20,'3.  Distribution Rates'!$C$122:$P$133,3,FALSE)</f>
        <v>0</v>
      </c>
      <c r="AH130" s="361">
        <f>HLOOKUP(AH$20,'3.  Distribution Rates'!$C$122:$P$133,3,FALSE)</f>
        <v>0</v>
      </c>
      <c r="AI130" s="361">
        <f>HLOOKUP(AI$20,'3.  Distribution Rates'!$C$122:$P$133,3,FALSE)</f>
        <v>0</v>
      </c>
      <c r="AJ130" s="361">
        <f>HLOOKUP(AJ$20,'3.  Distribution Rates'!$C$122:$P$133,3,FALSE)</f>
        <v>0</v>
      </c>
      <c r="AK130" s="361">
        <f>HLOOKUP(AK$20,'3.  Distribution Rates'!$C$122:$P$133,3,FALSE)</f>
        <v>0</v>
      </c>
      <c r="AL130" s="361">
        <f>HLOOKUP(AL$20,'3.  Distribution Rates'!$C$122:$P$133,3,FALSE)</f>
        <v>0</v>
      </c>
      <c r="AM130" s="362"/>
    </row>
    <row r="131" spans="1:39" s="324" customFormat="1" ht="15.6">
      <c r="A131" s="534"/>
      <c r="B131" s="319" t="s">
        <v>256</v>
      </c>
      <c r="C131" s="364"/>
      <c r="D131" s="356"/>
      <c r="E131" s="354"/>
      <c r="F131" s="354"/>
      <c r="G131" s="354"/>
      <c r="H131" s="354"/>
      <c r="I131" s="354"/>
      <c r="J131" s="354"/>
      <c r="K131" s="354"/>
      <c r="L131" s="354"/>
      <c r="M131" s="354"/>
      <c r="N131" s="354"/>
      <c r="O131" s="321"/>
      <c r="P131" s="354"/>
      <c r="Q131" s="354"/>
      <c r="R131" s="354"/>
      <c r="S131" s="356"/>
      <c r="T131" s="356"/>
      <c r="U131" s="356"/>
      <c r="V131" s="356"/>
      <c r="W131" s="354"/>
      <c r="X131" s="354"/>
      <c r="Y131" s="365">
        <f>Y127*Y130</f>
        <v>0</v>
      </c>
      <c r="Z131" s="365">
        <f t="shared" ref="Z131:AD131" si="35">Z127*Z130</f>
        <v>0</v>
      </c>
      <c r="AA131" s="366">
        <f t="shared" si="35"/>
        <v>0</v>
      </c>
      <c r="AB131" s="366">
        <f t="shared" si="35"/>
        <v>0</v>
      </c>
      <c r="AC131" s="366">
        <f t="shared" si="35"/>
        <v>0</v>
      </c>
      <c r="AD131" s="366">
        <f t="shared" si="35"/>
        <v>0</v>
      </c>
      <c r="AE131" s="366">
        <f>AE127*AE130</f>
        <v>0</v>
      </c>
      <c r="AF131" s="366">
        <f t="shared" ref="AF131:AL131" si="36">AF127*AF130</f>
        <v>0</v>
      </c>
      <c r="AG131" s="366">
        <f t="shared" si="36"/>
        <v>0</v>
      </c>
      <c r="AH131" s="366">
        <f t="shared" si="36"/>
        <v>0</v>
      </c>
      <c r="AI131" s="366">
        <f t="shared" si="36"/>
        <v>0</v>
      </c>
      <c r="AJ131" s="366">
        <f t="shared" si="36"/>
        <v>0</v>
      </c>
      <c r="AK131" s="366">
        <f t="shared" si="36"/>
        <v>0</v>
      </c>
      <c r="AL131" s="366">
        <f t="shared" si="36"/>
        <v>0</v>
      </c>
      <c r="AM131" s="367">
        <f>SUM(Y131:AL131)</f>
        <v>0</v>
      </c>
    </row>
    <row r="132" spans="1:39" s="324" customFormat="1" ht="15.6">
      <c r="A132" s="534"/>
      <c r="B132" s="368" t="s">
        <v>212</v>
      </c>
      <c r="C132" s="364"/>
      <c r="D132" s="369"/>
      <c r="E132" s="354"/>
      <c r="F132" s="354"/>
      <c r="G132" s="354"/>
      <c r="H132" s="354"/>
      <c r="I132" s="354"/>
      <c r="J132" s="354"/>
      <c r="K132" s="354"/>
      <c r="L132" s="354"/>
      <c r="M132" s="354"/>
      <c r="N132" s="354"/>
      <c r="O132" s="321"/>
      <c r="P132" s="354"/>
      <c r="Q132" s="354"/>
      <c r="R132" s="354"/>
      <c r="S132" s="356"/>
      <c r="T132" s="356"/>
      <c r="U132" s="356"/>
      <c r="V132" s="356"/>
      <c r="W132" s="354"/>
      <c r="X132" s="354"/>
      <c r="Y132" s="366">
        <f t="shared" ref="Y132:AD132" si="37">Y128*Y130</f>
        <v>0</v>
      </c>
      <c r="Z132" s="366">
        <f t="shared" si="37"/>
        <v>0</v>
      </c>
      <c r="AA132" s="366">
        <f t="shared" si="37"/>
        <v>0</v>
      </c>
      <c r="AB132" s="366">
        <f t="shared" si="37"/>
        <v>0</v>
      </c>
      <c r="AC132" s="366">
        <f t="shared" si="37"/>
        <v>0</v>
      </c>
      <c r="AD132" s="366">
        <f t="shared" si="37"/>
        <v>0</v>
      </c>
      <c r="AE132" s="366">
        <f>AE128*AE130</f>
        <v>0</v>
      </c>
      <c r="AF132" s="366">
        <f t="shared" ref="AF132:AL132" si="38">AF128*AF130</f>
        <v>0</v>
      </c>
      <c r="AG132" s="366">
        <f t="shared" si="38"/>
        <v>0</v>
      </c>
      <c r="AH132" s="366">
        <f t="shared" si="38"/>
        <v>0</v>
      </c>
      <c r="AI132" s="366">
        <f t="shared" si="38"/>
        <v>0</v>
      </c>
      <c r="AJ132" s="366">
        <f t="shared" si="38"/>
        <v>0</v>
      </c>
      <c r="AK132" s="366">
        <f t="shared" si="38"/>
        <v>0</v>
      </c>
      <c r="AL132" s="366">
        <f t="shared" si="38"/>
        <v>0</v>
      </c>
      <c r="AM132" s="367">
        <f>SUM(Y132:AL132)</f>
        <v>0</v>
      </c>
    </row>
    <row r="133" spans="1:39" s="369" customFormat="1" ht="17.25" customHeight="1">
      <c r="A133" s="536"/>
      <c r="B133" s="368" t="s">
        <v>259</v>
      </c>
      <c r="C133" s="364"/>
      <c r="E133" s="354"/>
      <c r="F133" s="354"/>
      <c r="G133" s="354"/>
      <c r="H133" s="354"/>
      <c r="I133" s="354"/>
      <c r="J133" s="354"/>
      <c r="K133" s="354"/>
      <c r="L133" s="354"/>
      <c r="M133" s="354"/>
      <c r="N133" s="354"/>
      <c r="O133" s="321"/>
      <c r="P133" s="354"/>
      <c r="Q133" s="354"/>
      <c r="R133" s="354"/>
      <c r="W133" s="354"/>
      <c r="X133" s="354"/>
      <c r="Y133" s="370"/>
      <c r="Z133" s="370"/>
      <c r="AA133" s="370"/>
      <c r="AB133" s="370"/>
      <c r="AC133" s="370"/>
      <c r="AD133" s="370"/>
      <c r="AE133" s="370"/>
      <c r="AF133" s="370"/>
      <c r="AG133" s="370"/>
      <c r="AH133" s="370"/>
      <c r="AI133" s="370"/>
      <c r="AJ133" s="370"/>
      <c r="AK133" s="370"/>
      <c r="AL133" s="370"/>
      <c r="AM133" s="367">
        <f>AM131-AM132</f>
        <v>0</v>
      </c>
    </row>
    <row r="134" spans="1:39" s="373" customFormat="1" ht="19.5" customHeight="1">
      <c r="A134" s="531"/>
      <c r="B134" s="345"/>
      <c r="C134" s="369"/>
      <c r="D134" s="369"/>
      <c r="E134" s="354"/>
      <c r="F134" s="354"/>
      <c r="G134" s="354"/>
      <c r="H134" s="354"/>
      <c r="I134" s="354"/>
      <c r="J134" s="354"/>
      <c r="K134" s="354"/>
      <c r="L134" s="354"/>
      <c r="M134" s="354"/>
      <c r="N134" s="354"/>
      <c r="O134" s="321"/>
      <c r="P134" s="354"/>
      <c r="Q134" s="354"/>
      <c r="R134" s="354"/>
      <c r="S134" s="369"/>
      <c r="T134" s="364"/>
      <c r="U134" s="369"/>
      <c r="V134" s="369"/>
      <c r="W134" s="354"/>
      <c r="X134" s="354"/>
      <c r="Y134" s="371"/>
      <c r="Z134" s="371"/>
      <c r="AA134" s="371"/>
      <c r="AB134" s="371"/>
      <c r="AC134" s="371"/>
      <c r="AD134" s="371"/>
      <c r="AE134" s="371"/>
      <c r="AF134" s="371"/>
      <c r="AG134" s="371"/>
      <c r="AH134" s="371"/>
      <c r="AI134" s="371"/>
      <c r="AJ134" s="371"/>
      <c r="AK134" s="371"/>
      <c r="AL134" s="371"/>
      <c r="AM134" s="372"/>
    </row>
    <row r="135" spans="1:39" s="304" customFormat="1" ht="15">
      <c r="A135" s="532"/>
      <c r="B135" s="374" t="s">
        <v>217</v>
      </c>
      <c r="C135" s="375"/>
      <c r="D135" s="300"/>
      <c r="E135" s="300"/>
      <c r="F135" s="300"/>
      <c r="G135" s="300"/>
      <c r="H135" s="300"/>
      <c r="I135" s="300"/>
      <c r="J135" s="300"/>
      <c r="K135" s="300"/>
      <c r="L135" s="300"/>
      <c r="M135" s="300"/>
      <c r="N135" s="300"/>
      <c r="O135" s="376"/>
      <c r="P135" s="300"/>
      <c r="Q135" s="300"/>
      <c r="R135" s="300"/>
      <c r="S135" s="325"/>
      <c r="T135" s="330"/>
      <c r="U135" s="330"/>
      <c r="V135" s="300"/>
      <c r="W135" s="300"/>
      <c r="X135" s="330"/>
      <c r="Y135" s="312">
        <f>SUMPRODUCT(E22:E125,Y22:Y125)</f>
        <v>3782022.0212653484</v>
      </c>
      <c r="Z135" s="312">
        <f>SUMPRODUCT(E22:E125,Z22:Z125)</f>
        <v>7272980.9402218321</v>
      </c>
      <c r="AA135" s="312">
        <f>IF(AA21="kW",SUMPRODUCT(N22:N125,P22:P125,AA22:AA125),SUMPRODUCT(E22:E125,AA22:AA125))</f>
        <v>27023.533786296262</v>
      </c>
      <c r="AB135" s="312">
        <f>IF(AB21="kW",SUMPRODUCT(N22:N125,P22:P125,AB22:AB125),SUMPRODUCT(E22:E125,AB22:AB125))</f>
        <v>0</v>
      </c>
      <c r="AC135" s="312">
        <f>IF(AC21="kW",SUMPRODUCT(N22:N125,P22:P125,AC22:AC125),SUMPRODUCT(E22:E125,AC22:AC125))</f>
        <v>0</v>
      </c>
      <c r="AD135" s="312">
        <f>IF(AD21="kW",SUMPRODUCT(N22:N125,P22:P125,AD22:AD125),SUMPRODUCT(E22:E125, AD22:AD125))</f>
        <v>0</v>
      </c>
      <c r="AE135" s="312">
        <f>IF(AE21="kW",SUMPRODUCT(N22:N125,P22:P125,AE22:AE125),SUMPRODUCT(E22:E125,AE22:AE125))</f>
        <v>0</v>
      </c>
      <c r="AF135" s="312">
        <f>IF(AF21="kW",SUMPRODUCT(N22:N125,P22:P125,AF22:AF125),SUMPRODUCT(E22:E125,AF22:AF125))</f>
        <v>0</v>
      </c>
      <c r="AG135" s="312">
        <f>IF(AG21="kW",SUMPRODUCT(N22:N125,P22:P125,AG22:AG125),SUMPRODUCT(E22:E125,AG22:AG125))</f>
        <v>0</v>
      </c>
      <c r="AH135" s="312">
        <f>IF(AH21="kW",SUMPRODUCT(N22:N125,P22:P125,AH22:AH125),SUMPRODUCT(E22:E125,AH22:AH125))</f>
        <v>0</v>
      </c>
      <c r="AI135" s="312">
        <f>IF(AI21="kW",SUMPRODUCT(N22:N125,P22:P125,AI22:AI125),SUMPRODUCT(E22:E125,AI22:AI125))</f>
        <v>0</v>
      </c>
      <c r="AJ135" s="312">
        <f>IF(AJ21="kW",SUMPRODUCT(N22:N125,P22:P125,AJ22:AJ125),SUMPRODUCT(E22:E125,AJ22:AJ125))</f>
        <v>0</v>
      </c>
      <c r="AK135" s="312">
        <f>IF(AK21="kW",SUMPRODUCT(N22:N125,P22:P125,AK22:AK125),SUMPRODUCT(E22:E125,AK22:AK125))</f>
        <v>0</v>
      </c>
      <c r="AL135" s="312">
        <f>IF(AL21="kW",SUMPRODUCT(N22:N125,P22:P125,AL22:AL125),SUMPRODUCT(E22:E125,AL22:AL125))</f>
        <v>0</v>
      </c>
      <c r="AM135" s="357"/>
    </row>
    <row r="136" spans="1:39" s="304" customFormat="1" ht="15">
      <c r="A136" s="532"/>
      <c r="B136" s="374" t="s">
        <v>218</v>
      </c>
      <c r="C136" s="375"/>
      <c r="D136" s="300"/>
      <c r="E136" s="300"/>
      <c r="F136" s="300"/>
      <c r="G136" s="300"/>
      <c r="H136" s="300"/>
      <c r="I136" s="300"/>
      <c r="J136" s="300"/>
      <c r="K136" s="300"/>
      <c r="L136" s="300"/>
      <c r="M136" s="300"/>
      <c r="N136" s="300"/>
      <c r="O136" s="376"/>
      <c r="P136" s="300"/>
      <c r="Q136" s="300"/>
      <c r="R136" s="300"/>
      <c r="S136" s="325"/>
      <c r="T136" s="330"/>
      <c r="U136" s="330"/>
      <c r="V136" s="300"/>
      <c r="W136" s="300"/>
      <c r="X136" s="330"/>
      <c r="Y136" s="312">
        <f>SUMPRODUCT(F22:F125,Y22:Y125)</f>
        <v>3782022.0212653484</v>
      </c>
      <c r="Z136" s="312">
        <f>SUMPRODUCT(F22:F125,Z22:Z125)</f>
        <v>7039474.7183932597</v>
      </c>
      <c r="AA136" s="312">
        <f>IF(AA21="kW",SUMPRODUCT(N22:N125,Q22:Q125,AA22:AA125),SUMPRODUCT(F22:F125,AA22:AA125))</f>
        <v>27017.369781578513</v>
      </c>
      <c r="AB136" s="312">
        <f>IF(AB21="kW",SUMPRODUCT(N22:N125,Q22:Q125,AB22:AB125),SUMPRODUCT(F22:F125,AB22:AB125))</f>
        <v>0</v>
      </c>
      <c r="AC136" s="312">
        <f>IF(AC21="kW",SUMPRODUCT(N22:N125,Q22:Q125,AC22:AC125),SUMPRODUCT(F22:F125, AC22:AC125))</f>
        <v>0</v>
      </c>
      <c r="AD136" s="312">
        <f>IF(AD21="kW",SUMPRODUCT(N22:N125,Q22:Q125,AD22:AD125),SUMPRODUCT(F22:F125, AD22:AD125))</f>
        <v>0</v>
      </c>
      <c r="AE136" s="312">
        <f>IF(AE21="kW",SUMPRODUCT(N22:N125,Q22:Q125,AE22:AE125),SUMPRODUCT(F22:F125,AE22:AE125))</f>
        <v>0</v>
      </c>
      <c r="AF136" s="312">
        <f>IF(AF21="kW",SUMPRODUCT(N22:N125,Q22:Q125,AF22:AF125),SUMPRODUCT(F22:F125,AF22:AF125))</f>
        <v>0</v>
      </c>
      <c r="AG136" s="312">
        <f>IF(AG21="kW",SUMPRODUCT(N22:N125,Q22:Q125,AG22:AG125),SUMPRODUCT(F22:F125,AG22:AG125))</f>
        <v>0</v>
      </c>
      <c r="AH136" s="312">
        <f>IF(AH21="kW",SUMPRODUCT(N22:N125,Q22:Q125,AH22:AH125),SUMPRODUCT(F22:F125,AH22:AH125))</f>
        <v>0</v>
      </c>
      <c r="AI136" s="312">
        <f>IF(AI21="kW",SUMPRODUCT(N22:N125,Q22:Q125,AI22:AI125),SUMPRODUCT(F22:F125,AI22:AI125))</f>
        <v>0</v>
      </c>
      <c r="AJ136" s="312">
        <f>IF(AJ21="kW",SUMPRODUCT(N22:N125,Q22:Q125,AJ22:AJ125),SUMPRODUCT(F22:F125,AJ22:AJ125))</f>
        <v>0</v>
      </c>
      <c r="AK136" s="312">
        <f>IF(AK21="kW",SUMPRODUCT(N22:N125,Q22:Q125,AK22:AK125),SUMPRODUCT(F22:F125,AK22:AK125))</f>
        <v>0</v>
      </c>
      <c r="AL136" s="312">
        <f>IF(AL21="kW",SUMPRODUCT(N22:N125,Q22:Q125,AL22:AL125),SUMPRODUCT(F22:F125,AL22:AL125))</f>
        <v>0</v>
      </c>
      <c r="AM136" s="357"/>
    </row>
    <row r="137" spans="1:39" s="304" customFormat="1" ht="15">
      <c r="A137" s="532"/>
      <c r="B137" s="374" t="s">
        <v>219</v>
      </c>
      <c r="C137" s="375"/>
      <c r="D137" s="300"/>
      <c r="E137" s="300"/>
      <c r="F137" s="300"/>
      <c r="G137" s="300"/>
      <c r="H137" s="300"/>
      <c r="I137" s="300"/>
      <c r="J137" s="300"/>
      <c r="K137" s="300"/>
      <c r="L137" s="300"/>
      <c r="M137" s="300"/>
      <c r="N137" s="300"/>
      <c r="O137" s="376"/>
      <c r="P137" s="300"/>
      <c r="Q137" s="300"/>
      <c r="R137" s="300"/>
      <c r="S137" s="325"/>
      <c r="T137" s="330"/>
      <c r="U137" s="330"/>
      <c r="V137" s="300"/>
      <c r="W137" s="300"/>
      <c r="X137" s="330"/>
      <c r="Y137" s="312">
        <f>SUMPRODUCT(G22:G125,Y22:Y125)</f>
        <v>8963721.0332541317</v>
      </c>
      <c r="Z137" s="312">
        <f>SUMPRODUCT(G22:G125,Z22:Z125)</f>
        <v>5638139.9553565849</v>
      </c>
      <c r="AA137" s="312">
        <f>IF(AA21="kW",SUMPRODUCT(N22:N125,R22:R125,AA22:AA125),SUMPRODUCT(G22:G125,AA22:AA125))</f>
        <v>27006.028415609468</v>
      </c>
      <c r="AB137" s="312">
        <f>IF(AB21="kW",SUMPRODUCT(N22:N125,R22:R125,AB22:AB125),SUMPRODUCT(G22:G125,AB22:AB125))</f>
        <v>0</v>
      </c>
      <c r="AC137" s="312">
        <f>IF(AC21="kW",SUMPRODUCT(N22:N125,R22:R125,AC22:AC125),SUMPRODUCT(G22:G125, AC22:AC125))</f>
        <v>0</v>
      </c>
      <c r="AD137" s="312">
        <f>IF(AD21="kW",SUMPRODUCT(N22:N125,R22:R125,AD22:AD125),SUMPRODUCT(G22:G125, AD22:AD125))</f>
        <v>0</v>
      </c>
      <c r="AE137" s="312">
        <f>IF(AE21="kW",SUMPRODUCT(N22:N125,R22:R125,AE22:AE125),SUMPRODUCT(G22:G125,AE22:AE125))</f>
        <v>0</v>
      </c>
      <c r="AF137" s="312">
        <f>IF(AF21="kW",SUMPRODUCT(N22:N125,R22:R125,AF22:AF125),SUMPRODUCT(G22:G125,AF22:AF125))</f>
        <v>0</v>
      </c>
      <c r="AG137" s="312">
        <f>IF(AG21="kW",SUMPRODUCT(N22:N125,R22:R125,AG22:AG125),SUMPRODUCT(G22:G125,AG22:AG125))</f>
        <v>0</v>
      </c>
      <c r="AH137" s="312">
        <f>IF(AH21="kW",SUMPRODUCT(N22:N125,R22:R125,AH22:AH125),SUMPRODUCT(G22:G125,AH22:AH125))</f>
        <v>0</v>
      </c>
      <c r="AI137" s="312">
        <f>IF(AI21="kW",SUMPRODUCT(N22:N125,R22:R125,AI22:AI125),SUMPRODUCT(G22:G125,AI22:AI125))</f>
        <v>0</v>
      </c>
      <c r="AJ137" s="312">
        <f>IF(AJ21="kW",SUMPRODUCT(N22:N125,R22:R125,AJ22:AJ125),SUMPRODUCT(G22:G125,AJ22:AJ125))</f>
        <v>0</v>
      </c>
      <c r="AK137" s="312">
        <f>IF(AK21="kW",SUMPRODUCT(N22:N125,R22:R125,AK22:AK125),SUMPRODUCT(G22:G125,AK22:AK125))</f>
        <v>0</v>
      </c>
      <c r="AL137" s="312">
        <f>IF(AL21="kW",SUMPRODUCT(N22:N125,R22:R125,AL22:AL125),SUMPRODUCT(G22:G125,AL22:AL125))</f>
        <v>0</v>
      </c>
      <c r="AM137" s="357"/>
    </row>
    <row r="138" spans="1:39" s="304" customFormat="1" ht="15">
      <c r="A138" s="532"/>
      <c r="B138" s="374" t="s">
        <v>220</v>
      </c>
      <c r="C138" s="375"/>
      <c r="D138" s="300"/>
      <c r="E138" s="300"/>
      <c r="F138" s="300"/>
      <c r="G138" s="300"/>
      <c r="H138" s="300"/>
      <c r="I138" s="300"/>
      <c r="J138" s="300"/>
      <c r="K138" s="300"/>
      <c r="L138" s="300"/>
      <c r="M138" s="300"/>
      <c r="N138" s="300"/>
      <c r="O138" s="376"/>
      <c r="P138" s="300"/>
      <c r="Q138" s="300"/>
      <c r="R138" s="300"/>
      <c r="S138" s="325"/>
      <c r="T138" s="330"/>
      <c r="U138" s="330"/>
      <c r="V138" s="300"/>
      <c r="W138" s="300"/>
      <c r="X138" s="330"/>
      <c r="Y138" s="312">
        <f>SUMPRODUCT(H22:H125,Y22:Y125)</f>
        <v>8364848.1441328833</v>
      </c>
      <c r="Z138" s="312">
        <f>SUMPRODUCT(H22:H125,Z22:Z125)</f>
        <v>5406930.4508799082</v>
      </c>
      <c r="AA138" s="312">
        <f>IF(AA21="kW",SUMPRODUCT(N22:N125,S22:S125,AA22:AA125),SUMPRODUCT(H22:H125,AA22:AA125))</f>
        <v>25123.484615710273</v>
      </c>
      <c r="AB138" s="312">
        <f>IF(AB21="kW",SUMPRODUCT(N22:N125,S22:S125,AB22:AB125),SUMPRODUCT(H22:H125,AB22:AB125))</f>
        <v>0</v>
      </c>
      <c r="AC138" s="312">
        <f>IF(AC21="kW",SUMPRODUCT(N22:N125,S22:S125,AC22:AC125),SUMPRODUCT(H22:H125, AC22:AC125))</f>
        <v>0</v>
      </c>
      <c r="AD138" s="312">
        <f>IF(AD21="kW",SUMPRODUCT(N22:N125,S22:S125,AD22:AD125),SUMPRODUCT(H22:H125, AD22:AD125))</f>
        <v>0</v>
      </c>
      <c r="AE138" s="312">
        <f>IF(AE21="kW",SUMPRODUCT(N22:N125,S22:S125,AE22:AE125),SUMPRODUCT(H22:H125,AE22:AE125))</f>
        <v>0</v>
      </c>
      <c r="AF138" s="312">
        <f>IF(AF21="kW",SUMPRODUCT(N22:N125,S22:S125,AF22:AF125),SUMPRODUCT(H22:H125,AF22:AF125))</f>
        <v>0</v>
      </c>
      <c r="AG138" s="312">
        <f>IF(AG21="kW",SUMPRODUCT(N22:N125,S22:S125,AG22:AG125),SUMPRODUCT(H22:H125,AG22:AG125))</f>
        <v>0</v>
      </c>
      <c r="AH138" s="312">
        <f>IF(AH21="kW",SUMPRODUCT(N22:N125,S22:S125,AH22:AH125),SUMPRODUCT(H22:H125,AH22:AH125))</f>
        <v>0</v>
      </c>
      <c r="AI138" s="312">
        <f>IF(AI21="kW",SUMPRODUCT(N22:N125,S22:S125,AI22:AI125),SUMPRODUCT(H22:H125,AI22:AI125))</f>
        <v>0</v>
      </c>
      <c r="AJ138" s="312">
        <f>IF(AJ21="kW",SUMPRODUCT(N22:N125,S22:S125,AJ22:AJ125),SUMPRODUCT(H22:H125,AJ22:AJ125))</f>
        <v>0</v>
      </c>
      <c r="AK138" s="312">
        <f>IF(AK21="kW",SUMPRODUCT(N22:N125,S22:S125,AK22:AK125),SUMPRODUCT(H22:H125,AK22:AK125))</f>
        <v>0</v>
      </c>
      <c r="AL138" s="312">
        <f>IF(AL21="kW",SUMPRODUCT(N22:N125,S22:S125,AL22:AL125),SUMPRODUCT(H22:H125,AL22:AL125))</f>
        <v>0</v>
      </c>
      <c r="AM138" s="357"/>
    </row>
    <row r="139" spans="1:39" s="304" customFormat="1" ht="15">
      <c r="A139" s="532"/>
      <c r="B139" s="374" t="s">
        <v>221</v>
      </c>
      <c r="C139" s="375"/>
      <c r="D139" s="300"/>
      <c r="E139" s="300"/>
      <c r="F139" s="300"/>
      <c r="G139" s="300"/>
      <c r="H139" s="300"/>
      <c r="I139" s="300"/>
      <c r="J139" s="300"/>
      <c r="K139" s="300"/>
      <c r="L139" s="300"/>
      <c r="M139" s="300"/>
      <c r="N139" s="300"/>
      <c r="O139" s="376"/>
      <c r="P139" s="300"/>
      <c r="Q139" s="300"/>
      <c r="R139" s="300"/>
      <c r="S139" s="325"/>
      <c r="T139" s="330"/>
      <c r="U139" s="330"/>
      <c r="V139" s="300"/>
      <c r="W139" s="300"/>
      <c r="X139" s="330"/>
      <c r="Y139" s="312">
        <f>SUMPRODUCT(I22:I125,Y22:Y125)</f>
        <v>7212003.2152995132</v>
      </c>
      <c r="Z139" s="312">
        <f>SUMPRODUCT(I22:I125,Z22:Z125)</f>
        <v>5362454.4204253508</v>
      </c>
      <c r="AA139" s="312">
        <f>IF(AA21="kW",SUMPRODUCT(N22:N125,T22:T125,AA22:AA125),SUMPRODUCT(I22:I125,AA22:AA125))</f>
        <v>24750.605858999843</v>
      </c>
      <c r="AB139" s="312">
        <f>IF(AB21="kW",SUMPRODUCT(N22:N125,T22:T125,AB22:AB125),SUMPRODUCT(I22:I125,AB22:AB125))</f>
        <v>0</v>
      </c>
      <c r="AC139" s="312">
        <f>IF(AC21="kW",SUMPRODUCT(N22:N125,T22:T125,AC22:AC125),SUMPRODUCT(I22:I125, AC22:AC125))</f>
        <v>0</v>
      </c>
      <c r="AD139" s="312">
        <f>IF(AD21="kW",SUMPRODUCT(N22:N125,T22:T125,AD22:AD125),SUMPRODUCT(I22:I125, AD22:AD125))</f>
        <v>0</v>
      </c>
      <c r="AE139" s="312">
        <f>IF(AE21="kW",SUMPRODUCT(N22:N125,T22:T125,AE22:AE125),SUMPRODUCT(I22:I125,AE22:AE125))</f>
        <v>0</v>
      </c>
      <c r="AF139" s="312">
        <f>IF(AF21="kW",SUMPRODUCT(N22:N125,T22:T125,AF22:AF125),SUMPRODUCT(I22:I125,AF22:AF125))</f>
        <v>0</v>
      </c>
      <c r="AG139" s="312">
        <f>IF(AG21="kW",SUMPRODUCT(N22:N125,T22:T125,AG22:AG125),SUMPRODUCT(I22:I125,AG22:AG125))</f>
        <v>0</v>
      </c>
      <c r="AH139" s="312">
        <f>IF(AH21="kW",SUMPRODUCT(N22:N125,T22:T125,AH22:AH125),SUMPRODUCT(I22:I125,AH22:AH125))</f>
        <v>0</v>
      </c>
      <c r="AI139" s="312">
        <f>IF(AI21="kW",SUMPRODUCT(N22:N125,T22:T125,AI22:AI125),SUMPRODUCT(I22:I125,AI22:AI125))</f>
        <v>0</v>
      </c>
      <c r="AJ139" s="312">
        <f>IF(AJ21="kW",SUMPRODUCT(N22:N125,T22:T125,AJ22:AJ125),SUMPRODUCT(I22:I125,AJ22:AJ125))</f>
        <v>0</v>
      </c>
      <c r="AK139" s="312">
        <f>IF(AK21="kW",SUMPRODUCT(N22:N125,T22:T125,AK22:AK125),SUMPRODUCT(I22:I125,AK22:AK125))</f>
        <v>0</v>
      </c>
      <c r="AL139" s="312">
        <f>IF(AL21="kW",SUMPRODUCT(N22:N125,T22:T125,AL22:AL125),SUMPRODUCT(I22:I125,AL22:AL125))</f>
        <v>0</v>
      </c>
      <c r="AM139" s="357"/>
    </row>
    <row r="140" spans="1:39" s="304" customFormat="1" ht="15">
      <c r="A140" s="532"/>
      <c r="B140" s="374" t="s">
        <v>222</v>
      </c>
      <c r="C140" s="375"/>
      <c r="D140" s="330"/>
      <c r="E140" s="330"/>
      <c r="F140" s="330"/>
      <c r="G140" s="330"/>
      <c r="H140" s="330"/>
      <c r="I140" s="330"/>
      <c r="J140" s="330"/>
      <c r="K140" s="330"/>
      <c r="L140" s="330"/>
      <c r="M140" s="330"/>
      <c r="N140" s="330"/>
      <c r="O140" s="376"/>
      <c r="P140" s="330"/>
      <c r="Q140" s="330"/>
      <c r="R140" s="330"/>
      <c r="S140" s="325"/>
      <c r="T140" s="330"/>
      <c r="U140" s="330"/>
      <c r="V140" s="330"/>
      <c r="W140" s="330"/>
      <c r="X140" s="330"/>
      <c r="Y140" s="312">
        <f>SUMPRODUCT(J22:J125,Y22:Y125)</f>
        <v>6517451.7787574511</v>
      </c>
      <c r="Z140" s="312">
        <f>SUMPRODUCT(J22:J125,Z22:Z125)</f>
        <v>2257317.0770379226</v>
      </c>
      <c r="AA140" s="312">
        <f>IF(AA21="kW",SUMPRODUCT(N22:N125,U22:U125,AA22:AA125),SUMPRODUCT(J22:J125,AA22:AA125))</f>
        <v>22639.249297354312</v>
      </c>
      <c r="AB140" s="312">
        <f>IF(AB21="kW",SUMPRODUCT(N22:N125,U22:U125,AB22:AB125),SUMPRODUCT(J22:J125,AB22:AB125))</f>
        <v>0</v>
      </c>
      <c r="AC140" s="312">
        <f>IF(AC21="kW",SUMPRODUCT(N22:N125,U22:U125,AC22:AC125),SUMPRODUCT(J22:J125, AC22:AC125))</f>
        <v>0</v>
      </c>
      <c r="AD140" s="312">
        <f>IF(AD21="kW",SUMPRODUCT(N22:N125,U22:U125,AD22:AD125),SUMPRODUCT(J22:J125, AD22:AD125))</f>
        <v>0</v>
      </c>
      <c r="AE140" s="312">
        <f>IF(AE21="kW",SUMPRODUCT(N22:N125,U22:U125,AE22:AE125),SUMPRODUCT(J22:J125,AE22:AE125))</f>
        <v>0</v>
      </c>
      <c r="AF140" s="312">
        <f>IF(AF21="kW",SUMPRODUCT(N22:N125,U22:U125,AF22:AF125),SUMPRODUCT(J22:J125,AF22:AF125))</f>
        <v>0</v>
      </c>
      <c r="AG140" s="312">
        <f>IF(AG21="kW",SUMPRODUCT(N22:N125,U22:U125,AG22:AG125),SUMPRODUCT(J22:J125,AG22:AG125))</f>
        <v>0</v>
      </c>
      <c r="AH140" s="312">
        <f>IF(AH21="kW",SUMPRODUCT(N22:N125,U22:U125,AH22:AH125),SUMPRODUCT(J22:J125,AH22:AH125))</f>
        <v>0</v>
      </c>
      <c r="AI140" s="312">
        <f>IF(AI21="kW",SUMPRODUCT(N22:N125,U22:U125,AI22:AI125),SUMPRODUCT(J22:J125,AI22:AI125))</f>
        <v>0</v>
      </c>
      <c r="AJ140" s="312">
        <f>IF(AJ21="kW",SUMPRODUCT(N22:N125,U22:U125,AJ22:AJ125),SUMPRODUCT(J22:J125,AJ22:AJ125))</f>
        <v>0</v>
      </c>
      <c r="AK140" s="312">
        <f>IF(AK21="kW",SUMPRODUCT(N22:N125,U22:U125,AK22:AK125),SUMPRODUCT(J22:J125,AK22:AK125))</f>
        <v>0</v>
      </c>
      <c r="AL140" s="312">
        <f>IF(AL21="kW",SUMPRODUCT(N22:N125,U22:U125,AL22:AL125),SUMPRODUCT(J22:J125,AL22:AL125))</f>
        <v>0</v>
      </c>
      <c r="AM140" s="357"/>
    </row>
    <row r="141" spans="1:39" s="304" customFormat="1" ht="15">
      <c r="A141" s="532"/>
      <c r="B141" s="374" t="s">
        <v>223</v>
      </c>
      <c r="C141" s="375"/>
      <c r="D141" s="355"/>
      <c r="E141" s="355"/>
      <c r="F141" s="355"/>
      <c r="G141" s="355"/>
      <c r="H141" s="355"/>
      <c r="I141" s="355"/>
      <c r="J141" s="355"/>
      <c r="K141" s="355"/>
      <c r="L141" s="355"/>
      <c r="M141" s="355"/>
      <c r="N141" s="355"/>
      <c r="O141" s="330"/>
      <c r="P141" s="300"/>
      <c r="Q141" s="300"/>
      <c r="R141" s="330"/>
      <c r="S141" s="325"/>
      <c r="T141" s="330"/>
      <c r="U141" s="330"/>
      <c r="V141" s="376"/>
      <c r="W141" s="376"/>
      <c r="X141" s="330"/>
      <c r="Y141" s="312">
        <f>SUMPRODUCT(K22:K125,Y22:Y125)</f>
        <v>6507604.7507169498</v>
      </c>
      <c r="Z141" s="312">
        <f>SUMPRODUCT(K22:K125,Z22:Z125)</f>
        <v>2078602.7915881309</v>
      </c>
      <c r="AA141" s="312">
        <f>IF(AA21="kW",SUMPRODUCT(N22:N125,V22:V125,AA22:AA125),SUMPRODUCT(K22:K125,AA22:AA125))</f>
        <v>20466.024799113449</v>
      </c>
      <c r="AB141" s="312">
        <f>IF(AB21="kW",SUMPRODUCT(N22:N125,V22:V125,AB22:AB125),SUMPRODUCT(K22:K125,AB22:AB125))</f>
        <v>0</v>
      </c>
      <c r="AC141" s="312">
        <f>IF(AC21="kW",SUMPRODUCT(N22:N125,V22:V125,AC22:AC125),SUMPRODUCT(K22:K125, AC22:AC125))</f>
        <v>0</v>
      </c>
      <c r="AD141" s="312">
        <f>IF(AD21="kW",SUMPRODUCT(N22:N125,V22:V125,AD22:AD125),SUMPRODUCT(K22:K125, AD22:AD125))</f>
        <v>0</v>
      </c>
      <c r="AE141" s="312">
        <f>IF(AE21="kW",SUMPRODUCT(N22:N125,V22:V125,AE22:AE125),SUMPRODUCT(K22:K125,AE22:AE125))</f>
        <v>0</v>
      </c>
      <c r="AF141" s="312">
        <f>IF(AF21="kW",SUMPRODUCT(N22:N125,V22:V125,AF22:AF125),SUMPRODUCT(K22:K125,AF22:AF125))</f>
        <v>0</v>
      </c>
      <c r="AG141" s="312">
        <f>IF(AG21="kW",SUMPRODUCT(N22:N125,V22:V125,AG22:AG125),SUMPRODUCT(K22:K125,AG22:AG125))</f>
        <v>0</v>
      </c>
      <c r="AH141" s="312">
        <f>IF(AH21="kW",SUMPRODUCT(N22:N125,V22:V125,AH22:AH125),SUMPRODUCT(K22:K125,AH22:AH125))</f>
        <v>0</v>
      </c>
      <c r="AI141" s="312">
        <f>IF(AI21="kW",SUMPRODUCT(N22:N125,V22:V125,AI22:AI125),SUMPRODUCT(K22:K125,AI22:AI125))</f>
        <v>0</v>
      </c>
      <c r="AJ141" s="312">
        <f>IF(AJ21="kW",SUMPRODUCT(N22:N125,V22:V125,AJ22:AJ125),SUMPRODUCT(K22:K125,AJ22:AJ125))</f>
        <v>0</v>
      </c>
      <c r="AK141" s="312">
        <f>IF(AK21="kW",SUMPRODUCT(N22:N125,V22:V125,AK22:AK125),SUMPRODUCT(K22:K125,AK22:AK125))</f>
        <v>0</v>
      </c>
      <c r="AL141" s="312">
        <f>IF(AL21="kW",SUMPRODUCT(N22:N125,V22:V125,AL22:AL125),SUMPRODUCT(K22:K125,AL22:AL125))</f>
        <v>0</v>
      </c>
      <c r="AM141" s="357"/>
    </row>
    <row r="142" spans="1:39" s="304" customFormat="1" ht="15">
      <c r="A142" s="532"/>
      <c r="B142" s="374" t="s">
        <v>224</v>
      </c>
      <c r="C142" s="375"/>
      <c r="D142" s="355"/>
      <c r="E142" s="355"/>
      <c r="F142" s="355"/>
      <c r="G142" s="355"/>
      <c r="H142" s="355"/>
      <c r="I142" s="355"/>
      <c r="J142" s="355"/>
      <c r="K142" s="355"/>
      <c r="L142" s="355"/>
      <c r="M142" s="355"/>
      <c r="N142" s="355"/>
      <c r="O142" s="376"/>
      <c r="P142" s="300"/>
      <c r="Q142" s="300"/>
      <c r="R142" s="330"/>
      <c r="S142" s="325"/>
      <c r="T142" s="330"/>
      <c r="U142" s="330"/>
      <c r="V142" s="376"/>
      <c r="W142" s="376"/>
      <c r="X142" s="330"/>
      <c r="Y142" s="312">
        <f>SUMPRODUCT(L22:L125,Y22:Y125)</f>
        <v>7074993.3083712207</v>
      </c>
      <c r="Z142" s="312">
        <f>SUMPRODUCT(L22:L125,Z22:Z125)</f>
        <v>1948362.654947707</v>
      </c>
      <c r="AA142" s="312">
        <f>IF(AA21="kW",SUMPRODUCT(N22:N125,W22:W125,AA22:AA125),SUMPRODUCT(L22:L125,AA22:AA125))</f>
        <v>18140.507706284636</v>
      </c>
      <c r="AB142" s="312">
        <f>IF(AB21="kW",SUMPRODUCT(N22:N125,W22:W125,AB22:AB125),SUMPRODUCT(L22:L125,AB22:AB125))</f>
        <v>0</v>
      </c>
      <c r="AC142" s="312">
        <f>IF(AC21="kW",SUMPRODUCT(N22:N125,W22:W125,AC22:AC125),SUMPRODUCT(L22:L125, AC22:AC125))</f>
        <v>0</v>
      </c>
      <c r="AD142" s="312">
        <f>IF(AD21="kW",SUMPRODUCT(N22:N125,W22:W125,AD22:AD125),SUMPRODUCT(L22:L125, AD22:AD125))</f>
        <v>0</v>
      </c>
      <c r="AE142" s="312">
        <f>IF(AE21="kW",SUMPRODUCT(N22:N125,W22:W125,AE22:AE125),SUMPRODUCT(L22:L125,AE22:AE125))</f>
        <v>0</v>
      </c>
      <c r="AF142" s="312">
        <f>IF(AF21="kW",SUMPRODUCT(N22:N125,W22:W125,AF22:AF125),SUMPRODUCT(L22:L125,AF22:AF125))</f>
        <v>0</v>
      </c>
      <c r="AG142" s="312">
        <f>IF(AG21="kW",SUMPRODUCT(N22:N125,W22:W125,AG22:AG125),SUMPRODUCT(L22:L125,AG22:AG125))</f>
        <v>0</v>
      </c>
      <c r="AH142" s="312">
        <f>IF(AH21="kW",SUMPRODUCT(N22:N125,W22:W125,AH22:AH125),SUMPRODUCT(L22:L125,AH22:AH125))</f>
        <v>0</v>
      </c>
      <c r="AI142" s="312">
        <f>IF(AI21="kW",SUMPRODUCT(N22:N125,W22:W125,AI22:AI125),SUMPRODUCT(L22:L125,AI22:AI125))</f>
        <v>0</v>
      </c>
      <c r="AJ142" s="312">
        <f>IF(AJ21="kW",SUMPRODUCT(N22:N125,W22:W125,AJ22:AJ125),SUMPRODUCT(L22:L125,AJ22:AJ125))</f>
        <v>0</v>
      </c>
      <c r="AK142" s="312">
        <f>IF(AK21="kW",SUMPRODUCT(N22:N125,W22:W125,AK22:AK125),SUMPRODUCT(L22:L125,AK22:AK125))</f>
        <v>0</v>
      </c>
      <c r="AL142" s="312">
        <f>IF(AL21="kW",SUMPRODUCT(N22:N125,W22:W125,AL22:AL125),SUMPRODUCT(L22:L125,AL22:AL125))</f>
        <v>0</v>
      </c>
      <c r="AM142" s="357"/>
    </row>
    <row r="143" spans="1:39" ht="15">
      <c r="B143" s="377" t="s">
        <v>225</v>
      </c>
      <c r="C143" s="378"/>
      <c r="D143" s="379"/>
      <c r="E143" s="379"/>
      <c r="F143" s="379"/>
      <c r="G143" s="379"/>
      <c r="H143" s="379"/>
      <c r="I143" s="379"/>
      <c r="J143" s="379"/>
      <c r="K143" s="379"/>
      <c r="L143" s="379"/>
      <c r="M143" s="379"/>
      <c r="N143" s="379"/>
      <c r="O143" s="380"/>
      <c r="P143" s="381"/>
      <c r="Q143" s="382"/>
      <c r="R143" s="380"/>
      <c r="S143" s="383"/>
      <c r="T143" s="384"/>
      <c r="U143" s="384"/>
      <c r="V143" s="380"/>
      <c r="W143" s="380"/>
      <c r="X143" s="384"/>
      <c r="Y143" s="347">
        <f>SUMPRODUCT(M22:M125,Y22:Y125)</f>
        <v>5309025.797992371</v>
      </c>
      <c r="Z143" s="347">
        <f>SUMPRODUCT(M22:M125,Z22:Z125)</f>
        <v>1948362.654947707</v>
      </c>
      <c r="AA143" s="347">
        <f>IF(AA21="kW",SUMPRODUCT(N22:N125,X22:X125,AA22:AA125),SUMPRODUCT(M22:M125,AA22:AA125))</f>
        <v>18140.507706284636</v>
      </c>
      <c r="AB143" s="347">
        <f>IF(AB21="kW",SUMPRODUCT(N22:N125,X22:X125,AB22:AB125),SUMPRODUCT(M22:M125, AB22:AB125))</f>
        <v>0</v>
      </c>
      <c r="AC143" s="347">
        <f>IF(AC21="kW",SUMPRODUCT(N22:N125,X22:X125,AC22:AC125),SUMPRODUCT(M22:M125, AC22:AC125))</f>
        <v>0</v>
      </c>
      <c r="AD143" s="347">
        <f>IF(AD21="kW",SUMPRODUCT(N22:N125,X22:X125,AD22:AD125),SUMPRODUCT(M22:M125, AD22:AD125))</f>
        <v>0</v>
      </c>
      <c r="AE143" s="347">
        <f>IF(AE21="kW",SUMPRODUCT(N22:N125,X22:X125, AE22:AE125),SUMPRODUCT(M22:M125,AE22:AE125))</f>
        <v>0</v>
      </c>
      <c r="AF143" s="347">
        <f>IF(AF21="kW",SUMPRODUCT(N22:N125,X22:X125, AF22:AF125),SUMPRODUCT(M22:M125,AF22:AF125))</f>
        <v>0</v>
      </c>
      <c r="AG143" s="347">
        <f>IF(AG21="kW",SUMPRODUCT(N22:N125,X22:X125, AG22:AG125),SUMPRODUCT(M22:M125,AG22:AG125))</f>
        <v>0</v>
      </c>
      <c r="AH143" s="347">
        <f>IF(AH21="kW",SUMPRODUCT(N22:N125,X22:X125, AH22:AH125),SUMPRODUCT(M22:M125,AH22:AH125))</f>
        <v>0</v>
      </c>
      <c r="AI143" s="347">
        <f>IF(AI21="kW",SUMPRODUCT(N22:N125,X22:X125, AI22:AI125),SUMPRODUCT(M22:M125,AI22:AI125))</f>
        <v>0</v>
      </c>
      <c r="AJ143" s="347">
        <f>IF(AJ21="kW",SUMPRODUCT(N22:N125,X22:X125, AJ22:AJ125),SUMPRODUCT(M22:M125,AJ22:AJ125))</f>
        <v>0</v>
      </c>
      <c r="AK143" s="347">
        <f>IF(AK21="kW",SUMPRODUCT(N22:N125,X22:X125, AK22:AK125),SUMPRODUCT(M22:M125,AK22:AK125))</f>
        <v>0</v>
      </c>
      <c r="AL143" s="347">
        <f>IF(AL21="kW",SUMPRODUCT(N22:N125,X22:X125, AL22:AL125),SUMPRODUCT(M22:M125,AL22:AL125))</f>
        <v>0</v>
      </c>
      <c r="AM143" s="385"/>
    </row>
    <row r="144" spans="1:39" ht="21.75" customHeight="1">
      <c r="B144" s="386" t="s">
        <v>226</v>
      </c>
      <c r="C144" s="387"/>
      <c r="D144" s="388"/>
      <c r="E144" s="388"/>
      <c r="F144" s="388"/>
      <c r="G144" s="388"/>
      <c r="H144" s="388"/>
      <c r="I144" s="388"/>
      <c r="J144" s="388"/>
      <c r="K144" s="388"/>
      <c r="L144" s="388"/>
      <c r="M144" s="388"/>
      <c r="N144" s="388"/>
      <c r="O144" s="388"/>
      <c r="P144" s="388"/>
      <c r="Q144" s="388"/>
      <c r="R144" s="388"/>
      <c r="S144" s="389"/>
      <c r="T144" s="390"/>
      <c r="U144" s="388"/>
      <c r="V144" s="388"/>
      <c r="W144" s="388"/>
      <c r="X144" s="388"/>
      <c r="Y144" s="391"/>
      <c r="Z144" s="391"/>
      <c r="AA144" s="391"/>
      <c r="AB144" s="391"/>
      <c r="AC144" s="391"/>
      <c r="AD144" s="391"/>
      <c r="AE144" s="391"/>
      <c r="AF144" s="391"/>
      <c r="AG144" s="391"/>
      <c r="AH144" s="391"/>
      <c r="AI144" s="391"/>
      <c r="AJ144" s="391"/>
      <c r="AK144" s="391"/>
      <c r="AL144" s="391"/>
      <c r="AM144" s="392"/>
    </row>
    <row r="146" spans="1:39" ht="15.6">
      <c r="B146" s="301" t="s">
        <v>245</v>
      </c>
      <c r="C146" s="302"/>
      <c r="D146" s="613" t="s">
        <v>578</v>
      </c>
      <c r="F146" s="613" t="s">
        <v>589</v>
      </c>
      <c r="O146" s="302"/>
      <c r="Y146" s="292"/>
      <c r="Z146" s="289"/>
      <c r="AA146" s="289"/>
      <c r="AB146" s="289"/>
      <c r="AC146" s="289"/>
      <c r="AD146" s="289"/>
      <c r="AE146" s="289"/>
      <c r="AF146" s="289"/>
      <c r="AG146" s="289"/>
      <c r="AH146" s="289"/>
      <c r="AI146" s="289"/>
      <c r="AJ146" s="289"/>
      <c r="AK146" s="289"/>
      <c r="AL146" s="289"/>
      <c r="AM146" s="303"/>
    </row>
    <row r="147" spans="1:39" ht="34.5" customHeight="1">
      <c r="B147" s="938" t="s">
        <v>213</v>
      </c>
      <c r="C147" s="940" t="s">
        <v>33</v>
      </c>
      <c r="D147" s="305" t="s">
        <v>427</v>
      </c>
      <c r="E147" s="942" t="s">
        <v>211</v>
      </c>
      <c r="F147" s="943"/>
      <c r="G147" s="943"/>
      <c r="H147" s="943"/>
      <c r="I147" s="943"/>
      <c r="J147" s="943"/>
      <c r="K147" s="943"/>
      <c r="L147" s="943"/>
      <c r="M147" s="944"/>
      <c r="N147" s="949" t="s">
        <v>215</v>
      </c>
      <c r="O147" s="305" t="s">
        <v>428</v>
      </c>
      <c r="P147" s="942" t="s">
        <v>214</v>
      </c>
      <c r="Q147" s="943"/>
      <c r="R147" s="943"/>
      <c r="S147" s="943"/>
      <c r="T147" s="943"/>
      <c r="U147" s="943"/>
      <c r="V147" s="943"/>
      <c r="W147" s="943"/>
      <c r="X147" s="944"/>
      <c r="Y147" s="946" t="s">
        <v>246</v>
      </c>
      <c r="Z147" s="947"/>
      <c r="AA147" s="947"/>
      <c r="AB147" s="947"/>
      <c r="AC147" s="947"/>
      <c r="AD147" s="947"/>
      <c r="AE147" s="947"/>
      <c r="AF147" s="947"/>
      <c r="AG147" s="947"/>
      <c r="AH147" s="947"/>
      <c r="AI147" s="947"/>
      <c r="AJ147" s="947"/>
      <c r="AK147" s="947"/>
      <c r="AL147" s="947"/>
      <c r="AM147" s="948"/>
    </row>
    <row r="148" spans="1:39" ht="60.75" customHeight="1">
      <c r="B148" s="939"/>
      <c r="C148" s="941"/>
      <c r="D148" s="306">
        <v>2012</v>
      </c>
      <c r="E148" s="306">
        <v>2013</v>
      </c>
      <c r="F148" s="306">
        <v>2014</v>
      </c>
      <c r="G148" s="306">
        <v>2015</v>
      </c>
      <c r="H148" s="306">
        <v>2016</v>
      </c>
      <c r="I148" s="306">
        <v>2017</v>
      </c>
      <c r="J148" s="306">
        <v>2018</v>
      </c>
      <c r="K148" s="306">
        <v>2019</v>
      </c>
      <c r="L148" s="306">
        <v>2020</v>
      </c>
      <c r="M148" s="306">
        <v>2021</v>
      </c>
      <c r="N148" s="950"/>
      <c r="O148" s="306">
        <v>2012</v>
      </c>
      <c r="P148" s="306">
        <v>2013</v>
      </c>
      <c r="Q148" s="306">
        <v>2014</v>
      </c>
      <c r="R148" s="306">
        <v>2015</v>
      </c>
      <c r="S148" s="306">
        <v>2016</v>
      </c>
      <c r="T148" s="306">
        <v>2017</v>
      </c>
      <c r="U148" s="306">
        <v>2018</v>
      </c>
      <c r="V148" s="306">
        <v>2019</v>
      </c>
      <c r="W148" s="306">
        <v>2020</v>
      </c>
      <c r="X148" s="306">
        <v>2021</v>
      </c>
      <c r="Y148" s="306" t="str">
        <f>'1.  LRAMVA Summary'!D51</f>
        <v>Residential</v>
      </c>
      <c r="Z148" s="306" t="str">
        <f>'1.  LRAMVA Summary'!E51</f>
        <v>GS&lt;50 kW</v>
      </c>
      <c r="AA148" s="306" t="str">
        <f>'1.  LRAMVA Summary'!F51</f>
        <v>GS&gt;50 kW</v>
      </c>
      <c r="AB148" s="306" t="str">
        <f>'1.  LRAMVA Summary'!G51</f>
        <v>Large Use</v>
      </c>
      <c r="AC148" s="306" t="str">
        <f>'1.  LRAMVA Summary'!H51</f>
        <v>Unmetered Scattered Load</v>
      </c>
      <c r="AD148" s="306" t="str">
        <f>'1.  LRAMVA Summary'!I51</f>
        <v>Sentinel Lighting</v>
      </c>
      <c r="AE148" s="306" t="str">
        <f>'1.  LRAMVA Summary'!J51</f>
        <v>Street Lighting</v>
      </c>
      <c r="AF148" s="306" t="str">
        <f>'1.  LRAMVA Summary'!K51</f>
        <v/>
      </c>
      <c r="AG148" s="306" t="str">
        <f>'1.  LRAMVA Summary'!L51</f>
        <v/>
      </c>
      <c r="AH148" s="306" t="str">
        <f>'1.  LRAMVA Summary'!M51</f>
        <v/>
      </c>
      <c r="AI148" s="306" t="str">
        <f>'1.  LRAMVA Summary'!N51</f>
        <v/>
      </c>
      <c r="AJ148" s="306" t="str">
        <f>'1.  LRAMVA Summary'!O51</f>
        <v/>
      </c>
      <c r="AK148" s="306" t="str">
        <f>'1.  LRAMVA Summary'!P51</f>
        <v/>
      </c>
      <c r="AL148" s="306" t="str">
        <f>'1.  LRAMVA Summary'!Q51</f>
        <v/>
      </c>
      <c r="AM148" s="308" t="str">
        <f>'1.  LRAMVA Summary'!R51</f>
        <v>Total</v>
      </c>
    </row>
    <row r="149" spans="1:39" ht="15.75" customHeight="1">
      <c r="A149" s="533"/>
      <c r="B149" s="309" t="s">
        <v>0</v>
      </c>
      <c r="C149" s="310"/>
      <c r="D149" s="310"/>
      <c r="E149" s="310"/>
      <c r="F149" s="310"/>
      <c r="G149" s="310"/>
      <c r="H149" s="310"/>
      <c r="I149" s="310"/>
      <c r="J149" s="310"/>
      <c r="K149" s="310"/>
      <c r="L149" s="310"/>
      <c r="M149" s="310"/>
      <c r="N149" s="311"/>
      <c r="O149" s="310"/>
      <c r="P149" s="310"/>
      <c r="Q149" s="310"/>
      <c r="R149" s="310"/>
      <c r="S149" s="310"/>
      <c r="T149" s="310"/>
      <c r="U149" s="310"/>
      <c r="V149" s="310"/>
      <c r="W149" s="310"/>
      <c r="X149" s="310"/>
      <c r="Y149" s="312" t="str">
        <f>'1.  LRAMVA Summary'!D52</f>
        <v>kWh</v>
      </c>
      <c r="Z149" s="312" t="str">
        <f>'1.  LRAMVA Summary'!E52</f>
        <v>kWh</v>
      </c>
      <c r="AA149" s="312" t="str">
        <f>'1.  LRAMVA Summary'!F52</f>
        <v>kW</v>
      </c>
      <c r="AB149" s="312" t="str">
        <f>'1.  LRAMVA Summary'!G52</f>
        <v>kW</v>
      </c>
      <c r="AC149" s="312" t="str">
        <f>'1.  LRAMVA Summary'!H52</f>
        <v>kWh</v>
      </c>
      <c r="AD149" s="312" t="str">
        <f>'1.  LRAMVA Summary'!I52</f>
        <v>kW</v>
      </c>
      <c r="AE149" s="312" t="str">
        <f>'1.  LRAMVA Summary'!J52</f>
        <v>kW</v>
      </c>
      <c r="AF149" s="312" t="str">
        <f>'1.  LRAMVA Summary'!K52</f>
        <v/>
      </c>
      <c r="AG149" s="312" t="str">
        <f>'1.  LRAMVA Summary'!L52</f>
        <v/>
      </c>
      <c r="AH149" s="312" t="str">
        <f>'1.  LRAMVA Summary'!M52</f>
        <v/>
      </c>
      <c r="AI149" s="312" t="str">
        <f>'1.  LRAMVA Summary'!N52</f>
        <v/>
      </c>
      <c r="AJ149" s="312" t="str">
        <f>'1.  LRAMVA Summary'!O52</f>
        <v/>
      </c>
      <c r="AK149" s="312" t="str">
        <f>'1.  LRAMVA Summary'!P52</f>
        <v/>
      </c>
      <c r="AL149" s="312" t="str">
        <f>'1.  LRAMVA Summary'!Q52</f>
        <v/>
      </c>
      <c r="AM149" s="393"/>
    </row>
    <row r="150" spans="1:39" ht="15" outlineLevel="1">
      <c r="A150" s="532">
        <v>1</v>
      </c>
      <c r="B150" s="315" t="s">
        <v>1</v>
      </c>
      <c r="C150" s="312" t="s">
        <v>25</v>
      </c>
      <c r="D150" s="316">
        <v>690707</v>
      </c>
      <c r="E150" s="316">
        <f>'7-b.  2012'!AY24+'7-b.  2012'!AY25</f>
        <v>690706.48191998666</v>
      </c>
      <c r="F150" s="316">
        <f>'7-b.  2012'!AZ24+'7-b.  2012'!AZ25</f>
        <v>690706.48191998666</v>
      </c>
      <c r="G150" s="316">
        <f>'7-b.  2012'!BA24+'7-b.  2012'!BA25</f>
        <v>688302.44851566141</v>
      </c>
      <c r="H150" s="316">
        <f>'7-b.  2012'!BB24+'7-b.  2012'!BB25</f>
        <v>411737.32295616</v>
      </c>
      <c r="I150" s="316">
        <f>'7-b.  2012'!BC24+'7-b.  2012'!BC25</f>
        <v>0</v>
      </c>
      <c r="J150" s="316">
        <f>'7-b.  2012'!BD24+'7-b.  2012'!BD25</f>
        <v>0</v>
      </c>
      <c r="K150" s="316">
        <f>'7-b.  2012'!BE24+'7-b.  2012'!BE25</f>
        <v>0</v>
      </c>
      <c r="L150" s="316">
        <f>'7-b.  2012'!BF24+'7-b.  2012'!BF25</f>
        <v>0</v>
      </c>
      <c r="M150" s="316">
        <f>'7-b.  2012'!BG24+'7-b.  2012'!BG25</f>
        <v>0</v>
      </c>
      <c r="N150" s="312"/>
      <c r="O150" s="316">
        <v>110</v>
      </c>
      <c r="P150" s="316"/>
      <c r="Q150" s="316"/>
      <c r="R150" s="316"/>
      <c r="S150" s="316"/>
      <c r="T150" s="316"/>
      <c r="U150" s="316"/>
      <c r="V150" s="316"/>
      <c r="W150" s="316"/>
      <c r="X150" s="316"/>
      <c r="Y150" s="424">
        <v>1</v>
      </c>
      <c r="Z150" s="424"/>
      <c r="AA150" s="424"/>
      <c r="AB150" s="424"/>
      <c r="AC150" s="424"/>
      <c r="AD150" s="424"/>
      <c r="AE150" s="424"/>
      <c r="AF150" s="424"/>
      <c r="AG150" s="424"/>
      <c r="AH150" s="424"/>
      <c r="AI150" s="424"/>
      <c r="AJ150" s="424"/>
      <c r="AK150" s="424"/>
      <c r="AL150" s="424"/>
      <c r="AM150" s="317">
        <f>SUM(Y150:AL150)</f>
        <v>1</v>
      </c>
    </row>
    <row r="151" spans="1:39" ht="15" outlineLevel="1">
      <c r="B151" s="315" t="s">
        <v>247</v>
      </c>
      <c r="C151" s="312" t="s">
        <v>164</v>
      </c>
      <c r="D151" s="316"/>
      <c r="E151" s="316"/>
      <c r="F151" s="316"/>
      <c r="G151" s="316"/>
      <c r="H151" s="316"/>
      <c r="I151" s="316"/>
      <c r="J151" s="316"/>
      <c r="K151" s="316"/>
      <c r="L151" s="316"/>
      <c r="M151" s="316"/>
      <c r="N151" s="482"/>
      <c r="O151" s="316"/>
      <c r="P151" s="316"/>
      <c r="Q151" s="316"/>
      <c r="R151" s="316"/>
      <c r="S151" s="316"/>
      <c r="T151" s="316"/>
      <c r="U151" s="316"/>
      <c r="V151" s="316"/>
      <c r="W151" s="316"/>
      <c r="X151" s="316"/>
      <c r="Y151" s="425">
        <f>Y150</f>
        <v>1</v>
      </c>
      <c r="Z151" s="425">
        <f>Z150</f>
        <v>0</v>
      </c>
      <c r="AA151" s="425">
        <f t="shared" ref="AA151:AL151" si="39">AA150</f>
        <v>0</v>
      </c>
      <c r="AB151" s="425">
        <f t="shared" si="39"/>
        <v>0</v>
      </c>
      <c r="AC151" s="425">
        <f t="shared" si="39"/>
        <v>0</v>
      </c>
      <c r="AD151" s="425">
        <f t="shared" si="39"/>
        <v>0</v>
      </c>
      <c r="AE151" s="425">
        <f t="shared" si="39"/>
        <v>0</v>
      </c>
      <c r="AF151" s="425">
        <f t="shared" si="39"/>
        <v>0</v>
      </c>
      <c r="AG151" s="425">
        <f t="shared" si="39"/>
        <v>0</v>
      </c>
      <c r="AH151" s="425">
        <f t="shared" si="39"/>
        <v>0</v>
      </c>
      <c r="AI151" s="425">
        <f t="shared" si="39"/>
        <v>0</v>
      </c>
      <c r="AJ151" s="425">
        <f t="shared" si="39"/>
        <v>0</v>
      </c>
      <c r="AK151" s="425">
        <f t="shared" si="39"/>
        <v>0</v>
      </c>
      <c r="AL151" s="425">
        <f t="shared" si="39"/>
        <v>0</v>
      </c>
      <c r="AM151" s="528"/>
    </row>
    <row r="152" spans="1:39" ht="15.6" outlineLevel="1">
      <c r="A152" s="534"/>
      <c r="B152" s="319"/>
      <c r="C152" s="320"/>
      <c r="D152" s="320"/>
      <c r="E152" s="320"/>
      <c r="F152" s="320"/>
      <c r="G152" s="320"/>
      <c r="H152" s="320"/>
      <c r="I152" s="320"/>
      <c r="J152" s="320"/>
      <c r="K152" s="320"/>
      <c r="L152" s="320"/>
      <c r="M152" s="320"/>
      <c r="N152" s="324"/>
      <c r="O152" s="320"/>
      <c r="P152" s="320"/>
      <c r="Q152" s="320"/>
      <c r="R152" s="320"/>
      <c r="S152" s="320"/>
      <c r="T152" s="320"/>
      <c r="U152" s="320"/>
      <c r="V152" s="320"/>
      <c r="W152" s="320"/>
      <c r="X152" s="320"/>
      <c r="Y152" s="426"/>
      <c r="Z152" s="427"/>
      <c r="AA152" s="427"/>
      <c r="AB152" s="427"/>
      <c r="AC152" s="427"/>
      <c r="AD152" s="427"/>
      <c r="AE152" s="427"/>
      <c r="AF152" s="427"/>
      <c r="AG152" s="427"/>
      <c r="AH152" s="427"/>
      <c r="AI152" s="427"/>
      <c r="AJ152" s="427"/>
      <c r="AK152" s="427"/>
      <c r="AL152" s="427"/>
      <c r="AM152" s="323"/>
    </row>
    <row r="153" spans="1:39" ht="15" outlineLevel="1">
      <c r="A153" s="532">
        <v>2</v>
      </c>
      <c r="B153" s="315" t="s">
        <v>2</v>
      </c>
      <c r="C153" s="312" t="s">
        <v>25</v>
      </c>
      <c r="D153" s="316">
        <v>0</v>
      </c>
      <c r="E153" s="316"/>
      <c r="F153" s="316"/>
      <c r="G153" s="316"/>
      <c r="H153" s="316"/>
      <c r="I153" s="316"/>
      <c r="J153" s="316"/>
      <c r="K153" s="316"/>
      <c r="L153" s="316"/>
      <c r="M153" s="316"/>
      <c r="N153" s="312"/>
      <c r="O153" s="316">
        <v>0</v>
      </c>
      <c r="P153" s="316"/>
      <c r="Q153" s="316"/>
      <c r="R153" s="316"/>
      <c r="S153" s="316"/>
      <c r="T153" s="316"/>
      <c r="U153" s="316"/>
      <c r="V153" s="316"/>
      <c r="W153" s="316"/>
      <c r="X153" s="316"/>
      <c r="Y153" s="424"/>
      <c r="Z153" s="424"/>
      <c r="AA153" s="424"/>
      <c r="AB153" s="424"/>
      <c r="AC153" s="424"/>
      <c r="AD153" s="424"/>
      <c r="AE153" s="424"/>
      <c r="AF153" s="424"/>
      <c r="AG153" s="424"/>
      <c r="AH153" s="424"/>
      <c r="AI153" s="424"/>
      <c r="AJ153" s="424"/>
      <c r="AK153" s="424"/>
      <c r="AL153" s="424"/>
      <c r="AM153" s="317">
        <f>SUM(Y153:AL153)</f>
        <v>0</v>
      </c>
    </row>
    <row r="154" spans="1:39" ht="15" outlineLevel="1">
      <c r="B154" s="315" t="s">
        <v>247</v>
      </c>
      <c r="C154" s="312" t="s">
        <v>164</v>
      </c>
      <c r="D154" s="316"/>
      <c r="E154" s="316"/>
      <c r="F154" s="316"/>
      <c r="G154" s="316"/>
      <c r="H154" s="316"/>
      <c r="I154" s="316"/>
      <c r="J154" s="316"/>
      <c r="K154" s="316"/>
      <c r="L154" s="316"/>
      <c r="M154" s="316"/>
      <c r="N154" s="482"/>
      <c r="O154" s="316"/>
      <c r="P154" s="316"/>
      <c r="Q154" s="316"/>
      <c r="R154" s="316"/>
      <c r="S154" s="316"/>
      <c r="T154" s="316"/>
      <c r="U154" s="316"/>
      <c r="V154" s="316"/>
      <c r="W154" s="316"/>
      <c r="X154" s="316"/>
      <c r="Y154" s="425">
        <f>Y153</f>
        <v>0</v>
      </c>
      <c r="Z154" s="425">
        <f>Z153</f>
        <v>0</v>
      </c>
      <c r="AA154" s="425">
        <f t="shared" ref="AA154:AL154" si="40">AA153</f>
        <v>0</v>
      </c>
      <c r="AB154" s="425">
        <f t="shared" si="40"/>
        <v>0</v>
      </c>
      <c r="AC154" s="425">
        <f t="shared" si="40"/>
        <v>0</v>
      </c>
      <c r="AD154" s="425">
        <f t="shared" si="40"/>
        <v>0</v>
      </c>
      <c r="AE154" s="425">
        <f t="shared" si="40"/>
        <v>0</v>
      </c>
      <c r="AF154" s="425">
        <f t="shared" si="40"/>
        <v>0</v>
      </c>
      <c r="AG154" s="425">
        <f t="shared" si="40"/>
        <v>0</v>
      </c>
      <c r="AH154" s="425">
        <f t="shared" si="40"/>
        <v>0</v>
      </c>
      <c r="AI154" s="425">
        <f t="shared" si="40"/>
        <v>0</v>
      </c>
      <c r="AJ154" s="425">
        <f t="shared" si="40"/>
        <v>0</v>
      </c>
      <c r="AK154" s="425">
        <f t="shared" si="40"/>
        <v>0</v>
      </c>
      <c r="AL154" s="425">
        <f t="shared" si="40"/>
        <v>0</v>
      </c>
      <c r="AM154" s="528"/>
    </row>
    <row r="155" spans="1:39" ht="15.6" outlineLevel="1">
      <c r="A155" s="534"/>
      <c r="B155" s="319"/>
      <c r="C155" s="320"/>
      <c r="D155" s="325"/>
      <c r="E155" s="325"/>
      <c r="F155" s="325"/>
      <c r="G155" s="325"/>
      <c r="H155" s="325"/>
      <c r="I155" s="325"/>
      <c r="J155" s="325"/>
      <c r="K155" s="325"/>
      <c r="L155" s="325"/>
      <c r="M155" s="325"/>
      <c r="N155" s="324"/>
      <c r="O155" s="325"/>
      <c r="P155" s="325"/>
      <c r="Q155" s="325"/>
      <c r="R155" s="325"/>
      <c r="S155" s="325"/>
      <c r="T155" s="325"/>
      <c r="U155" s="325"/>
      <c r="V155" s="325"/>
      <c r="W155" s="325"/>
      <c r="X155" s="325"/>
      <c r="Y155" s="426"/>
      <c r="Z155" s="427"/>
      <c r="AA155" s="427"/>
      <c r="AB155" s="427"/>
      <c r="AC155" s="427"/>
      <c r="AD155" s="427"/>
      <c r="AE155" s="427"/>
      <c r="AF155" s="427"/>
      <c r="AG155" s="427"/>
      <c r="AH155" s="427"/>
      <c r="AI155" s="427"/>
      <c r="AJ155" s="427"/>
      <c r="AK155" s="427"/>
      <c r="AL155" s="427"/>
      <c r="AM155" s="323"/>
    </row>
    <row r="156" spans="1:39" ht="15" outlineLevel="1">
      <c r="A156" s="532">
        <v>3</v>
      </c>
      <c r="B156" s="315" t="s">
        <v>3</v>
      </c>
      <c r="C156" s="312" t="s">
        <v>25</v>
      </c>
      <c r="D156" s="316">
        <v>2761284.7850000001</v>
      </c>
      <c r="E156" s="316">
        <f>'7-b.  2012'!AY28</f>
        <v>2761284.784741634</v>
      </c>
      <c r="F156" s="316">
        <f>'7-b.  2012'!AZ28</f>
        <v>2761284.784741634</v>
      </c>
      <c r="G156" s="316">
        <f>'7-b.  2012'!BA28</f>
        <v>2761284.784741634</v>
      </c>
      <c r="H156" s="316">
        <f>'7-b.  2012'!BB28</f>
        <v>2761284.784741634</v>
      </c>
      <c r="I156" s="316">
        <f>'7-b.  2012'!BC28</f>
        <v>2761284.784741634</v>
      </c>
      <c r="J156" s="316">
        <f>'7-b.  2012'!BD28</f>
        <v>2761284.784741634</v>
      </c>
      <c r="K156" s="316">
        <f>'7-b.  2012'!BE28</f>
        <v>2761284.784741634</v>
      </c>
      <c r="L156" s="316">
        <f>'7-b.  2012'!BF28</f>
        <v>2761284.784741634</v>
      </c>
      <c r="M156" s="316">
        <f>'7-b.  2012'!BG28</f>
        <v>2761284.784741634</v>
      </c>
      <c r="N156" s="312"/>
      <c r="O156" s="316">
        <v>1635.2190000000001</v>
      </c>
      <c r="P156" s="316"/>
      <c r="Q156" s="316"/>
      <c r="R156" s="316"/>
      <c r="S156" s="316"/>
      <c r="T156" s="316"/>
      <c r="U156" s="316"/>
      <c r="V156" s="316"/>
      <c r="W156" s="316"/>
      <c r="X156" s="316"/>
      <c r="Y156" s="424">
        <v>1</v>
      </c>
      <c r="Z156" s="424"/>
      <c r="AA156" s="424"/>
      <c r="AB156" s="424"/>
      <c r="AC156" s="424"/>
      <c r="AD156" s="424"/>
      <c r="AE156" s="424"/>
      <c r="AF156" s="424"/>
      <c r="AG156" s="424"/>
      <c r="AH156" s="424"/>
      <c r="AI156" s="424"/>
      <c r="AJ156" s="424"/>
      <c r="AK156" s="424"/>
      <c r="AL156" s="424"/>
      <c r="AM156" s="317">
        <f>SUM(Y156:AL156)</f>
        <v>1</v>
      </c>
    </row>
    <row r="157" spans="1:39" ht="15" outlineLevel="1">
      <c r="B157" s="315" t="s">
        <v>247</v>
      </c>
      <c r="C157" s="312" t="s">
        <v>164</v>
      </c>
      <c r="D157" s="316">
        <v>70164.478000000003</v>
      </c>
      <c r="E157" s="316">
        <f>'7-c.  2013'!AY39+'7-c.  2013'!AY58+'7-d.  2014'!AY56</f>
        <v>70164.478462802552</v>
      </c>
      <c r="F157" s="316">
        <f>'7-c.  2013'!AZ39+'7-c.  2013'!AZ58+'7-d.  2014'!AZ56</f>
        <v>70164.478462802552</v>
      </c>
      <c r="G157" s="316">
        <f>'7-c.  2013'!BA39+'7-c.  2013'!BA58+'7-d.  2014'!BA56</f>
        <v>70164.478462802552</v>
      </c>
      <c r="H157" s="316">
        <f>'7-c.  2013'!BB39+'7-c.  2013'!BB58+'7-d.  2014'!BB56</f>
        <v>70164.478462802552</v>
      </c>
      <c r="I157" s="316">
        <f>'7-c.  2013'!BC39+'7-c.  2013'!BC58+'7-d.  2014'!BC56</f>
        <v>70164.478462802552</v>
      </c>
      <c r="J157" s="316">
        <f>'7-c.  2013'!BD39+'7-c.  2013'!BD58+'7-d.  2014'!BD56</f>
        <v>70164.478462802552</v>
      </c>
      <c r="K157" s="316">
        <f>'7-c.  2013'!BE39+'7-c.  2013'!BE58+'7-d.  2014'!BE56</f>
        <v>70164.478462802552</v>
      </c>
      <c r="L157" s="316">
        <f>'7-c.  2013'!BF39+'7-c.  2013'!BF58+'7-d.  2014'!BF56</f>
        <v>70164.478462802552</v>
      </c>
      <c r="M157" s="316">
        <f>'7-c.  2013'!BG39+'7-c.  2013'!BG58+'7-d.  2014'!BG56</f>
        <v>70164.478462802552</v>
      </c>
      <c r="N157" s="482"/>
      <c r="O157" s="316">
        <v>35.271000000000001</v>
      </c>
      <c r="P157" s="316">
        <f>'7-c.  2013'!T39+'7-c.  2013'!T58+'7-d.  2014'!T56</f>
        <v>35.271185854537698</v>
      </c>
      <c r="Q157" s="316">
        <f>'7-c.  2013'!U39+'7-c.  2013'!U58+'7-d.  2014'!U56</f>
        <v>35.271185854537698</v>
      </c>
      <c r="R157" s="316">
        <f>'7-c.  2013'!V39+'7-c.  2013'!V58+'7-d.  2014'!V56</f>
        <v>35.271185854537698</v>
      </c>
      <c r="S157" s="316">
        <f>'7-c.  2013'!W39+'7-c.  2013'!W58+'7-d.  2014'!W56</f>
        <v>35.271185854537698</v>
      </c>
      <c r="T157" s="316">
        <f>'7-c.  2013'!X39+'7-c.  2013'!X58+'7-d.  2014'!X56</f>
        <v>35.271185854537698</v>
      </c>
      <c r="U157" s="316">
        <f>'7-c.  2013'!Y39+'7-c.  2013'!Y58+'7-d.  2014'!Y56</f>
        <v>35.271185854537698</v>
      </c>
      <c r="V157" s="316">
        <f>'7-c.  2013'!Z39+'7-c.  2013'!Z58+'7-d.  2014'!Z56</f>
        <v>35.271185854537698</v>
      </c>
      <c r="W157" s="316">
        <f>'7-c.  2013'!AA39+'7-c.  2013'!AA58+'7-d.  2014'!AA56</f>
        <v>35.271185854537698</v>
      </c>
      <c r="X157" s="316">
        <f>'7-c.  2013'!AB39+'7-c.  2013'!AB58+'7-d.  2014'!AB56</f>
        <v>35.271185854537698</v>
      </c>
      <c r="Y157" s="425">
        <f>Y156</f>
        <v>1</v>
      </c>
      <c r="Z157" s="425">
        <f>Z156</f>
        <v>0</v>
      </c>
      <c r="AA157" s="425">
        <f t="shared" ref="AA157:AL157" si="41">AA156</f>
        <v>0</v>
      </c>
      <c r="AB157" s="425">
        <f t="shared" si="41"/>
        <v>0</v>
      </c>
      <c r="AC157" s="425">
        <f t="shared" si="41"/>
        <v>0</v>
      </c>
      <c r="AD157" s="425">
        <f t="shared" si="41"/>
        <v>0</v>
      </c>
      <c r="AE157" s="425">
        <f t="shared" si="41"/>
        <v>0</v>
      </c>
      <c r="AF157" s="425">
        <f t="shared" si="41"/>
        <v>0</v>
      </c>
      <c r="AG157" s="425">
        <f t="shared" si="41"/>
        <v>0</v>
      </c>
      <c r="AH157" s="425">
        <f t="shared" si="41"/>
        <v>0</v>
      </c>
      <c r="AI157" s="425">
        <f t="shared" si="41"/>
        <v>0</v>
      </c>
      <c r="AJ157" s="425">
        <f t="shared" si="41"/>
        <v>0</v>
      </c>
      <c r="AK157" s="425">
        <f t="shared" si="41"/>
        <v>0</v>
      </c>
      <c r="AL157" s="425">
        <f t="shared" si="41"/>
        <v>0</v>
      </c>
      <c r="AM157" s="528"/>
    </row>
    <row r="158" spans="1:39" ht="15" outlineLevel="1">
      <c r="B158" s="315"/>
      <c r="C158" s="326"/>
      <c r="D158" s="312"/>
      <c r="E158" s="312"/>
      <c r="F158" s="312"/>
      <c r="G158" s="312"/>
      <c r="H158" s="312"/>
      <c r="I158" s="312"/>
      <c r="J158" s="312"/>
      <c r="K158" s="312"/>
      <c r="L158" s="312"/>
      <c r="M158" s="312"/>
      <c r="N158" s="304"/>
      <c r="O158" s="312"/>
      <c r="P158" s="312"/>
      <c r="Q158" s="312"/>
      <c r="R158" s="312"/>
      <c r="S158" s="312"/>
      <c r="T158" s="312"/>
      <c r="U158" s="312"/>
      <c r="V158" s="312"/>
      <c r="W158" s="312"/>
      <c r="X158" s="312"/>
      <c r="Y158" s="426"/>
      <c r="Z158" s="426"/>
      <c r="AA158" s="426"/>
      <c r="AB158" s="426"/>
      <c r="AC158" s="426"/>
      <c r="AD158" s="426"/>
      <c r="AE158" s="426"/>
      <c r="AF158" s="426"/>
      <c r="AG158" s="426"/>
      <c r="AH158" s="426"/>
      <c r="AI158" s="426"/>
      <c r="AJ158" s="426"/>
      <c r="AK158" s="426"/>
      <c r="AL158" s="426"/>
      <c r="AM158" s="327"/>
    </row>
    <row r="159" spans="1:39" ht="15" outlineLevel="1">
      <c r="A159" s="532">
        <v>4</v>
      </c>
      <c r="B159" s="315" t="s">
        <v>4</v>
      </c>
      <c r="C159" s="312" t="s">
        <v>25</v>
      </c>
      <c r="D159" s="316">
        <v>1870675</v>
      </c>
      <c r="E159" s="316">
        <f>'7-b.  2012'!AY27+'7-b.  2012'!AY26</f>
        <v>1870675.3735023916</v>
      </c>
      <c r="F159" s="316">
        <f>'7-b.  2012'!AZ27+'7-b.  2012'!AZ26</f>
        <v>1870675.3735023916</v>
      </c>
      <c r="G159" s="316">
        <f>'7-b.  2012'!BA27+'7-b.  2012'!BA26</f>
        <v>1870675.3735023916</v>
      </c>
      <c r="H159" s="316">
        <f>'7-b.  2012'!BB27+'7-b.  2012'!BB26</f>
        <v>1689604.1742979479</v>
      </c>
      <c r="I159" s="316">
        <f>'7-b.  2012'!BC27+'7-b.  2012'!BC26</f>
        <v>1390972.5549486768</v>
      </c>
      <c r="J159" s="316">
        <f>'7-b.  2012'!BD27+'7-b.  2012'!BD26</f>
        <v>929476.87925278547</v>
      </c>
      <c r="K159" s="316">
        <f>'7-b.  2012'!BE27+'7-b.  2012'!BE26</f>
        <v>927396.68140095915</v>
      </c>
      <c r="L159" s="316">
        <f>'7-b.  2012'!BF27+'7-b.  2012'!BF26</f>
        <v>927396.68140095915</v>
      </c>
      <c r="M159" s="316">
        <f>'7-b.  2012'!BG27+'7-b.  2012'!BG26</f>
        <v>492114.26726052747</v>
      </c>
      <c r="N159" s="312"/>
      <c r="O159" s="316">
        <v>113</v>
      </c>
      <c r="P159" s="316"/>
      <c r="Q159" s="316"/>
      <c r="R159" s="316"/>
      <c r="S159" s="316"/>
      <c r="T159" s="316"/>
      <c r="U159" s="316"/>
      <c r="V159" s="316"/>
      <c r="W159" s="316"/>
      <c r="X159" s="316"/>
      <c r="Y159" s="424">
        <v>1</v>
      </c>
      <c r="Z159" s="424"/>
      <c r="AA159" s="424"/>
      <c r="AB159" s="424"/>
      <c r="AC159" s="424"/>
      <c r="AD159" s="424"/>
      <c r="AE159" s="424"/>
      <c r="AF159" s="424"/>
      <c r="AG159" s="424"/>
      <c r="AH159" s="424"/>
      <c r="AI159" s="424"/>
      <c r="AJ159" s="424"/>
      <c r="AK159" s="424"/>
      <c r="AL159" s="424"/>
      <c r="AM159" s="317">
        <f>SUM(Y159:AL159)</f>
        <v>1</v>
      </c>
    </row>
    <row r="160" spans="1:39" ht="15" outlineLevel="1">
      <c r="B160" s="315" t="s">
        <v>247</v>
      </c>
      <c r="C160" s="312" t="s">
        <v>164</v>
      </c>
      <c r="D160" s="316"/>
      <c r="E160" s="316"/>
      <c r="F160" s="316"/>
      <c r="G160" s="316"/>
      <c r="H160" s="316"/>
      <c r="I160" s="316"/>
      <c r="J160" s="316"/>
      <c r="K160" s="316"/>
      <c r="L160" s="316"/>
      <c r="M160" s="316"/>
      <c r="N160" s="482"/>
      <c r="O160" s="316"/>
      <c r="P160" s="316"/>
      <c r="Q160" s="316"/>
      <c r="R160" s="316"/>
      <c r="S160" s="316"/>
      <c r="T160" s="316"/>
      <c r="U160" s="316"/>
      <c r="V160" s="316"/>
      <c r="W160" s="316"/>
      <c r="X160" s="316"/>
      <c r="Y160" s="425">
        <f>Y159</f>
        <v>1</v>
      </c>
      <c r="Z160" s="425">
        <f>Z159</f>
        <v>0</v>
      </c>
      <c r="AA160" s="425">
        <f t="shared" ref="AA160:AL160" si="42">AA159</f>
        <v>0</v>
      </c>
      <c r="AB160" s="425">
        <f t="shared" si="42"/>
        <v>0</v>
      </c>
      <c r="AC160" s="425">
        <f t="shared" si="42"/>
        <v>0</v>
      </c>
      <c r="AD160" s="425">
        <f t="shared" si="42"/>
        <v>0</v>
      </c>
      <c r="AE160" s="425">
        <f t="shared" si="42"/>
        <v>0</v>
      </c>
      <c r="AF160" s="425">
        <f t="shared" si="42"/>
        <v>0</v>
      </c>
      <c r="AG160" s="425">
        <f t="shared" si="42"/>
        <v>0</v>
      </c>
      <c r="AH160" s="425">
        <f t="shared" si="42"/>
        <v>0</v>
      </c>
      <c r="AI160" s="425">
        <f t="shared" si="42"/>
        <v>0</v>
      </c>
      <c r="AJ160" s="425">
        <f t="shared" si="42"/>
        <v>0</v>
      </c>
      <c r="AK160" s="425">
        <f t="shared" si="42"/>
        <v>0</v>
      </c>
      <c r="AL160" s="425">
        <f t="shared" si="42"/>
        <v>0</v>
      </c>
      <c r="AM160" s="528"/>
    </row>
    <row r="161" spans="1:39" ht="15" outlineLevel="1">
      <c r="B161" s="315"/>
      <c r="C161" s="326"/>
      <c r="D161" s="325"/>
      <c r="E161" s="325"/>
      <c r="F161" s="325"/>
      <c r="G161" s="325"/>
      <c r="H161" s="325"/>
      <c r="I161" s="325"/>
      <c r="J161" s="325"/>
      <c r="K161" s="325"/>
      <c r="L161" s="325"/>
      <c r="M161" s="325"/>
      <c r="N161" s="312"/>
      <c r="O161" s="325"/>
      <c r="P161" s="325"/>
      <c r="Q161" s="325"/>
      <c r="R161" s="325"/>
      <c r="S161" s="325"/>
      <c r="T161" s="325"/>
      <c r="U161" s="325"/>
      <c r="V161" s="325"/>
      <c r="W161" s="325"/>
      <c r="X161" s="325"/>
      <c r="Y161" s="426"/>
      <c r="Z161" s="426"/>
      <c r="AA161" s="426"/>
      <c r="AB161" s="426"/>
      <c r="AC161" s="426"/>
      <c r="AD161" s="426"/>
      <c r="AE161" s="426"/>
      <c r="AF161" s="426"/>
      <c r="AG161" s="426"/>
      <c r="AH161" s="426"/>
      <c r="AI161" s="426"/>
      <c r="AJ161" s="426"/>
      <c r="AK161" s="426"/>
      <c r="AL161" s="426"/>
      <c r="AM161" s="327"/>
    </row>
    <row r="162" spans="1:39" ht="15" outlineLevel="1">
      <c r="A162" s="532">
        <v>5</v>
      </c>
      <c r="B162" s="315" t="s">
        <v>5</v>
      </c>
      <c r="C162" s="312" t="s">
        <v>25</v>
      </c>
      <c r="D162" s="316"/>
      <c r="E162" s="316"/>
      <c r="F162" s="316"/>
      <c r="G162" s="316"/>
      <c r="H162" s="316"/>
      <c r="I162" s="316"/>
      <c r="J162" s="316"/>
      <c r="K162" s="316"/>
      <c r="L162" s="316"/>
      <c r="M162" s="316"/>
      <c r="N162" s="312"/>
      <c r="O162" s="316"/>
      <c r="P162" s="316"/>
      <c r="Q162" s="316"/>
      <c r="R162" s="316"/>
      <c r="S162" s="316"/>
      <c r="T162" s="316"/>
      <c r="U162" s="316"/>
      <c r="V162" s="316"/>
      <c r="W162" s="316"/>
      <c r="X162" s="316"/>
      <c r="Y162" s="424"/>
      <c r="Z162" s="424"/>
      <c r="AA162" s="424"/>
      <c r="AB162" s="424"/>
      <c r="AC162" s="424"/>
      <c r="AD162" s="424"/>
      <c r="AE162" s="424"/>
      <c r="AF162" s="424"/>
      <c r="AG162" s="424"/>
      <c r="AH162" s="424"/>
      <c r="AI162" s="424"/>
      <c r="AJ162" s="424"/>
      <c r="AK162" s="424"/>
      <c r="AL162" s="424"/>
      <c r="AM162" s="317">
        <f>SUM(Y162:AL162)</f>
        <v>0</v>
      </c>
    </row>
    <row r="163" spans="1:39" ht="15" outlineLevel="1">
      <c r="B163" s="315" t="s">
        <v>247</v>
      </c>
      <c r="C163" s="312" t="s">
        <v>164</v>
      </c>
      <c r="D163" s="316"/>
      <c r="E163" s="316"/>
      <c r="F163" s="316"/>
      <c r="G163" s="316"/>
      <c r="H163" s="316"/>
      <c r="I163" s="316"/>
      <c r="J163" s="316"/>
      <c r="K163" s="316"/>
      <c r="L163" s="316"/>
      <c r="M163" s="316"/>
      <c r="N163" s="482"/>
      <c r="O163" s="316"/>
      <c r="P163" s="316"/>
      <c r="Q163" s="316"/>
      <c r="R163" s="316"/>
      <c r="S163" s="316"/>
      <c r="T163" s="316"/>
      <c r="U163" s="316"/>
      <c r="V163" s="316"/>
      <c r="W163" s="316"/>
      <c r="X163" s="316"/>
      <c r="Y163" s="425">
        <f>Y162</f>
        <v>0</v>
      </c>
      <c r="Z163" s="425">
        <f>Z162</f>
        <v>0</v>
      </c>
      <c r="AA163" s="425">
        <f t="shared" ref="AA163:AL163" si="43">AA162</f>
        <v>0</v>
      </c>
      <c r="AB163" s="425">
        <f t="shared" si="43"/>
        <v>0</v>
      </c>
      <c r="AC163" s="425">
        <f t="shared" si="43"/>
        <v>0</v>
      </c>
      <c r="AD163" s="425">
        <f t="shared" si="43"/>
        <v>0</v>
      </c>
      <c r="AE163" s="425">
        <f t="shared" si="43"/>
        <v>0</v>
      </c>
      <c r="AF163" s="425">
        <f t="shared" si="43"/>
        <v>0</v>
      </c>
      <c r="AG163" s="425">
        <f t="shared" si="43"/>
        <v>0</v>
      </c>
      <c r="AH163" s="425">
        <f t="shared" si="43"/>
        <v>0</v>
      </c>
      <c r="AI163" s="425">
        <f t="shared" si="43"/>
        <v>0</v>
      </c>
      <c r="AJ163" s="425">
        <f t="shared" si="43"/>
        <v>0</v>
      </c>
      <c r="AK163" s="425">
        <f t="shared" si="43"/>
        <v>0</v>
      </c>
      <c r="AL163" s="425">
        <f t="shared" si="43"/>
        <v>0</v>
      </c>
      <c r="AM163" s="528"/>
    </row>
    <row r="164" spans="1:39" ht="15" outlineLevel="1">
      <c r="B164" s="315"/>
      <c r="C164" s="326"/>
      <c r="D164" s="325"/>
      <c r="E164" s="325"/>
      <c r="F164" s="325"/>
      <c r="G164" s="325"/>
      <c r="H164" s="325"/>
      <c r="I164" s="325"/>
      <c r="J164" s="325"/>
      <c r="K164" s="325"/>
      <c r="L164" s="325"/>
      <c r="M164" s="325"/>
      <c r="N164" s="312"/>
      <c r="O164" s="325"/>
      <c r="P164" s="325"/>
      <c r="Q164" s="325"/>
      <c r="R164" s="325"/>
      <c r="S164" s="325"/>
      <c r="T164" s="325"/>
      <c r="U164" s="325"/>
      <c r="V164" s="325"/>
      <c r="W164" s="325"/>
      <c r="X164" s="325"/>
      <c r="Y164" s="426"/>
      <c r="Z164" s="426"/>
      <c r="AA164" s="426"/>
      <c r="AB164" s="426"/>
      <c r="AC164" s="426"/>
      <c r="AD164" s="426"/>
      <c r="AE164" s="426"/>
      <c r="AF164" s="426"/>
      <c r="AG164" s="426"/>
      <c r="AH164" s="426"/>
      <c r="AI164" s="426"/>
      <c r="AJ164" s="426"/>
      <c r="AK164" s="426"/>
      <c r="AL164" s="426"/>
      <c r="AM164" s="327"/>
    </row>
    <row r="165" spans="1:39" ht="15" outlineLevel="1">
      <c r="A165" s="532">
        <v>6</v>
      </c>
      <c r="B165" s="315" t="s">
        <v>6</v>
      </c>
      <c r="C165" s="312" t="s">
        <v>25</v>
      </c>
      <c r="D165" s="316"/>
      <c r="E165" s="316"/>
      <c r="F165" s="316"/>
      <c r="G165" s="316"/>
      <c r="H165" s="316"/>
      <c r="I165" s="316"/>
      <c r="J165" s="316"/>
      <c r="K165" s="316"/>
      <c r="L165" s="316"/>
      <c r="M165" s="316"/>
      <c r="N165" s="312"/>
      <c r="O165" s="316"/>
      <c r="P165" s="316"/>
      <c r="Q165" s="316"/>
      <c r="R165" s="316"/>
      <c r="S165" s="316"/>
      <c r="T165" s="316"/>
      <c r="U165" s="316"/>
      <c r="V165" s="316"/>
      <c r="W165" s="316"/>
      <c r="X165" s="316"/>
      <c r="Y165" s="424"/>
      <c r="Z165" s="424"/>
      <c r="AA165" s="424"/>
      <c r="AB165" s="424"/>
      <c r="AC165" s="424"/>
      <c r="AD165" s="424"/>
      <c r="AE165" s="424"/>
      <c r="AF165" s="424"/>
      <c r="AG165" s="424"/>
      <c r="AH165" s="424"/>
      <c r="AI165" s="424"/>
      <c r="AJ165" s="424"/>
      <c r="AK165" s="424"/>
      <c r="AL165" s="424"/>
      <c r="AM165" s="317">
        <f>SUM(Y165:AL165)</f>
        <v>0</v>
      </c>
    </row>
    <row r="166" spans="1:39" ht="15" outlineLevel="1">
      <c r="B166" s="315" t="s">
        <v>247</v>
      </c>
      <c r="C166" s="312" t="s">
        <v>164</v>
      </c>
      <c r="D166" s="316"/>
      <c r="E166" s="316"/>
      <c r="F166" s="316"/>
      <c r="G166" s="316"/>
      <c r="H166" s="316"/>
      <c r="I166" s="316"/>
      <c r="J166" s="316"/>
      <c r="K166" s="316"/>
      <c r="L166" s="316"/>
      <c r="M166" s="316"/>
      <c r="N166" s="482"/>
      <c r="O166" s="316"/>
      <c r="P166" s="316"/>
      <c r="Q166" s="316"/>
      <c r="R166" s="316"/>
      <c r="S166" s="316"/>
      <c r="T166" s="316"/>
      <c r="U166" s="316"/>
      <c r="V166" s="316"/>
      <c r="W166" s="316"/>
      <c r="X166" s="316"/>
      <c r="Y166" s="425">
        <f>Y165</f>
        <v>0</v>
      </c>
      <c r="Z166" s="425">
        <f>Z165</f>
        <v>0</v>
      </c>
      <c r="AA166" s="425">
        <f t="shared" ref="AA166:AL166" si="44">AA165</f>
        <v>0</v>
      </c>
      <c r="AB166" s="425">
        <f t="shared" si="44"/>
        <v>0</v>
      </c>
      <c r="AC166" s="425">
        <f t="shared" si="44"/>
        <v>0</v>
      </c>
      <c r="AD166" s="425">
        <f t="shared" si="44"/>
        <v>0</v>
      </c>
      <c r="AE166" s="425">
        <f t="shared" si="44"/>
        <v>0</v>
      </c>
      <c r="AF166" s="425">
        <f t="shared" si="44"/>
        <v>0</v>
      </c>
      <c r="AG166" s="425">
        <f t="shared" si="44"/>
        <v>0</v>
      </c>
      <c r="AH166" s="425">
        <f t="shared" si="44"/>
        <v>0</v>
      </c>
      <c r="AI166" s="425">
        <f t="shared" si="44"/>
        <v>0</v>
      </c>
      <c r="AJ166" s="425">
        <f t="shared" si="44"/>
        <v>0</v>
      </c>
      <c r="AK166" s="425">
        <f t="shared" si="44"/>
        <v>0</v>
      </c>
      <c r="AL166" s="425">
        <f t="shared" si="44"/>
        <v>0</v>
      </c>
      <c r="AM166" s="528"/>
    </row>
    <row r="167" spans="1:39" ht="15" outlineLevel="1">
      <c r="B167" s="315"/>
      <c r="C167" s="326"/>
      <c r="D167" s="325"/>
      <c r="E167" s="325"/>
      <c r="F167" s="325"/>
      <c r="G167" s="325"/>
      <c r="H167" s="325"/>
      <c r="I167" s="325"/>
      <c r="J167" s="325"/>
      <c r="K167" s="325"/>
      <c r="L167" s="325"/>
      <c r="M167" s="325"/>
      <c r="N167" s="312"/>
      <c r="O167" s="325"/>
      <c r="P167" s="325"/>
      <c r="Q167" s="325"/>
      <c r="R167" s="325"/>
      <c r="S167" s="325"/>
      <c r="T167" s="325"/>
      <c r="U167" s="325"/>
      <c r="V167" s="325"/>
      <c r="W167" s="325"/>
      <c r="X167" s="325"/>
      <c r="Y167" s="426"/>
      <c r="Z167" s="426"/>
      <c r="AA167" s="426"/>
      <c r="AB167" s="426"/>
      <c r="AC167" s="426"/>
      <c r="AD167" s="426"/>
      <c r="AE167" s="426"/>
      <c r="AF167" s="426"/>
      <c r="AG167" s="426"/>
      <c r="AH167" s="426"/>
      <c r="AI167" s="426"/>
      <c r="AJ167" s="426"/>
      <c r="AK167" s="426"/>
      <c r="AL167" s="426"/>
      <c r="AM167" s="327"/>
    </row>
    <row r="168" spans="1:39" ht="15" outlineLevel="1">
      <c r="A168" s="532">
        <v>7</v>
      </c>
      <c r="B168" s="315" t="s">
        <v>42</v>
      </c>
      <c r="C168" s="312" t="s">
        <v>25</v>
      </c>
      <c r="D168" s="316">
        <v>28587</v>
      </c>
      <c r="E168" s="316"/>
      <c r="F168" s="316"/>
      <c r="G168" s="316"/>
      <c r="H168" s="316"/>
      <c r="I168" s="316"/>
      <c r="J168" s="316"/>
      <c r="K168" s="316"/>
      <c r="L168" s="316"/>
      <c r="M168" s="316"/>
      <c r="N168" s="312"/>
      <c r="O168" s="316">
        <v>3873</v>
      </c>
      <c r="P168" s="316"/>
      <c r="Q168" s="316"/>
      <c r="R168" s="316"/>
      <c r="S168" s="316"/>
      <c r="T168" s="316"/>
      <c r="U168" s="316"/>
      <c r="V168" s="316"/>
      <c r="W168" s="316"/>
      <c r="X168" s="316"/>
      <c r="Y168" s="424"/>
      <c r="Z168" s="424"/>
      <c r="AA168" s="424"/>
      <c r="AB168" s="424"/>
      <c r="AC168" s="424"/>
      <c r="AD168" s="424"/>
      <c r="AE168" s="424"/>
      <c r="AF168" s="424"/>
      <c r="AG168" s="424"/>
      <c r="AH168" s="424"/>
      <c r="AI168" s="424"/>
      <c r="AJ168" s="424"/>
      <c r="AK168" s="424"/>
      <c r="AL168" s="424"/>
      <c r="AM168" s="317">
        <f>SUM(Y168:AL168)</f>
        <v>0</v>
      </c>
    </row>
    <row r="169" spans="1:39" ht="15" outlineLevel="1">
      <c r="B169" s="315" t="s">
        <v>247</v>
      </c>
      <c r="C169" s="312" t="s">
        <v>164</v>
      </c>
      <c r="D169" s="316"/>
      <c r="E169" s="316"/>
      <c r="F169" s="316"/>
      <c r="G169" s="316"/>
      <c r="H169" s="316"/>
      <c r="I169" s="316"/>
      <c r="J169" s="316"/>
      <c r="K169" s="316"/>
      <c r="L169" s="316"/>
      <c r="M169" s="316"/>
      <c r="N169" s="312"/>
      <c r="O169" s="316"/>
      <c r="P169" s="316"/>
      <c r="Q169" s="316"/>
      <c r="R169" s="316"/>
      <c r="S169" s="316"/>
      <c r="T169" s="316"/>
      <c r="U169" s="316"/>
      <c r="V169" s="316"/>
      <c r="W169" s="316"/>
      <c r="X169" s="316"/>
      <c r="Y169" s="425">
        <f>Y168</f>
        <v>0</v>
      </c>
      <c r="Z169" s="425">
        <f>Z168</f>
        <v>0</v>
      </c>
      <c r="AA169" s="425">
        <f t="shared" ref="AA169:AL169" si="45">AA168</f>
        <v>0</v>
      </c>
      <c r="AB169" s="425">
        <f t="shared" si="45"/>
        <v>0</v>
      </c>
      <c r="AC169" s="425">
        <f t="shared" si="45"/>
        <v>0</v>
      </c>
      <c r="AD169" s="425">
        <f t="shared" si="45"/>
        <v>0</v>
      </c>
      <c r="AE169" s="425">
        <f t="shared" si="45"/>
        <v>0</v>
      </c>
      <c r="AF169" s="425">
        <f t="shared" si="45"/>
        <v>0</v>
      </c>
      <c r="AG169" s="425">
        <f t="shared" si="45"/>
        <v>0</v>
      </c>
      <c r="AH169" s="425">
        <f t="shared" si="45"/>
        <v>0</v>
      </c>
      <c r="AI169" s="425">
        <f t="shared" si="45"/>
        <v>0</v>
      </c>
      <c r="AJ169" s="425">
        <f t="shared" si="45"/>
        <v>0</v>
      </c>
      <c r="AK169" s="425">
        <f t="shared" si="45"/>
        <v>0</v>
      </c>
      <c r="AL169" s="425">
        <f t="shared" si="45"/>
        <v>0</v>
      </c>
      <c r="AM169" s="528"/>
    </row>
    <row r="170" spans="1:39" ht="15" outlineLevel="1">
      <c r="B170" s="315"/>
      <c r="C170" s="326"/>
      <c r="D170" s="325"/>
      <c r="E170" s="325"/>
      <c r="F170" s="325"/>
      <c r="G170" s="325"/>
      <c r="H170" s="325"/>
      <c r="I170" s="325"/>
      <c r="J170" s="325"/>
      <c r="K170" s="325"/>
      <c r="L170" s="325"/>
      <c r="M170" s="325"/>
      <c r="N170" s="312"/>
      <c r="O170" s="325"/>
      <c r="P170" s="325"/>
      <c r="Q170" s="325"/>
      <c r="R170" s="325"/>
      <c r="S170" s="325"/>
      <c r="T170" s="325"/>
      <c r="U170" s="325"/>
      <c r="V170" s="325"/>
      <c r="W170" s="325"/>
      <c r="X170" s="325"/>
      <c r="Y170" s="426"/>
      <c r="Z170" s="426"/>
      <c r="AA170" s="426"/>
      <c r="AB170" s="426"/>
      <c r="AC170" s="426"/>
      <c r="AD170" s="426"/>
      <c r="AE170" s="426"/>
      <c r="AF170" s="426"/>
      <c r="AG170" s="426"/>
      <c r="AH170" s="426"/>
      <c r="AI170" s="426"/>
      <c r="AJ170" s="426"/>
      <c r="AK170" s="426"/>
      <c r="AL170" s="426"/>
      <c r="AM170" s="327"/>
    </row>
    <row r="171" spans="1:39" s="304" customFormat="1" ht="15" outlineLevel="1">
      <c r="A171" s="532">
        <v>8</v>
      </c>
      <c r="B171" s="315" t="s">
        <v>499</v>
      </c>
      <c r="C171" s="312" t="s">
        <v>25</v>
      </c>
      <c r="D171" s="316"/>
      <c r="E171" s="316"/>
      <c r="F171" s="316"/>
      <c r="G171" s="316"/>
      <c r="H171" s="316"/>
      <c r="I171" s="316"/>
      <c r="J171" s="316"/>
      <c r="K171" s="316"/>
      <c r="L171" s="316"/>
      <c r="M171" s="316"/>
      <c r="N171" s="312"/>
      <c r="O171" s="316"/>
      <c r="P171" s="316"/>
      <c r="Q171" s="316"/>
      <c r="R171" s="316"/>
      <c r="S171" s="316"/>
      <c r="T171" s="316"/>
      <c r="U171" s="316"/>
      <c r="V171" s="316"/>
      <c r="W171" s="316"/>
      <c r="X171" s="316"/>
      <c r="Y171" s="424"/>
      <c r="Z171" s="424"/>
      <c r="AA171" s="424"/>
      <c r="AB171" s="424"/>
      <c r="AC171" s="424"/>
      <c r="AD171" s="424"/>
      <c r="AE171" s="424"/>
      <c r="AF171" s="424"/>
      <c r="AG171" s="424"/>
      <c r="AH171" s="424"/>
      <c r="AI171" s="424"/>
      <c r="AJ171" s="424"/>
      <c r="AK171" s="424"/>
      <c r="AL171" s="424"/>
      <c r="AM171" s="317">
        <f>SUM(Y171:AL171)</f>
        <v>0</v>
      </c>
    </row>
    <row r="172" spans="1:39" s="304" customFormat="1" ht="15" outlineLevel="1">
      <c r="A172" s="532"/>
      <c r="B172" s="315" t="s">
        <v>247</v>
      </c>
      <c r="C172" s="312" t="s">
        <v>164</v>
      </c>
      <c r="D172" s="316"/>
      <c r="E172" s="316"/>
      <c r="F172" s="316"/>
      <c r="G172" s="316"/>
      <c r="H172" s="316"/>
      <c r="I172" s="316"/>
      <c r="J172" s="316"/>
      <c r="K172" s="316"/>
      <c r="L172" s="316"/>
      <c r="M172" s="316"/>
      <c r="N172" s="312"/>
      <c r="O172" s="316"/>
      <c r="P172" s="316"/>
      <c r="Q172" s="316"/>
      <c r="R172" s="316"/>
      <c r="S172" s="316"/>
      <c r="T172" s="316"/>
      <c r="U172" s="316"/>
      <c r="V172" s="316"/>
      <c r="W172" s="316"/>
      <c r="X172" s="316"/>
      <c r="Y172" s="425">
        <f>Y171</f>
        <v>0</v>
      </c>
      <c r="Z172" s="425">
        <f>Z171</f>
        <v>0</v>
      </c>
      <c r="AA172" s="425">
        <f t="shared" ref="AA172:AL172" si="46">AA171</f>
        <v>0</v>
      </c>
      <c r="AB172" s="425">
        <f t="shared" si="46"/>
        <v>0</v>
      </c>
      <c r="AC172" s="425">
        <f t="shared" si="46"/>
        <v>0</v>
      </c>
      <c r="AD172" s="425">
        <f t="shared" si="46"/>
        <v>0</v>
      </c>
      <c r="AE172" s="425">
        <f t="shared" si="46"/>
        <v>0</v>
      </c>
      <c r="AF172" s="425">
        <f t="shared" si="46"/>
        <v>0</v>
      </c>
      <c r="AG172" s="425">
        <f t="shared" si="46"/>
        <v>0</v>
      </c>
      <c r="AH172" s="425">
        <f t="shared" si="46"/>
        <v>0</v>
      </c>
      <c r="AI172" s="425">
        <f t="shared" si="46"/>
        <v>0</v>
      </c>
      <c r="AJ172" s="425">
        <f t="shared" si="46"/>
        <v>0</v>
      </c>
      <c r="AK172" s="425">
        <f t="shared" si="46"/>
        <v>0</v>
      </c>
      <c r="AL172" s="425">
        <f t="shared" si="46"/>
        <v>0</v>
      </c>
      <c r="AM172" s="528"/>
    </row>
    <row r="173" spans="1:39" s="304" customFormat="1" ht="15" outlineLevel="1">
      <c r="A173" s="532"/>
      <c r="B173" s="315"/>
      <c r="C173" s="326"/>
      <c r="D173" s="325"/>
      <c r="E173" s="325"/>
      <c r="F173" s="325"/>
      <c r="G173" s="325"/>
      <c r="H173" s="325"/>
      <c r="I173" s="325"/>
      <c r="J173" s="325"/>
      <c r="K173" s="325"/>
      <c r="L173" s="325"/>
      <c r="M173" s="325"/>
      <c r="N173" s="312"/>
      <c r="O173" s="325"/>
      <c r="P173" s="325"/>
      <c r="Q173" s="325"/>
      <c r="R173" s="325"/>
      <c r="S173" s="325"/>
      <c r="T173" s="325"/>
      <c r="U173" s="325"/>
      <c r="V173" s="325"/>
      <c r="W173" s="325"/>
      <c r="X173" s="325"/>
      <c r="Y173" s="426"/>
      <c r="Z173" s="426"/>
      <c r="AA173" s="426"/>
      <c r="AB173" s="426"/>
      <c r="AC173" s="426"/>
      <c r="AD173" s="426"/>
      <c r="AE173" s="426"/>
      <c r="AF173" s="426"/>
      <c r="AG173" s="426"/>
      <c r="AH173" s="426"/>
      <c r="AI173" s="426"/>
      <c r="AJ173" s="426"/>
      <c r="AK173" s="426"/>
      <c r="AL173" s="426"/>
      <c r="AM173" s="327"/>
    </row>
    <row r="174" spans="1:39" ht="15" outlineLevel="1">
      <c r="A174" s="532">
        <v>9</v>
      </c>
      <c r="B174" s="315" t="s">
        <v>7</v>
      </c>
      <c r="C174" s="312" t="s">
        <v>25</v>
      </c>
      <c r="D174" s="316"/>
      <c r="E174" s="316"/>
      <c r="F174" s="316"/>
      <c r="G174" s="316"/>
      <c r="H174" s="316"/>
      <c r="I174" s="316"/>
      <c r="J174" s="316"/>
      <c r="K174" s="316"/>
      <c r="L174" s="316"/>
      <c r="M174" s="316"/>
      <c r="N174" s="312"/>
      <c r="O174" s="316"/>
      <c r="P174" s="316"/>
      <c r="Q174" s="316"/>
      <c r="R174" s="316"/>
      <c r="S174" s="316"/>
      <c r="T174" s="316"/>
      <c r="U174" s="316"/>
      <c r="V174" s="316"/>
      <c r="W174" s="316"/>
      <c r="X174" s="316"/>
      <c r="Y174" s="424"/>
      <c r="Z174" s="424"/>
      <c r="AA174" s="424"/>
      <c r="AB174" s="424"/>
      <c r="AC174" s="424"/>
      <c r="AD174" s="424"/>
      <c r="AE174" s="424"/>
      <c r="AF174" s="424"/>
      <c r="AG174" s="424"/>
      <c r="AH174" s="424"/>
      <c r="AI174" s="424"/>
      <c r="AJ174" s="424"/>
      <c r="AK174" s="424"/>
      <c r="AL174" s="424"/>
      <c r="AM174" s="317">
        <f>SUM(Y174:AL174)</f>
        <v>0</v>
      </c>
    </row>
    <row r="175" spans="1:39" ht="15" outlineLevel="1">
      <c r="B175" s="315" t="s">
        <v>247</v>
      </c>
      <c r="C175" s="312" t="s">
        <v>164</v>
      </c>
      <c r="D175" s="316"/>
      <c r="E175" s="316"/>
      <c r="F175" s="316"/>
      <c r="G175" s="316"/>
      <c r="H175" s="316"/>
      <c r="I175" s="316"/>
      <c r="J175" s="316"/>
      <c r="K175" s="316"/>
      <c r="L175" s="316"/>
      <c r="M175" s="316"/>
      <c r="N175" s="312"/>
      <c r="O175" s="316"/>
      <c r="P175" s="316"/>
      <c r="Q175" s="316"/>
      <c r="R175" s="316"/>
      <c r="S175" s="316"/>
      <c r="T175" s="316"/>
      <c r="U175" s="316"/>
      <c r="V175" s="316"/>
      <c r="W175" s="316"/>
      <c r="X175" s="316"/>
      <c r="Y175" s="425">
        <f>Y174</f>
        <v>0</v>
      </c>
      <c r="Z175" s="425">
        <f>Z174</f>
        <v>0</v>
      </c>
      <c r="AA175" s="425">
        <f t="shared" ref="AA175:AL175" si="47">AA174</f>
        <v>0</v>
      </c>
      <c r="AB175" s="425">
        <f t="shared" si="47"/>
        <v>0</v>
      </c>
      <c r="AC175" s="425">
        <f t="shared" si="47"/>
        <v>0</v>
      </c>
      <c r="AD175" s="425">
        <f t="shared" si="47"/>
        <v>0</v>
      </c>
      <c r="AE175" s="425">
        <f t="shared" si="47"/>
        <v>0</v>
      </c>
      <c r="AF175" s="425">
        <f t="shared" si="47"/>
        <v>0</v>
      </c>
      <c r="AG175" s="425">
        <f t="shared" si="47"/>
        <v>0</v>
      </c>
      <c r="AH175" s="425">
        <f t="shared" si="47"/>
        <v>0</v>
      </c>
      <c r="AI175" s="425">
        <f t="shared" si="47"/>
        <v>0</v>
      </c>
      <c r="AJ175" s="425">
        <f t="shared" si="47"/>
        <v>0</v>
      </c>
      <c r="AK175" s="425">
        <f t="shared" si="47"/>
        <v>0</v>
      </c>
      <c r="AL175" s="425">
        <f t="shared" si="47"/>
        <v>0</v>
      </c>
      <c r="AM175" s="528"/>
    </row>
    <row r="176" spans="1:39" ht="15" outlineLevel="1">
      <c r="B176" s="328"/>
      <c r="C176" s="329"/>
      <c r="D176" s="312"/>
      <c r="E176" s="312"/>
      <c r="F176" s="312"/>
      <c r="G176" s="312"/>
      <c r="H176" s="312"/>
      <c r="I176" s="312"/>
      <c r="J176" s="312"/>
      <c r="K176" s="312"/>
      <c r="L176" s="312"/>
      <c r="M176" s="312"/>
      <c r="N176" s="312"/>
      <c r="O176" s="312"/>
      <c r="P176" s="312"/>
      <c r="Q176" s="312"/>
      <c r="R176" s="312"/>
      <c r="S176" s="312"/>
      <c r="T176" s="312"/>
      <c r="U176" s="312"/>
      <c r="V176" s="312"/>
      <c r="W176" s="312"/>
      <c r="X176" s="312"/>
      <c r="Y176" s="426"/>
      <c r="Z176" s="426"/>
      <c r="AA176" s="426"/>
      <c r="AB176" s="426"/>
      <c r="AC176" s="426"/>
      <c r="AD176" s="426"/>
      <c r="AE176" s="426"/>
      <c r="AF176" s="426"/>
      <c r="AG176" s="426"/>
      <c r="AH176" s="426"/>
      <c r="AI176" s="426"/>
      <c r="AJ176" s="426"/>
      <c r="AK176" s="426"/>
      <c r="AL176" s="426"/>
      <c r="AM176" s="327"/>
    </row>
    <row r="177" spans="1:39" ht="15.6" outlineLevel="1">
      <c r="A177" s="533"/>
      <c r="B177" s="309" t="s">
        <v>8</v>
      </c>
      <c r="C177" s="310"/>
      <c r="D177" s="310"/>
      <c r="E177" s="310"/>
      <c r="F177" s="310"/>
      <c r="G177" s="310"/>
      <c r="H177" s="310"/>
      <c r="I177" s="310"/>
      <c r="J177" s="310"/>
      <c r="K177" s="310"/>
      <c r="L177" s="310"/>
      <c r="M177" s="310"/>
      <c r="N177" s="312"/>
      <c r="O177" s="310"/>
      <c r="P177" s="310"/>
      <c r="Q177" s="310"/>
      <c r="R177" s="310"/>
      <c r="S177" s="310"/>
      <c r="T177" s="310"/>
      <c r="U177" s="310"/>
      <c r="V177" s="310"/>
      <c r="W177" s="310"/>
      <c r="X177" s="310"/>
      <c r="Y177" s="428"/>
      <c r="Z177" s="428"/>
      <c r="AA177" s="428"/>
      <c r="AB177" s="428"/>
      <c r="AC177" s="428"/>
      <c r="AD177" s="428"/>
      <c r="AE177" s="428"/>
      <c r="AF177" s="428"/>
      <c r="AG177" s="428"/>
      <c r="AH177" s="428"/>
      <c r="AI177" s="428"/>
      <c r="AJ177" s="428"/>
      <c r="AK177" s="428"/>
      <c r="AL177" s="428"/>
      <c r="AM177" s="313"/>
    </row>
    <row r="178" spans="1:39" ht="15" outlineLevel="1">
      <c r="A178" s="532">
        <v>10</v>
      </c>
      <c r="B178" s="331" t="s">
        <v>22</v>
      </c>
      <c r="C178" s="312" t="s">
        <v>25</v>
      </c>
      <c r="D178" s="316">
        <v>25834396.827</v>
      </c>
      <c r="E178" s="316">
        <f>'7-b.  2012'!AY31</f>
        <v>25767976.165304456</v>
      </c>
      <c r="F178" s="316">
        <f>'7-b.  2012'!AZ31</f>
        <v>25742596.784025948</v>
      </c>
      <c r="G178" s="316">
        <f>'7-b.  2012'!BA31</f>
        <v>25509177.367360171</v>
      </c>
      <c r="H178" s="316">
        <f>'7-b.  2012'!BB31</f>
        <v>25509177.367360171</v>
      </c>
      <c r="I178" s="316">
        <f>'7-b.  2012'!BC31</f>
        <v>24717523.591794766</v>
      </c>
      <c r="J178" s="316">
        <f>'7-b.  2012'!BD31</f>
        <v>24157030.4259996</v>
      </c>
      <c r="K178" s="316">
        <f>'7-b.  2012'!BE31</f>
        <v>24157030.4259996</v>
      </c>
      <c r="L178" s="316">
        <f>'7-b.  2012'!BF31</f>
        <v>23087410.557311624</v>
      </c>
      <c r="M178" s="316">
        <f>'7-b.  2012'!BG31</f>
        <v>15754901.74809199</v>
      </c>
      <c r="N178" s="316">
        <v>12</v>
      </c>
      <c r="O178" s="316">
        <v>4689.8180000000002</v>
      </c>
      <c r="P178" s="316">
        <f>'7-b.  2012'!T31</f>
        <v>4669.6367558809488</v>
      </c>
      <c r="Q178" s="316">
        <f>'7-b.  2012'!U31</f>
        <v>4661.9739999941048</v>
      </c>
      <c r="R178" s="316">
        <f>'7-b.  2012'!V31</f>
        <v>4590.8220435100502</v>
      </c>
      <c r="S178" s="316">
        <f>'7-b.  2012'!W31</f>
        <v>4590.8220435100502</v>
      </c>
      <c r="T178" s="316">
        <f>'7-b.  2012'!X31</f>
        <v>4349.0322927641473</v>
      </c>
      <c r="U178" s="316">
        <f>'7-b.  2012'!Y31</f>
        <v>4254.2341479961606</v>
      </c>
      <c r="V178" s="316">
        <f>'7-b.  2012'!Z31</f>
        <v>4254.2341479961606</v>
      </c>
      <c r="W178" s="316">
        <f>'7-b.  2012'!AA31</f>
        <v>4008.7000171507652</v>
      </c>
      <c r="X178" s="316">
        <f>'7-c.  2013'!AB29</f>
        <v>4659.9215090440002</v>
      </c>
      <c r="Y178" s="481"/>
      <c r="Z178" s="483">
        <v>0.21</v>
      </c>
      <c r="AA178" s="483">
        <v>0.79</v>
      </c>
      <c r="AB178" s="429"/>
      <c r="AC178" s="429"/>
      <c r="AD178" s="429"/>
      <c r="AE178" s="429"/>
      <c r="AF178" s="429"/>
      <c r="AG178" s="429"/>
      <c r="AH178" s="429"/>
      <c r="AI178" s="429"/>
      <c r="AJ178" s="429"/>
      <c r="AK178" s="429"/>
      <c r="AL178" s="429"/>
      <c r="AM178" s="317">
        <f>SUM(Y178:AL178)</f>
        <v>1</v>
      </c>
    </row>
    <row r="179" spans="1:39" ht="15" outlineLevel="1">
      <c r="B179" s="315" t="s">
        <v>247</v>
      </c>
      <c r="C179" s="312" t="s">
        <v>164</v>
      </c>
      <c r="D179" s="316">
        <v>3533534.844</v>
      </c>
      <c r="E179" s="316">
        <f>'7-c.  2013'!AY28+'7-d.  2014'!AY50</f>
        <v>3533534.8442130499</v>
      </c>
      <c r="F179" s="316">
        <f>'7-c.  2013'!AZ28+'7-d.  2014'!AZ50</f>
        <v>3520199.0755546801</v>
      </c>
      <c r="G179" s="316">
        <f>'7-c.  2013'!BA28+'7-d.  2014'!BA50</f>
        <v>3507744.3202726003</v>
      </c>
      <c r="H179" s="316">
        <f>'7-c.  2013'!BB28+'7-d.  2014'!BB50</f>
        <v>3507744.3202726003</v>
      </c>
      <c r="I179" s="316">
        <f>'7-c.  2013'!BC28+'7-d.  2014'!BC50</f>
        <v>3429431.03595585</v>
      </c>
      <c r="J179" s="316">
        <f>'7-c.  2013'!BD28+'7-d.  2014'!BD50</f>
        <v>3385357.0930665396</v>
      </c>
      <c r="K179" s="316">
        <f>'7-c.  2013'!BE28+'7-d.  2014'!BE50</f>
        <v>3385357.0930665396</v>
      </c>
      <c r="L179" s="316">
        <f>'7-c.  2013'!BF28+'7-d.  2014'!BF50</f>
        <v>3347992.06750623</v>
      </c>
      <c r="M179" s="316">
        <f>'7-c.  2013'!BG28+'7-d.  2014'!BG50</f>
        <v>3070414.74805017</v>
      </c>
      <c r="N179" s="316">
        <f>N178</f>
        <v>12</v>
      </c>
      <c r="O179" s="316">
        <v>669.69200000000001</v>
      </c>
      <c r="P179" s="316">
        <f>'7-c.  2013'!T28+'7-d.  2014'!T50</f>
        <v>669.69162896300008</v>
      </c>
      <c r="Q179" s="316">
        <f>'7-c.  2013'!U28+'7-d.  2014'!U50</f>
        <v>666.00608523799997</v>
      </c>
      <c r="R179" s="316">
        <f>'7-c.  2013'!V28+'7-d.  2014'!V50</f>
        <v>662.55288744300003</v>
      </c>
      <c r="S179" s="316">
        <f>'7-c.  2013'!W28+'7-d.  2014'!W50</f>
        <v>662.55288744300003</v>
      </c>
      <c r="T179" s="316">
        <f>'7-c.  2013'!X28+'7-d.  2014'!X50</f>
        <v>640.87548856199999</v>
      </c>
      <c r="U179" s="316">
        <f>'7-c.  2013'!Y28+'7-d.  2014'!Y50</f>
        <v>631.270637663</v>
      </c>
      <c r="V179" s="316">
        <f>'7-c.  2013'!Z28+'7-d.  2014'!Z50</f>
        <v>631.270637663</v>
      </c>
      <c r="W179" s="316">
        <f>'7-c.  2013'!AA28+'7-d.  2014'!AA50</f>
        <v>623.49950781100006</v>
      </c>
      <c r="X179" s="316">
        <f>'7-c.  2013'!AB28+'7-d.  2014'!AB50</f>
        <v>563.13295010699994</v>
      </c>
      <c r="Y179" s="425">
        <f>Y178</f>
        <v>0</v>
      </c>
      <c r="Z179" s="425">
        <f>Z178</f>
        <v>0.21</v>
      </c>
      <c r="AA179" s="425">
        <f t="shared" ref="AA179:AL179" si="48">AA178</f>
        <v>0.79</v>
      </c>
      <c r="AB179" s="425">
        <f t="shared" si="48"/>
        <v>0</v>
      </c>
      <c r="AC179" s="425">
        <f t="shared" si="48"/>
        <v>0</v>
      </c>
      <c r="AD179" s="425">
        <f t="shared" si="48"/>
        <v>0</v>
      </c>
      <c r="AE179" s="425">
        <f t="shared" si="48"/>
        <v>0</v>
      </c>
      <c r="AF179" s="425">
        <f t="shared" si="48"/>
        <v>0</v>
      </c>
      <c r="AG179" s="425">
        <f t="shared" si="48"/>
        <v>0</v>
      </c>
      <c r="AH179" s="425">
        <f t="shared" si="48"/>
        <v>0</v>
      </c>
      <c r="AI179" s="425">
        <f t="shared" si="48"/>
        <v>0</v>
      </c>
      <c r="AJ179" s="425">
        <f t="shared" si="48"/>
        <v>0</v>
      </c>
      <c r="AK179" s="425">
        <f t="shared" si="48"/>
        <v>0</v>
      </c>
      <c r="AL179" s="425">
        <f t="shared" si="48"/>
        <v>0</v>
      </c>
      <c r="AM179" s="528"/>
    </row>
    <row r="180" spans="1:39" ht="15" outlineLevel="1">
      <c r="B180" s="331"/>
      <c r="C180" s="333"/>
      <c r="D180" s="312"/>
      <c r="E180" s="312"/>
      <c r="F180" s="312"/>
      <c r="G180" s="312"/>
      <c r="H180" s="312"/>
      <c r="I180" s="312"/>
      <c r="J180" s="312"/>
      <c r="K180" s="312"/>
      <c r="L180" s="312"/>
      <c r="M180" s="312"/>
      <c r="N180" s="312"/>
      <c r="O180" s="312"/>
      <c r="P180" s="312"/>
      <c r="Q180" s="312"/>
      <c r="R180" s="312"/>
      <c r="S180" s="312"/>
      <c r="T180" s="312"/>
      <c r="U180" s="312"/>
      <c r="V180" s="312"/>
      <c r="W180" s="312"/>
      <c r="X180" s="312"/>
      <c r="Y180" s="430"/>
      <c r="Z180" s="430"/>
      <c r="AA180" s="430"/>
      <c r="AB180" s="430"/>
      <c r="AC180" s="430"/>
      <c r="AD180" s="430"/>
      <c r="AE180" s="430"/>
      <c r="AF180" s="430"/>
      <c r="AG180" s="430"/>
      <c r="AH180" s="430"/>
      <c r="AI180" s="430"/>
      <c r="AJ180" s="430"/>
      <c r="AK180" s="430"/>
      <c r="AL180" s="430"/>
      <c r="AM180" s="334"/>
    </row>
    <row r="181" spans="1:39" ht="15" outlineLevel="1">
      <c r="A181" s="532">
        <v>11</v>
      </c>
      <c r="B181" s="335" t="s">
        <v>21</v>
      </c>
      <c r="C181" s="312" t="s">
        <v>25</v>
      </c>
      <c r="D181" s="316">
        <v>5424342.6789999995</v>
      </c>
      <c r="E181" s="316">
        <f>'7-b.  2012'!AY30</f>
        <v>5417193.6407249169</v>
      </c>
      <c r="F181" s="316">
        <f>'7-b.  2012'!AZ30</f>
        <v>4573454.4394884557</v>
      </c>
      <c r="G181" s="316">
        <f>'7-b.  2012'!BA30</f>
        <v>3341962.2566060103</v>
      </c>
      <c r="H181" s="316">
        <f>'7-b.  2012'!BB30</f>
        <v>3340837.4798673992</v>
      </c>
      <c r="I181" s="316">
        <f>'7-b.  2012'!BC30</f>
        <v>891386.27729651832</v>
      </c>
      <c r="J181" s="316">
        <f>'7-b.  2012'!BD30</f>
        <v>891386.27729651832</v>
      </c>
      <c r="K181" s="316">
        <f>'7-b.  2012'!BE30</f>
        <v>882009.22274148068</v>
      </c>
      <c r="L181" s="316">
        <f>'7-b.  2012'!BF30</f>
        <v>882009.22274148068</v>
      </c>
      <c r="M181" s="316">
        <f>'7-b.  2012'!BG30</f>
        <v>882009.22274148068</v>
      </c>
      <c r="N181" s="316">
        <v>12</v>
      </c>
      <c r="O181" s="316">
        <v>1437.0709999999999</v>
      </c>
      <c r="P181" s="316">
        <f>'7-b.  2012'!T30</f>
        <v>1434.9755266768884</v>
      </c>
      <c r="Q181" s="316">
        <f>'7-b.  2012'!U30</f>
        <v>1234.0808494956405</v>
      </c>
      <c r="R181" s="316">
        <f>'7-b.  2012'!V30</f>
        <v>946.67636798902879</v>
      </c>
      <c r="S181" s="316">
        <f>'7-b.  2012'!W30</f>
        <v>946.43374257492326</v>
      </c>
      <c r="T181" s="316">
        <f>'7-b.  2012'!X30</f>
        <v>244.02128103761575</v>
      </c>
      <c r="U181" s="316">
        <f>'7-b.  2012'!Y30</f>
        <v>244.02128103761575</v>
      </c>
      <c r="V181" s="316">
        <f>'7-b.  2012'!Z30</f>
        <v>234.63127046613783</v>
      </c>
      <c r="W181" s="316">
        <f>'7-b.  2012'!AA30</f>
        <v>234.63127046613783</v>
      </c>
      <c r="X181" s="316">
        <f>'7-b.  2012'!AB30</f>
        <v>234.63127046613783</v>
      </c>
      <c r="Y181" s="429"/>
      <c r="Z181" s="483">
        <v>1</v>
      </c>
      <c r="AA181" s="429"/>
      <c r="AB181" s="429"/>
      <c r="AC181" s="429"/>
      <c r="AD181" s="429"/>
      <c r="AE181" s="429"/>
      <c r="AF181" s="429"/>
      <c r="AG181" s="429"/>
      <c r="AH181" s="429"/>
      <c r="AI181" s="429"/>
      <c r="AJ181" s="429"/>
      <c r="AK181" s="429"/>
      <c r="AL181" s="429"/>
      <c r="AM181" s="317">
        <f>SUM(Y181:AL181)</f>
        <v>1</v>
      </c>
    </row>
    <row r="182" spans="1:39" ht="15" outlineLevel="1">
      <c r="B182" s="315" t="s">
        <v>247</v>
      </c>
      <c r="C182" s="312" t="s">
        <v>164</v>
      </c>
      <c r="D182" s="316">
        <v>13972.751</v>
      </c>
      <c r="E182" s="316">
        <f>'7-c.  2013'!AY30</f>
        <v>13972.750808416</v>
      </c>
      <c r="F182" s="316">
        <f>'7-c.  2013'!AZ30</f>
        <v>13972.750808416</v>
      </c>
      <c r="G182" s="316">
        <f>'7-c.  2013'!BA30</f>
        <v>12582.611684494001</v>
      </c>
      <c r="H182" s="316">
        <f>'7-c.  2013'!BB30</f>
        <v>12582.611684494001</v>
      </c>
      <c r="I182" s="316">
        <f>'7-c.  2013'!BC30</f>
        <v>3085.0449025100002</v>
      </c>
      <c r="J182" s="316">
        <f>'7-c.  2013'!BD30</f>
        <v>3085.0449025100002</v>
      </c>
      <c r="K182" s="316">
        <f>'7-c.  2013'!BE30</f>
        <v>3085.0449025100002</v>
      </c>
      <c r="L182" s="316">
        <f>'7-c.  2013'!BF30</f>
        <v>3085.0449025100002</v>
      </c>
      <c r="M182" s="316">
        <f>'7-c.  2013'!BG30</f>
        <v>3085.0449025100002</v>
      </c>
      <c r="N182" s="316">
        <f>N181</f>
        <v>12</v>
      </c>
      <c r="O182" s="316">
        <v>3.1760000000000002</v>
      </c>
      <c r="P182" s="316">
        <f>'7-c.  2013'!T30</f>
        <v>3.1763064249999999</v>
      </c>
      <c r="Q182" s="316">
        <f>'7-c.  2013'!U30</f>
        <v>3.1763064249999999</v>
      </c>
      <c r="R182" s="316">
        <f>'7-c.  2013'!V30</f>
        <v>2.841840763</v>
      </c>
      <c r="S182" s="316">
        <f>'7-c.  2013'!W30</f>
        <v>2.841840763</v>
      </c>
      <c r="T182" s="316">
        <f>'7-c.  2013'!X30</f>
        <v>0.49289660899999999</v>
      </c>
      <c r="U182" s="316">
        <f>'7-c.  2013'!Y30</f>
        <v>0.49289660899999999</v>
      </c>
      <c r="V182" s="316">
        <f>'7-c.  2013'!Z30</f>
        <v>0.49289660899999999</v>
      </c>
      <c r="W182" s="316">
        <f>'7-c.  2013'!AA30</f>
        <v>0.49289660899999999</v>
      </c>
      <c r="X182" s="316">
        <f>'7-c.  2013'!AB30</f>
        <v>0.49289660899999999</v>
      </c>
      <c r="Y182" s="425">
        <f>Y181</f>
        <v>0</v>
      </c>
      <c r="Z182" s="425">
        <f>Z181</f>
        <v>1</v>
      </c>
      <c r="AA182" s="425">
        <f t="shared" ref="AA182:AL182" si="49">AA181</f>
        <v>0</v>
      </c>
      <c r="AB182" s="425">
        <f t="shared" si="49"/>
        <v>0</v>
      </c>
      <c r="AC182" s="425">
        <f t="shared" si="49"/>
        <v>0</v>
      </c>
      <c r="AD182" s="425">
        <f t="shared" si="49"/>
        <v>0</v>
      </c>
      <c r="AE182" s="425">
        <f t="shared" si="49"/>
        <v>0</v>
      </c>
      <c r="AF182" s="425">
        <f t="shared" si="49"/>
        <v>0</v>
      </c>
      <c r="AG182" s="425">
        <f t="shared" si="49"/>
        <v>0</v>
      </c>
      <c r="AH182" s="425">
        <f t="shared" si="49"/>
        <v>0</v>
      </c>
      <c r="AI182" s="425">
        <f t="shared" si="49"/>
        <v>0</v>
      </c>
      <c r="AJ182" s="425">
        <f t="shared" si="49"/>
        <v>0</v>
      </c>
      <c r="AK182" s="425">
        <f t="shared" si="49"/>
        <v>0</v>
      </c>
      <c r="AL182" s="425">
        <f t="shared" si="49"/>
        <v>0</v>
      </c>
      <c r="AM182" s="528"/>
    </row>
    <row r="183" spans="1:39" ht="15" outlineLevel="1">
      <c r="B183" s="335"/>
      <c r="C183" s="333"/>
      <c r="D183" s="312"/>
      <c r="E183" s="312"/>
      <c r="F183" s="312"/>
      <c r="G183" s="312"/>
      <c r="H183" s="312"/>
      <c r="I183" s="312"/>
      <c r="J183" s="312"/>
      <c r="K183" s="312"/>
      <c r="L183" s="312"/>
      <c r="M183" s="312"/>
      <c r="N183" s="312"/>
      <c r="O183" s="312"/>
      <c r="P183" s="312"/>
      <c r="Q183" s="312"/>
      <c r="R183" s="312"/>
      <c r="S183" s="312"/>
      <c r="T183" s="312"/>
      <c r="U183" s="312"/>
      <c r="V183" s="312"/>
      <c r="W183" s="312"/>
      <c r="X183" s="312"/>
      <c r="Y183" s="430"/>
      <c r="Z183" s="431"/>
      <c r="AA183" s="430"/>
      <c r="AB183" s="430"/>
      <c r="AC183" s="430"/>
      <c r="AD183" s="430"/>
      <c r="AE183" s="430"/>
      <c r="AF183" s="430"/>
      <c r="AG183" s="430"/>
      <c r="AH183" s="430"/>
      <c r="AI183" s="430"/>
      <c r="AJ183" s="430"/>
      <c r="AK183" s="430"/>
      <c r="AL183" s="430"/>
      <c r="AM183" s="334"/>
    </row>
    <row r="184" spans="1:39" ht="15" outlineLevel="1">
      <c r="A184" s="532">
        <v>12</v>
      </c>
      <c r="B184" s="335" t="s">
        <v>23</v>
      </c>
      <c r="C184" s="312" t="s">
        <v>25</v>
      </c>
      <c r="D184" s="316"/>
      <c r="E184" s="316"/>
      <c r="F184" s="316"/>
      <c r="G184" s="316"/>
      <c r="H184" s="316"/>
      <c r="I184" s="316"/>
      <c r="J184" s="316"/>
      <c r="K184" s="316"/>
      <c r="L184" s="316"/>
      <c r="M184" s="316"/>
      <c r="N184" s="316">
        <v>3</v>
      </c>
      <c r="O184" s="316"/>
      <c r="P184" s="316"/>
      <c r="Q184" s="316"/>
      <c r="R184" s="316"/>
      <c r="S184" s="316"/>
      <c r="T184" s="316"/>
      <c r="U184" s="316"/>
      <c r="V184" s="316"/>
      <c r="W184" s="316"/>
      <c r="X184" s="316"/>
      <c r="Y184" s="429"/>
      <c r="Z184" s="429"/>
      <c r="AA184" s="429"/>
      <c r="AB184" s="429"/>
      <c r="AC184" s="429"/>
      <c r="AD184" s="429"/>
      <c r="AE184" s="429"/>
      <c r="AF184" s="429"/>
      <c r="AG184" s="429"/>
      <c r="AH184" s="429"/>
      <c r="AI184" s="429"/>
      <c r="AJ184" s="429"/>
      <c r="AK184" s="429"/>
      <c r="AL184" s="429"/>
      <c r="AM184" s="317">
        <f>SUM(Y184:AL184)</f>
        <v>0</v>
      </c>
    </row>
    <row r="185" spans="1:39" ht="15" outlineLevel="1">
      <c r="B185" s="315" t="s">
        <v>247</v>
      </c>
      <c r="C185" s="312" t="s">
        <v>164</v>
      </c>
      <c r="D185" s="316"/>
      <c r="E185" s="316"/>
      <c r="F185" s="316"/>
      <c r="G185" s="316"/>
      <c r="H185" s="316"/>
      <c r="I185" s="316"/>
      <c r="J185" s="316"/>
      <c r="K185" s="316"/>
      <c r="L185" s="316"/>
      <c r="M185" s="316"/>
      <c r="N185" s="316">
        <f>N184</f>
        <v>3</v>
      </c>
      <c r="O185" s="316"/>
      <c r="P185" s="316"/>
      <c r="Q185" s="316"/>
      <c r="R185" s="316"/>
      <c r="S185" s="316"/>
      <c r="T185" s="316"/>
      <c r="U185" s="316"/>
      <c r="V185" s="316"/>
      <c r="W185" s="316"/>
      <c r="X185" s="316"/>
      <c r="Y185" s="425">
        <f>Y184</f>
        <v>0</v>
      </c>
      <c r="Z185" s="425">
        <f>Z184</f>
        <v>0</v>
      </c>
      <c r="AA185" s="425">
        <f t="shared" ref="AA185:AL185" si="50">AA184</f>
        <v>0</v>
      </c>
      <c r="AB185" s="425">
        <f t="shared" si="50"/>
        <v>0</v>
      </c>
      <c r="AC185" s="425">
        <f t="shared" si="50"/>
        <v>0</v>
      </c>
      <c r="AD185" s="425">
        <f t="shared" si="50"/>
        <v>0</v>
      </c>
      <c r="AE185" s="425">
        <f t="shared" si="50"/>
        <v>0</v>
      </c>
      <c r="AF185" s="425">
        <f t="shared" si="50"/>
        <v>0</v>
      </c>
      <c r="AG185" s="425">
        <f t="shared" si="50"/>
        <v>0</v>
      </c>
      <c r="AH185" s="425">
        <f t="shared" si="50"/>
        <v>0</v>
      </c>
      <c r="AI185" s="425">
        <f t="shared" si="50"/>
        <v>0</v>
      </c>
      <c r="AJ185" s="425">
        <f t="shared" si="50"/>
        <v>0</v>
      </c>
      <c r="AK185" s="425">
        <f t="shared" si="50"/>
        <v>0</v>
      </c>
      <c r="AL185" s="425">
        <f t="shared" si="50"/>
        <v>0</v>
      </c>
      <c r="AM185" s="528"/>
    </row>
    <row r="186" spans="1:39" ht="15" outlineLevel="1">
      <c r="B186" s="335"/>
      <c r="C186" s="333"/>
      <c r="D186" s="337"/>
      <c r="E186" s="337"/>
      <c r="F186" s="337"/>
      <c r="G186" s="337"/>
      <c r="H186" s="337"/>
      <c r="I186" s="337"/>
      <c r="J186" s="337"/>
      <c r="K186" s="337"/>
      <c r="L186" s="337"/>
      <c r="M186" s="337"/>
      <c r="N186" s="312"/>
      <c r="O186" s="337"/>
      <c r="P186" s="337"/>
      <c r="Q186" s="337"/>
      <c r="R186" s="337"/>
      <c r="S186" s="337"/>
      <c r="T186" s="337"/>
      <c r="U186" s="337"/>
      <c r="V186" s="337"/>
      <c r="W186" s="337"/>
      <c r="X186" s="337"/>
      <c r="Y186" s="430"/>
      <c r="Z186" s="431"/>
      <c r="AA186" s="430"/>
      <c r="AB186" s="430"/>
      <c r="AC186" s="430"/>
      <c r="AD186" s="430"/>
      <c r="AE186" s="430"/>
      <c r="AF186" s="430"/>
      <c r="AG186" s="430"/>
      <c r="AH186" s="430"/>
      <c r="AI186" s="430"/>
      <c r="AJ186" s="430"/>
      <c r="AK186" s="430"/>
      <c r="AL186" s="430"/>
      <c r="AM186" s="334"/>
    </row>
    <row r="187" spans="1:39" ht="15" outlineLevel="1">
      <c r="A187" s="532">
        <v>13</v>
      </c>
      <c r="B187" s="764" t="s">
        <v>24</v>
      </c>
      <c r="C187" s="312" t="s">
        <v>25</v>
      </c>
      <c r="D187" s="316">
        <v>0</v>
      </c>
      <c r="E187" s="316"/>
      <c r="F187" s="316"/>
      <c r="G187" s="316"/>
      <c r="H187" s="316"/>
      <c r="I187" s="316"/>
      <c r="J187" s="316"/>
      <c r="K187" s="316"/>
      <c r="L187" s="316"/>
      <c r="M187" s="316"/>
      <c r="N187" s="316">
        <v>12</v>
      </c>
      <c r="O187" s="316">
        <v>0</v>
      </c>
      <c r="P187" s="316"/>
      <c r="Q187" s="316"/>
      <c r="R187" s="316"/>
      <c r="S187" s="316"/>
      <c r="T187" s="316"/>
      <c r="U187" s="316"/>
      <c r="V187" s="316"/>
      <c r="W187" s="316"/>
      <c r="X187" s="316"/>
      <c r="Y187" s="429"/>
      <c r="Z187" s="429"/>
      <c r="AA187" s="429">
        <v>1</v>
      </c>
      <c r="AB187" s="429"/>
      <c r="AC187" s="429"/>
      <c r="AD187" s="429"/>
      <c r="AE187" s="429"/>
      <c r="AF187" s="429"/>
      <c r="AG187" s="429"/>
      <c r="AH187" s="429"/>
      <c r="AI187" s="429"/>
      <c r="AJ187" s="429"/>
      <c r="AK187" s="429"/>
      <c r="AL187" s="429"/>
      <c r="AM187" s="317">
        <f>SUM(Y187:AL187)</f>
        <v>1</v>
      </c>
    </row>
    <row r="188" spans="1:39" ht="15" outlineLevel="1">
      <c r="B188" s="765" t="s">
        <v>247</v>
      </c>
      <c r="C188" s="312" t="s">
        <v>164</v>
      </c>
      <c r="D188" s="316">
        <v>2390226.86</v>
      </c>
      <c r="E188" s="316">
        <f>'7-d.  2014'!AY47</f>
        <v>2390226.86</v>
      </c>
      <c r="F188" s="316">
        <f>'7-d.  2014'!AZ47</f>
        <v>2409551.9079999998</v>
      </c>
      <c r="G188" s="316">
        <f>'7-d.  2014'!BA47</f>
        <v>2409551.9079999998</v>
      </c>
      <c r="H188" s="316">
        <f>'7-d.  2014'!BB47</f>
        <v>2409551.9079999998</v>
      </c>
      <c r="I188" s="316">
        <f>'7-d.  2014'!BC47</f>
        <v>2409551.9079999998</v>
      </c>
      <c r="J188" s="316">
        <f>'7-d.  2014'!BD47</f>
        <v>2409551.9079999998</v>
      </c>
      <c r="K188" s="316">
        <f>'7-d.  2014'!BE47</f>
        <v>2409551.9079999998</v>
      </c>
      <c r="L188" s="316">
        <f>'7-d.  2014'!BF47</f>
        <v>2409551.9079999998</v>
      </c>
      <c r="M188" s="316">
        <f>'7-d.  2014'!BG47</f>
        <v>2409551.9079999998</v>
      </c>
      <c r="N188" s="316">
        <f>N187</f>
        <v>12</v>
      </c>
      <c r="O188" s="316">
        <v>526</v>
      </c>
      <c r="P188" s="316">
        <f>'7-d.  2014'!T47</f>
        <v>525.86800000000005</v>
      </c>
      <c r="Q188" s="316">
        <f>'7-d.  2014'!U47</f>
        <v>532.31080350000002</v>
      </c>
      <c r="R188" s="316">
        <f>'7-d.  2014'!V47</f>
        <v>532.31080350000002</v>
      </c>
      <c r="S188" s="316">
        <f>'7-d.  2014'!W47</f>
        <v>532.31080350000002</v>
      </c>
      <c r="T188" s="316">
        <f>'7-d.  2014'!X47</f>
        <v>532.31080350000002</v>
      </c>
      <c r="U188" s="316">
        <f>'7-d.  2014'!Y47</f>
        <v>532.31080350000002</v>
      </c>
      <c r="V188" s="316">
        <f>'7-d.  2014'!Z47</f>
        <v>532.31080350000002</v>
      </c>
      <c r="W188" s="316">
        <f>'7-d.  2014'!AA47</f>
        <v>532.31080350000002</v>
      </c>
      <c r="X188" s="316">
        <f>'7-d.  2014'!AB47</f>
        <v>532.31080350000002</v>
      </c>
      <c r="Y188" s="425">
        <f>Y187</f>
        <v>0</v>
      </c>
      <c r="Z188" s="425">
        <f>Z187</f>
        <v>0</v>
      </c>
      <c r="AA188" s="425">
        <f t="shared" ref="AA188:AL188" si="51">AA187</f>
        <v>1</v>
      </c>
      <c r="AB188" s="425">
        <f t="shared" si="51"/>
        <v>0</v>
      </c>
      <c r="AC188" s="425">
        <f t="shared" si="51"/>
        <v>0</v>
      </c>
      <c r="AD188" s="425">
        <f t="shared" si="51"/>
        <v>0</v>
      </c>
      <c r="AE188" s="425">
        <f t="shared" si="51"/>
        <v>0</v>
      </c>
      <c r="AF188" s="425">
        <f t="shared" si="51"/>
        <v>0</v>
      </c>
      <c r="AG188" s="425">
        <f t="shared" si="51"/>
        <v>0</v>
      </c>
      <c r="AH188" s="425">
        <f t="shared" si="51"/>
        <v>0</v>
      </c>
      <c r="AI188" s="425">
        <f t="shared" si="51"/>
        <v>0</v>
      </c>
      <c r="AJ188" s="425">
        <f t="shared" si="51"/>
        <v>0</v>
      </c>
      <c r="AK188" s="425">
        <f t="shared" si="51"/>
        <v>0</v>
      </c>
      <c r="AL188" s="425">
        <f t="shared" si="51"/>
        <v>0</v>
      </c>
      <c r="AM188" s="528"/>
    </row>
    <row r="189" spans="1:39" ht="15.6" outlineLevel="1">
      <c r="B189" s="731"/>
      <c r="C189" s="333"/>
      <c r="D189" s="337"/>
      <c r="E189" s="337"/>
      <c r="F189" s="337"/>
      <c r="G189" s="337"/>
      <c r="H189" s="337"/>
      <c r="I189" s="337"/>
      <c r="J189" s="337"/>
      <c r="K189" s="337"/>
      <c r="L189" s="337"/>
      <c r="M189" s="337"/>
      <c r="N189" s="312"/>
      <c r="O189" s="337"/>
      <c r="P189" s="337"/>
      <c r="Q189" s="337"/>
      <c r="R189" s="337"/>
      <c r="S189" s="337"/>
      <c r="T189" s="337"/>
      <c r="U189" s="337"/>
      <c r="V189" s="337"/>
      <c r="W189" s="337"/>
      <c r="X189" s="337"/>
      <c r="Y189" s="430"/>
      <c r="Z189" s="430"/>
      <c r="AA189" s="430"/>
      <c r="AB189" s="430"/>
      <c r="AC189" s="430"/>
      <c r="AD189" s="430"/>
      <c r="AE189" s="430"/>
      <c r="AF189" s="430"/>
      <c r="AG189" s="430"/>
      <c r="AH189" s="430"/>
      <c r="AI189" s="430"/>
      <c r="AJ189" s="430"/>
      <c r="AK189" s="430"/>
      <c r="AL189" s="430"/>
      <c r="AM189" s="334"/>
    </row>
    <row r="190" spans="1:39" ht="15" outlineLevel="1">
      <c r="A190" s="532">
        <v>14</v>
      </c>
      <c r="B190" s="335" t="s">
        <v>20</v>
      </c>
      <c r="C190" s="312" t="s">
        <v>25</v>
      </c>
      <c r="D190" s="316">
        <v>251762.54500000001</v>
      </c>
      <c r="E190" s="316">
        <f>'7-b.  2012'!AY32</f>
        <v>251762.54462563081</v>
      </c>
      <c r="F190" s="316">
        <f>'7-b.  2012'!AZ32</f>
        <v>251762.54462563081</v>
      </c>
      <c r="G190" s="316">
        <f>'7-b.  2012'!BA32</f>
        <v>251762.54462563081</v>
      </c>
      <c r="H190" s="316">
        <f>'7-b.  2012'!BB32</f>
        <v>0</v>
      </c>
      <c r="I190" s="316">
        <f>'7-b.  2012'!BC32</f>
        <v>0</v>
      </c>
      <c r="J190" s="316">
        <f>'7-b.  2012'!BD32</f>
        <v>0</v>
      </c>
      <c r="K190" s="316">
        <f>'7-b.  2012'!BE32</f>
        <v>0</v>
      </c>
      <c r="L190" s="316">
        <f>'7-b.  2012'!BF32</f>
        <v>0</v>
      </c>
      <c r="M190" s="316">
        <f>'7-b.  2012'!BG32</f>
        <v>0</v>
      </c>
      <c r="N190" s="316">
        <v>12</v>
      </c>
      <c r="O190" s="316">
        <v>51.771999999999998</v>
      </c>
      <c r="P190" s="316">
        <f>'7-b.  2012'!T32</f>
        <v>51.771746295647823</v>
      </c>
      <c r="Q190" s="316">
        <f>'7-b.  2012'!U32</f>
        <v>51.771746295647823</v>
      </c>
      <c r="R190" s="316">
        <f>'7-b.  2012'!V32</f>
        <v>51.771746295647823</v>
      </c>
      <c r="S190" s="316">
        <f>'7-b.  2012'!W32</f>
        <v>0</v>
      </c>
      <c r="T190" s="316">
        <f>'7-b.  2012'!X32</f>
        <v>0</v>
      </c>
      <c r="U190" s="316">
        <f>'7-b.  2012'!Y32</f>
        <v>0</v>
      </c>
      <c r="V190" s="316">
        <f>'7-b.  2012'!Z32</f>
        <v>0</v>
      </c>
      <c r="W190" s="316">
        <f>'7-b.  2012'!AA32</f>
        <v>0</v>
      </c>
      <c r="X190" s="316">
        <f>'7-b.  2012'!AB32</f>
        <v>0</v>
      </c>
      <c r="Y190" s="429"/>
      <c r="Z190" s="429"/>
      <c r="AA190" s="429">
        <v>1</v>
      </c>
      <c r="AB190" s="429"/>
      <c r="AC190" s="429"/>
      <c r="AD190" s="429"/>
      <c r="AE190" s="429"/>
      <c r="AF190" s="429"/>
      <c r="AG190" s="429"/>
      <c r="AH190" s="429"/>
      <c r="AI190" s="429"/>
      <c r="AJ190" s="429"/>
      <c r="AK190" s="429"/>
      <c r="AL190" s="429"/>
      <c r="AM190" s="317">
        <f>SUM(Y190:AL190)</f>
        <v>1</v>
      </c>
    </row>
    <row r="191" spans="1:39" ht="15" outlineLevel="1">
      <c r="B191" s="315" t="s">
        <v>247</v>
      </c>
      <c r="C191" s="312" t="s">
        <v>164</v>
      </c>
      <c r="D191" s="316">
        <v>34570.911999999997</v>
      </c>
      <c r="E191" s="316">
        <f>'7-c.  2013'!AY24+'7-d.  2014'!AY42+'7-d.  2014'!AY43</f>
        <v>34570.911852263001</v>
      </c>
      <c r="F191" s="316">
        <f>'7-c.  2013'!AZ24+'7-d.  2014'!AZ42+'7-d.  2014'!AZ43</f>
        <v>34570.911852263001</v>
      </c>
      <c r="G191" s="316">
        <f>'7-c.  2013'!BA24+'7-d.  2014'!BA42+'7-d.  2014'!BA43</f>
        <v>34570.911852263001</v>
      </c>
      <c r="H191" s="316"/>
      <c r="I191" s="316"/>
      <c r="J191" s="316"/>
      <c r="K191" s="316"/>
      <c r="L191" s="316"/>
      <c r="M191" s="316"/>
      <c r="N191" s="316">
        <f>N190</f>
        <v>12</v>
      </c>
      <c r="O191" s="316">
        <v>7.0739999999999998</v>
      </c>
      <c r="P191" s="316">
        <f>'7-c.  2013'!T24+'7-d.  2014'!T43</f>
        <v>6.9018373559999997</v>
      </c>
      <c r="Q191" s="316">
        <f>'7-c.  2013'!U24+'7-d.  2014'!U43</f>
        <v>6.9018373559999997</v>
      </c>
      <c r="R191" s="316">
        <f>'7-c.  2013'!V24+'7-d.  2014'!V43</f>
        <v>6.9018373559999997</v>
      </c>
      <c r="S191" s="316"/>
      <c r="T191" s="316" t="str">
        <f>'7-c.  2013'!X24</f>
        <v/>
      </c>
      <c r="U191" s="316" t="str">
        <f>'7-c.  2013'!Y24</f>
        <v/>
      </c>
      <c r="V191" s="316" t="str">
        <f>'7-c.  2013'!Z24</f>
        <v/>
      </c>
      <c r="W191" s="316" t="str">
        <f>'7-c.  2013'!AA24</f>
        <v/>
      </c>
      <c r="X191" s="316" t="str">
        <f>'7-c.  2013'!AB24</f>
        <v/>
      </c>
      <c r="Y191" s="425">
        <f>Y190</f>
        <v>0</v>
      </c>
      <c r="Z191" s="425">
        <f>Z190</f>
        <v>0</v>
      </c>
      <c r="AA191" s="425">
        <f t="shared" ref="AA191:AL191" si="52">AA190</f>
        <v>1</v>
      </c>
      <c r="AB191" s="425">
        <f t="shared" si="52"/>
        <v>0</v>
      </c>
      <c r="AC191" s="425">
        <f t="shared" si="52"/>
        <v>0</v>
      </c>
      <c r="AD191" s="425">
        <f t="shared" si="52"/>
        <v>0</v>
      </c>
      <c r="AE191" s="425">
        <f t="shared" si="52"/>
        <v>0</v>
      </c>
      <c r="AF191" s="425">
        <f t="shared" si="52"/>
        <v>0</v>
      </c>
      <c r="AG191" s="425">
        <f t="shared" si="52"/>
        <v>0</v>
      </c>
      <c r="AH191" s="425">
        <f t="shared" si="52"/>
        <v>0</v>
      </c>
      <c r="AI191" s="425">
        <f t="shared" si="52"/>
        <v>0</v>
      </c>
      <c r="AJ191" s="425">
        <f t="shared" si="52"/>
        <v>0</v>
      </c>
      <c r="AK191" s="425">
        <f t="shared" si="52"/>
        <v>0</v>
      </c>
      <c r="AL191" s="425">
        <f t="shared" si="52"/>
        <v>0</v>
      </c>
      <c r="AM191" s="528"/>
    </row>
    <row r="192" spans="1:39" ht="15" outlineLevel="1">
      <c r="B192" s="335"/>
      <c r="C192" s="333"/>
      <c r="D192" s="337"/>
      <c r="E192" s="337"/>
      <c r="F192" s="337"/>
      <c r="G192" s="337"/>
      <c r="H192" s="337"/>
      <c r="I192" s="337"/>
      <c r="J192" s="337"/>
      <c r="K192" s="337"/>
      <c r="L192" s="337"/>
      <c r="M192" s="337"/>
      <c r="N192" s="312"/>
      <c r="O192" s="337"/>
      <c r="P192" s="337"/>
      <c r="Q192" s="337"/>
      <c r="R192" s="337"/>
      <c r="S192" s="337"/>
      <c r="T192" s="337"/>
      <c r="U192" s="337"/>
      <c r="V192" s="337"/>
      <c r="W192" s="337"/>
      <c r="X192" s="337"/>
      <c r="Y192" s="430"/>
      <c r="Z192" s="431"/>
      <c r="AA192" s="430"/>
      <c r="AB192" s="430"/>
      <c r="AC192" s="430"/>
      <c r="AD192" s="430"/>
      <c r="AE192" s="430"/>
      <c r="AF192" s="430"/>
      <c r="AG192" s="430"/>
      <c r="AH192" s="430"/>
      <c r="AI192" s="430"/>
      <c r="AJ192" s="430"/>
      <c r="AK192" s="430"/>
      <c r="AL192" s="430"/>
      <c r="AM192" s="334"/>
    </row>
    <row r="193" spans="1:39" s="304" customFormat="1" ht="15" outlineLevel="1">
      <c r="A193" s="532">
        <v>15</v>
      </c>
      <c r="B193" s="335" t="s">
        <v>500</v>
      </c>
      <c r="C193" s="312" t="s">
        <v>25</v>
      </c>
      <c r="D193" s="316"/>
      <c r="E193" s="316"/>
      <c r="F193" s="316"/>
      <c r="G193" s="316"/>
      <c r="H193" s="316"/>
      <c r="I193" s="316"/>
      <c r="J193" s="316"/>
      <c r="K193" s="316"/>
      <c r="L193" s="316"/>
      <c r="M193" s="316"/>
      <c r="N193" s="312"/>
      <c r="O193" s="316"/>
      <c r="P193" s="316"/>
      <c r="Q193" s="316"/>
      <c r="R193" s="316"/>
      <c r="S193" s="316"/>
      <c r="T193" s="316"/>
      <c r="U193" s="316"/>
      <c r="V193" s="316"/>
      <c r="W193" s="316"/>
      <c r="X193" s="316"/>
      <c r="Y193" s="429"/>
      <c r="Z193" s="429"/>
      <c r="AA193" s="429"/>
      <c r="AB193" s="429"/>
      <c r="AC193" s="429"/>
      <c r="AD193" s="429"/>
      <c r="AE193" s="429"/>
      <c r="AF193" s="429"/>
      <c r="AG193" s="429"/>
      <c r="AH193" s="429"/>
      <c r="AI193" s="429"/>
      <c r="AJ193" s="429"/>
      <c r="AK193" s="429"/>
      <c r="AL193" s="429"/>
      <c r="AM193" s="317">
        <f>SUM(Y193:AL193)</f>
        <v>0</v>
      </c>
    </row>
    <row r="194" spans="1:39" s="304" customFormat="1" ht="15" outlineLevel="1">
      <c r="A194" s="532"/>
      <c r="B194" s="336" t="s">
        <v>247</v>
      </c>
      <c r="C194" s="312" t="s">
        <v>164</v>
      </c>
      <c r="D194" s="316"/>
      <c r="E194" s="316"/>
      <c r="F194" s="316"/>
      <c r="G194" s="316"/>
      <c r="H194" s="316"/>
      <c r="I194" s="316"/>
      <c r="J194" s="316"/>
      <c r="K194" s="316"/>
      <c r="L194" s="316"/>
      <c r="M194" s="316"/>
      <c r="N194" s="312"/>
      <c r="O194" s="316"/>
      <c r="P194" s="316"/>
      <c r="Q194" s="316"/>
      <c r="R194" s="316"/>
      <c r="S194" s="316"/>
      <c r="T194" s="316"/>
      <c r="U194" s="316"/>
      <c r="V194" s="316"/>
      <c r="W194" s="316"/>
      <c r="X194" s="316"/>
      <c r="Y194" s="425">
        <f>Y193</f>
        <v>0</v>
      </c>
      <c r="Z194" s="425">
        <f>Z193</f>
        <v>0</v>
      </c>
      <c r="AA194" s="425">
        <f t="shared" ref="AA194:AL194" si="53">AA193</f>
        <v>0</v>
      </c>
      <c r="AB194" s="425">
        <f t="shared" si="53"/>
        <v>0</v>
      </c>
      <c r="AC194" s="425">
        <f t="shared" si="53"/>
        <v>0</v>
      </c>
      <c r="AD194" s="425">
        <f t="shared" si="53"/>
        <v>0</v>
      </c>
      <c r="AE194" s="425">
        <f t="shared" si="53"/>
        <v>0</v>
      </c>
      <c r="AF194" s="425">
        <f t="shared" si="53"/>
        <v>0</v>
      </c>
      <c r="AG194" s="425">
        <f t="shared" si="53"/>
        <v>0</v>
      </c>
      <c r="AH194" s="425">
        <f t="shared" si="53"/>
        <v>0</v>
      </c>
      <c r="AI194" s="425">
        <f t="shared" si="53"/>
        <v>0</v>
      </c>
      <c r="AJ194" s="425">
        <f t="shared" si="53"/>
        <v>0</v>
      </c>
      <c r="AK194" s="425">
        <f t="shared" si="53"/>
        <v>0</v>
      </c>
      <c r="AL194" s="425">
        <f t="shared" si="53"/>
        <v>0</v>
      </c>
      <c r="AM194" s="528"/>
    </row>
    <row r="195" spans="1:39" s="304" customFormat="1" ht="15" outlineLevel="1">
      <c r="A195" s="532"/>
      <c r="B195" s="335"/>
      <c r="C195" s="333"/>
      <c r="D195" s="337"/>
      <c r="E195" s="337"/>
      <c r="F195" s="337"/>
      <c r="G195" s="337"/>
      <c r="H195" s="337"/>
      <c r="I195" s="337"/>
      <c r="J195" s="337"/>
      <c r="K195" s="337"/>
      <c r="L195" s="337"/>
      <c r="M195" s="337"/>
      <c r="N195" s="312"/>
      <c r="O195" s="337"/>
      <c r="P195" s="337"/>
      <c r="Q195" s="337"/>
      <c r="R195" s="337"/>
      <c r="S195" s="337"/>
      <c r="T195" s="337"/>
      <c r="U195" s="337"/>
      <c r="V195" s="337"/>
      <c r="W195" s="337"/>
      <c r="X195" s="337"/>
      <c r="Y195" s="432"/>
      <c r="Z195" s="430"/>
      <c r="AA195" s="430"/>
      <c r="AB195" s="430"/>
      <c r="AC195" s="430"/>
      <c r="AD195" s="430"/>
      <c r="AE195" s="430"/>
      <c r="AF195" s="430"/>
      <c r="AG195" s="430"/>
      <c r="AH195" s="430"/>
      <c r="AI195" s="430"/>
      <c r="AJ195" s="430"/>
      <c r="AK195" s="430"/>
      <c r="AL195" s="430"/>
      <c r="AM195" s="334"/>
    </row>
    <row r="196" spans="1:39" s="304" customFormat="1" ht="15" outlineLevel="1">
      <c r="A196" s="532">
        <v>16</v>
      </c>
      <c r="B196" s="335" t="s">
        <v>501</v>
      </c>
      <c r="C196" s="312" t="s">
        <v>25</v>
      </c>
      <c r="D196" s="316"/>
      <c r="E196" s="316"/>
      <c r="F196" s="316"/>
      <c r="G196" s="316"/>
      <c r="H196" s="316"/>
      <c r="I196" s="316"/>
      <c r="J196" s="316"/>
      <c r="K196" s="316"/>
      <c r="L196" s="316"/>
      <c r="M196" s="316"/>
      <c r="N196" s="312"/>
      <c r="O196" s="316"/>
      <c r="P196" s="316"/>
      <c r="Q196" s="316"/>
      <c r="R196" s="316"/>
      <c r="S196" s="316"/>
      <c r="T196" s="316"/>
      <c r="U196" s="316"/>
      <c r="V196" s="316"/>
      <c r="W196" s="316"/>
      <c r="X196" s="316"/>
      <c r="Y196" s="429"/>
      <c r="Z196" s="429"/>
      <c r="AA196" s="429"/>
      <c r="AB196" s="429"/>
      <c r="AC196" s="429"/>
      <c r="AD196" s="429"/>
      <c r="AE196" s="429"/>
      <c r="AF196" s="429"/>
      <c r="AG196" s="429"/>
      <c r="AH196" s="429"/>
      <c r="AI196" s="429"/>
      <c r="AJ196" s="429"/>
      <c r="AK196" s="429"/>
      <c r="AL196" s="429"/>
      <c r="AM196" s="317">
        <f>SUM(Y196:AL196)</f>
        <v>0</v>
      </c>
    </row>
    <row r="197" spans="1:39" s="304" customFormat="1" ht="15" outlineLevel="1">
      <c r="A197" s="532"/>
      <c r="B197" s="336" t="s">
        <v>247</v>
      </c>
      <c r="C197" s="312" t="s">
        <v>164</v>
      </c>
      <c r="D197" s="316"/>
      <c r="E197" s="316"/>
      <c r="F197" s="316"/>
      <c r="G197" s="316"/>
      <c r="H197" s="316"/>
      <c r="I197" s="316"/>
      <c r="J197" s="316"/>
      <c r="K197" s="316"/>
      <c r="L197" s="316"/>
      <c r="M197" s="316"/>
      <c r="N197" s="312"/>
      <c r="O197" s="316"/>
      <c r="P197" s="316"/>
      <c r="Q197" s="316"/>
      <c r="R197" s="316"/>
      <c r="S197" s="316"/>
      <c r="T197" s="316"/>
      <c r="U197" s="316"/>
      <c r="V197" s="316"/>
      <c r="W197" s="316"/>
      <c r="X197" s="316"/>
      <c r="Y197" s="425">
        <f>Y196</f>
        <v>0</v>
      </c>
      <c r="Z197" s="425">
        <f>Z196</f>
        <v>0</v>
      </c>
      <c r="AA197" s="425">
        <f t="shared" ref="AA197:AL197" si="54">AA196</f>
        <v>0</v>
      </c>
      <c r="AB197" s="425">
        <f t="shared" si="54"/>
        <v>0</v>
      </c>
      <c r="AC197" s="425">
        <f t="shared" si="54"/>
        <v>0</v>
      </c>
      <c r="AD197" s="425">
        <f t="shared" si="54"/>
        <v>0</v>
      </c>
      <c r="AE197" s="425">
        <f t="shared" si="54"/>
        <v>0</v>
      </c>
      <c r="AF197" s="425">
        <f t="shared" si="54"/>
        <v>0</v>
      </c>
      <c r="AG197" s="425">
        <f t="shared" si="54"/>
        <v>0</v>
      </c>
      <c r="AH197" s="425">
        <f t="shared" si="54"/>
        <v>0</v>
      </c>
      <c r="AI197" s="425">
        <f t="shared" si="54"/>
        <v>0</v>
      </c>
      <c r="AJ197" s="425">
        <f t="shared" si="54"/>
        <v>0</v>
      </c>
      <c r="AK197" s="425">
        <f t="shared" si="54"/>
        <v>0</v>
      </c>
      <c r="AL197" s="425">
        <f t="shared" si="54"/>
        <v>0</v>
      </c>
      <c r="AM197" s="528"/>
    </row>
    <row r="198" spans="1:39" s="304" customFormat="1" ht="15" outlineLevel="1">
      <c r="A198" s="532"/>
      <c r="B198" s="335"/>
      <c r="C198" s="333"/>
      <c r="D198" s="337"/>
      <c r="E198" s="337"/>
      <c r="F198" s="337"/>
      <c r="G198" s="337"/>
      <c r="H198" s="337"/>
      <c r="I198" s="337"/>
      <c r="J198" s="337"/>
      <c r="K198" s="337"/>
      <c r="L198" s="337"/>
      <c r="M198" s="337"/>
      <c r="N198" s="312"/>
      <c r="O198" s="337"/>
      <c r="P198" s="337"/>
      <c r="Q198" s="337"/>
      <c r="R198" s="337"/>
      <c r="S198" s="337"/>
      <c r="T198" s="337"/>
      <c r="U198" s="337"/>
      <c r="V198" s="337"/>
      <c r="W198" s="337"/>
      <c r="X198" s="337"/>
      <c r="Y198" s="432"/>
      <c r="Z198" s="430"/>
      <c r="AA198" s="430"/>
      <c r="AB198" s="430"/>
      <c r="AC198" s="430"/>
      <c r="AD198" s="430"/>
      <c r="AE198" s="430"/>
      <c r="AF198" s="430"/>
      <c r="AG198" s="430"/>
      <c r="AH198" s="430"/>
      <c r="AI198" s="430"/>
      <c r="AJ198" s="430"/>
      <c r="AK198" s="430"/>
      <c r="AL198" s="430"/>
      <c r="AM198" s="334"/>
    </row>
    <row r="199" spans="1:39" ht="15" outlineLevel="1">
      <c r="A199" s="532">
        <v>17</v>
      </c>
      <c r="B199" s="335" t="s">
        <v>9</v>
      </c>
      <c r="C199" s="312" t="s">
        <v>25</v>
      </c>
      <c r="D199" s="316">
        <v>17913</v>
      </c>
      <c r="E199" s="316">
        <f>'7-b.  2012'!AY33</f>
        <v>0</v>
      </c>
      <c r="F199" s="316">
        <f>'7-b.  2012'!AZ33</f>
        <v>0</v>
      </c>
      <c r="G199" s="316">
        <f>'7-b.  2012'!BA33</f>
        <v>0</v>
      </c>
      <c r="H199" s="316">
        <f>'7-b.  2012'!BB33</f>
        <v>0</v>
      </c>
      <c r="I199" s="316">
        <f>'7-b.  2012'!BC33</f>
        <v>0</v>
      </c>
      <c r="J199" s="316">
        <f>'7-b.  2012'!BD33</f>
        <v>0</v>
      </c>
      <c r="K199" s="316">
        <f>'7-b.  2012'!BE33</f>
        <v>0</v>
      </c>
      <c r="L199" s="316">
        <f>'7-b.  2012'!BF33</f>
        <v>0</v>
      </c>
      <c r="M199" s="316">
        <f>'7-b.  2012'!BG33</f>
        <v>0</v>
      </c>
      <c r="N199" s="312"/>
      <c r="O199" s="316">
        <v>1232</v>
      </c>
      <c r="P199" s="316">
        <f>'7-b.  2012'!T33</f>
        <v>0</v>
      </c>
      <c r="Q199" s="316">
        <f>'7-b.  2012'!U33</f>
        <v>0</v>
      </c>
      <c r="R199" s="316">
        <f>'7-b.  2012'!V33</f>
        <v>0</v>
      </c>
      <c r="S199" s="316">
        <f>'7-b.  2012'!W33</f>
        <v>0</v>
      </c>
      <c r="T199" s="316">
        <f>'7-b.  2012'!X33</f>
        <v>0</v>
      </c>
      <c r="U199" s="316">
        <f>'7-b.  2012'!Y33</f>
        <v>0</v>
      </c>
      <c r="V199" s="316">
        <f>'7-b.  2012'!Z33</f>
        <v>0</v>
      </c>
      <c r="W199" s="316">
        <f>'7-b.  2012'!AA33</f>
        <v>0</v>
      </c>
      <c r="X199" s="316">
        <f>'7-b.  2012'!AB33</f>
        <v>0</v>
      </c>
      <c r="Y199" s="429"/>
      <c r="Z199" s="429"/>
      <c r="AA199" s="429"/>
      <c r="AB199" s="429"/>
      <c r="AC199" s="429"/>
      <c r="AD199" s="429"/>
      <c r="AE199" s="429"/>
      <c r="AF199" s="429"/>
      <c r="AG199" s="429"/>
      <c r="AH199" s="429"/>
      <c r="AI199" s="429"/>
      <c r="AJ199" s="429"/>
      <c r="AK199" s="429"/>
      <c r="AL199" s="429"/>
      <c r="AM199" s="317">
        <f>SUM(Y199:AL199)</f>
        <v>0</v>
      </c>
    </row>
    <row r="200" spans="1:39" ht="15" outlineLevel="1">
      <c r="B200" s="315" t="s">
        <v>247</v>
      </c>
      <c r="C200" s="312" t="s">
        <v>164</v>
      </c>
      <c r="D200" s="316"/>
      <c r="E200" s="316"/>
      <c r="F200" s="316"/>
      <c r="G200" s="316"/>
      <c r="H200" s="316"/>
      <c r="I200" s="316"/>
      <c r="J200" s="316"/>
      <c r="K200" s="316"/>
      <c r="L200" s="316"/>
      <c r="M200" s="316"/>
      <c r="N200" s="312"/>
      <c r="O200" s="316"/>
      <c r="P200" s="316"/>
      <c r="Q200" s="316"/>
      <c r="R200" s="316"/>
      <c r="S200" s="316"/>
      <c r="T200" s="316"/>
      <c r="U200" s="316"/>
      <c r="V200" s="316"/>
      <c r="W200" s="316"/>
      <c r="X200" s="316"/>
      <c r="Y200" s="425">
        <f>Y199</f>
        <v>0</v>
      </c>
      <c r="Z200" s="425">
        <f>Z199</f>
        <v>0</v>
      </c>
      <c r="AA200" s="425">
        <f t="shared" ref="AA200:AL200" si="55">AA199</f>
        <v>0</v>
      </c>
      <c r="AB200" s="425">
        <f t="shared" si="55"/>
        <v>0</v>
      </c>
      <c r="AC200" s="425">
        <f t="shared" si="55"/>
        <v>0</v>
      </c>
      <c r="AD200" s="425">
        <f t="shared" si="55"/>
        <v>0</v>
      </c>
      <c r="AE200" s="425">
        <f t="shared" si="55"/>
        <v>0</v>
      </c>
      <c r="AF200" s="425">
        <f t="shared" si="55"/>
        <v>0</v>
      </c>
      <c r="AG200" s="425">
        <f t="shared" si="55"/>
        <v>0</v>
      </c>
      <c r="AH200" s="425">
        <f t="shared" si="55"/>
        <v>0</v>
      </c>
      <c r="AI200" s="425">
        <f t="shared" si="55"/>
        <v>0</v>
      </c>
      <c r="AJ200" s="425">
        <f t="shared" si="55"/>
        <v>0</v>
      </c>
      <c r="AK200" s="425">
        <f t="shared" si="55"/>
        <v>0</v>
      </c>
      <c r="AL200" s="425">
        <f t="shared" si="55"/>
        <v>0</v>
      </c>
      <c r="AM200" s="528"/>
    </row>
    <row r="201" spans="1:39" ht="15" outlineLevel="1">
      <c r="B201" s="336"/>
      <c r="C201" s="326"/>
      <c r="D201" s="312"/>
      <c r="E201" s="312"/>
      <c r="F201" s="312"/>
      <c r="G201" s="312"/>
      <c r="H201" s="312"/>
      <c r="I201" s="312"/>
      <c r="J201" s="312"/>
      <c r="K201" s="312"/>
      <c r="L201" s="312"/>
      <c r="M201" s="312"/>
      <c r="N201" s="312"/>
      <c r="O201" s="312"/>
      <c r="P201" s="312"/>
      <c r="Q201" s="312"/>
      <c r="R201" s="312"/>
      <c r="S201" s="312"/>
      <c r="T201" s="312"/>
      <c r="U201" s="312"/>
      <c r="V201" s="312"/>
      <c r="W201" s="312"/>
      <c r="X201" s="312"/>
      <c r="Y201" s="433"/>
      <c r="Z201" s="434"/>
      <c r="AA201" s="434"/>
      <c r="AB201" s="434"/>
      <c r="AC201" s="434"/>
      <c r="AD201" s="434"/>
      <c r="AE201" s="434"/>
      <c r="AF201" s="434"/>
      <c r="AG201" s="434"/>
      <c r="AH201" s="434"/>
      <c r="AI201" s="434"/>
      <c r="AJ201" s="434"/>
      <c r="AK201" s="434"/>
      <c r="AL201" s="434"/>
      <c r="AM201" s="338"/>
    </row>
    <row r="202" spans="1:39" ht="15.6" outlineLevel="1">
      <c r="A202" s="533"/>
      <c r="B202" s="309" t="s">
        <v>10</v>
      </c>
      <c r="C202" s="310"/>
      <c r="D202" s="310"/>
      <c r="E202" s="310"/>
      <c r="F202" s="310"/>
      <c r="G202" s="310"/>
      <c r="H202" s="310"/>
      <c r="I202" s="310"/>
      <c r="J202" s="310"/>
      <c r="K202" s="310"/>
      <c r="L202" s="310"/>
      <c r="M202" s="310"/>
      <c r="N202" s="311"/>
      <c r="O202" s="310"/>
      <c r="P202" s="310"/>
      <c r="Q202" s="310"/>
      <c r="R202" s="310"/>
      <c r="S202" s="310"/>
      <c r="T202" s="310"/>
      <c r="U202" s="310"/>
      <c r="V202" s="310"/>
      <c r="W202" s="310"/>
      <c r="X202" s="310"/>
      <c r="Y202" s="428"/>
      <c r="Z202" s="428"/>
      <c r="AA202" s="428"/>
      <c r="AB202" s="428"/>
      <c r="AC202" s="428"/>
      <c r="AD202" s="428"/>
      <c r="AE202" s="428"/>
      <c r="AF202" s="428"/>
      <c r="AG202" s="428"/>
      <c r="AH202" s="428"/>
      <c r="AI202" s="428"/>
      <c r="AJ202" s="428"/>
      <c r="AK202" s="428"/>
      <c r="AL202" s="428"/>
      <c r="AM202" s="313"/>
    </row>
    <row r="203" spans="1:39" ht="15" outlineLevel="1">
      <c r="A203" s="532">
        <v>18</v>
      </c>
      <c r="B203" s="336" t="s">
        <v>11</v>
      </c>
      <c r="C203" s="312" t="s">
        <v>25</v>
      </c>
      <c r="D203" s="316"/>
      <c r="E203" s="316"/>
      <c r="F203" s="316"/>
      <c r="G203" s="316"/>
      <c r="H203" s="316"/>
      <c r="I203" s="316"/>
      <c r="J203" s="316"/>
      <c r="K203" s="316"/>
      <c r="L203" s="316"/>
      <c r="M203" s="316"/>
      <c r="N203" s="316">
        <v>12</v>
      </c>
      <c r="O203" s="316"/>
      <c r="P203" s="316"/>
      <c r="Q203" s="316"/>
      <c r="R203" s="316"/>
      <c r="S203" s="316"/>
      <c r="T203" s="316"/>
      <c r="U203" s="316"/>
      <c r="V203" s="316"/>
      <c r="W203" s="316"/>
      <c r="X203" s="316"/>
      <c r="Y203" s="440"/>
      <c r="Z203" s="429"/>
      <c r="AA203" s="429"/>
      <c r="AB203" s="429"/>
      <c r="AC203" s="429"/>
      <c r="AD203" s="429"/>
      <c r="AE203" s="429"/>
      <c r="AF203" s="429"/>
      <c r="AG203" s="429"/>
      <c r="AH203" s="429"/>
      <c r="AI203" s="429"/>
      <c r="AJ203" s="429"/>
      <c r="AK203" s="429"/>
      <c r="AL203" s="429"/>
      <c r="AM203" s="317">
        <f>SUM(Y203:AL203)</f>
        <v>0</v>
      </c>
    </row>
    <row r="204" spans="1:39" ht="15" outlineLevel="1">
      <c r="B204" s="315" t="s">
        <v>247</v>
      </c>
      <c r="C204" s="312" t="s">
        <v>164</v>
      </c>
      <c r="D204" s="316"/>
      <c r="E204" s="316"/>
      <c r="F204" s="316"/>
      <c r="G204" s="316"/>
      <c r="H204" s="316"/>
      <c r="I204" s="316"/>
      <c r="J204" s="316"/>
      <c r="K204" s="316"/>
      <c r="L204" s="316"/>
      <c r="M204" s="316"/>
      <c r="N204" s="316">
        <f>N203</f>
        <v>12</v>
      </c>
      <c r="O204" s="316"/>
      <c r="P204" s="316"/>
      <c r="Q204" s="316"/>
      <c r="R204" s="316"/>
      <c r="S204" s="316"/>
      <c r="T204" s="316"/>
      <c r="U204" s="316"/>
      <c r="V204" s="316"/>
      <c r="W204" s="316"/>
      <c r="X204" s="316"/>
      <c r="Y204" s="425">
        <f>Y203</f>
        <v>0</v>
      </c>
      <c r="Z204" s="425">
        <f>Z203</f>
        <v>0</v>
      </c>
      <c r="AA204" s="425">
        <f t="shared" ref="AA204:AL204" si="56">AA203</f>
        <v>0</v>
      </c>
      <c r="AB204" s="425">
        <f t="shared" si="56"/>
        <v>0</v>
      </c>
      <c r="AC204" s="425">
        <f t="shared" si="56"/>
        <v>0</v>
      </c>
      <c r="AD204" s="425">
        <f t="shared" si="56"/>
        <v>0</v>
      </c>
      <c r="AE204" s="425">
        <f t="shared" si="56"/>
        <v>0</v>
      </c>
      <c r="AF204" s="425">
        <f t="shared" si="56"/>
        <v>0</v>
      </c>
      <c r="AG204" s="425">
        <f t="shared" si="56"/>
        <v>0</v>
      </c>
      <c r="AH204" s="425">
        <f t="shared" si="56"/>
        <v>0</v>
      </c>
      <c r="AI204" s="425">
        <f t="shared" si="56"/>
        <v>0</v>
      </c>
      <c r="AJ204" s="425">
        <f t="shared" si="56"/>
        <v>0</v>
      </c>
      <c r="AK204" s="425">
        <f t="shared" si="56"/>
        <v>0</v>
      </c>
      <c r="AL204" s="425">
        <f t="shared" si="56"/>
        <v>0</v>
      </c>
      <c r="AM204" s="528"/>
    </row>
    <row r="205" spans="1:39" ht="15" outlineLevel="1">
      <c r="A205" s="535"/>
      <c r="B205" s="336"/>
      <c r="C205" s="326"/>
      <c r="D205" s="312"/>
      <c r="E205" s="312"/>
      <c r="F205" s="312"/>
      <c r="G205" s="312"/>
      <c r="H205" s="312"/>
      <c r="I205" s="312"/>
      <c r="J205" s="312"/>
      <c r="K205" s="312"/>
      <c r="L205" s="312"/>
      <c r="M205" s="312"/>
      <c r="N205" s="312"/>
      <c r="O205" s="312"/>
      <c r="P205" s="312"/>
      <c r="Q205" s="312"/>
      <c r="R205" s="312"/>
      <c r="S205" s="312"/>
      <c r="T205" s="312"/>
      <c r="U205" s="312"/>
      <c r="V205" s="312"/>
      <c r="W205" s="312"/>
      <c r="X205" s="312"/>
      <c r="Y205" s="426"/>
      <c r="Z205" s="435"/>
      <c r="AA205" s="435"/>
      <c r="AB205" s="435"/>
      <c r="AC205" s="435"/>
      <c r="AD205" s="435"/>
      <c r="AE205" s="435"/>
      <c r="AF205" s="435"/>
      <c r="AG205" s="435"/>
      <c r="AH205" s="435"/>
      <c r="AI205" s="435"/>
      <c r="AJ205" s="435"/>
      <c r="AK205" s="435"/>
      <c r="AL205" s="435"/>
      <c r="AM205" s="327"/>
    </row>
    <row r="206" spans="1:39" ht="15" outlineLevel="1">
      <c r="A206" s="532">
        <v>19</v>
      </c>
      <c r="B206" s="336" t="s">
        <v>12</v>
      </c>
      <c r="C206" s="312" t="s">
        <v>25</v>
      </c>
      <c r="D206" s="316"/>
      <c r="E206" s="316"/>
      <c r="F206" s="316"/>
      <c r="G206" s="316"/>
      <c r="H206" s="316"/>
      <c r="I206" s="316"/>
      <c r="J206" s="316"/>
      <c r="K206" s="316"/>
      <c r="L206" s="316"/>
      <c r="M206" s="316"/>
      <c r="N206" s="316">
        <v>12</v>
      </c>
      <c r="O206" s="316"/>
      <c r="P206" s="316"/>
      <c r="Q206" s="316"/>
      <c r="R206" s="316"/>
      <c r="S206" s="316"/>
      <c r="T206" s="316"/>
      <c r="U206" s="316"/>
      <c r="V206" s="316"/>
      <c r="W206" s="316"/>
      <c r="X206" s="316"/>
      <c r="Y206" s="424"/>
      <c r="Z206" s="429"/>
      <c r="AA206" s="429"/>
      <c r="AB206" s="429"/>
      <c r="AC206" s="429"/>
      <c r="AD206" s="429"/>
      <c r="AE206" s="429"/>
      <c r="AF206" s="429"/>
      <c r="AG206" s="429"/>
      <c r="AH206" s="429"/>
      <c r="AI206" s="429"/>
      <c r="AJ206" s="429"/>
      <c r="AK206" s="429"/>
      <c r="AL206" s="429"/>
      <c r="AM206" s="317">
        <f>SUM(Y206:AL206)</f>
        <v>0</v>
      </c>
    </row>
    <row r="207" spans="1:39" ht="15" outlineLevel="1">
      <c r="B207" s="315" t="s">
        <v>247</v>
      </c>
      <c r="C207" s="312" t="s">
        <v>164</v>
      </c>
      <c r="D207" s="316"/>
      <c r="E207" s="316"/>
      <c r="F207" s="316"/>
      <c r="G207" s="316"/>
      <c r="H207" s="316"/>
      <c r="I207" s="316"/>
      <c r="J207" s="316"/>
      <c r="K207" s="316"/>
      <c r="L207" s="316"/>
      <c r="M207" s="316"/>
      <c r="N207" s="316">
        <f>N206</f>
        <v>12</v>
      </c>
      <c r="O207" s="316"/>
      <c r="P207" s="316"/>
      <c r="Q207" s="316"/>
      <c r="R207" s="316"/>
      <c r="S207" s="316"/>
      <c r="T207" s="316"/>
      <c r="U207" s="316"/>
      <c r="V207" s="316"/>
      <c r="W207" s="316"/>
      <c r="X207" s="316"/>
      <c r="Y207" s="425">
        <f>Y206</f>
        <v>0</v>
      </c>
      <c r="Z207" s="425">
        <f>Z206</f>
        <v>0</v>
      </c>
      <c r="AA207" s="425">
        <f t="shared" ref="AA207:AL207" si="57">AA206</f>
        <v>0</v>
      </c>
      <c r="AB207" s="425">
        <f t="shared" si="57"/>
        <v>0</v>
      </c>
      <c r="AC207" s="425">
        <f t="shared" si="57"/>
        <v>0</v>
      </c>
      <c r="AD207" s="425">
        <f t="shared" si="57"/>
        <v>0</v>
      </c>
      <c r="AE207" s="425">
        <f t="shared" si="57"/>
        <v>0</v>
      </c>
      <c r="AF207" s="425">
        <f t="shared" si="57"/>
        <v>0</v>
      </c>
      <c r="AG207" s="425">
        <f t="shared" si="57"/>
        <v>0</v>
      </c>
      <c r="AH207" s="425">
        <f t="shared" si="57"/>
        <v>0</v>
      </c>
      <c r="AI207" s="425">
        <f t="shared" si="57"/>
        <v>0</v>
      </c>
      <c r="AJ207" s="425">
        <f t="shared" si="57"/>
        <v>0</v>
      </c>
      <c r="AK207" s="425">
        <f t="shared" si="57"/>
        <v>0</v>
      </c>
      <c r="AL207" s="425">
        <f t="shared" si="57"/>
        <v>0</v>
      </c>
      <c r="AM207" s="528"/>
    </row>
    <row r="208" spans="1:39" ht="15" outlineLevel="1">
      <c r="B208" s="336"/>
      <c r="C208" s="326"/>
      <c r="D208" s="312"/>
      <c r="E208" s="312"/>
      <c r="F208" s="312"/>
      <c r="G208" s="312"/>
      <c r="H208" s="312"/>
      <c r="I208" s="312"/>
      <c r="J208" s="312"/>
      <c r="K208" s="312"/>
      <c r="L208" s="312"/>
      <c r="M208" s="312"/>
      <c r="N208" s="312"/>
      <c r="O208" s="312"/>
      <c r="P208" s="312"/>
      <c r="Q208" s="312"/>
      <c r="R208" s="312"/>
      <c r="S208" s="312"/>
      <c r="T208" s="312"/>
      <c r="U208" s="312"/>
      <c r="V208" s="312"/>
      <c r="W208" s="312"/>
      <c r="X208" s="312"/>
      <c r="Y208" s="436"/>
      <c r="Z208" s="436"/>
      <c r="AA208" s="426"/>
      <c r="AB208" s="426"/>
      <c r="AC208" s="426"/>
      <c r="AD208" s="426"/>
      <c r="AE208" s="426"/>
      <c r="AF208" s="426"/>
      <c r="AG208" s="426"/>
      <c r="AH208" s="426"/>
      <c r="AI208" s="426"/>
      <c r="AJ208" s="426"/>
      <c r="AK208" s="426"/>
      <c r="AL208" s="426"/>
      <c r="AM208" s="327"/>
    </row>
    <row r="209" spans="1:39" ht="15" outlineLevel="1">
      <c r="A209" s="532">
        <v>20</v>
      </c>
      <c r="B209" s="336" t="s">
        <v>13</v>
      </c>
      <c r="C209" s="312" t="s">
        <v>25</v>
      </c>
      <c r="D209" s="316">
        <v>36000</v>
      </c>
      <c r="E209" s="316">
        <f>'7-b.  2012'!AY36</f>
        <v>36000</v>
      </c>
      <c r="F209" s="316">
        <f>'7-b.  2012'!AZ36</f>
        <v>36000</v>
      </c>
      <c r="G209" s="316">
        <f>'7-b.  2012'!BA36</f>
        <v>36000</v>
      </c>
      <c r="H209" s="316">
        <f>'7-b.  2012'!BB36</f>
        <v>36000</v>
      </c>
      <c r="I209" s="316">
        <f>'7-b.  2012'!BC36</f>
        <v>36000</v>
      </c>
      <c r="J209" s="316">
        <f>'7-b.  2012'!BD36</f>
        <v>36000</v>
      </c>
      <c r="K209" s="316">
        <f>'7-b.  2012'!BE36</f>
        <v>36000</v>
      </c>
      <c r="L209" s="316">
        <f>'7-b.  2012'!BF36</f>
        <v>36000</v>
      </c>
      <c r="M209" s="316">
        <f>'7-b.  2012'!BG36</f>
        <v>36000</v>
      </c>
      <c r="N209" s="316">
        <v>12</v>
      </c>
      <c r="O209" s="316">
        <v>18.5</v>
      </c>
      <c r="P209" s="316">
        <f>'7-b.  2012'!T36</f>
        <v>18.513000000000002</v>
      </c>
      <c r="Q209" s="316">
        <f>'7-b.  2012'!U36</f>
        <v>18.513000000000002</v>
      </c>
      <c r="R209" s="316">
        <f>'7-b.  2012'!V36</f>
        <v>18.513000000000002</v>
      </c>
      <c r="S209" s="316">
        <f>'7-b.  2012'!W36</f>
        <v>18.513000000000002</v>
      </c>
      <c r="T209" s="316">
        <f>'7-b.  2012'!X36</f>
        <v>18.513000000000002</v>
      </c>
      <c r="U209" s="316">
        <f>'7-b.  2012'!Y36</f>
        <v>18.513000000000002</v>
      </c>
      <c r="V209" s="316">
        <f>'7-b.  2012'!Z36</f>
        <v>18.513000000000002</v>
      </c>
      <c r="W209" s="316">
        <f>'7-b.  2012'!AA36</f>
        <v>18.513000000000002</v>
      </c>
      <c r="X209" s="316">
        <f>'7-b.  2012'!AB36</f>
        <v>18.513000000000002</v>
      </c>
      <c r="Y209" s="424"/>
      <c r="Z209" s="429"/>
      <c r="AA209" s="429">
        <v>1</v>
      </c>
      <c r="AB209" s="429"/>
      <c r="AC209" s="429"/>
      <c r="AD209" s="429"/>
      <c r="AE209" s="429"/>
      <c r="AF209" s="429"/>
      <c r="AG209" s="429"/>
      <c r="AH209" s="429"/>
      <c r="AI209" s="429"/>
      <c r="AJ209" s="429"/>
      <c r="AK209" s="429"/>
      <c r="AL209" s="429"/>
      <c r="AM209" s="317">
        <f>SUM(Y209:AL209)</f>
        <v>1</v>
      </c>
    </row>
    <row r="210" spans="1:39" ht="15" outlineLevel="1">
      <c r="B210" s="315" t="s">
        <v>247</v>
      </c>
      <c r="C210" s="312" t="s">
        <v>164</v>
      </c>
      <c r="D210" s="316">
        <v>50038.2</v>
      </c>
      <c r="E210" s="316">
        <f>'7-d.  2014'!AY59</f>
        <v>48272.4</v>
      </c>
      <c r="F210" s="316">
        <f>'7-d.  2014'!AZ59</f>
        <v>50038.2</v>
      </c>
      <c r="G210" s="316">
        <f>'7-d.  2014'!BA59</f>
        <v>50038.2</v>
      </c>
      <c r="H210" s="316">
        <f>'7-d.  2014'!BB59</f>
        <v>50038.2</v>
      </c>
      <c r="I210" s="316">
        <f>'7-d.  2014'!BC59</f>
        <v>50038.2</v>
      </c>
      <c r="J210" s="316">
        <f>'7-d.  2014'!BD59</f>
        <v>50038.2</v>
      </c>
      <c r="K210" s="316">
        <f>'7-d.  2014'!BE59</f>
        <v>50038.2</v>
      </c>
      <c r="L210" s="316">
        <f>'7-d.  2014'!BF59</f>
        <v>50038.2</v>
      </c>
      <c r="M210" s="316">
        <f>'7-d.  2014'!BG59</f>
        <v>16173.9</v>
      </c>
      <c r="N210" s="316">
        <f>N209</f>
        <v>12</v>
      </c>
      <c r="O210" s="316">
        <v>22</v>
      </c>
      <c r="P210" s="316">
        <f>'7-d.  2014'!T59</f>
        <v>20.9778795</v>
      </c>
      <c r="Q210" s="316">
        <f>'7-d.  2014'!U59</f>
        <v>21.787879500000003</v>
      </c>
      <c r="R210" s="316">
        <f>'7-d.  2014'!V59</f>
        <v>21.787879500000003</v>
      </c>
      <c r="S210" s="316">
        <f>'7-d.  2014'!W59</f>
        <v>21.787879500000003</v>
      </c>
      <c r="T210" s="316">
        <f>'7-d.  2014'!X59</f>
        <v>21.787879500000003</v>
      </c>
      <c r="U210" s="316">
        <f>'7-d.  2014'!Y59</f>
        <v>21.787879500000003</v>
      </c>
      <c r="V210" s="316">
        <f>'7-d.  2014'!Z59</f>
        <v>21.787879500000003</v>
      </c>
      <c r="W210" s="316">
        <f>'7-d.  2014'!AA59</f>
        <v>21.787879500000003</v>
      </c>
      <c r="X210" s="316">
        <f>'7-d.  2014'!AB59</f>
        <v>8.8919999999999995</v>
      </c>
      <c r="Y210" s="425">
        <f>Y209</f>
        <v>0</v>
      </c>
      <c r="Z210" s="425">
        <f>Z209</f>
        <v>0</v>
      </c>
      <c r="AA210" s="425">
        <f t="shared" ref="AA210:AL210" si="58">AA209</f>
        <v>1</v>
      </c>
      <c r="AB210" s="425">
        <f t="shared" si="58"/>
        <v>0</v>
      </c>
      <c r="AC210" s="425">
        <f t="shared" si="58"/>
        <v>0</v>
      </c>
      <c r="AD210" s="425">
        <f t="shared" si="58"/>
        <v>0</v>
      </c>
      <c r="AE210" s="425">
        <f t="shared" si="58"/>
        <v>0</v>
      </c>
      <c r="AF210" s="425">
        <f t="shared" si="58"/>
        <v>0</v>
      </c>
      <c r="AG210" s="425">
        <f t="shared" si="58"/>
        <v>0</v>
      </c>
      <c r="AH210" s="425">
        <f t="shared" si="58"/>
        <v>0</v>
      </c>
      <c r="AI210" s="425">
        <f t="shared" si="58"/>
        <v>0</v>
      </c>
      <c r="AJ210" s="425">
        <f t="shared" si="58"/>
        <v>0</v>
      </c>
      <c r="AK210" s="425">
        <f t="shared" si="58"/>
        <v>0</v>
      </c>
      <c r="AL210" s="425">
        <f t="shared" si="58"/>
        <v>0</v>
      </c>
      <c r="AM210" s="528"/>
    </row>
    <row r="211" spans="1:39" ht="15" outlineLevel="1">
      <c r="B211" s="336"/>
      <c r="C211" s="326"/>
      <c r="D211" s="312"/>
      <c r="E211" s="312"/>
      <c r="F211" s="312"/>
      <c r="G211" s="312"/>
      <c r="H211" s="312"/>
      <c r="I211" s="312"/>
      <c r="J211" s="312"/>
      <c r="K211" s="312"/>
      <c r="L211" s="312"/>
      <c r="M211" s="312"/>
      <c r="N211" s="339"/>
      <c r="O211" s="312"/>
      <c r="P211" s="312"/>
      <c r="Q211" s="312"/>
      <c r="R211" s="312"/>
      <c r="S211" s="312"/>
      <c r="T211" s="312"/>
      <c r="U211" s="312"/>
      <c r="V211" s="312"/>
      <c r="W211" s="312"/>
      <c r="X211" s="312"/>
      <c r="Y211" s="426"/>
      <c r="Z211" s="426"/>
      <c r="AA211" s="426"/>
      <c r="AB211" s="426"/>
      <c r="AC211" s="426"/>
      <c r="AD211" s="426"/>
      <c r="AE211" s="426"/>
      <c r="AF211" s="426"/>
      <c r="AG211" s="426"/>
      <c r="AH211" s="426"/>
      <c r="AI211" s="426"/>
      <c r="AJ211" s="426"/>
      <c r="AK211" s="426"/>
      <c r="AL211" s="426"/>
      <c r="AM211" s="327"/>
    </row>
    <row r="212" spans="1:39" ht="15" outlineLevel="1">
      <c r="A212" s="532">
        <v>21</v>
      </c>
      <c r="B212" s="336" t="s">
        <v>22</v>
      </c>
      <c r="C212" s="312" t="s">
        <v>25</v>
      </c>
      <c r="D212" s="316"/>
      <c r="E212" s="316"/>
      <c r="F212" s="316"/>
      <c r="G212" s="316"/>
      <c r="H212" s="316"/>
      <c r="I212" s="316"/>
      <c r="J212" s="316"/>
      <c r="K212" s="316"/>
      <c r="L212" s="316"/>
      <c r="M212" s="316"/>
      <c r="N212" s="316">
        <v>12</v>
      </c>
      <c r="O212" s="316"/>
      <c r="P212" s="316"/>
      <c r="Q212" s="316"/>
      <c r="R212" s="316"/>
      <c r="S212" s="316"/>
      <c r="T212" s="316"/>
      <c r="U212" s="316"/>
      <c r="V212" s="316"/>
      <c r="W212" s="316"/>
      <c r="X212" s="316"/>
      <c r="Y212" s="424"/>
      <c r="Z212" s="429"/>
      <c r="AA212" s="429"/>
      <c r="AB212" s="429"/>
      <c r="AC212" s="429"/>
      <c r="AD212" s="429"/>
      <c r="AE212" s="429"/>
      <c r="AF212" s="429"/>
      <c r="AG212" s="429"/>
      <c r="AH212" s="429"/>
      <c r="AI212" s="429"/>
      <c r="AJ212" s="429"/>
      <c r="AK212" s="429"/>
      <c r="AL212" s="429"/>
      <c r="AM212" s="317">
        <f>SUM(Y212:AL212)</f>
        <v>0</v>
      </c>
    </row>
    <row r="213" spans="1:39" ht="15" outlineLevel="1">
      <c r="B213" s="315" t="s">
        <v>247</v>
      </c>
      <c r="C213" s="312" t="s">
        <v>164</v>
      </c>
      <c r="D213" s="316"/>
      <c r="E213" s="316"/>
      <c r="F213" s="316"/>
      <c r="G213" s="316"/>
      <c r="H213" s="316"/>
      <c r="I213" s="316"/>
      <c r="J213" s="316"/>
      <c r="K213" s="316"/>
      <c r="L213" s="316"/>
      <c r="M213" s="316"/>
      <c r="N213" s="316">
        <f>N212</f>
        <v>12</v>
      </c>
      <c r="O213" s="316"/>
      <c r="P213" s="316"/>
      <c r="Q213" s="316"/>
      <c r="R213" s="316"/>
      <c r="S213" s="316"/>
      <c r="T213" s="316"/>
      <c r="U213" s="316"/>
      <c r="V213" s="316"/>
      <c r="W213" s="316"/>
      <c r="X213" s="316"/>
      <c r="Y213" s="425">
        <f>Y212</f>
        <v>0</v>
      </c>
      <c r="Z213" s="425">
        <f>Z212</f>
        <v>0</v>
      </c>
      <c r="AA213" s="425">
        <f t="shared" ref="AA213:AL213" si="59">AA212</f>
        <v>0</v>
      </c>
      <c r="AB213" s="425">
        <f t="shared" si="59"/>
        <v>0</v>
      </c>
      <c r="AC213" s="425">
        <f t="shared" si="59"/>
        <v>0</v>
      </c>
      <c r="AD213" s="425">
        <f t="shared" si="59"/>
        <v>0</v>
      </c>
      <c r="AE213" s="425">
        <f t="shared" si="59"/>
        <v>0</v>
      </c>
      <c r="AF213" s="425">
        <f t="shared" si="59"/>
        <v>0</v>
      </c>
      <c r="AG213" s="425">
        <f t="shared" si="59"/>
        <v>0</v>
      </c>
      <c r="AH213" s="425">
        <f t="shared" si="59"/>
        <v>0</v>
      </c>
      <c r="AI213" s="425">
        <f t="shared" si="59"/>
        <v>0</v>
      </c>
      <c r="AJ213" s="425">
        <f t="shared" si="59"/>
        <v>0</v>
      </c>
      <c r="AK213" s="425">
        <f t="shared" si="59"/>
        <v>0</v>
      </c>
      <c r="AL213" s="425">
        <f t="shared" si="59"/>
        <v>0</v>
      </c>
      <c r="AM213" s="528"/>
    </row>
    <row r="214" spans="1:39" ht="15" outlineLevel="1">
      <c r="B214" s="336"/>
      <c r="C214" s="326"/>
      <c r="D214" s="312"/>
      <c r="E214" s="312"/>
      <c r="F214" s="312"/>
      <c r="G214" s="312"/>
      <c r="H214" s="312"/>
      <c r="I214" s="312"/>
      <c r="J214" s="312"/>
      <c r="K214" s="312"/>
      <c r="L214" s="312"/>
      <c r="M214" s="312"/>
      <c r="N214" s="312"/>
      <c r="O214" s="312"/>
      <c r="P214" s="312"/>
      <c r="Q214" s="312"/>
      <c r="R214" s="312"/>
      <c r="S214" s="312"/>
      <c r="T214" s="312"/>
      <c r="U214" s="312"/>
      <c r="V214" s="312"/>
      <c r="W214" s="312"/>
      <c r="X214" s="312"/>
      <c r="Y214" s="436"/>
      <c r="Z214" s="426"/>
      <c r="AA214" s="426"/>
      <c r="AB214" s="426"/>
      <c r="AC214" s="426"/>
      <c r="AD214" s="426"/>
      <c r="AE214" s="426"/>
      <c r="AF214" s="426"/>
      <c r="AG214" s="426"/>
      <c r="AH214" s="426"/>
      <c r="AI214" s="426"/>
      <c r="AJ214" s="426"/>
      <c r="AK214" s="426"/>
      <c r="AL214" s="426"/>
      <c r="AM214" s="327"/>
    </row>
    <row r="215" spans="1:39" ht="15" outlineLevel="1">
      <c r="A215" s="532">
        <v>22</v>
      </c>
      <c r="B215" s="336" t="s">
        <v>9</v>
      </c>
      <c r="C215" s="312" t="s">
        <v>25</v>
      </c>
      <c r="D215" s="316">
        <v>76793</v>
      </c>
      <c r="E215" s="316">
        <f>'7-b.  2012'!AY35</f>
        <v>0</v>
      </c>
      <c r="F215" s="316">
        <f>'7-b.  2012'!AZ35</f>
        <v>0</v>
      </c>
      <c r="G215" s="316">
        <f>'7-b.  2012'!BA35</f>
        <v>0</v>
      </c>
      <c r="H215" s="316">
        <f>'7-b.  2012'!BB35</f>
        <v>0</v>
      </c>
      <c r="I215" s="316">
        <f>'7-b.  2012'!BC35</f>
        <v>0</v>
      </c>
      <c r="J215" s="316">
        <f>'7-b.  2012'!BD35</f>
        <v>0</v>
      </c>
      <c r="K215" s="316">
        <f>'7-b.  2012'!BE35</f>
        <v>0</v>
      </c>
      <c r="L215" s="316">
        <f>'7-b.  2012'!BF35</f>
        <v>0</v>
      </c>
      <c r="M215" s="316">
        <f>'7-b.  2012'!BG35</f>
        <v>0</v>
      </c>
      <c r="N215" s="312"/>
      <c r="O215" s="316">
        <v>3186</v>
      </c>
      <c r="P215" s="316">
        <f>'7-b.  2012'!T35</f>
        <v>0</v>
      </c>
      <c r="Q215" s="316">
        <f>'7-b.  2012'!U35</f>
        <v>0</v>
      </c>
      <c r="R215" s="316">
        <f>'7-b.  2012'!V35</f>
        <v>0</v>
      </c>
      <c r="S215" s="316">
        <f>'7-b.  2012'!W35</f>
        <v>0</v>
      </c>
      <c r="T215" s="316">
        <f>'7-b.  2012'!X35</f>
        <v>0</v>
      </c>
      <c r="U215" s="316">
        <f>'7-b.  2012'!Y35</f>
        <v>0</v>
      </c>
      <c r="V215" s="316">
        <f>'7-b.  2012'!Z35</f>
        <v>0</v>
      </c>
      <c r="W215" s="316">
        <f>'7-b.  2012'!AA35</f>
        <v>0</v>
      </c>
      <c r="X215" s="316">
        <f>'7-b.  2012'!AB35</f>
        <v>0</v>
      </c>
      <c r="Y215" s="424"/>
      <c r="Z215" s="429"/>
      <c r="AA215" s="429"/>
      <c r="AB215" s="429"/>
      <c r="AC215" s="429"/>
      <c r="AD215" s="429"/>
      <c r="AE215" s="429"/>
      <c r="AF215" s="429"/>
      <c r="AG215" s="429"/>
      <c r="AH215" s="429"/>
      <c r="AI215" s="429"/>
      <c r="AJ215" s="429"/>
      <c r="AK215" s="429"/>
      <c r="AL215" s="429"/>
      <c r="AM215" s="317">
        <f>SUM(Y215:AL215)</f>
        <v>0</v>
      </c>
    </row>
    <row r="216" spans="1:39" ht="15" outlineLevel="1">
      <c r="B216" s="315" t="s">
        <v>247</v>
      </c>
      <c r="C216" s="312" t="s">
        <v>164</v>
      </c>
      <c r="D216" s="316"/>
      <c r="E216" s="316"/>
      <c r="F216" s="316"/>
      <c r="G216" s="316"/>
      <c r="H216" s="316"/>
      <c r="I216" s="316"/>
      <c r="J216" s="316"/>
      <c r="K216" s="316"/>
      <c r="L216" s="316"/>
      <c r="M216" s="316"/>
      <c r="N216" s="312"/>
      <c r="O216" s="316"/>
      <c r="P216" s="316"/>
      <c r="Q216" s="316"/>
      <c r="R216" s="316"/>
      <c r="S216" s="316"/>
      <c r="T216" s="316"/>
      <c r="U216" s="316"/>
      <c r="V216" s="316"/>
      <c r="W216" s="316"/>
      <c r="X216" s="316"/>
      <c r="Y216" s="425">
        <f>Y215</f>
        <v>0</v>
      </c>
      <c r="Z216" s="425">
        <f>Z215</f>
        <v>0</v>
      </c>
      <c r="AA216" s="425">
        <f t="shared" ref="AA216:AL216" si="60">AA215</f>
        <v>0</v>
      </c>
      <c r="AB216" s="425">
        <f t="shared" si="60"/>
        <v>0</v>
      </c>
      <c r="AC216" s="425">
        <f t="shared" si="60"/>
        <v>0</v>
      </c>
      <c r="AD216" s="425">
        <f t="shared" si="60"/>
        <v>0</v>
      </c>
      <c r="AE216" s="425">
        <f t="shared" si="60"/>
        <v>0</v>
      </c>
      <c r="AF216" s="425">
        <f t="shared" si="60"/>
        <v>0</v>
      </c>
      <c r="AG216" s="425">
        <f t="shared" si="60"/>
        <v>0</v>
      </c>
      <c r="AH216" s="425">
        <f t="shared" si="60"/>
        <v>0</v>
      </c>
      <c r="AI216" s="425">
        <f t="shared" si="60"/>
        <v>0</v>
      </c>
      <c r="AJ216" s="425">
        <f t="shared" si="60"/>
        <v>0</v>
      </c>
      <c r="AK216" s="425">
        <f t="shared" si="60"/>
        <v>0</v>
      </c>
      <c r="AL216" s="425">
        <f t="shared" si="60"/>
        <v>0</v>
      </c>
      <c r="AM216" s="528"/>
    </row>
    <row r="217" spans="1:39" ht="15" outlineLevel="1">
      <c r="B217" s="336"/>
      <c r="C217" s="326"/>
      <c r="D217" s="312"/>
      <c r="E217" s="312"/>
      <c r="F217" s="312"/>
      <c r="G217" s="312"/>
      <c r="H217" s="312"/>
      <c r="I217" s="312"/>
      <c r="J217" s="312"/>
      <c r="K217" s="312"/>
      <c r="L217" s="312"/>
      <c r="M217" s="312"/>
      <c r="N217" s="312"/>
      <c r="O217" s="312"/>
      <c r="P217" s="312"/>
      <c r="Q217" s="312"/>
      <c r="R217" s="312"/>
      <c r="S217" s="312"/>
      <c r="T217" s="312"/>
      <c r="U217" s="312"/>
      <c r="V217" s="312"/>
      <c r="W217" s="312"/>
      <c r="X217" s="312"/>
      <c r="Y217" s="426"/>
      <c r="Z217" s="426"/>
      <c r="AA217" s="426"/>
      <c r="AB217" s="426"/>
      <c r="AC217" s="426"/>
      <c r="AD217" s="426"/>
      <c r="AE217" s="426"/>
      <c r="AF217" s="426"/>
      <c r="AG217" s="426"/>
      <c r="AH217" s="426"/>
      <c r="AI217" s="426"/>
      <c r="AJ217" s="426"/>
      <c r="AK217" s="426"/>
      <c r="AL217" s="426"/>
      <c r="AM217" s="327"/>
    </row>
    <row r="218" spans="1:39" ht="15.6" outlineLevel="1">
      <c r="A218" s="533"/>
      <c r="B218" s="309" t="s">
        <v>14</v>
      </c>
      <c r="C218" s="310"/>
      <c r="D218" s="311"/>
      <c r="E218" s="311"/>
      <c r="F218" s="311"/>
      <c r="G218" s="311"/>
      <c r="H218" s="311"/>
      <c r="I218" s="311"/>
      <c r="J218" s="311"/>
      <c r="K218" s="311"/>
      <c r="L218" s="311"/>
      <c r="M218" s="311"/>
      <c r="N218" s="311"/>
      <c r="O218" s="311"/>
      <c r="P218" s="310"/>
      <c r="Q218" s="310"/>
      <c r="R218" s="310"/>
      <c r="S218" s="310"/>
      <c r="T218" s="310"/>
      <c r="U218" s="310"/>
      <c r="V218" s="310"/>
      <c r="W218" s="310"/>
      <c r="X218" s="310"/>
      <c r="Y218" s="428"/>
      <c r="Z218" s="428"/>
      <c r="AA218" s="428"/>
      <c r="AB218" s="428"/>
      <c r="AC218" s="428"/>
      <c r="AD218" s="428"/>
      <c r="AE218" s="428"/>
      <c r="AF218" s="428"/>
      <c r="AG218" s="428"/>
      <c r="AH218" s="428"/>
      <c r="AI218" s="428"/>
      <c r="AJ218" s="428"/>
      <c r="AK218" s="428"/>
      <c r="AL218" s="428"/>
      <c r="AM218" s="313"/>
    </row>
    <row r="219" spans="1:39" ht="15" outlineLevel="1">
      <c r="A219" s="532">
        <v>23</v>
      </c>
      <c r="B219" s="336" t="s">
        <v>14</v>
      </c>
      <c r="C219" s="312" t="s">
        <v>25</v>
      </c>
      <c r="D219" s="316">
        <v>313102.42800000001</v>
      </c>
      <c r="E219" s="316">
        <f>'7-b.  2012'!AY34</f>
        <v>313102.42761230469</v>
      </c>
      <c r="F219" s="316">
        <f>'7-b.  2012'!AZ34</f>
        <v>313102.42761230469</v>
      </c>
      <c r="G219" s="316">
        <f>'7-b.  2012'!BA34</f>
        <v>287450.42748641968</v>
      </c>
      <c r="H219" s="316">
        <f>'7-b.  2012'!BB34</f>
        <v>284109.42748641968</v>
      </c>
      <c r="I219" s="316">
        <f>'7-b.  2012'!BC34</f>
        <v>284109.42748641968</v>
      </c>
      <c r="J219" s="316">
        <f>'7-b.  2012'!BD34</f>
        <v>267772.55303573608</v>
      </c>
      <c r="K219" s="316">
        <f>'7-b.  2012'!BE34</f>
        <v>266218.091014862</v>
      </c>
      <c r="L219" s="316">
        <f>'7-b.  2012'!BF34</f>
        <v>123508.09101486206</v>
      </c>
      <c r="M219" s="316">
        <f>'7-b.  2012'!BG34</f>
        <v>121275.09101486206</v>
      </c>
      <c r="N219" s="312"/>
      <c r="O219" s="316">
        <v>36</v>
      </c>
      <c r="P219" s="316">
        <f>'7-b.  2012'!T34</f>
        <v>34.544499825220534</v>
      </c>
      <c r="Q219" s="316">
        <f>'7-b.  2012'!U34</f>
        <v>34.544499825220534</v>
      </c>
      <c r="R219" s="316">
        <f>'7-b.  2012'!V34</f>
        <v>34.544499825220534</v>
      </c>
      <c r="S219" s="316">
        <f>'7-b.  2012'!W34</f>
        <v>34.38185599865389</v>
      </c>
      <c r="T219" s="316">
        <f>'7-b.  2012'!X34</f>
        <v>34.38185599865389</v>
      </c>
      <c r="U219" s="316">
        <f>'7-b.  2012'!Y34</f>
        <v>33.5332160196267</v>
      </c>
      <c r="V219" s="316">
        <f>'7-b.  2012'!Z34</f>
        <v>33.5332160196267</v>
      </c>
      <c r="W219" s="316">
        <f>'7-b.  2012'!AA34</f>
        <v>26.119961339980375</v>
      </c>
      <c r="X219" s="316">
        <f>'7-b.  2012'!AB34</f>
        <v>23.729011733084928</v>
      </c>
      <c r="Y219" s="484">
        <v>1</v>
      </c>
      <c r="Z219" s="424"/>
      <c r="AA219" s="424"/>
      <c r="AB219" s="424"/>
      <c r="AC219" s="424"/>
      <c r="AD219" s="424"/>
      <c r="AE219" s="424"/>
      <c r="AF219" s="424"/>
      <c r="AG219" s="424"/>
      <c r="AH219" s="424"/>
      <c r="AI219" s="424"/>
      <c r="AJ219" s="424"/>
      <c r="AK219" s="424"/>
      <c r="AL219" s="424"/>
      <c r="AM219" s="317">
        <f>SUM(Y219:AL219)</f>
        <v>1</v>
      </c>
    </row>
    <row r="220" spans="1:39" ht="15" outlineLevel="1">
      <c r="B220" s="315" t="s">
        <v>247</v>
      </c>
      <c r="C220" s="312" t="s">
        <v>164</v>
      </c>
      <c r="D220" s="316">
        <v>207811.807</v>
      </c>
      <c r="E220" s="316">
        <f>'7-d.  2014'!AY53</f>
        <v>207811.80729999999</v>
      </c>
      <c r="F220" s="316">
        <f>'7-d.  2014'!AZ53</f>
        <v>204269.80720000001</v>
      </c>
      <c r="G220" s="316">
        <f>'7-d.  2014'!BA53</f>
        <v>203947.80739999999</v>
      </c>
      <c r="H220" s="316">
        <f>'7-d.  2014'!BB53</f>
        <v>191638.4032</v>
      </c>
      <c r="I220" s="316">
        <f>'7-d.  2014'!BC53</f>
        <v>183034.70129999999</v>
      </c>
      <c r="J220" s="316">
        <f>'7-d.  2014'!BD53</f>
        <v>178167.99890000001</v>
      </c>
      <c r="K220" s="316">
        <f>'7-d.  2014'!BE53</f>
        <v>173655.99890000001</v>
      </c>
      <c r="L220" s="316">
        <f>'7-d.  2014'!BF53</f>
        <v>172989.99890000001</v>
      </c>
      <c r="M220" s="316">
        <f>'7-d.  2014'!BG53</f>
        <v>115120.8073</v>
      </c>
      <c r="N220" s="482"/>
      <c r="O220" s="316">
        <v>39</v>
      </c>
      <c r="P220" s="316">
        <f>'7-d.  2014'!T53</f>
        <v>39.047090009999998</v>
      </c>
      <c r="Q220" s="316">
        <f>'7-d.  2014'!U53</f>
        <v>38.865203510000001</v>
      </c>
      <c r="R220" s="316">
        <f>'7-d.  2014'!V53</f>
        <v>38.848668379999999</v>
      </c>
      <c r="S220" s="316">
        <f>'7-d.  2014'!W53</f>
        <v>38.208557499999998</v>
      </c>
      <c r="T220" s="316">
        <f>'7-d.  2014'!X53</f>
        <v>37.762242610000001</v>
      </c>
      <c r="U220" s="316">
        <f>'7-d.  2014'!Y53</f>
        <v>37.508327690000002</v>
      </c>
      <c r="V220" s="316">
        <f>'7-d.  2014'!Z53</f>
        <v>37.273127690000003</v>
      </c>
      <c r="W220" s="316">
        <f>'7-d.  2014'!AA53</f>
        <v>37.273127690000003</v>
      </c>
      <c r="X220" s="316">
        <f>'7-d.  2014'!AB53</f>
        <v>34.261289980000001</v>
      </c>
      <c r="Y220" s="425">
        <f>Y219</f>
        <v>1</v>
      </c>
      <c r="Z220" s="425">
        <f>Z219</f>
        <v>0</v>
      </c>
      <c r="AA220" s="425">
        <f t="shared" ref="AA220:AL220" si="61">AA219</f>
        <v>0</v>
      </c>
      <c r="AB220" s="425">
        <f t="shared" si="61"/>
        <v>0</v>
      </c>
      <c r="AC220" s="425">
        <f t="shared" si="61"/>
        <v>0</v>
      </c>
      <c r="AD220" s="425">
        <f t="shared" si="61"/>
        <v>0</v>
      </c>
      <c r="AE220" s="425">
        <f t="shared" si="61"/>
        <v>0</v>
      </c>
      <c r="AF220" s="425">
        <f t="shared" si="61"/>
        <v>0</v>
      </c>
      <c r="AG220" s="425">
        <f t="shared" si="61"/>
        <v>0</v>
      </c>
      <c r="AH220" s="425">
        <f t="shared" si="61"/>
        <v>0</v>
      </c>
      <c r="AI220" s="425">
        <f t="shared" si="61"/>
        <v>0</v>
      </c>
      <c r="AJ220" s="425">
        <f t="shared" si="61"/>
        <v>0</v>
      </c>
      <c r="AK220" s="425">
        <f t="shared" si="61"/>
        <v>0</v>
      </c>
      <c r="AL220" s="425">
        <f t="shared" si="61"/>
        <v>0</v>
      </c>
      <c r="AM220" s="528"/>
    </row>
    <row r="221" spans="1:39" ht="15.6" outlineLevel="1">
      <c r="B221" s="715"/>
      <c r="C221" s="326"/>
      <c r="D221" s="312"/>
      <c r="E221" s="312"/>
      <c r="F221" s="312"/>
      <c r="G221" s="312"/>
      <c r="H221" s="312"/>
      <c r="I221" s="312"/>
      <c r="J221" s="312"/>
      <c r="K221" s="312"/>
      <c r="L221" s="312"/>
      <c r="M221" s="312"/>
      <c r="N221" s="312"/>
      <c r="O221" s="312"/>
      <c r="P221" s="312"/>
      <c r="Q221" s="312"/>
      <c r="R221" s="312"/>
      <c r="S221" s="312"/>
      <c r="T221" s="312"/>
      <c r="U221" s="312"/>
      <c r="V221" s="312"/>
      <c r="W221" s="312"/>
      <c r="X221" s="312"/>
      <c r="Y221" s="426"/>
      <c r="Z221" s="426"/>
      <c r="AA221" s="426"/>
      <c r="AB221" s="426"/>
      <c r="AC221" s="426"/>
      <c r="AD221" s="426"/>
      <c r="AE221" s="426"/>
      <c r="AF221" s="426"/>
      <c r="AG221" s="426"/>
      <c r="AH221" s="426"/>
      <c r="AI221" s="426"/>
      <c r="AJ221" s="426"/>
      <c r="AK221" s="426"/>
      <c r="AL221" s="426"/>
      <c r="AM221" s="327"/>
    </row>
    <row r="222" spans="1:39" s="314" customFormat="1" ht="15.6" outlineLevel="1">
      <c r="A222" s="533"/>
      <c r="B222" s="309" t="s">
        <v>502</v>
      </c>
      <c r="C222" s="310"/>
      <c r="D222" s="311"/>
      <c r="E222" s="311"/>
      <c r="F222" s="311"/>
      <c r="G222" s="311"/>
      <c r="H222" s="311"/>
      <c r="I222" s="311"/>
      <c r="J222" s="311"/>
      <c r="K222" s="311"/>
      <c r="L222" s="311"/>
      <c r="M222" s="311"/>
      <c r="N222" s="311"/>
      <c r="O222" s="311"/>
      <c r="P222" s="310"/>
      <c r="Q222" s="310"/>
      <c r="R222" s="310"/>
      <c r="S222" s="310"/>
      <c r="T222" s="310"/>
      <c r="U222" s="310"/>
      <c r="V222" s="310"/>
      <c r="W222" s="310"/>
      <c r="X222" s="310"/>
      <c r="Y222" s="428"/>
      <c r="Z222" s="428"/>
      <c r="AA222" s="428"/>
      <c r="AB222" s="428"/>
      <c r="AC222" s="428"/>
      <c r="AD222" s="428"/>
      <c r="AE222" s="428"/>
      <c r="AF222" s="428"/>
      <c r="AG222" s="428"/>
      <c r="AH222" s="428"/>
      <c r="AI222" s="428"/>
      <c r="AJ222" s="428"/>
      <c r="AK222" s="428"/>
      <c r="AL222" s="428"/>
      <c r="AM222" s="313"/>
    </row>
    <row r="223" spans="1:39" s="304" customFormat="1" ht="15" outlineLevel="1">
      <c r="A223" s="532">
        <v>24</v>
      </c>
      <c r="B223" s="336" t="s">
        <v>14</v>
      </c>
      <c r="C223" s="312" t="s">
        <v>25</v>
      </c>
      <c r="D223" s="316"/>
      <c r="E223" s="316"/>
      <c r="F223" s="316"/>
      <c r="G223" s="316"/>
      <c r="H223" s="316"/>
      <c r="I223" s="316"/>
      <c r="J223" s="316"/>
      <c r="K223" s="316"/>
      <c r="L223" s="316"/>
      <c r="M223" s="316"/>
      <c r="N223" s="312"/>
      <c r="O223" s="316"/>
      <c r="P223" s="316"/>
      <c r="Q223" s="316"/>
      <c r="R223" s="316"/>
      <c r="S223" s="316"/>
      <c r="T223" s="316"/>
      <c r="U223" s="316"/>
      <c r="V223" s="316"/>
      <c r="W223" s="316"/>
      <c r="X223" s="316"/>
      <c r="Y223" s="424"/>
      <c r="Z223" s="424"/>
      <c r="AA223" s="424"/>
      <c r="AB223" s="424"/>
      <c r="AC223" s="424"/>
      <c r="AD223" s="424"/>
      <c r="AE223" s="424"/>
      <c r="AF223" s="424"/>
      <c r="AG223" s="424"/>
      <c r="AH223" s="424"/>
      <c r="AI223" s="424"/>
      <c r="AJ223" s="424"/>
      <c r="AK223" s="424"/>
      <c r="AL223" s="424"/>
      <c r="AM223" s="317">
        <f>SUM(Y223:AL223)</f>
        <v>0</v>
      </c>
    </row>
    <row r="224" spans="1:39" s="304" customFormat="1" ht="15" outlineLevel="1">
      <c r="A224" s="532"/>
      <c r="B224" s="336" t="s">
        <v>247</v>
      </c>
      <c r="C224" s="312" t="s">
        <v>164</v>
      </c>
      <c r="D224" s="316"/>
      <c r="E224" s="316"/>
      <c r="F224" s="316"/>
      <c r="G224" s="316"/>
      <c r="H224" s="316"/>
      <c r="I224" s="316"/>
      <c r="J224" s="316"/>
      <c r="K224" s="316"/>
      <c r="L224" s="316"/>
      <c r="M224" s="316"/>
      <c r="N224" s="482"/>
      <c r="O224" s="316"/>
      <c r="P224" s="316"/>
      <c r="Q224" s="316"/>
      <c r="R224" s="316"/>
      <c r="S224" s="316"/>
      <c r="T224" s="316"/>
      <c r="U224" s="316"/>
      <c r="V224" s="316"/>
      <c r="W224" s="316"/>
      <c r="X224" s="316"/>
      <c r="Y224" s="425">
        <f>Y223</f>
        <v>0</v>
      </c>
      <c r="Z224" s="425">
        <f>Z223</f>
        <v>0</v>
      </c>
      <c r="AA224" s="425">
        <f t="shared" ref="AA224:AL224" si="62">AA223</f>
        <v>0</v>
      </c>
      <c r="AB224" s="425">
        <f t="shared" si="62"/>
        <v>0</v>
      </c>
      <c r="AC224" s="425">
        <f t="shared" si="62"/>
        <v>0</v>
      </c>
      <c r="AD224" s="425">
        <f t="shared" si="62"/>
        <v>0</v>
      </c>
      <c r="AE224" s="425">
        <f t="shared" si="62"/>
        <v>0</v>
      </c>
      <c r="AF224" s="425">
        <f t="shared" si="62"/>
        <v>0</v>
      </c>
      <c r="AG224" s="425">
        <f t="shared" si="62"/>
        <v>0</v>
      </c>
      <c r="AH224" s="425">
        <f t="shared" si="62"/>
        <v>0</v>
      </c>
      <c r="AI224" s="425">
        <f t="shared" si="62"/>
        <v>0</v>
      </c>
      <c r="AJ224" s="425">
        <f t="shared" si="62"/>
        <v>0</v>
      </c>
      <c r="AK224" s="425">
        <f t="shared" si="62"/>
        <v>0</v>
      </c>
      <c r="AL224" s="425">
        <f t="shared" si="62"/>
        <v>0</v>
      </c>
      <c r="AM224" s="528"/>
    </row>
    <row r="225" spans="1:39" s="304" customFormat="1" ht="15" outlineLevel="1">
      <c r="A225" s="532"/>
      <c r="B225" s="336"/>
      <c r="C225" s="326"/>
      <c r="D225" s="312"/>
      <c r="E225" s="312"/>
      <c r="F225" s="312"/>
      <c r="G225" s="312"/>
      <c r="H225" s="312"/>
      <c r="I225" s="312"/>
      <c r="J225" s="312"/>
      <c r="K225" s="312"/>
      <c r="L225" s="312"/>
      <c r="M225" s="312"/>
      <c r="N225" s="312"/>
      <c r="O225" s="312"/>
      <c r="P225" s="312"/>
      <c r="Q225" s="312"/>
      <c r="R225" s="312"/>
      <c r="S225" s="312"/>
      <c r="T225" s="312"/>
      <c r="U225" s="312"/>
      <c r="V225" s="312"/>
      <c r="W225" s="312"/>
      <c r="X225" s="312"/>
      <c r="Y225" s="426"/>
      <c r="Z225" s="426"/>
      <c r="AA225" s="426"/>
      <c r="AB225" s="426"/>
      <c r="AC225" s="426"/>
      <c r="AD225" s="426"/>
      <c r="AE225" s="426"/>
      <c r="AF225" s="426"/>
      <c r="AG225" s="426"/>
      <c r="AH225" s="426"/>
      <c r="AI225" s="426"/>
      <c r="AJ225" s="426"/>
      <c r="AK225" s="426"/>
      <c r="AL225" s="426"/>
      <c r="AM225" s="327"/>
    </row>
    <row r="226" spans="1:39" s="304" customFormat="1" ht="15" outlineLevel="1">
      <c r="A226" s="532">
        <v>25</v>
      </c>
      <c r="B226" s="335" t="s">
        <v>21</v>
      </c>
      <c r="C226" s="312" t="s">
        <v>25</v>
      </c>
      <c r="D226" s="316"/>
      <c r="E226" s="316"/>
      <c r="F226" s="316"/>
      <c r="G226" s="316"/>
      <c r="H226" s="316"/>
      <c r="I226" s="316"/>
      <c r="J226" s="316"/>
      <c r="K226" s="316"/>
      <c r="L226" s="316"/>
      <c r="M226" s="316"/>
      <c r="N226" s="316">
        <v>0</v>
      </c>
      <c r="O226" s="316"/>
      <c r="P226" s="316"/>
      <c r="Q226" s="316"/>
      <c r="R226" s="316"/>
      <c r="S226" s="316"/>
      <c r="T226" s="316"/>
      <c r="U226" s="316"/>
      <c r="V226" s="316"/>
      <c r="W226" s="316"/>
      <c r="X226" s="316"/>
      <c r="Y226" s="429"/>
      <c r="Z226" s="429"/>
      <c r="AA226" s="429"/>
      <c r="AB226" s="429"/>
      <c r="AC226" s="429"/>
      <c r="AD226" s="429"/>
      <c r="AE226" s="429"/>
      <c r="AF226" s="429"/>
      <c r="AG226" s="429"/>
      <c r="AH226" s="429"/>
      <c r="AI226" s="429"/>
      <c r="AJ226" s="429"/>
      <c r="AK226" s="429"/>
      <c r="AL226" s="429"/>
      <c r="AM226" s="317">
        <f>SUM(Y226:AL226)</f>
        <v>0</v>
      </c>
    </row>
    <row r="227" spans="1:39" s="304" customFormat="1" ht="15" outlineLevel="1">
      <c r="A227" s="532"/>
      <c r="B227" s="336" t="s">
        <v>247</v>
      </c>
      <c r="C227" s="312" t="s">
        <v>164</v>
      </c>
      <c r="D227" s="316"/>
      <c r="E227" s="316"/>
      <c r="F227" s="316"/>
      <c r="G227" s="316"/>
      <c r="H227" s="316"/>
      <c r="I227" s="316"/>
      <c r="J227" s="316"/>
      <c r="K227" s="316"/>
      <c r="L227" s="316"/>
      <c r="M227" s="316"/>
      <c r="N227" s="316">
        <f>N226</f>
        <v>0</v>
      </c>
      <c r="O227" s="316"/>
      <c r="P227" s="316"/>
      <c r="Q227" s="316"/>
      <c r="R227" s="316"/>
      <c r="S227" s="316"/>
      <c r="T227" s="316"/>
      <c r="U227" s="316"/>
      <c r="V227" s="316"/>
      <c r="W227" s="316"/>
      <c r="X227" s="316"/>
      <c r="Y227" s="425">
        <f>Y226</f>
        <v>0</v>
      </c>
      <c r="Z227" s="425">
        <f>Z226</f>
        <v>0</v>
      </c>
      <c r="AA227" s="425">
        <f t="shared" ref="AA227:AL227" si="63">AA226</f>
        <v>0</v>
      </c>
      <c r="AB227" s="425">
        <f t="shared" si="63"/>
        <v>0</v>
      </c>
      <c r="AC227" s="425">
        <f t="shared" si="63"/>
        <v>0</v>
      </c>
      <c r="AD227" s="425">
        <f t="shared" si="63"/>
        <v>0</v>
      </c>
      <c r="AE227" s="425">
        <f t="shared" si="63"/>
        <v>0</v>
      </c>
      <c r="AF227" s="425">
        <f t="shared" si="63"/>
        <v>0</v>
      </c>
      <c r="AG227" s="425">
        <f t="shared" si="63"/>
        <v>0</v>
      </c>
      <c r="AH227" s="425">
        <f t="shared" si="63"/>
        <v>0</v>
      </c>
      <c r="AI227" s="425">
        <f t="shared" si="63"/>
        <v>0</v>
      </c>
      <c r="AJ227" s="425">
        <f t="shared" si="63"/>
        <v>0</v>
      </c>
      <c r="AK227" s="425">
        <f t="shared" si="63"/>
        <v>0</v>
      </c>
      <c r="AL227" s="425">
        <f t="shared" si="63"/>
        <v>0</v>
      </c>
      <c r="AM227" s="528"/>
    </row>
    <row r="228" spans="1:39" s="304" customFormat="1" ht="15" outlineLevel="1">
      <c r="A228" s="532"/>
      <c r="B228" s="335"/>
      <c r="C228" s="333"/>
      <c r="D228" s="312"/>
      <c r="E228" s="312"/>
      <c r="F228" s="312"/>
      <c r="G228" s="312"/>
      <c r="H228" s="312"/>
      <c r="I228" s="312"/>
      <c r="J228" s="312"/>
      <c r="K228" s="312"/>
      <c r="L228" s="312"/>
      <c r="M228" s="312"/>
      <c r="N228" s="312"/>
      <c r="O228" s="312"/>
      <c r="P228" s="312"/>
      <c r="Q228" s="312"/>
      <c r="R228" s="312"/>
      <c r="S228" s="312"/>
      <c r="T228" s="312"/>
      <c r="U228" s="312"/>
      <c r="V228" s="312"/>
      <c r="W228" s="312"/>
      <c r="X228" s="312"/>
      <c r="Y228" s="430"/>
      <c r="Z228" s="431"/>
      <c r="AA228" s="430"/>
      <c r="AB228" s="430"/>
      <c r="AC228" s="430"/>
      <c r="AD228" s="430"/>
      <c r="AE228" s="430"/>
      <c r="AF228" s="430"/>
      <c r="AG228" s="430"/>
      <c r="AH228" s="430"/>
      <c r="AI228" s="430"/>
      <c r="AJ228" s="430"/>
      <c r="AK228" s="430"/>
      <c r="AL228" s="430"/>
      <c r="AM228" s="334"/>
    </row>
    <row r="229" spans="1:39" ht="15.6" outlineLevel="1">
      <c r="A229" s="533"/>
      <c r="B229" s="309" t="s">
        <v>15</v>
      </c>
      <c r="C229" s="341"/>
      <c r="D229" s="311"/>
      <c r="E229" s="310"/>
      <c r="F229" s="310"/>
      <c r="G229" s="310"/>
      <c r="H229" s="310"/>
      <c r="I229" s="310"/>
      <c r="J229" s="310"/>
      <c r="K229" s="310"/>
      <c r="L229" s="310"/>
      <c r="M229" s="310"/>
      <c r="N229" s="312"/>
      <c r="O229" s="310"/>
      <c r="P229" s="310"/>
      <c r="Q229" s="310"/>
      <c r="R229" s="310"/>
      <c r="S229" s="310"/>
      <c r="T229" s="310"/>
      <c r="U229" s="310"/>
      <c r="V229" s="310"/>
      <c r="W229" s="310"/>
      <c r="X229" s="310"/>
      <c r="Y229" s="428"/>
      <c r="Z229" s="428"/>
      <c r="AA229" s="428"/>
      <c r="AB229" s="428"/>
      <c r="AC229" s="428"/>
      <c r="AD229" s="428"/>
      <c r="AE229" s="428"/>
      <c r="AF229" s="428"/>
      <c r="AG229" s="428"/>
      <c r="AH229" s="428"/>
      <c r="AI229" s="428"/>
      <c r="AJ229" s="428"/>
      <c r="AK229" s="428"/>
      <c r="AL229" s="428"/>
      <c r="AM229" s="313"/>
    </row>
    <row r="230" spans="1:39" ht="15" outlineLevel="1">
      <c r="A230" s="532">
        <v>26</v>
      </c>
      <c r="B230" s="342" t="s">
        <v>16</v>
      </c>
      <c r="C230" s="312" t="s">
        <v>25</v>
      </c>
      <c r="D230" s="316"/>
      <c r="E230" s="316"/>
      <c r="F230" s="316"/>
      <c r="G230" s="316"/>
      <c r="H230" s="316"/>
      <c r="I230" s="316"/>
      <c r="J230" s="316"/>
      <c r="K230" s="316"/>
      <c r="L230" s="316"/>
      <c r="M230" s="316"/>
      <c r="N230" s="316">
        <v>12</v>
      </c>
      <c r="O230" s="316"/>
      <c r="P230" s="316"/>
      <c r="Q230" s="316"/>
      <c r="R230" s="316"/>
      <c r="S230" s="316"/>
      <c r="T230" s="316"/>
      <c r="U230" s="316"/>
      <c r="V230" s="316"/>
      <c r="W230" s="316"/>
      <c r="X230" s="316"/>
      <c r="Y230" s="440"/>
      <c r="Z230" s="429"/>
      <c r="AA230" s="483"/>
      <c r="AB230" s="429"/>
      <c r="AC230" s="429"/>
      <c r="AD230" s="429"/>
      <c r="AE230" s="429"/>
      <c r="AF230" s="429"/>
      <c r="AG230" s="429"/>
      <c r="AH230" s="429"/>
      <c r="AI230" s="429"/>
      <c r="AJ230" s="429"/>
      <c r="AK230" s="429"/>
      <c r="AL230" s="429"/>
      <c r="AM230" s="317">
        <f>SUM(Y230:AL230)</f>
        <v>0</v>
      </c>
    </row>
    <row r="231" spans="1:39" ht="15" outlineLevel="1">
      <c r="B231" s="315" t="s">
        <v>247</v>
      </c>
      <c r="C231" s="312" t="s">
        <v>164</v>
      </c>
      <c r="D231" s="316"/>
      <c r="E231" s="316"/>
      <c r="F231" s="316"/>
      <c r="G231" s="316"/>
      <c r="H231" s="316"/>
      <c r="I231" s="316"/>
      <c r="J231" s="316"/>
      <c r="K231" s="316"/>
      <c r="L231" s="316"/>
      <c r="M231" s="316"/>
      <c r="N231" s="316">
        <f>N230</f>
        <v>12</v>
      </c>
      <c r="O231" s="316"/>
      <c r="P231" s="316"/>
      <c r="Q231" s="316"/>
      <c r="R231" s="316"/>
      <c r="S231" s="316"/>
      <c r="T231" s="316"/>
      <c r="U231" s="316"/>
      <c r="V231" s="316"/>
      <c r="W231" s="316"/>
      <c r="X231" s="316"/>
      <c r="Y231" s="425">
        <f>Y230</f>
        <v>0</v>
      </c>
      <c r="Z231" s="425">
        <f>Z230</f>
        <v>0</v>
      </c>
      <c r="AA231" s="425">
        <f t="shared" ref="AA231:AL231" si="64">AA230</f>
        <v>0</v>
      </c>
      <c r="AB231" s="425">
        <f t="shared" si="64"/>
        <v>0</v>
      </c>
      <c r="AC231" s="425">
        <f t="shared" si="64"/>
        <v>0</v>
      </c>
      <c r="AD231" s="425">
        <f t="shared" si="64"/>
        <v>0</v>
      </c>
      <c r="AE231" s="425">
        <f t="shared" si="64"/>
        <v>0</v>
      </c>
      <c r="AF231" s="425">
        <f t="shared" si="64"/>
        <v>0</v>
      </c>
      <c r="AG231" s="425">
        <f t="shared" si="64"/>
        <v>0</v>
      </c>
      <c r="AH231" s="425">
        <f t="shared" si="64"/>
        <v>0</v>
      </c>
      <c r="AI231" s="425">
        <f t="shared" si="64"/>
        <v>0</v>
      </c>
      <c r="AJ231" s="425">
        <f t="shared" si="64"/>
        <v>0</v>
      </c>
      <c r="AK231" s="425">
        <f t="shared" si="64"/>
        <v>0</v>
      </c>
      <c r="AL231" s="425">
        <f t="shared" si="64"/>
        <v>0</v>
      </c>
      <c r="AM231" s="528"/>
    </row>
    <row r="232" spans="1:39" ht="15" outlineLevel="1">
      <c r="A232" s="535"/>
      <c r="B232" s="343"/>
      <c r="C232" s="312"/>
      <c r="D232" s="312"/>
      <c r="E232" s="312"/>
      <c r="F232" s="312"/>
      <c r="G232" s="312"/>
      <c r="H232" s="312"/>
      <c r="I232" s="312"/>
      <c r="J232" s="312"/>
      <c r="K232" s="312"/>
      <c r="L232" s="312"/>
      <c r="M232" s="312"/>
      <c r="N232" s="312"/>
      <c r="O232" s="312"/>
      <c r="P232" s="312"/>
      <c r="Q232" s="312"/>
      <c r="R232" s="312"/>
      <c r="S232" s="312"/>
      <c r="T232" s="312"/>
      <c r="U232" s="312"/>
      <c r="V232" s="312"/>
      <c r="W232" s="312"/>
      <c r="X232" s="312"/>
      <c r="Y232" s="437"/>
      <c r="Z232" s="438"/>
      <c r="AA232" s="438"/>
      <c r="AB232" s="438"/>
      <c r="AC232" s="438"/>
      <c r="AD232" s="438"/>
      <c r="AE232" s="438"/>
      <c r="AF232" s="438"/>
      <c r="AG232" s="438"/>
      <c r="AH232" s="438"/>
      <c r="AI232" s="438"/>
      <c r="AJ232" s="438"/>
      <c r="AK232" s="438"/>
      <c r="AL232" s="438"/>
      <c r="AM232" s="318"/>
    </row>
    <row r="233" spans="1:39" ht="15" outlineLevel="1">
      <c r="A233" s="532">
        <v>27</v>
      </c>
      <c r="B233" s="342" t="s">
        <v>17</v>
      </c>
      <c r="C233" s="312" t="s">
        <v>25</v>
      </c>
      <c r="D233" s="316">
        <v>2745769.8530000001</v>
      </c>
      <c r="E233" s="316">
        <f>'7-b.  2012'!AY37</f>
        <v>2745769.8526613507</v>
      </c>
      <c r="F233" s="316">
        <f>'7-b.  2012'!AZ37</f>
        <v>2745769.8526613507</v>
      </c>
      <c r="G233" s="316">
        <f>'7-b.  2012'!BA37</f>
        <v>2745769.8526613507</v>
      </c>
      <c r="H233" s="316">
        <f>'7-b.  2012'!BB37</f>
        <v>2745769.8526613507</v>
      </c>
      <c r="I233" s="316">
        <f>'7-b.  2012'!BC37</f>
        <v>2745769.8526613507</v>
      </c>
      <c r="J233" s="316">
        <f>'7-b.  2012'!BD37</f>
        <v>2745769.8526613507</v>
      </c>
      <c r="K233" s="316">
        <f>'7-b.  2012'!BE37</f>
        <v>2745769.8526613507</v>
      </c>
      <c r="L233" s="316">
        <f>'7-b.  2012'!BF37</f>
        <v>2745769.8526613507</v>
      </c>
      <c r="M233" s="316">
        <f>'7-b.  2012'!BG37</f>
        <v>2745769.8526613507</v>
      </c>
      <c r="N233" s="316">
        <v>12</v>
      </c>
      <c r="O233" s="316">
        <v>644</v>
      </c>
      <c r="P233" s="316">
        <f>'7-b.  2012'!T37</f>
        <v>644.4013217273955</v>
      </c>
      <c r="Q233" s="316">
        <f>'7-b.  2012'!U37</f>
        <v>644.4013217273955</v>
      </c>
      <c r="R233" s="316">
        <f>'7-b.  2012'!V37</f>
        <v>644.4013217273955</v>
      </c>
      <c r="S233" s="316">
        <f>'7-b.  2012'!W37</f>
        <v>644.4013217273955</v>
      </c>
      <c r="T233" s="316">
        <f>'7-b.  2012'!X37</f>
        <v>644.4013217273955</v>
      </c>
      <c r="U233" s="316">
        <f>'7-b.  2012'!Y37</f>
        <v>644.4013217273955</v>
      </c>
      <c r="V233" s="316">
        <f>'7-b.  2012'!Z37</f>
        <v>644.4013217273955</v>
      </c>
      <c r="W233" s="316">
        <f>'7-b.  2012'!AA37</f>
        <v>644.4013217273955</v>
      </c>
      <c r="X233" s="316">
        <f>'7-b.  2012'!AB37</f>
        <v>644.4013217273955</v>
      </c>
      <c r="Y233" s="440"/>
      <c r="Z233" s="429"/>
      <c r="AA233" s="429">
        <v>0.17</v>
      </c>
      <c r="AB233" s="429"/>
      <c r="AC233" s="429"/>
      <c r="AD233" s="429"/>
      <c r="AE233" s="429"/>
      <c r="AF233" s="429"/>
      <c r="AG233" s="429"/>
      <c r="AH233" s="429"/>
      <c r="AI233" s="429"/>
      <c r="AJ233" s="429"/>
      <c r="AK233" s="429"/>
      <c r="AL233" s="429"/>
      <c r="AM233" s="317">
        <f>SUM(Y233:AL233)</f>
        <v>0.17</v>
      </c>
    </row>
    <row r="234" spans="1:39" ht="15" outlineLevel="1">
      <c r="B234" s="315" t="s">
        <v>247</v>
      </c>
      <c r="C234" s="312" t="s">
        <v>164</v>
      </c>
      <c r="D234" s="316">
        <v>0</v>
      </c>
      <c r="E234" s="316"/>
      <c r="F234" s="316"/>
      <c r="G234" s="316"/>
      <c r="H234" s="316"/>
      <c r="I234" s="316"/>
      <c r="J234" s="316"/>
      <c r="K234" s="316"/>
      <c r="L234" s="316"/>
      <c r="M234" s="316"/>
      <c r="N234" s="316">
        <f>N233</f>
        <v>12</v>
      </c>
      <c r="O234" s="316"/>
      <c r="P234" s="316"/>
      <c r="Q234" s="316"/>
      <c r="R234" s="316"/>
      <c r="S234" s="316"/>
      <c r="T234" s="316"/>
      <c r="U234" s="316"/>
      <c r="V234" s="316"/>
      <c r="W234" s="316"/>
      <c r="X234" s="316"/>
      <c r="Y234" s="425">
        <f>Y233</f>
        <v>0</v>
      </c>
      <c r="Z234" s="425">
        <f>Z233</f>
        <v>0</v>
      </c>
      <c r="AA234" s="425">
        <f t="shared" ref="AA234:AL234" si="65">AA233</f>
        <v>0.17</v>
      </c>
      <c r="AB234" s="425">
        <f t="shared" si="65"/>
        <v>0</v>
      </c>
      <c r="AC234" s="425">
        <f t="shared" si="65"/>
        <v>0</v>
      </c>
      <c r="AD234" s="425">
        <f t="shared" si="65"/>
        <v>0</v>
      </c>
      <c r="AE234" s="425">
        <f t="shared" si="65"/>
        <v>0</v>
      </c>
      <c r="AF234" s="425">
        <f t="shared" si="65"/>
        <v>0</v>
      </c>
      <c r="AG234" s="425">
        <f t="shared" si="65"/>
        <v>0</v>
      </c>
      <c r="AH234" s="425">
        <f t="shared" si="65"/>
        <v>0</v>
      </c>
      <c r="AI234" s="425">
        <f t="shared" si="65"/>
        <v>0</v>
      </c>
      <c r="AJ234" s="425">
        <f t="shared" si="65"/>
        <v>0</v>
      </c>
      <c r="AK234" s="425">
        <f t="shared" si="65"/>
        <v>0</v>
      </c>
      <c r="AL234" s="425">
        <f t="shared" si="65"/>
        <v>0</v>
      </c>
      <c r="AM234" s="528"/>
    </row>
    <row r="235" spans="1:39" ht="15.6" outlineLevel="1">
      <c r="A235" s="535"/>
      <c r="B235" s="344"/>
      <c r="C235" s="321"/>
      <c r="D235" s="312"/>
      <c r="E235" s="312"/>
      <c r="F235" s="312"/>
      <c r="G235" s="312"/>
      <c r="H235" s="312"/>
      <c r="I235" s="312"/>
      <c r="J235" s="312"/>
      <c r="K235" s="312"/>
      <c r="L235" s="312"/>
      <c r="M235" s="312"/>
      <c r="N235" s="321"/>
      <c r="O235" s="312"/>
      <c r="P235" s="312"/>
      <c r="Q235" s="312"/>
      <c r="R235" s="312"/>
      <c r="S235" s="312"/>
      <c r="T235" s="312"/>
      <c r="U235" s="312"/>
      <c r="V235" s="312"/>
      <c r="W235" s="312"/>
      <c r="X235" s="312"/>
      <c r="Y235" s="426"/>
      <c r="Z235" s="426"/>
      <c r="AA235" s="426"/>
      <c r="AB235" s="426"/>
      <c r="AC235" s="426"/>
      <c r="AD235" s="426"/>
      <c r="AE235" s="426"/>
      <c r="AF235" s="426"/>
      <c r="AG235" s="426"/>
      <c r="AH235" s="426"/>
      <c r="AI235" s="426"/>
      <c r="AJ235" s="426"/>
      <c r="AK235" s="426"/>
      <c r="AL235" s="426"/>
      <c r="AM235" s="327"/>
    </row>
    <row r="236" spans="1:39" ht="15" outlineLevel="1">
      <c r="A236" s="532">
        <v>28</v>
      </c>
      <c r="B236" s="342" t="s">
        <v>18</v>
      </c>
      <c r="C236" s="312" t="s">
        <v>25</v>
      </c>
      <c r="D236" s="316"/>
      <c r="E236" s="316"/>
      <c r="F236" s="316"/>
      <c r="G236" s="316"/>
      <c r="H236" s="316"/>
      <c r="I236" s="316"/>
      <c r="J236" s="316"/>
      <c r="K236" s="316"/>
      <c r="L236" s="316"/>
      <c r="M236" s="316"/>
      <c r="N236" s="316">
        <v>0</v>
      </c>
      <c r="O236" s="316"/>
      <c r="P236" s="316"/>
      <c r="Q236" s="316"/>
      <c r="R236" s="316"/>
      <c r="S236" s="316"/>
      <c r="T236" s="316"/>
      <c r="U236" s="316"/>
      <c r="V236" s="316"/>
      <c r="W236" s="316"/>
      <c r="X236" s="316"/>
      <c r="Y236" s="440"/>
      <c r="Z236" s="429"/>
      <c r="AA236" s="429"/>
      <c r="AB236" s="429"/>
      <c r="AC236" s="429"/>
      <c r="AD236" s="429"/>
      <c r="AE236" s="429"/>
      <c r="AF236" s="429"/>
      <c r="AG236" s="429"/>
      <c r="AH236" s="429"/>
      <c r="AI236" s="429"/>
      <c r="AJ236" s="429"/>
      <c r="AK236" s="429"/>
      <c r="AL236" s="429"/>
      <c r="AM236" s="317">
        <f>SUM(Y236:AL236)</f>
        <v>0</v>
      </c>
    </row>
    <row r="237" spans="1:39" ht="15" outlineLevel="1">
      <c r="B237" s="315" t="s">
        <v>247</v>
      </c>
      <c r="C237" s="312" t="s">
        <v>164</v>
      </c>
      <c r="D237" s="316"/>
      <c r="E237" s="316"/>
      <c r="F237" s="316"/>
      <c r="G237" s="316"/>
      <c r="H237" s="316"/>
      <c r="I237" s="316"/>
      <c r="J237" s="316"/>
      <c r="K237" s="316"/>
      <c r="L237" s="316"/>
      <c r="M237" s="316"/>
      <c r="N237" s="316">
        <f>N236</f>
        <v>0</v>
      </c>
      <c r="O237" s="316"/>
      <c r="P237" s="316"/>
      <c r="Q237" s="316"/>
      <c r="R237" s="316"/>
      <c r="S237" s="316"/>
      <c r="T237" s="316"/>
      <c r="U237" s="316"/>
      <c r="V237" s="316"/>
      <c r="W237" s="316"/>
      <c r="X237" s="316"/>
      <c r="Y237" s="425">
        <f>Y236</f>
        <v>0</v>
      </c>
      <c r="Z237" s="425">
        <f>Z236</f>
        <v>0</v>
      </c>
      <c r="AA237" s="425">
        <f t="shared" ref="AA237:AL237" si="66">AA236</f>
        <v>0</v>
      </c>
      <c r="AB237" s="425">
        <f t="shared" si="66"/>
        <v>0</v>
      </c>
      <c r="AC237" s="425">
        <f t="shared" si="66"/>
        <v>0</v>
      </c>
      <c r="AD237" s="425">
        <f t="shared" si="66"/>
        <v>0</v>
      </c>
      <c r="AE237" s="425">
        <f t="shared" si="66"/>
        <v>0</v>
      </c>
      <c r="AF237" s="425">
        <f t="shared" si="66"/>
        <v>0</v>
      </c>
      <c r="AG237" s="425">
        <f t="shared" si="66"/>
        <v>0</v>
      </c>
      <c r="AH237" s="425">
        <f t="shared" si="66"/>
        <v>0</v>
      </c>
      <c r="AI237" s="425">
        <f t="shared" si="66"/>
        <v>0</v>
      </c>
      <c r="AJ237" s="425">
        <f t="shared" si="66"/>
        <v>0</v>
      </c>
      <c r="AK237" s="425">
        <f t="shared" si="66"/>
        <v>0</v>
      </c>
      <c r="AL237" s="425">
        <f t="shared" si="66"/>
        <v>0</v>
      </c>
      <c r="AM237" s="528"/>
    </row>
    <row r="238" spans="1:39" ht="15" outlineLevel="1">
      <c r="A238" s="535"/>
      <c r="B238" s="343"/>
      <c r="C238" s="312"/>
      <c r="D238" s="312"/>
      <c r="E238" s="312"/>
      <c r="F238" s="312"/>
      <c r="G238" s="312"/>
      <c r="H238" s="312"/>
      <c r="I238" s="312"/>
      <c r="J238" s="312"/>
      <c r="K238" s="312"/>
      <c r="L238" s="312"/>
      <c r="M238" s="312"/>
      <c r="N238" s="312"/>
      <c r="O238" s="312"/>
      <c r="P238" s="312"/>
      <c r="Q238" s="312"/>
      <c r="R238" s="312"/>
      <c r="S238" s="312"/>
      <c r="T238" s="312"/>
      <c r="U238" s="312"/>
      <c r="V238" s="312"/>
      <c r="W238" s="312"/>
      <c r="X238" s="312"/>
      <c r="Y238" s="426"/>
      <c r="Z238" s="426"/>
      <c r="AA238" s="426"/>
      <c r="AB238" s="426"/>
      <c r="AC238" s="426"/>
      <c r="AD238" s="426"/>
      <c r="AE238" s="426"/>
      <c r="AF238" s="426"/>
      <c r="AG238" s="426"/>
      <c r="AH238" s="426"/>
      <c r="AI238" s="426"/>
      <c r="AJ238" s="426"/>
      <c r="AK238" s="426"/>
      <c r="AL238" s="426"/>
      <c r="AM238" s="327"/>
    </row>
    <row r="239" spans="1:39" ht="15" outlineLevel="1">
      <c r="A239" s="532">
        <v>29</v>
      </c>
      <c r="B239" s="345" t="s">
        <v>19</v>
      </c>
      <c r="C239" s="312" t="s">
        <v>25</v>
      </c>
      <c r="D239" s="316"/>
      <c r="E239" s="316"/>
      <c r="F239" s="316"/>
      <c r="G239" s="316"/>
      <c r="H239" s="316"/>
      <c r="I239" s="316"/>
      <c r="J239" s="316"/>
      <c r="K239" s="316"/>
      <c r="L239" s="316"/>
      <c r="M239" s="316"/>
      <c r="N239" s="316">
        <v>0</v>
      </c>
      <c r="O239" s="316"/>
      <c r="P239" s="316"/>
      <c r="Q239" s="316"/>
      <c r="R239" s="316"/>
      <c r="S239" s="316"/>
      <c r="T239" s="316"/>
      <c r="U239" s="316"/>
      <c r="V239" s="316"/>
      <c r="W239" s="316"/>
      <c r="X239" s="316"/>
      <c r="Y239" s="440"/>
      <c r="Z239" s="429"/>
      <c r="AA239" s="429"/>
      <c r="AB239" s="429"/>
      <c r="AC239" s="429"/>
      <c r="AD239" s="429"/>
      <c r="AE239" s="429"/>
      <c r="AF239" s="429"/>
      <c r="AG239" s="429"/>
      <c r="AH239" s="429"/>
      <c r="AI239" s="429"/>
      <c r="AJ239" s="429"/>
      <c r="AK239" s="429"/>
      <c r="AL239" s="429"/>
      <c r="AM239" s="317">
        <f>SUM(Y239:AL239)</f>
        <v>0</v>
      </c>
    </row>
    <row r="240" spans="1:39" ht="15" outlineLevel="1">
      <c r="B240" s="345" t="s">
        <v>247</v>
      </c>
      <c r="C240" s="312" t="s">
        <v>164</v>
      </c>
      <c r="D240" s="316"/>
      <c r="E240" s="316"/>
      <c r="F240" s="316"/>
      <c r="G240" s="316"/>
      <c r="H240" s="316"/>
      <c r="I240" s="316"/>
      <c r="J240" s="316"/>
      <c r="K240" s="316"/>
      <c r="L240" s="316"/>
      <c r="M240" s="316"/>
      <c r="N240" s="316">
        <f>N239</f>
        <v>0</v>
      </c>
      <c r="O240" s="316"/>
      <c r="P240" s="316"/>
      <c r="Q240" s="316"/>
      <c r="R240" s="316"/>
      <c r="S240" s="316"/>
      <c r="T240" s="316"/>
      <c r="U240" s="316"/>
      <c r="V240" s="316"/>
      <c r="W240" s="316"/>
      <c r="X240" s="316"/>
      <c r="Y240" s="425">
        <f>Y239</f>
        <v>0</v>
      </c>
      <c r="Z240" s="425">
        <f t="shared" ref="Z240:AL240" si="67">Z239</f>
        <v>0</v>
      </c>
      <c r="AA240" s="425">
        <f t="shared" si="67"/>
        <v>0</v>
      </c>
      <c r="AB240" s="425">
        <f t="shared" si="67"/>
        <v>0</v>
      </c>
      <c r="AC240" s="425">
        <f t="shared" si="67"/>
        <v>0</v>
      </c>
      <c r="AD240" s="425">
        <f t="shared" si="67"/>
        <v>0</v>
      </c>
      <c r="AE240" s="425">
        <f t="shared" si="67"/>
        <v>0</v>
      </c>
      <c r="AF240" s="425">
        <f t="shared" si="67"/>
        <v>0</v>
      </c>
      <c r="AG240" s="425">
        <f t="shared" si="67"/>
        <v>0</v>
      </c>
      <c r="AH240" s="425">
        <f t="shared" si="67"/>
        <v>0</v>
      </c>
      <c r="AI240" s="425">
        <f t="shared" si="67"/>
        <v>0</v>
      </c>
      <c r="AJ240" s="425">
        <f t="shared" si="67"/>
        <v>0</v>
      </c>
      <c r="AK240" s="425">
        <f t="shared" si="67"/>
        <v>0</v>
      </c>
      <c r="AL240" s="425">
        <f t="shared" si="67"/>
        <v>0</v>
      </c>
      <c r="AM240" s="528"/>
    </row>
    <row r="241" spans="1:39" ht="15" outlineLevel="1">
      <c r="B241" s="345"/>
      <c r="C241" s="312"/>
      <c r="D241" s="312"/>
      <c r="E241" s="312"/>
      <c r="F241" s="312"/>
      <c r="G241" s="312"/>
      <c r="H241" s="312"/>
      <c r="I241" s="312"/>
      <c r="J241" s="312"/>
      <c r="K241" s="312"/>
      <c r="L241" s="312"/>
      <c r="M241" s="312"/>
      <c r="N241" s="312"/>
      <c r="O241" s="312"/>
      <c r="P241" s="312"/>
      <c r="Q241" s="312"/>
      <c r="R241" s="312"/>
      <c r="S241" s="312"/>
      <c r="T241" s="312"/>
      <c r="U241" s="312"/>
      <c r="V241" s="312"/>
      <c r="W241" s="312"/>
      <c r="X241" s="312"/>
      <c r="Y241" s="437"/>
      <c r="Z241" s="437"/>
      <c r="AA241" s="437"/>
      <c r="AB241" s="437"/>
      <c r="AC241" s="437"/>
      <c r="AD241" s="437"/>
      <c r="AE241" s="437"/>
      <c r="AF241" s="437"/>
      <c r="AG241" s="437"/>
      <c r="AH241" s="437"/>
      <c r="AI241" s="437"/>
      <c r="AJ241" s="437"/>
      <c r="AK241" s="437"/>
      <c r="AL241" s="437"/>
      <c r="AM241" s="334"/>
    </row>
    <row r="242" spans="1:39" s="304" customFormat="1" ht="15" outlineLevel="1">
      <c r="A242" s="532">
        <v>30</v>
      </c>
      <c r="B242" s="345" t="s">
        <v>503</v>
      </c>
      <c r="C242" s="312" t="s">
        <v>25</v>
      </c>
      <c r="D242" s="316"/>
      <c r="E242" s="316"/>
      <c r="F242" s="316"/>
      <c r="G242" s="316"/>
      <c r="H242" s="316"/>
      <c r="I242" s="316"/>
      <c r="J242" s="316"/>
      <c r="K242" s="316"/>
      <c r="L242" s="316"/>
      <c r="M242" s="316"/>
      <c r="N242" s="316">
        <v>0</v>
      </c>
      <c r="O242" s="316"/>
      <c r="P242" s="316"/>
      <c r="Q242" s="316"/>
      <c r="R242" s="316"/>
      <c r="S242" s="316"/>
      <c r="T242" s="316"/>
      <c r="U242" s="316"/>
      <c r="V242" s="316"/>
      <c r="W242" s="316"/>
      <c r="X242" s="316"/>
      <c r="Y242" s="424"/>
      <c r="Z242" s="424"/>
      <c r="AA242" s="424"/>
      <c r="AB242" s="424"/>
      <c r="AC242" s="424"/>
      <c r="AD242" s="424"/>
      <c r="AE242" s="424"/>
      <c r="AF242" s="424"/>
      <c r="AG242" s="424"/>
      <c r="AH242" s="424"/>
      <c r="AI242" s="424"/>
      <c r="AJ242" s="424"/>
      <c r="AK242" s="424"/>
      <c r="AL242" s="424"/>
      <c r="AM242" s="317">
        <f>SUM(Y242:AL242)</f>
        <v>0</v>
      </c>
    </row>
    <row r="243" spans="1:39" s="304" customFormat="1" ht="15" outlineLevel="1">
      <c r="A243" s="532"/>
      <c r="B243" s="345" t="s">
        <v>247</v>
      </c>
      <c r="C243" s="312" t="s">
        <v>164</v>
      </c>
      <c r="D243" s="316"/>
      <c r="E243" s="316"/>
      <c r="F243" s="316"/>
      <c r="G243" s="316"/>
      <c r="H243" s="316"/>
      <c r="I243" s="316"/>
      <c r="J243" s="316"/>
      <c r="K243" s="316"/>
      <c r="L243" s="316"/>
      <c r="M243" s="316"/>
      <c r="N243" s="316">
        <f>N242</f>
        <v>0</v>
      </c>
      <c r="O243" s="316"/>
      <c r="P243" s="316"/>
      <c r="Q243" s="316"/>
      <c r="R243" s="316"/>
      <c r="S243" s="316"/>
      <c r="T243" s="316"/>
      <c r="U243" s="316"/>
      <c r="V243" s="316"/>
      <c r="W243" s="316"/>
      <c r="X243" s="316"/>
      <c r="Y243" s="425">
        <f>Y242</f>
        <v>0</v>
      </c>
      <c r="Z243" s="425">
        <f t="shared" ref="Z243:AL243" si="68">Z242</f>
        <v>0</v>
      </c>
      <c r="AA243" s="425">
        <f t="shared" si="68"/>
        <v>0</v>
      </c>
      <c r="AB243" s="425">
        <f t="shared" si="68"/>
        <v>0</v>
      </c>
      <c r="AC243" s="425">
        <f t="shared" si="68"/>
        <v>0</v>
      </c>
      <c r="AD243" s="425">
        <f t="shared" si="68"/>
        <v>0</v>
      </c>
      <c r="AE243" s="425">
        <f t="shared" si="68"/>
        <v>0</v>
      </c>
      <c r="AF243" s="425">
        <f t="shared" si="68"/>
        <v>0</v>
      </c>
      <c r="AG243" s="425">
        <f t="shared" si="68"/>
        <v>0</v>
      </c>
      <c r="AH243" s="425">
        <f t="shared" si="68"/>
        <v>0</v>
      </c>
      <c r="AI243" s="425">
        <f t="shared" si="68"/>
        <v>0</v>
      </c>
      <c r="AJ243" s="425">
        <f t="shared" si="68"/>
        <v>0</v>
      </c>
      <c r="AK243" s="425">
        <f t="shared" si="68"/>
        <v>0</v>
      </c>
      <c r="AL243" s="425">
        <f t="shared" si="68"/>
        <v>0</v>
      </c>
      <c r="AM243" s="528"/>
    </row>
    <row r="244" spans="1:39" s="304" customFormat="1" ht="15" outlineLevel="1">
      <c r="A244" s="532"/>
      <c r="B244" s="345"/>
      <c r="C244" s="312"/>
      <c r="D244" s="312"/>
      <c r="E244" s="312"/>
      <c r="F244" s="312"/>
      <c r="G244" s="312"/>
      <c r="H244" s="312"/>
      <c r="I244" s="312"/>
      <c r="J244" s="312"/>
      <c r="K244" s="312"/>
      <c r="L244" s="312"/>
      <c r="M244" s="312"/>
      <c r="N244" s="312"/>
      <c r="O244" s="312"/>
      <c r="P244" s="312"/>
      <c r="Q244" s="312"/>
      <c r="R244" s="312"/>
      <c r="S244" s="312"/>
      <c r="T244" s="312"/>
      <c r="U244" s="312"/>
      <c r="V244" s="312"/>
      <c r="W244" s="312"/>
      <c r="X244" s="312"/>
      <c r="Y244" s="426"/>
      <c r="Z244" s="426"/>
      <c r="AA244" s="426"/>
      <c r="AB244" s="426"/>
      <c r="AC244" s="426"/>
      <c r="AD244" s="426"/>
      <c r="AE244" s="426"/>
      <c r="AF244" s="426"/>
      <c r="AG244" s="426"/>
      <c r="AH244" s="426"/>
      <c r="AI244" s="426"/>
      <c r="AJ244" s="426"/>
      <c r="AK244" s="426"/>
      <c r="AL244" s="426"/>
      <c r="AM244" s="334"/>
    </row>
    <row r="245" spans="1:39" s="304" customFormat="1" ht="15.6" outlineLevel="1">
      <c r="A245" s="532"/>
      <c r="B245" s="309" t="s">
        <v>504</v>
      </c>
      <c r="C245" s="312"/>
      <c r="D245" s="312"/>
      <c r="E245" s="312"/>
      <c r="F245" s="312"/>
      <c r="G245" s="312"/>
      <c r="H245" s="312"/>
      <c r="I245" s="312"/>
      <c r="J245" s="312"/>
      <c r="K245" s="312"/>
      <c r="L245" s="312"/>
      <c r="M245" s="312"/>
      <c r="N245" s="312"/>
      <c r="O245" s="312"/>
      <c r="P245" s="312"/>
      <c r="Q245" s="312"/>
      <c r="R245" s="312"/>
      <c r="S245" s="312"/>
      <c r="T245" s="312"/>
      <c r="U245" s="312"/>
      <c r="V245" s="312"/>
      <c r="W245" s="312"/>
      <c r="X245" s="312"/>
      <c r="Y245" s="426"/>
      <c r="Z245" s="426"/>
      <c r="AA245" s="426"/>
      <c r="AB245" s="426"/>
      <c r="AC245" s="426"/>
      <c r="AD245" s="426"/>
      <c r="AE245" s="426"/>
      <c r="AF245" s="426"/>
      <c r="AG245" s="426"/>
      <c r="AH245" s="426"/>
      <c r="AI245" s="426"/>
      <c r="AJ245" s="426"/>
      <c r="AK245" s="426"/>
      <c r="AL245" s="426"/>
      <c r="AM245" s="334"/>
    </row>
    <row r="246" spans="1:39" s="304" customFormat="1" ht="15" outlineLevel="1">
      <c r="A246" s="532">
        <v>31</v>
      </c>
      <c r="B246" s="345" t="s">
        <v>505</v>
      </c>
      <c r="C246" s="312" t="s">
        <v>25</v>
      </c>
      <c r="D246" s="316">
        <v>0</v>
      </c>
      <c r="E246" s="316">
        <f>'7-b.  2012'!AY38</f>
        <v>0</v>
      </c>
      <c r="F246" s="316">
        <f>'7-b.  2012'!AZ38</f>
        <v>0</v>
      </c>
      <c r="G246" s="316">
        <f>'7-b.  2012'!BA38</f>
        <v>0</v>
      </c>
      <c r="H246" s="316">
        <f>'7-b.  2012'!BB38</f>
        <v>0</v>
      </c>
      <c r="I246" s="316">
        <f>'7-b.  2012'!BC38</f>
        <v>0</v>
      </c>
      <c r="J246" s="316">
        <f>'7-b.  2012'!BD38</f>
        <v>0</v>
      </c>
      <c r="K246" s="316">
        <f>'7-b.  2012'!BE38</f>
        <v>0</v>
      </c>
      <c r="L246" s="316">
        <f>'7-b.  2012'!BF38</f>
        <v>0</v>
      </c>
      <c r="M246" s="316">
        <f>'7-b.  2012'!BG38</f>
        <v>0</v>
      </c>
      <c r="N246" s="316">
        <v>12</v>
      </c>
      <c r="O246" s="316">
        <v>0</v>
      </c>
      <c r="P246" s="316">
        <v>0</v>
      </c>
      <c r="Q246" s="316">
        <v>0</v>
      </c>
      <c r="R246" s="316">
        <v>0</v>
      </c>
      <c r="S246" s="316">
        <v>0</v>
      </c>
      <c r="T246" s="316">
        <v>0</v>
      </c>
      <c r="U246" s="316">
        <v>0</v>
      </c>
      <c r="V246" s="316">
        <v>0</v>
      </c>
      <c r="W246" s="316">
        <v>0</v>
      </c>
      <c r="X246" s="316">
        <v>0</v>
      </c>
      <c r="Y246" s="424"/>
      <c r="Z246" s="424"/>
      <c r="AA246" s="424">
        <v>1</v>
      </c>
      <c r="AB246" s="424"/>
      <c r="AC246" s="424"/>
      <c r="AD246" s="424"/>
      <c r="AE246" s="424"/>
      <c r="AF246" s="424"/>
      <c r="AG246" s="424"/>
      <c r="AH246" s="424"/>
      <c r="AI246" s="424"/>
      <c r="AJ246" s="424"/>
      <c r="AK246" s="424"/>
      <c r="AL246" s="424"/>
      <c r="AM246" s="317">
        <f>SUM(Y246:AL246)</f>
        <v>1</v>
      </c>
    </row>
    <row r="247" spans="1:39" s="304" customFormat="1" ht="15" outlineLevel="1">
      <c r="A247" s="532"/>
      <c r="B247" s="345" t="s">
        <v>247</v>
      </c>
      <c r="C247" s="312" t="s">
        <v>164</v>
      </c>
      <c r="D247" s="316">
        <v>1234217</v>
      </c>
      <c r="E247" s="316">
        <f>'7-c.  2013'!AY54</f>
        <v>1234217</v>
      </c>
      <c r="F247" s="316">
        <f>'7-c.  2013'!AZ54</f>
        <v>1234217</v>
      </c>
      <c r="G247" s="316">
        <f>'7-c.  2013'!BA54</f>
        <v>1234217</v>
      </c>
      <c r="H247" s="316">
        <f>'7-c.  2013'!BB54</f>
        <v>1234217</v>
      </c>
      <c r="I247" s="316">
        <f>'7-c.  2013'!BC54</f>
        <v>1182970</v>
      </c>
      <c r="J247" s="316">
        <f>'7-c.  2013'!BD54</f>
        <v>1182970</v>
      </c>
      <c r="K247" s="316">
        <f>'7-c.  2013'!BE54</f>
        <v>1182970</v>
      </c>
      <c r="L247" s="316">
        <f>'7-c.  2013'!BF54</f>
        <v>841617</v>
      </c>
      <c r="M247" s="316">
        <f>'7-c.  2013'!BG54</f>
        <v>841617</v>
      </c>
      <c r="N247" s="316">
        <v>12</v>
      </c>
      <c r="O247" s="316">
        <v>184.7</v>
      </c>
      <c r="P247" s="316">
        <f>'7-c.  2013'!T54</f>
        <v>184.7</v>
      </c>
      <c r="Q247" s="316">
        <f>'7-c.  2013'!U54</f>
        <v>184.7</v>
      </c>
      <c r="R247" s="316">
        <f>'7-c.  2013'!V54</f>
        <v>184.7</v>
      </c>
      <c r="S247" s="316">
        <f>'7-c.  2013'!W54</f>
        <v>184.7</v>
      </c>
      <c r="T247" s="316">
        <f>'7-c.  2013'!X54</f>
        <v>170</v>
      </c>
      <c r="U247" s="316">
        <f>'7-c.  2013'!Y54</f>
        <v>170</v>
      </c>
      <c r="V247" s="316">
        <f>'7-c.  2013'!Z54</f>
        <v>170</v>
      </c>
      <c r="W247" s="316">
        <f>'7-c.  2013'!AA54</f>
        <v>132</v>
      </c>
      <c r="X247" s="316">
        <f>'7-c.  2013'!AB54</f>
        <v>132</v>
      </c>
      <c r="Y247" s="425">
        <f>Y246</f>
        <v>0</v>
      </c>
      <c r="Z247" s="425">
        <f t="shared" ref="Z247:AL247" si="69">Z246</f>
        <v>0</v>
      </c>
      <c r="AA247" s="425">
        <f t="shared" si="69"/>
        <v>1</v>
      </c>
      <c r="AB247" s="425">
        <f t="shared" si="69"/>
        <v>0</v>
      </c>
      <c r="AC247" s="425">
        <f t="shared" si="69"/>
        <v>0</v>
      </c>
      <c r="AD247" s="425">
        <f t="shared" si="69"/>
        <v>0</v>
      </c>
      <c r="AE247" s="425">
        <f t="shared" si="69"/>
        <v>0</v>
      </c>
      <c r="AF247" s="425">
        <f t="shared" si="69"/>
        <v>0</v>
      </c>
      <c r="AG247" s="425">
        <f t="shared" si="69"/>
        <v>0</v>
      </c>
      <c r="AH247" s="425">
        <f t="shared" si="69"/>
        <v>0</v>
      </c>
      <c r="AI247" s="425">
        <f t="shared" si="69"/>
        <v>0</v>
      </c>
      <c r="AJ247" s="425">
        <f t="shared" si="69"/>
        <v>0</v>
      </c>
      <c r="AK247" s="425">
        <f t="shared" si="69"/>
        <v>0</v>
      </c>
      <c r="AL247" s="425">
        <f t="shared" si="69"/>
        <v>0</v>
      </c>
      <c r="AM247" s="528"/>
    </row>
    <row r="248" spans="1:39" s="304" customFormat="1" ht="15" outlineLevel="1">
      <c r="A248" s="532"/>
      <c r="B248" s="345"/>
      <c r="C248" s="312"/>
      <c r="D248" s="312"/>
      <c r="E248" s="312"/>
      <c r="F248" s="312"/>
      <c r="G248" s="312"/>
      <c r="H248" s="312"/>
      <c r="I248" s="312"/>
      <c r="J248" s="312"/>
      <c r="K248" s="312"/>
      <c r="L248" s="312"/>
      <c r="M248" s="312"/>
      <c r="N248" s="312"/>
      <c r="O248" s="312"/>
      <c r="P248" s="312"/>
      <c r="Q248" s="312"/>
      <c r="R248" s="312"/>
      <c r="S248" s="312"/>
      <c r="T248" s="312"/>
      <c r="U248" s="312"/>
      <c r="V248" s="312"/>
      <c r="W248" s="312"/>
      <c r="X248" s="312"/>
      <c r="Y248" s="426"/>
      <c r="Z248" s="426"/>
      <c r="AA248" s="426"/>
      <c r="AB248" s="426"/>
      <c r="AC248" s="426"/>
      <c r="AD248" s="426"/>
      <c r="AE248" s="426"/>
      <c r="AF248" s="426"/>
      <c r="AG248" s="426"/>
      <c r="AH248" s="426"/>
      <c r="AI248" s="426"/>
      <c r="AJ248" s="426"/>
      <c r="AK248" s="426"/>
      <c r="AL248" s="426"/>
      <c r="AM248" s="334"/>
    </row>
    <row r="249" spans="1:39" s="304" customFormat="1" ht="15" outlineLevel="1">
      <c r="A249" s="532">
        <v>32</v>
      </c>
      <c r="B249" s="345" t="s">
        <v>506</v>
      </c>
      <c r="C249" s="312" t="s">
        <v>25</v>
      </c>
      <c r="D249" s="316"/>
      <c r="E249" s="316"/>
      <c r="F249" s="316"/>
      <c r="G249" s="316"/>
      <c r="H249" s="316"/>
      <c r="I249" s="316"/>
      <c r="J249" s="316"/>
      <c r="K249" s="316"/>
      <c r="L249" s="316"/>
      <c r="M249" s="316"/>
      <c r="N249" s="316">
        <v>0</v>
      </c>
      <c r="O249" s="316"/>
      <c r="P249" s="316"/>
      <c r="Q249" s="316"/>
      <c r="R249" s="316"/>
      <c r="S249" s="316"/>
      <c r="T249" s="316"/>
      <c r="U249" s="316"/>
      <c r="V249" s="316"/>
      <c r="W249" s="316"/>
      <c r="X249" s="316"/>
      <c r="Y249" s="424"/>
      <c r="Z249" s="424"/>
      <c r="AA249" s="424"/>
      <c r="AB249" s="424"/>
      <c r="AC249" s="424"/>
      <c r="AD249" s="424"/>
      <c r="AE249" s="424"/>
      <c r="AF249" s="424"/>
      <c r="AG249" s="424"/>
      <c r="AH249" s="424"/>
      <c r="AI249" s="424"/>
      <c r="AJ249" s="424"/>
      <c r="AK249" s="424"/>
      <c r="AL249" s="424"/>
      <c r="AM249" s="317">
        <f>SUM(Y249:AL249)</f>
        <v>0</v>
      </c>
    </row>
    <row r="250" spans="1:39" s="304" customFormat="1" ht="15" outlineLevel="1">
      <c r="A250" s="532"/>
      <c r="B250" s="345" t="s">
        <v>247</v>
      </c>
      <c r="C250" s="312" t="s">
        <v>164</v>
      </c>
      <c r="D250" s="316"/>
      <c r="E250" s="316"/>
      <c r="F250" s="316"/>
      <c r="G250" s="316"/>
      <c r="H250" s="316"/>
      <c r="I250" s="316"/>
      <c r="J250" s="316"/>
      <c r="K250" s="316"/>
      <c r="L250" s="316"/>
      <c r="M250" s="316"/>
      <c r="N250" s="316">
        <f>N249</f>
        <v>0</v>
      </c>
      <c r="O250" s="316"/>
      <c r="P250" s="316"/>
      <c r="Q250" s="316"/>
      <c r="R250" s="316"/>
      <c r="S250" s="316"/>
      <c r="T250" s="316"/>
      <c r="U250" s="316"/>
      <c r="V250" s="316"/>
      <c r="W250" s="316"/>
      <c r="X250" s="316"/>
      <c r="Y250" s="425">
        <f>Y249</f>
        <v>0</v>
      </c>
      <c r="Z250" s="425">
        <f t="shared" ref="Z250:AL250" si="70">Z249</f>
        <v>0</v>
      </c>
      <c r="AA250" s="425">
        <f t="shared" si="70"/>
        <v>0</v>
      </c>
      <c r="AB250" s="425">
        <f t="shared" si="70"/>
        <v>0</v>
      </c>
      <c r="AC250" s="425">
        <f t="shared" si="70"/>
        <v>0</v>
      </c>
      <c r="AD250" s="425">
        <f t="shared" si="70"/>
        <v>0</v>
      </c>
      <c r="AE250" s="425">
        <f t="shared" si="70"/>
        <v>0</v>
      </c>
      <c r="AF250" s="425">
        <f t="shared" si="70"/>
        <v>0</v>
      </c>
      <c r="AG250" s="425">
        <f t="shared" si="70"/>
        <v>0</v>
      </c>
      <c r="AH250" s="425">
        <f t="shared" si="70"/>
        <v>0</v>
      </c>
      <c r="AI250" s="425">
        <f t="shared" si="70"/>
        <v>0</v>
      </c>
      <c r="AJ250" s="425">
        <f t="shared" si="70"/>
        <v>0</v>
      </c>
      <c r="AK250" s="425">
        <f t="shared" si="70"/>
        <v>0</v>
      </c>
      <c r="AL250" s="425">
        <f t="shared" si="70"/>
        <v>0</v>
      </c>
      <c r="AM250" s="528"/>
    </row>
    <row r="251" spans="1:39" s="304" customFormat="1" ht="15" outlineLevel="1">
      <c r="A251" s="532"/>
      <c r="B251" s="345"/>
      <c r="C251" s="312"/>
      <c r="D251" s="312"/>
      <c r="E251" s="312"/>
      <c r="F251" s="312"/>
      <c r="G251" s="312"/>
      <c r="H251" s="312"/>
      <c r="I251" s="312"/>
      <c r="J251" s="312"/>
      <c r="K251" s="312"/>
      <c r="L251" s="312"/>
      <c r="M251" s="312"/>
      <c r="N251" s="312"/>
      <c r="O251" s="312"/>
      <c r="P251" s="312"/>
      <c r="Q251" s="312"/>
      <c r="R251" s="312"/>
      <c r="S251" s="312"/>
      <c r="T251" s="312"/>
      <c r="U251" s="312"/>
      <c r="V251" s="312"/>
      <c r="W251" s="312"/>
      <c r="X251" s="312"/>
      <c r="Y251" s="426"/>
      <c r="Z251" s="426"/>
      <c r="AA251" s="426"/>
      <c r="AB251" s="426"/>
      <c r="AC251" s="426"/>
      <c r="AD251" s="426"/>
      <c r="AE251" s="426"/>
      <c r="AF251" s="426"/>
      <c r="AG251" s="426"/>
      <c r="AH251" s="426"/>
      <c r="AI251" s="426"/>
      <c r="AJ251" s="426"/>
      <c r="AK251" s="426"/>
      <c r="AL251" s="426"/>
      <c r="AM251" s="334"/>
    </row>
    <row r="252" spans="1:39" s="304" customFormat="1" ht="15" outlineLevel="1">
      <c r="A252" s="532">
        <v>33</v>
      </c>
      <c r="B252" s="345" t="s">
        <v>507</v>
      </c>
      <c r="C252" s="312" t="s">
        <v>25</v>
      </c>
      <c r="D252" s="316"/>
      <c r="E252" s="316"/>
      <c r="F252" s="316"/>
      <c r="G252" s="316"/>
      <c r="H252" s="316"/>
      <c r="I252" s="316"/>
      <c r="J252" s="316"/>
      <c r="K252" s="316"/>
      <c r="L252" s="316"/>
      <c r="M252" s="316"/>
      <c r="N252" s="316">
        <v>0</v>
      </c>
      <c r="O252" s="316"/>
      <c r="P252" s="316"/>
      <c r="Q252" s="316"/>
      <c r="R252" s="316"/>
      <c r="S252" s="316"/>
      <c r="T252" s="316"/>
      <c r="U252" s="316"/>
      <c r="V252" s="316"/>
      <c r="W252" s="316"/>
      <c r="X252" s="316"/>
      <c r="Y252" s="424"/>
      <c r="Z252" s="424"/>
      <c r="AA252" s="424"/>
      <c r="AB252" s="424"/>
      <c r="AC252" s="424"/>
      <c r="AD252" s="424"/>
      <c r="AE252" s="424"/>
      <c r="AF252" s="424"/>
      <c r="AG252" s="424"/>
      <c r="AH252" s="424"/>
      <c r="AI252" s="424"/>
      <c r="AJ252" s="424"/>
      <c r="AK252" s="424"/>
      <c r="AL252" s="424"/>
      <c r="AM252" s="317">
        <f>SUM(Y252:AL252)</f>
        <v>0</v>
      </c>
    </row>
    <row r="253" spans="1:39" s="304" customFormat="1" ht="15" outlineLevel="1">
      <c r="A253" s="532"/>
      <c r="B253" s="345" t="s">
        <v>247</v>
      </c>
      <c r="C253" s="312" t="s">
        <v>164</v>
      </c>
      <c r="D253" s="316"/>
      <c r="E253" s="316"/>
      <c r="F253" s="316"/>
      <c r="G253" s="316"/>
      <c r="H253" s="316"/>
      <c r="I253" s="316"/>
      <c r="J253" s="316"/>
      <c r="K253" s="316"/>
      <c r="L253" s="316"/>
      <c r="M253" s="316"/>
      <c r="N253" s="316">
        <f>N252</f>
        <v>0</v>
      </c>
      <c r="O253" s="316"/>
      <c r="P253" s="316"/>
      <c r="Q253" s="316"/>
      <c r="R253" s="316"/>
      <c r="S253" s="316"/>
      <c r="T253" s="316"/>
      <c r="U253" s="316"/>
      <c r="V253" s="316"/>
      <c r="W253" s="316"/>
      <c r="X253" s="316"/>
      <c r="Y253" s="425">
        <f>Y252</f>
        <v>0</v>
      </c>
      <c r="Z253" s="425">
        <f t="shared" ref="Z253:AL253" si="71">Z252</f>
        <v>0</v>
      </c>
      <c r="AA253" s="425">
        <f t="shared" si="71"/>
        <v>0</v>
      </c>
      <c r="AB253" s="425">
        <f t="shared" si="71"/>
        <v>0</v>
      </c>
      <c r="AC253" s="425">
        <f t="shared" si="71"/>
        <v>0</v>
      </c>
      <c r="AD253" s="425">
        <f t="shared" si="71"/>
        <v>0</v>
      </c>
      <c r="AE253" s="425">
        <f t="shared" si="71"/>
        <v>0</v>
      </c>
      <c r="AF253" s="425">
        <f t="shared" si="71"/>
        <v>0</v>
      </c>
      <c r="AG253" s="425">
        <f t="shared" si="71"/>
        <v>0</v>
      </c>
      <c r="AH253" s="425">
        <f t="shared" si="71"/>
        <v>0</v>
      </c>
      <c r="AI253" s="425">
        <f t="shared" si="71"/>
        <v>0</v>
      </c>
      <c r="AJ253" s="425">
        <f t="shared" si="71"/>
        <v>0</v>
      </c>
      <c r="AK253" s="425">
        <f t="shared" si="71"/>
        <v>0</v>
      </c>
      <c r="AL253" s="425">
        <f t="shared" si="71"/>
        <v>0</v>
      </c>
      <c r="AM253" s="528"/>
    </row>
    <row r="254" spans="1:39" ht="15" outlineLevel="1">
      <c r="B254" s="336"/>
      <c r="C254" s="346"/>
      <c r="D254" s="347"/>
      <c r="E254" s="347"/>
      <c r="F254" s="347"/>
      <c r="G254" s="347"/>
      <c r="H254" s="347"/>
      <c r="I254" s="347"/>
      <c r="J254" s="347"/>
      <c r="K254" s="347"/>
      <c r="L254" s="347"/>
      <c r="M254" s="347"/>
      <c r="N254" s="347"/>
      <c r="O254" s="347"/>
      <c r="P254" s="347"/>
      <c r="Q254" s="347"/>
      <c r="R254" s="347"/>
      <c r="S254" s="347"/>
      <c r="T254" s="347"/>
      <c r="U254" s="347"/>
      <c r="V254" s="347"/>
      <c r="W254" s="347"/>
      <c r="X254" s="347"/>
      <c r="Y254" s="322"/>
      <c r="Z254" s="322"/>
      <c r="AA254" s="322"/>
      <c r="AB254" s="322"/>
      <c r="AC254" s="322"/>
      <c r="AD254" s="322"/>
      <c r="AE254" s="322"/>
      <c r="AF254" s="322"/>
      <c r="AG254" s="322"/>
      <c r="AH254" s="322"/>
      <c r="AI254" s="322"/>
      <c r="AJ254" s="322"/>
      <c r="AK254" s="322"/>
      <c r="AL254" s="322"/>
      <c r="AM254" s="327"/>
    </row>
    <row r="255" spans="1:39" ht="15.6">
      <c r="B255" s="348" t="s">
        <v>248</v>
      </c>
      <c r="C255" s="350"/>
      <c r="D255" s="350">
        <f>SUM(D150:D253)</f>
        <v>47585870.969000004</v>
      </c>
      <c r="E255" s="350">
        <f t="shared" ref="E255:H255" si="72">SUM(E150:E253)</f>
        <v>47387242.32372921</v>
      </c>
      <c r="F255" s="350">
        <f t="shared" si="72"/>
        <v>46522336.820455864</v>
      </c>
      <c r="G255" s="350">
        <f t="shared" si="72"/>
        <v>45015202.293171436</v>
      </c>
      <c r="H255" s="350">
        <f t="shared" si="72"/>
        <v>44254457.330990978</v>
      </c>
      <c r="I255" s="350"/>
      <c r="J255" s="350"/>
      <c r="K255" s="350"/>
      <c r="L255" s="350"/>
      <c r="M255" s="350"/>
      <c r="N255" s="350"/>
      <c r="O255" s="350">
        <f>SUM(O150:O253)</f>
        <v>18513.293000000001</v>
      </c>
      <c r="P255" s="350">
        <f t="shared" ref="P255:T255" si="73">SUM(P150:P253)</f>
        <v>8339.4767785146396</v>
      </c>
      <c r="Q255" s="350">
        <f t="shared" si="73"/>
        <v>8134.3047187215461</v>
      </c>
      <c r="R255" s="350">
        <f t="shared" si="73"/>
        <v>7771.9440821438811</v>
      </c>
      <c r="S255" s="350">
        <f t="shared" si="73"/>
        <v>7712.2251183715607</v>
      </c>
      <c r="T255" s="350">
        <f t="shared" si="73"/>
        <v>6728.8502481633495</v>
      </c>
      <c r="U255" s="350"/>
      <c r="V255" s="350"/>
      <c r="W255" s="350"/>
      <c r="X255" s="350"/>
      <c r="Y255" s="350">
        <f>IF(Y149="kWh",SUMPRODUCT(D150:D253,Y150:Y253))</f>
        <v>5913745.4980000006</v>
      </c>
      <c r="Z255" s="350">
        <f>IF(Z149="kWh",SUMPRODUCT(D150:D253,Z150:Z253))</f>
        <v>11605581.080909999</v>
      </c>
      <c r="AA255" s="350">
        <f>IF(AA149="kW",SUMPRODUCT(N150:N253,O150:O253,AA150:AA253),SUMPRODUCT(D150:D253,AA150:AA253))</f>
        <v>61842.466800000017</v>
      </c>
      <c r="AB255" s="350">
        <f>IF(AB149="kW",SUMPRODUCT(N150:N253,O150:O253,AB150:AB253),SUMPRODUCT(D150:D253,AB150:AB253))</f>
        <v>0</v>
      </c>
      <c r="AC255" s="350">
        <f>IF(AC149="kW",SUMPRODUCT(N150:N253,O150:O253,AC150:AC253),SUMPRODUCT(D150:D253,AC150:AC253))</f>
        <v>0</v>
      </c>
      <c r="AD255" s="350">
        <f>IF(AD149="kW",SUMPRODUCT(N150:N253,O150:O253,AD150:AD253),SUMPRODUCT(D150:D253,AD150:AD253))</f>
        <v>0</v>
      </c>
      <c r="AE255" s="350">
        <f>IF(AE149="kW",SUMPRODUCT(N150:N253,O150:O253,AE150:AE253),SUMPRODUCT(D150:D253,AE150:AE253))</f>
        <v>0</v>
      </c>
      <c r="AF255" s="350">
        <f>IF(AF149="kW",SUMPRODUCT(N150:N253,O150:O253,AF150:AF253),SUMPRODUCT(D150:D253,AF150:AF253))</f>
        <v>0</v>
      </c>
      <c r="AG255" s="350">
        <f>IF(AG149="kW",SUMPRODUCT(N150:N253,O150:O253,AG150:AG253),SUMPRODUCT(D150:D253,AG150:AG253))</f>
        <v>0</v>
      </c>
      <c r="AH255" s="350">
        <f>IF(AH149="kW",SUMPRODUCT(N150:N253,O150:O253,AH150:AH253),SUMPRODUCT(D150:D253,AH150:AH253))</f>
        <v>0</v>
      </c>
      <c r="AI255" s="350">
        <f>IF(AI149="kW",SUMPRODUCT(N150:N253,O150:O253,AI150:AI253),SUMPRODUCT(D150:D253,AI150:AI253))</f>
        <v>0</v>
      </c>
      <c r="AJ255" s="350">
        <f>IF(AJ149="kW",SUMPRODUCT(N150:N253,O150:O253,AJ150:AJ253),SUMPRODUCT(D150:D253,AJ150:AJ253))</f>
        <v>0</v>
      </c>
      <c r="AK255" s="350">
        <f>IF(AK149="kW",SUMPRODUCT(N150:N253,O150:O253,AK150:AK253),SUMPRODUCT(D150:D253,AK150:AK253))</f>
        <v>0</v>
      </c>
      <c r="AL255" s="350">
        <f>IF(AL149="kW",SUMPRODUCT(N150:N253,O150:O253,AL150:AL253),SUMPRODUCT(D150:D253,AL150:AL253))</f>
        <v>0</v>
      </c>
      <c r="AM255" s="351"/>
    </row>
    <row r="256" spans="1:39" ht="15.6">
      <c r="B256" s="352" t="s">
        <v>249</v>
      </c>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f>HLOOKUP(Y148,'2. LRAMVA Threshold'!$B$42:$Q$53,4,FALSE)</f>
        <v>0</v>
      </c>
      <c r="Z256" s="349">
        <f>HLOOKUP(Z148,'2. LRAMVA Threshold'!$B$42:$Q$53,4,FALSE)</f>
        <v>0</v>
      </c>
      <c r="AA256" s="349">
        <f>HLOOKUP(AA148,'2. LRAMVA Threshold'!$B$42:$Q$53,4,FALSE)</f>
        <v>0</v>
      </c>
      <c r="AB256" s="349">
        <f>HLOOKUP(AB148,'2. LRAMVA Threshold'!$B$42:$Q$53,4,FALSE)</f>
        <v>0</v>
      </c>
      <c r="AC256" s="349">
        <f>HLOOKUP(AC148,'2. LRAMVA Threshold'!$B$42:$Q$53,4,FALSE)</f>
        <v>0</v>
      </c>
      <c r="AD256" s="349">
        <f>HLOOKUP(AD148,'2. LRAMVA Threshold'!$B$42:$Q$53,4,FALSE)</f>
        <v>0</v>
      </c>
      <c r="AE256" s="349">
        <f>HLOOKUP(AE148,'2. LRAMVA Threshold'!$B$42:$Q$53,4,FALSE)</f>
        <v>0</v>
      </c>
      <c r="AF256" s="349">
        <f>HLOOKUP(AF148,'2. LRAMVA Threshold'!$B$42:$Q$53,4,FALSE)</f>
        <v>0</v>
      </c>
      <c r="AG256" s="349">
        <f>HLOOKUP(AG148,'2. LRAMVA Threshold'!$B$42:$Q$53,4,FALSE)</f>
        <v>0</v>
      </c>
      <c r="AH256" s="349">
        <f>HLOOKUP(AH148,'2. LRAMVA Threshold'!$B$42:$Q$53,4,FALSE)</f>
        <v>0</v>
      </c>
      <c r="AI256" s="349">
        <f>HLOOKUP(AI148,'2. LRAMVA Threshold'!$B$42:$Q$53,4,FALSE)</f>
        <v>0</v>
      </c>
      <c r="AJ256" s="349">
        <f>HLOOKUP(AJ148,'2. LRAMVA Threshold'!$B$42:$Q$53,4,FALSE)</f>
        <v>0</v>
      </c>
      <c r="AK256" s="349">
        <f>HLOOKUP(AK148,'2. LRAMVA Threshold'!$B$42:$Q$53,4,FALSE)</f>
        <v>0</v>
      </c>
      <c r="AL256" s="349">
        <f>HLOOKUP(AL148,'2. LRAMVA Threshold'!$B$42:$Q$53,4,FALSE)</f>
        <v>0</v>
      </c>
      <c r="AM256" s="353"/>
    </row>
    <row r="257" spans="1:39" s="743" customFormat="1" ht="15">
      <c r="A257" s="738"/>
      <c r="B257" s="739" t="s">
        <v>718</v>
      </c>
      <c r="C257" s="740"/>
      <c r="D257" s="741">
        <v>-0.87500000931322575</v>
      </c>
      <c r="E257" s="740"/>
      <c r="F257" s="740"/>
      <c r="G257" s="740"/>
      <c r="H257" s="740"/>
      <c r="I257" s="740"/>
      <c r="J257" s="740"/>
      <c r="K257" s="740"/>
      <c r="L257" s="740"/>
      <c r="M257" s="740"/>
      <c r="N257" s="740"/>
      <c r="O257" s="311">
        <v>0.67399999999531701</v>
      </c>
      <c r="P257" s="740"/>
      <c r="Q257" s="740"/>
      <c r="R257" s="740"/>
      <c r="S257" s="742"/>
      <c r="T257" s="742"/>
      <c r="U257" s="742"/>
      <c r="V257" s="742"/>
      <c r="W257" s="740"/>
      <c r="X257" s="740"/>
      <c r="Y257" s="311"/>
      <c r="Z257" s="311"/>
      <c r="AA257" s="311"/>
      <c r="AB257" s="311"/>
      <c r="AC257" s="311"/>
      <c r="AD257" s="311"/>
      <c r="AE257" s="311"/>
      <c r="AF257" s="311"/>
      <c r="AG257" s="311"/>
      <c r="AH257" s="311"/>
      <c r="AI257" s="311"/>
      <c r="AJ257" s="311"/>
      <c r="AK257" s="311"/>
      <c r="AL257" s="311"/>
      <c r="AM257" s="313"/>
    </row>
    <row r="258" spans="1:39" ht="15">
      <c r="B258" s="345" t="s">
        <v>166</v>
      </c>
      <c r="C258" s="358"/>
      <c r="D258" s="358"/>
      <c r="E258" s="394"/>
      <c r="F258" s="394"/>
      <c r="G258" s="394"/>
      <c r="H258" s="394"/>
      <c r="I258" s="394"/>
      <c r="J258" s="394"/>
      <c r="K258" s="394"/>
      <c r="L258" s="394"/>
      <c r="M258" s="394"/>
      <c r="N258" s="394"/>
      <c r="O258" s="312"/>
      <c r="P258" s="360"/>
      <c r="Q258" s="360"/>
      <c r="R258" s="360"/>
      <c r="S258" s="359"/>
      <c r="T258" s="359"/>
      <c r="U258" s="359"/>
      <c r="V258" s="359"/>
      <c r="W258" s="360"/>
      <c r="X258" s="360"/>
      <c r="Y258" s="361">
        <f>HLOOKUP(Y$20,'3.  Distribution Rates'!$C$122:$P$133,4,FALSE)</f>
        <v>0</v>
      </c>
      <c r="Z258" s="361">
        <f>HLOOKUP(Z$20,'3.  Distribution Rates'!$C$122:$P$133,4,FALSE)</f>
        <v>0</v>
      </c>
      <c r="AA258" s="361">
        <f>HLOOKUP(AA$20,'3.  Distribution Rates'!$C$122:$P$133,4,FALSE)</f>
        <v>0</v>
      </c>
      <c r="AB258" s="361">
        <f>HLOOKUP(AB$20,'3.  Distribution Rates'!$C$122:$P$133,4,FALSE)</f>
        <v>0</v>
      </c>
      <c r="AC258" s="361">
        <f>HLOOKUP(AC$20,'3.  Distribution Rates'!$C$122:$P$133,4,FALSE)</f>
        <v>0</v>
      </c>
      <c r="AD258" s="361">
        <f>HLOOKUP(AD$20,'3.  Distribution Rates'!$C$122:$P$133,4,FALSE)</f>
        <v>0</v>
      </c>
      <c r="AE258" s="361">
        <f>HLOOKUP(AE$20,'3.  Distribution Rates'!$C$122:$P$133,4,FALSE)</f>
        <v>0</v>
      </c>
      <c r="AF258" s="361">
        <f>HLOOKUP(AF$20,'3.  Distribution Rates'!$C$122:$P$133,4,FALSE)</f>
        <v>0</v>
      </c>
      <c r="AG258" s="361">
        <f>HLOOKUP(AG$20,'3.  Distribution Rates'!$C$122:$P$133,4,FALSE)</f>
        <v>0</v>
      </c>
      <c r="AH258" s="361">
        <f>HLOOKUP(AH$20,'3.  Distribution Rates'!$C$122:$P$133,4,FALSE)</f>
        <v>0</v>
      </c>
      <c r="AI258" s="361">
        <f>HLOOKUP(AI$20,'3.  Distribution Rates'!$C$122:$P$133,4,FALSE)</f>
        <v>0</v>
      </c>
      <c r="AJ258" s="361">
        <f>HLOOKUP(AJ$20,'3.  Distribution Rates'!$C$122:$P$133,4,FALSE)</f>
        <v>0</v>
      </c>
      <c r="AK258" s="361">
        <f>HLOOKUP(AK$20,'3.  Distribution Rates'!$C$122:$P$133,4,FALSE)</f>
        <v>0</v>
      </c>
      <c r="AL258" s="361">
        <f>HLOOKUP(AL$20,'3.  Distribution Rates'!$C$122:$P$133,4,FALSE)</f>
        <v>0</v>
      </c>
      <c r="AM258" s="395"/>
    </row>
    <row r="259" spans="1:39" ht="15">
      <c r="B259" s="315" t="s">
        <v>155</v>
      </c>
      <c r="C259" s="364"/>
      <c r="D259" s="330"/>
      <c r="E259" s="300"/>
      <c r="F259" s="300"/>
      <c r="G259" s="300"/>
      <c r="H259" s="300"/>
      <c r="I259" s="300"/>
      <c r="J259" s="300"/>
      <c r="K259" s="300"/>
      <c r="L259" s="300"/>
      <c r="M259" s="300"/>
      <c r="N259" s="300"/>
      <c r="O259" s="312"/>
      <c r="P259" s="300"/>
      <c r="Q259" s="300"/>
      <c r="R259" s="300"/>
      <c r="S259" s="330"/>
      <c r="T259" s="330"/>
      <c r="U259" s="330"/>
      <c r="V259" s="330"/>
      <c r="W259" s="300"/>
      <c r="X259" s="300"/>
      <c r="Y259" s="396">
        <f t="shared" ref="Y259:AL259" si="74">Y135*Y258</f>
        <v>0</v>
      </c>
      <c r="Z259" s="396">
        <f t="shared" si="74"/>
        <v>0</v>
      </c>
      <c r="AA259" s="396">
        <f t="shared" si="74"/>
        <v>0</v>
      </c>
      <c r="AB259" s="396">
        <f t="shared" si="74"/>
        <v>0</v>
      </c>
      <c r="AC259" s="396">
        <f t="shared" si="74"/>
        <v>0</v>
      </c>
      <c r="AD259" s="396">
        <f t="shared" si="74"/>
        <v>0</v>
      </c>
      <c r="AE259" s="396">
        <f t="shared" si="74"/>
        <v>0</v>
      </c>
      <c r="AF259" s="396">
        <f t="shared" si="74"/>
        <v>0</v>
      </c>
      <c r="AG259" s="396">
        <f t="shared" si="74"/>
        <v>0</v>
      </c>
      <c r="AH259" s="396">
        <f t="shared" si="74"/>
        <v>0</v>
      </c>
      <c r="AI259" s="396">
        <f t="shared" si="74"/>
        <v>0</v>
      </c>
      <c r="AJ259" s="396">
        <f t="shared" si="74"/>
        <v>0</v>
      </c>
      <c r="AK259" s="396">
        <f t="shared" si="74"/>
        <v>0</v>
      </c>
      <c r="AL259" s="396">
        <f t="shared" si="74"/>
        <v>0</v>
      </c>
      <c r="AM259" s="395">
        <f>SUM(Y259:AL259)</f>
        <v>0</v>
      </c>
    </row>
    <row r="260" spans="1:39" ht="15">
      <c r="B260" s="315" t="s">
        <v>156</v>
      </c>
      <c r="C260" s="364"/>
      <c r="D260" s="330"/>
      <c r="E260" s="300"/>
      <c r="F260" s="300"/>
      <c r="G260" s="300"/>
      <c r="H260" s="300"/>
      <c r="I260" s="300"/>
      <c r="J260" s="300"/>
      <c r="K260" s="300"/>
      <c r="L260" s="300"/>
      <c r="M260" s="300"/>
      <c r="N260" s="300"/>
      <c r="O260" s="312"/>
      <c r="P260" s="300"/>
      <c r="Q260" s="300"/>
      <c r="R260" s="300"/>
      <c r="S260" s="330"/>
      <c r="T260" s="330"/>
      <c r="U260" s="330"/>
      <c r="V260" s="330"/>
      <c r="W260" s="300"/>
      <c r="X260" s="300"/>
      <c r="Y260" s="396">
        <f t="shared" ref="Y260:AE260" si="75">Y255*Y258</f>
        <v>0</v>
      </c>
      <c r="Z260" s="396">
        <f t="shared" si="75"/>
        <v>0</v>
      </c>
      <c r="AA260" s="397">
        <f t="shared" si="75"/>
        <v>0</v>
      </c>
      <c r="AB260" s="397">
        <f t="shared" si="75"/>
        <v>0</v>
      </c>
      <c r="AC260" s="397">
        <f t="shared" si="75"/>
        <v>0</v>
      </c>
      <c r="AD260" s="397">
        <f t="shared" si="75"/>
        <v>0</v>
      </c>
      <c r="AE260" s="397">
        <f t="shared" si="75"/>
        <v>0</v>
      </c>
      <c r="AF260" s="397">
        <f t="shared" ref="AF260:AL260" si="76">AF255*AF258</f>
        <v>0</v>
      </c>
      <c r="AG260" s="397">
        <f t="shared" si="76"/>
        <v>0</v>
      </c>
      <c r="AH260" s="397">
        <f t="shared" si="76"/>
        <v>0</v>
      </c>
      <c r="AI260" s="397">
        <f t="shared" si="76"/>
        <v>0</v>
      </c>
      <c r="AJ260" s="397">
        <f t="shared" si="76"/>
        <v>0</v>
      </c>
      <c r="AK260" s="397">
        <f t="shared" si="76"/>
        <v>0</v>
      </c>
      <c r="AL260" s="397">
        <f t="shared" si="76"/>
        <v>0</v>
      </c>
      <c r="AM260" s="395">
        <f>SUM(Y260:AL260)</f>
        <v>0</v>
      </c>
    </row>
    <row r="261" spans="1:39" s="398" customFormat="1" ht="15.6">
      <c r="A261" s="534"/>
      <c r="B261" s="368" t="s">
        <v>257</v>
      </c>
      <c r="C261" s="364"/>
      <c r="D261" s="356"/>
      <c r="E261" s="354"/>
      <c r="F261" s="354"/>
      <c r="G261" s="354"/>
      <c r="H261" s="354"/>
      <c r="I261" s="354"/>
      <c r="J261" s="354"/>
      <c r="K261" s="354"/>
      <c r="L261" s="354"/>
      <c r="M261" s="354"/>
      <c r="N261" s="354"/>
      <c r="O261" s="321"/>
      <c r="P261" s="354"/>
      <c r="Q261" s="354"/>
      <c r="R261" s="354"/>
      <c r="S261" s="356"/>
      <c r="T261" s="356"/>
      <c r="U261" s="356"/>
      <c r="V261" s="356"/>
      <c r="W261" s="354"/>
      <c r="X261" s="354"/>
      <c r="Y261" s="365">
        <f>SUM(Y259:Y260)</f>
        <v>0</v>
      </c>
      <c r="Z261" s="365">
        <f t="shared" ref="Z261:AE261" si="77">SUM(Z259:Z260)</f>
        <v>0</v>
      </c>
      <c r="AA261" s="365">
        <f t="shared" si="77"/>
        <v>0</v>
      </c>
      <c r="AB261" s="365">
        <f t="shared" si="77"/>
        <v>0</v>
      </c>
      <c r="AC261" s="365">
        <f t="shared" si="77"/>
        <v>0</v>
      </c>
      <c r="AD261" s="365">
        <f t="shared" si="77"/>
        <v>0</v>
      </c>
      <c r="AE261" s="365">
        <f t="shared" si="77"/>
        <v>0</v>
      </c>
      <c r="AF261" s="365">
        <f t="shared" ref="AF261:AL261" si="78">SUM(AF259:AF260)</f>
        <v>0</v>
      </c>
      <c r="AG261" s="365">
        <f t="shared" si="78"/>
        <v>0</v>
      </c>
      <c r="AH261" s="365">
        <f t="shared" si="78"/>
        <v>0</v>
      </c>
      <c r="AI261" s="365">
        <f t="shared" si="78"/>
        <v>0</v>
      </c>
      <c r="AJ261" s="365">
        <f t="shared" si="78"/>
        <v>0</v>
      </c>
      <c r="AK261" s="365">
        <f t="shared" si="78"/>
        <v>0</v>
      </c>
      <c r="AL261" s="365">
        <f t="shared" si="78"/>
        <v>0</v>
      </c>
      <c r="AM261" s="367">
        <f>SUM(AM259:AM260)</f>
        <v>0</v>
      </c>
    </row>
    <row r="262" spans="1:39" s="398" customFormat="1" ht="15.6">
      <c r="A262" s="534"/>
      <c r="B262" s="368" t="s">
        <v>250</v>
      </c>
      <c r="C262" s="364"/>
      <c r="D262" s="369"/>
      <c r="E262" s="354"/>
      <c r="F262" s="354"/>
      <c r="G262" s="354"/>
      <c r="H262" s="354"/>
      <c r="I262" s="354"/>
      <c r="J262" s="354"/>
      <c r="K262" s="354"/>
      <c r="L262" s="354"/>
      <c r="M262" s="354"/>
      <c r="N262" s="354"/>
      <c r="O262" s="321"/>
      <c r="P262" s="354"/>
      <c r="Q262" s="354"/>
      <c r="R262" s="354"/>
      <c r="S262" s="356"/>
      <c r="T262" s="356"/>
      <c r="U262" s="356"/>
      <c r="V262" s="356"/>
      <c r="W262" s="354"/>
      <c r="X262" s="354"/>
      <c r="Y262" s="366">
        <f>Y256*Y258</f>
        <v>0</v>
      </c>
      <c r="Z262" s="366">
        <f t="shared" ref="Z262:AE262" si="79">Z256*Z258</f>
        <v>0</v>
      </c>
      <c r="AA262" s="366">
        <f t="shared" si="79"/>
        <v>0</v>
      </c>
      <c r="AB262" s="366">
        <f t="shared" si="79"/>
        <v>0</v>
      </c>
      <c r="AC262" s="366">
        <f t="shared" si="79"/>
        <v>0</v>
      </c>
      <c r="AD262" s="366">
        <f t="shared" si="79"/>
        <v>0</v>
      </c>
      <c r="AE262" s="366">
        <f t="shared" si="79"/>
        <v>0</v>
      </c>
      <c r="AF262" s="366">
        <f t="shared" ref="AF262:AL262" si="80">AF256*AF258</f>
        <v>0</v>
      </c>
      <c r="AG262" s="366">
        <f t="shared" si="80"/>
        <v>0</v>
      </c>
      <c r="AH262" s="366">
        <f t="shared" si="80"/>
        <v>0</v>
      </c>
      <c r="AI262" s="366">
        <f t="shared" si="80"/>
        <v>0</v>
      </c>
      <c r="AJ262" s="366">
        <f t="shared" si="80"/>
        <v>0</v>
      </c>
      <c r="AK262" s="366">
        <f t="shared" si="80"/>
        <v>0</v>
      </c>
      <c r="AL262" s="366">
        <f t="shared" si="80"/>
        <v>0</v>
      </c>
      <c r="AM262" s="367">
        <f>SUM(Y262:AL262)</f>
        <v>0</v>
      </c>
    </row>
    <row r="263" spans="1:39" s="398" customFormat="1" ht="15.6">
      <c r="A263" s="534"/>
      <c r="B263" s="368" t="s">
        <v>258</v>
      </c>
      <c r="C263" s="364"/>
      <c r="D263" s="369"/>
      <c r="E263" s="354"/>
      <c r="F263" s="354"/>
      <c r="G263" s="354"/>
      <c r="H263" s="354"/>
      <c r="I263" s="354"/>
      <c r="J263" s="354"/>
      <c r="K263" s="354"/>
      <c r="L263" s="354"/>
      <c r="M263" s="354"/>
      <c r="N263" s="354"/>
      <c r="O263" s="321"/>
      <c r="P263" s="354"/>
      <c r="Q263" s="354"/>
      <c r="R263" s="354"/>
      <c r="S263" s="369"/>
      <c r="T263" s="369"/>
      <c r="U263" s="369"/>
      <c r="V263" s="369"/>
      <c r="W263" s="354"/>
      <c r="X263" s="354"/>
      <c r="AM263" s="367">
        <f>AM261-AM262</f>
        <v>0</v>
      </c>
    </row>
    <row r="264" spans="1:39" ht="15">
      <c r="B264" s="345"/>
      <c r="C264" s="369"/>
      <c r="D264" s="369"/>
      <c r="E264" s="354"/>
      <c r="F264" s="354"/>
      <c r="G264" s="354"/>
      <c r="H264" s="354"/>
      <c r="I264" s="354"/>
      <c r="J264" s="354"/>
      <c r="K264" s="354"/>
      <c r="L264" s="354"/>
      <c r="M264" s="354"/>
      <c r="N264" s="354"/>
      <c r="O264" s="321"/>
      <c r="P264" s="354"/>
      <c r="Q264" s="354"/>
      <c r="R264" s="354"/>
      <c r="S264" s="369"/>
      <c r="T264" s="364"/>
      <c r="U264" s="369"/>
      <c r="V264" s="369"/>
      <c r="W264" s="354"/>
      <c r="X264" s="354"/>
      <c r="AM264" s="367"/>
    </row>
    <row r="265" spans="1:39" ht="15">
      <c r="B265" s="315" t="s">
        <v>70</v>
      </c>
      <c r="C265" s="375"/>
      <c r="D265" s="300"/>
      <c r="E265" s="300"/>
      <c r="F265" s="300"/>
      <c r="G265" s="300"/>
      <c r="H265" s="300"/>
      <c r="I265" s="300"/>
      <c r="J265" s="300"/>
      <c r="K265" s="300"/>
      <c r="L265" s="300"/>
      <c r="M265" s="300"/>
      <c r="N265" s="300"/>
      <c r="O265" s="376"/>
      <c r="P265" s="300"/>
      <c r="Q265" s="300"/>
      <c r="R265" s="300"/>
      <c r="S265" s="325"/>
      <c r="T265" s="330"/>
      <c r="U265" s="330"/>
      <c r="V265" s="300"/>
      <c r="W265" s="300"/>
      <c r="X265" s="330"/>
      <c r="Y265" s="312">
        <f>SUMPRODUCT(E150:E253,Y150:Y253)</f>
        <v>5913745.3535391204</v>
      </c>
      <c r="Z265" s="312">
        <f>SUMPRODUCT(E150:E253,Z150:Z253)</f>
        <v>11584483.703532008</v>
      </c>
      <c r="AA265" s="312">
        <f>IF(AA149="kW",SUMPRODUCT(N150:N253,P150:P253,AA150:AA253),SUMPRODUCT(E150:E253,AA150:AA253))</f>
        <v>61636.201342464301</v>
      </c>
      <c r="AB265" s="312">
        <f>IF(AB149="kW",SUMPRODUCT(N150:N253,P150:P253,AB150:AB253),SUMPRODUCT(E150:E253,AB150:AB253))</f>
        <v>0</v>
      </c>
      <c r="AC265" s="312">
        <f>IF(AC149="kW",SUMPRODUCT(N150:N253,P150:P253,AC150:AC253),SUMPRODUCT(E150:E253,AC150:AC253))</f>
        <v>0</v>
      </c>
      <c r="AD265" s="312">
        <f>IF(AD149="kW",SUMPRODUCT(N150:N253,P150:P253,AD150:AD253),SUMPRODUCT(E150:E253, AD150:AD253))</f>
        <v>0</v>
      </c>
      <c r="AE265" s="312">
        <f>IF(AE149="kW",SUMPRODUCT(N150:N253,P150:P253,AE150:AE253),SUMPRODUCT(E150:E253,AE150:AE253))</f>
        <v>0</v>
      </c>
      <c r="AF265" s="312">
        <f>IF(AF149="kW",SUMPRODUCT(N150:N253,P150:P253,AF150:AF253),SUMPRODUCT(E150:E253,AF150:AF253))</f>
        <v>0</v>
      </c>
      <c r="AG265" s="312">
        <f>IF(AG149="kW",SUMPRODUCT(N150:N253,P150:P253,AG150:AG253),SUMPRODUCT(E150:E253,AG150:AG253))</f>
        <v>0</v>
      </c>
      <c r="AH265" s="312">
        <f>IF(AH149="kW",SUMPRODUCT(N150:N253,P150:P253,AH150:AH253),SUMPRODUCT(E150:E253,AH150:AH253))</f>
        <v>0</v>
      </c>
      <c r="AI265" s="312">
        <f>IF(AI149="kW",SUMPRODUCT(N150:N253,P150:P253,AI150:AI253),SUMPRODUCT(E150:E253,AI150:AI253))</f>
        <v>0</v>
      </c>
      <c r="AJ265" s="312">
        <f>IF(AJ149="kW",SUMPRODUCT(N150:N253,P150:P253,AJ150:AJ253),SUMPRODUCT(E150:E253,AJ150:AJ253))</f>
        <v>0</v>
      </c>
      <c r="AK265" s="312">
        <f>IF(AK149="kW",SUMPRODUCT(N150:N253,P150:P253,AK150:AK253),SUMPRODUCT(E150:E253,AK150:AK253))</f>
        <v>0</v>
      </c>
      <c r="AL265" s="312">
        <f>IF(AL149="kW",SUMPRODUCT(N150:N253,P150:P253,AL150:AL253),SUMPRODUCT(E150:E253,AL150:AL253))</f>
        <v>0</v>
      </c>
      <c r="AM265" s="367"/>
    </row>
    <row r="266" spans="1:39" ht="15">
      <c r="B266" s="315" t="s">
        <v>71</v>
      </c>
      <c r="C266" s="375"/>
      <c r="D266" s="300"/>
      <c r="E266" s="300"/>
      <c r="F266" s="300"/>
      <c r="G266" s="300"/>
      <c r="H266" s="300"/>
      <c r="I266" s="300"/>
      <c r="J266" s="300"/>
      <c r="K266" s="300"/>
      <c r="L266" s="300"/>
      <c r="M266" s="300"/>
      <c r="N266" s="300"/>
      <c r="O266" s="376"/>
      <c r="P266" s="300"/>
      <c r="Q266" s="300"/>
      <c r="R266" s="300"/>
      <c r="S266" s="325"/>
      <c r="T266" s="330"/>
      <c r="U266" s="330"/>
      <c r="V266" s="300"/>
      <c r="W266" s="300"/>
      <c r="X266" s="330"/>
      <c r="Y266" s="312">
        <f>SUMPRODUCT(F150:F253,Y150:Y253)</f>
        <v>5910203.3534391196</v>
      </c>
      <c r="Z266" s="312">
        <f>SUMPRODUCT(F150:F253,Z150:Z253)</f>
        <v>10732614.320808804</v>
      </c>
      <c r="AA266" s="312">
        <f>IF(AA149="kW",SUMPRODUCT(N150:N253,Q150:Q253,AA150:AA253),SUMPRODUCT(F150:F253,AA150:AA253))</f>
        <v>61615.653104144018</v>
      </c>
      <c r="AB266" s="312">
        <f>IF(AB149="kW",SUMPRODUCT(N150:N253,Q150:Q253,AB150:AB253),SUMPRODUCT(F150:F253,AB150:AB253))</f>
        <v>0</v>
      </c>
      <c r="AC266" s="312">
        <f>IF(AC149="kW",SUMPRODUCT(N150:N253,Q150:Q253,AC150:AC253),SUMPRODUCT(F150:F253, AC150:AC253))</f>
        <v>0</v>
      </c>
      <c r="AD266" s="312">
        <f>IF(AD149="kW",SUMPRODUCT(N150:N253,Q150:Q253,AD150:AD253),SUMPRODUCT(F150:F253, AD150:AD253))</f>
        <v>0</v>
      </c>
      <c r="AE266" s="312">
        <f>IF(AE149="kW",SUMPRODUCT(N150:N253,Q150:Q253,AE150:AE253),SUMPRODUCT(F150:F253,AE150:AE253))</f>
        <v>0</v>
      </c>
      <c r="AF266" s="312">
        <f>IF(AF149="kW",SUMPRODUCT(N150:N253,Q150:Q253,AF150:AF253),SUMPRODUCT(F150:F253,AF150:AF253))</f>
        <v>0</v>
      </c>
      <c r="AG266" s="312">
        <f>IF(AG149="kW",SUMPRODUCT(N150:N253,Q150:Q253,AG150:AG253),SUMPRODUCT(F150:F253,AG150:AG253))</f>
        <v>0</v>
      </c>
      <c r="AH266" s="312">
        <f>IF(AH149="kW",SUMPRODUCT(N150:N253,Q150:Q253,AH150:AH253),SUMPRODUCT(F150:F253,AH150:AH253))</f>
        <v>0</v>
      </c>
      <c r="AI266" s="312">
        <f>IF(AI149="kW",SUMPRODUCT(N150:N253,Q150:Q253,AI150:AI253),SUMPRODUCT(F150:F253,AI150:AI253))</f>
        <v>0</v>
      </c>
      <c r="AJ266" s="312">
        <f>IF(AJ149="kW",SUMPRODUCT(N150:N253,Q150:Q253,AJ150:AJ253),SUMPRODUCT(F150:F253,AJ150:AJ253))</f>
        <v>0</v>
      </c>
      <c r="AK266" s="312">
        <f>IF(AK149="kW",SUMPRODUCT(N150:N253,Q150:Q253,AK150:AK253),SUMPRODUCT(F150:F253,AK150:AK253))</f>
        <v>0</v>
      </c>
      <c r="AL266" s="312">
        <f>IF(AL149="kW",SUMPRODUCT(N150:N253,Q150:Q253,AL150:AL253),SUMPRODUCT(F150:F253,AL150:AL253))</f>
        <v>0</v>
      </c>
      <c r="AM266" s="357"/>
    </row>
    <row r="267" spans="1:39" ht="15">
      <c r="B267" s="345" t="s">
        <v>190</v>
      </c>
      <c r="C267" s="375"/>
      <c r="D267" s="300"/>
      <c r="E267" s="300"/>
      <c r="F267" s="300"/>
      <c r="G267" s="300"/>
      <c r="H267" s="300"/>
      <c r="I267" s="300"/>
      <c r="J267" s="300"/>
      <c r="K267" s="300"/>
      <c r="L267" s="300"/>
      <c r="M267" s="300"/>
      <c r="N267" s="300"/>
      <c r="O267" s="376"/>
      <c r="P267" s="300"/>
      <c r="Q267" s="300"/>
      <c r="R267" s="300"/>
      <c r="S267" s="325"/>
      <c r="T267" s="330"/>
      <c r="U267" s="330"/>
      <c r="V267" s="300"/>
      <c r="W267" s="300"/>
      <c r="X267" s="330"/>
      <c r="Y267" s="312">
        <f>SUMPRODUCT(G150:G253,Y150:Y253)</f>
        <v>5881825.3201089101</v>
      </c>
      <c r="Z267" s="312">
        <f>SUMPRODUCT(G150:G253,Z150:Z253)</f>
        <v>9448098.4226933867</v>
      </c>
      <c r="AA267" s="312">
        <f>IF(AA149="kW",SUMPRODUCT(N150:N253,R150:R253,AA150:AA253),SUMPRODUCT(G150:G253,AA150:AA253))</f>
        <v>60908.396241578586</v>
      </c>
      <c r="AB267" s="312">
        <f>IF(AB149="kW",SUMPRODUCT(N150:N253,R150:R253,AB150:AB253),SUMPRODUCT(G150:G253,AB150:AB253))</f>
        <v>0</v>
      </c>
      <c r="AC267" s="312">
        <f>IF(AC149="kW",SUMPRODUCT(N150:N253,R150:R253,AC150:AC253),SUMPRODUCT(G150:G253, AC150:AC253))</f>
        <v>0</v>
      </c>
      <c r="AD267" s="312">
        <f>IF(AD149="kW",SUMPRODUCT(N150:N253,R150:R253,AD150:AD253),SUMPRODUCT(G150:G253, AD150:AD253))</f>
        <v>0</v>
      </c>
      <c r="AE267" s="312">
        <f>IF(AE149="kW",SUMPRODUCT(N150:N253,R150:R253,AE150:AE253),SUMPRODUCT(G150:G253,AE150:AE253))</f>
        <v>0</v>
      </c>
      <c r="AF267" s="312">
        <f>IF(AF149="kW",SUMPRODUCT(N150:N253,R150:R253,AF150:AF253),SUMPRODUCT(G150:G253,AF150:AF253))</f>
        <v>0</v>
      </c>
      <c r="AG267" s="312">
        <f>IF(AG149="kW",SUMPRODUCT(N150:N253,R150:R253,AG150:AG253),SUMPRODUCT(G150:G253,AG150:AG253))</f>
        <v>0</v>
      </c>
      <c r="AH267" s="312">
        <f>IF(AH149="kW",SUMPRODUCT(N150:N253,R150:R253,AH150:AH253),SUMPRODUCT(G150:G253,AH150:AH253))</f>
        <v>0</v>
      </c>
      <c r="AI267" s="312">
        <f>IF(AI149="kW",SUMPRODUCT(N150:N253,R150:R253,AI150:AI253),SUMPRODUCT(G150:G253,AI150:AI253))</f>
        <v>0</v>
      </c>
      <c r="AJ267" s="312">
        <f>IF(AJ149="kW",SUMPRODUCT(N150:N253,R150:R253,AJ150:AJ253),SUMPRODUCT(G150:G253,AJ150:AJ253))</f>
        <v>0</v>
      </c>
      <c r="AK267" s="312">
        <f>IF(AK149="kW",SUMPRODUCT(N150:N253,R150:R253,AK150:AK253),SUMPRODUCT(G150:G253,AK150:AK253))</f>
        <v>0</v>
      </c>
      <c r="AL267" s="312">
        <f>IF(AL149="kW",SUMPRODUCT(N150:N253,R150:R253,AL150:AL253),SUMPRODUCT(G150:G253,AL150:AL253))</f>
        <v>0</v>
      </c>
      <c r="AM267" s="357"/>
    </row>
    <row r="268" spans="1:39" ht="15">
      <c r="B268" s="345" t="s">
        <v>191</v>
      </c>
      <c r="C268" s="375"/>
      <c r="D268" s="300"/>
      <c r="E268" s="300"/>
      <c r="F268" s="300"/>
      <c r="G268" s="300"/>
      <c r="H268" s="300"/>
      <c r="I268" s="300"/>
      <c r="J268" s="300"/>
      <c r="K268" s="300"/>
      <c r="L268" s="300"/>
      <c r="M268" s="300"/>
      <c r="N268" s="300"/>
      <c r="O268" s="376"/>
      <c r="P268" s="300"/>
      <c r="Q268" s="300"/>
      <c r="R268" s="300"/>
      <c r="S268" s="325"/>
      <c r="T268" s="330"/>
      <c r="U268" s="330"/>
      <c r="V268" s="300"/>
      <c r="W268" s="300"/>
      <c r="X268" s="330"/>
      <c r="Y268" s="312">
        <f>SUMPRODUCT(H150:H253,Y150:Y253)</f>
        <v>5408538.5911449641</v>
      </c>
      <c r="Z268" s="312">
        <f>SUMPRODUCT(H150:H253,Z150:Z253)</f>
        <v>9446973.6459547747</v>
      </c>
      <c r="AA268" s="312">
        <f>IF(AA149="kW",SUMPRODUCT(N150:N253,S150:S253,AA150:AA253),SUMPRODUCT(H150:H253,AA150:AA253))</f>
        <v>60204.313237758812</v>
      </c>
      <c r="AB268" s="312">
        <f>IF(AB149="kW",SUMPRODUCT(N150:N253,S150:S253,AB150:AB253),SUMPRODUCT(H150:H253,AB150:AB253))</f>
        <v>0</v>
      </c>
      <c r="AC268" s="312">
        <f>IF(AC149="kW",SUMPRODUCT(N150:N253,S150:S253,AC150:AC253),SUMPRODUCT(H150:H253, AC150:AC253))</f>
        <v>0</v>
      </c>
      <c r="AD268" s="312">
        <f>IF(AD149="kW",SUMPRODUCT(N150:N253,S150:S253,AD150:AD253),SUMPRODUCT(H150:H253, AD150:AD253))</f>
        <v>0</v>
      </c>
      <c r="AE268" s="312">
        <f>IF(AE149="kW",SUMPRODUCT(N150:N253,S150:S253,AE150:AE253),SUMPRODUCT(H150:H253,AE150:AE253))</f>
        <v>0</v>
      </c>
      <c r="AF268" s="312">
        <f>IF(AF149="kW",SUMPRODUCT(N150:N253,S150:S253,AF150:AF253),SUMPRODUCT(H150:H253,AF150:AF253))</f>
        <v>0</v>
      </c>
      <c r="AG268" s="312">
        <f>IF(AG149="kW",SUMPRODUCT(N150:N253,S150:S253,AG150:AG253),SUMPRODUCT(H150:H253,AG150:AG253))</f>
        <v>0</v>
      </c>
      <c r="AH268" s="312">
        <f>IF(AH149="kW",SUMPRODUCT(N150:N253,S150:S253,AH150:AH253),SUMPRODUCT(H150:H253,AH150:AH253))</f>
        <v>0</v>
      </c>
      <c r="AI268" s="312">
        <f>IF(AI149="kW",SUMPRODUCT(N150:N253,S150:S253,AI150:AI253),SUMPRODUCT(H150:H253,AI150:AI253))</f>
        <v>0</v>
      </c>
      <c r="AJ268" s="312">
        <f>IF(AJ149="kW",SUMPRODUCT(N150:N253,S150:S253,AJ150:AJ253),SUMPRODUCT(H150:H253,AJ150:AJ253))</f>
        <v>0</v>
      </c>
      <c r="AK268" s="312">
        <f>IF(AK149="kW",SUMPRODUCT(N150:N253,S150:S253,AK150:AK253),SUMPRODUCT(H150:H253,AK150:AK253))</f>
        <v>0</v>
      </c>
      <c r="AL268" s="312">
        <f>IF(AL149="kW",SUMPRODUCT(N150:N253,S150:S253,AL150:AL253),SUMPRODUCT(H150:H253,AL150:AL253))</f>
        <v>0</v>
      </c>
      <c r="AM268" s="357"/>
    </row>
    <row r="269" spans="1:39" ht="15">
      <c r="B269" s="345" t="s">
        <v>192</v>
      </c>
      <c r="C269" s="375"/>
      <c r="D269" s="300"/>
      <c r="E269" s="300"/>
      <c r="F269" s="300"/>
      <c r="G269" s="300"/>
      <c r="H269" s="300"/>
      <c r="I269" s="300"/>
      <c r="J269" s="300"/>
      <c r="K269" s="300"/>
      <c r="L269" s="300"/>
      <c r="M269" s="300"/>
      <c r="N269" s="300"/>
      <c r="O269" s="376"/>
      <c r="P269" s="300"/>
      <c r="Q269" s="300"/>
      <c r="R269" s="300"/>
      <c r="S269" s="325"/>
      <c r="T269" s="330"/>
      <c r="U269" s="330"/>
      <c r="V269" s="300"/>
      <c r="W269" s="300"/>
      <c r="X269" s="330"/>
      <c r="Y269" s="312">
        <f>SUMPRODUCT(I150:I253,Y150:Y253)</f>
        <v>4689565.9469395326</v>
      </c>
      <c r="Z269" s="312">
        <f>SUMPRODUCT(I150:I253,Z150:Z253)</f>
        <v>6805331.794026657</v>
      </c>
      <c r="AA269" s="312">
        <f>IF(AA149="kW",SUMPRODUCT(N150:N253,T150:T253,AA150:AA253),SUMPRODUCT(I150:I253,AA150:AA253))</f>
        <v>57530.244659295779</v>
      </c>
      <c r="AB269" s="312">
        <f>IF(AB149="kW",SUMPRODUCT(N150:N253,T150:T253,AB150:AB253),SUMPRODUCT(I150:I253,AB150:AB253))</f>
        <v>0</v>
      </c>
      <c r="AC269" s="312">
        <f>IF(AC149="kW",SUMPRODUCT(N150:N253,T150:T253,AC150:AC253),SUMPRODUCT(I150:I253, AC150:AC253))</f>
        <v>0</v>
      </c>
      <c r="AD269" s="312">
        <f>IF(AD149="kW",SUMPRODUCT(N150:N253,T150:T253,AD150:AD253),SUMPRODUCT(I150:I253, AD150:AD253))</f>
        <v>0</v>
      </c>
      <c r="AE269" s="312">
        <f>IF(AE149="kW",SUMPRODUCT(N150:N253,T150:T253,AE150:AE253),SUMPRODUCT(I150:I253,AE150:AE253))</f>
        <v>0</v>
      </c>
      <c r="AF269" s="312">
        <f>IF(AF149="kW",SUMPRODUCT(N150:N253,T150:T253,AF150:AF253),SUMPRODUCT(I150:I253,AF150:AF253))</f>
        <v>0</v>
      </c>
      <c r="AG269" s="312">
        <f>IF(AG149="kW",SUMPRODUCT(N150:N253,T150:T253,AG150:AG253),SUMPRODUCT(I150:I253,AG150:AG253))</f>
        <v>0</v>
      </c>
      <c r="AH269" s="312">
        <f>IF(AH149="kW",SUMPRODUCT(N150:N253,T150:T253,AH150:AH253),SUMPRODUCT(I150:I253,AH150:AH253))</f>
        <v>0</v>
      </c>
      <c r="AI269" s="312">
        <f>IF(AI149="kW",SUMPRODUCT(N150:N253,T150:T253,AI150:AI253),SUMPRODUCT(I150:I253,AI150:AI253))</f>
        <v>0</v>
      </c>
      <c r="AJ269" s="312">
        <f>IF(AJ149="kW",SUMPRODUCT(N150:N253,T150:T253,AJ150:AJ253),SUMPRODUCT(I150:I253,AJ150:AJ253))</f>
        <v>0</v>
      </c>
      <c r="AK269" s="312">
        <f>IF(AK149="kW",SUMPRODUCT(N150:N253,T150:T253,AK150:AK253),SUMPRODUCT(I150:I253,AK150:AK253))</f>
        <v>0</v>
      </c>
      <c r="AL269" s="312">
        <f>IF(AL149="kW",SUMPRODUCT(N150:N253,T150:T253,AL150:AL253),SUMPRODUCT(I150:I253,AL150:AL253))</f>
        <v>0</v>
      </c>
      <c r="AM269" s="357"/>
    </row>
    <row r="270" spans="1:39" ht="15">
      <c r="B270" s="345" t="s">
        <v>193</v>
      </c>
      <c r="C270" s="375"/>
      <c r="D270" s="330"/>
      <c r="E270" s="330"/>
      <c r="F270" s="330"/>
      <c r="G270" s="330"/>
      <c r="H270" s="330"/>
      <c r="I270" s="330"/>
      <c r="J270" s="330"/>
      <c r="K270" s="330"/>
      <c r="L270" s="330"/>
      <c r="M270" s="330"/>
      <c r="N270" s="330"/>
      <c r="O270" s="376"/>
      <c r="P270" s="330"/>
      <c r="Q270" s="330"/>
      <c r="R270" s="330"/>
      <c r="S270" s="325"/>
      <c r="T270" s="330"/>
      <c r="U270" s="330"/>
      <c r="V270" s="330"/>
      <c r="W270" s="330"/>
      <c r="X270" s="330"/>
      <c r="Y270" s="312">
        <f>SUMPRODUCT(J150:J253,Y150:Y253)</f>
        <v>4206866.6943929587</v>
      </c>
      <c r="Z270" s="312">
        <f>SUMPRODUCT(J150:J253,Z150:Z253)</f>
        <v>6678372.7012029169</v>
      </c>
      <c r="AA270" s="312">
        <f>IF(AA149="kW",SUMPRODUCT(N150:N253,U150:U253,AA150:AA253),SUMPRODUCT(J150:J253,AA150:AA253))</f>
        <v>56540.504260372734</v>
      </c>
      <c r="AB270" s="312">
        <f>IF(AB149="kW",SUMPRODUCT(N150:N253,U150:U253,AB150:AB253),SUMPRODUCT(J150:J253,AB150:AB253))</f>
        <v>0</v>
      </c>
      <c r="AC270" s="312">
        <f>IF(AC149="kW",SUMPRODUCT(N150:N253,U150:U253,AC150:AC253),SUMPRODUCT(J150:J253, AC150:AC253))</f>
        <v>0</v>
      </c>
      <c r="AD270" s="312">
        <f>IF(AD149="kW",SUMPRODUCT(N150:N253,U150:U253,AD150:AD253),SUMPRODUCT(J150:J253, AD150:AD253))</f>
        <v>0</v>
      </c>
      <c r="AE270" s="312">
        <f>IF(AE149="kW",SUMPRODUCT(N150:N253,U150:U253,AE150:AE253),SUMPRODUCT(J150:J253,AE150:AE253))</f>
        <v>0</v>
      </c>
      <c r="AF270" s="312">
        <f>IF(AF149="kW",SUMPRODUCT(N150:N253,U150:U253,AF150:AF253),SUMPRODUCT(J150:J253,AF150:AF253))</f>
        <v>0</v>
      </c>
      <c r="AG270" s="312">
        <f>IF(AG149="kW",SUMPRODUCT(N150:N253,U150:U253,AG150:AG253),SUMPRODUCT(J150:J253,AG150:AG253))</f>
        <v>0</v>
      </c>
      <c r="AH270" s="312">
        <f>IF(AH149="kW",SUMPRODUCT(N150:N253,U150:U253,AH150:AH253),SUMPRODUCT(J150:J253,AH150:AH253))</f>
        <v>0</v>
      </c>
      <c r="AI270" s="312">
        <f>IF(AI149="kW",SUMPRODUCT(N150:N253,U150:U253,AI150:AI253),SUMPRODUCT(J150:J253,AI150:AI253))</f>
        <v>0</v>
      </c>
      <c r="AJ270" s="312">
        <f>IF(AJ149="kW",SUMPRODUCT(N150:N253,U150:U253,AJ150:AJ253),SUMPRODUCT(J150:J253,AJ150:AJ253))</f>
        <v>0</v>
      </c>
      <c r="AK270" s="312">
        <f>IF(AK149="kW",SUMPRODUCT(N150:N253,U150:U253,AK150:AK253),SUMPRODUCT(J150:J253,AK150:AK253))</f>
        <v>0</v>
      </c>
      <c r="AL270" s="312">
        <f>IF(AL149="kW",SUMPRODUCT(N150:N253,U150:U253,AL150:AL253),SUMPRODUCT(J150:J253,AL150:AL253))</f>
        <v>0</v>
      </c>
      <c r="AM270" s="357"/>
    </row>
    <row r="271" spans="1:39" ht="15">
      <c r="B271" s="345" t="s">
        <v>194</v>
      </c>
      <c r="C271" s="375"/>
      <c r="D271" s="355"/>
      <c r="E271" s="355"/>
      <c r="F271" s="355"/>
      <c r="G271" s="355"/>
      <c r="H271" s="355"/>
      <c r="I271" s="355"/>
      <c r="J271" s="355"/>
      <c r="K271" s="355"/>
      <c r="L271" s="355"/>
      <c r="M271" s="355"/>
      <c r="N271" s="355"/>
      <c r="O271" s="330"/>
      <c r="P271" s="300"/>
      <c r="Q271" s="300"/>
      <c r="R271" s="330"/>
      <c r="S271" s="325"/>
      <c r="T271" s="330"/>
      <c r="U271" s="330"/>
      <c r="V271" s="376"/>
      <c r="W271" s="376"/>
      <c r="X271" s="330"/>
      <c r="Y271" s="312">
        <f>SUMPRODUCT(K150:K253,Y150:Y253)</f>
        <v>4198720.0345202582</v>
      </c>
      <c r="Z271" s="312">
        <f>SUMPRODUCT(K150:K253,Z150:Z253)</f>
        <v>6668995.6466478799</v>
      </c>
      <c r="AA271" s="312">
        <f>IF(AA149="kW",SUMPRODUCT(N150:N253,V150:V253,AA150:AA253),SUMPRODUCT(K150:K253,AA150:AA253))</f>
        <v>56540.504260372734</v>
      </c>
      <c r="AB271" s="312">
        <f>IF(AB149="kW",SUMPRODUCT(N150:N253,V150:V253,AB150:AB253),SUMPRODUCT(K150:K253,AB150:AB253))</f>
        <v>0</v>
      </c>
      <c r="AC271" s="312">
        <f>IF(AC149="kW",SUMPRODUCT(N150:N253,V150:V253,AC150:AC253),SUMPRODUCT(K150:K253, AC150:AC253))</f>
        <v>0</v>
      </c>
      <c r="AD271" s="312">
        <f>IF(AD149="kW",SUMPRODUCT(N150:N253,V150:V253,AD150:AD253),SUMPRODUCT(K150:K253, AD150:AD253))</f>
        <v>0</v>
      </c>
      <c r="AE271" s="312">
        <f>IF(AE149="kW",SUMPRODUCT(N150:N253,V150:V253,AE150:AE253),SUMPRODUCT(K150:K253,AE150:AE253))</f>
        <v>0</v>
      </c>
      <c r="AF271" s="312">
        <f>IF(AF149="kW",SUMPRODUCT(N150:N253,V150:V253,AF150:AF253),SUMPRODUCT(K150:K253,AF150:AF253))</f>
        <v>0</v>
      </c>
      <c r="AG271" s="312">
        <f>IF(AG149="kW",SUMPRODUCT(N150:N253,V150:V253,AG150:AG253),SUMPRODUCT(K150:K253,AG150:AG253))</f>
        <v>0</v>
      </c>
      <c r="AH271" s="312">
        <f>IF(AH149="kW",SUMPRODUCT(N150:N253,V150:V253,AH150:AH253),SUMPRODUCT(K150:K253,AH150:AH253))</f>
        <v>0</v>
      </c>
      <c r="AI271" s="312">
        <f>IF(AI149="kW",SUMPRODUCT(N150:N253,V150:V253,AI150:AI253),SUMPRODUCT(K150:K253,AI150:AI253))</f>
        <v>0</v>
      </c>
      <c r="AJ271" s="312">
        <f>IF(AJ149="kW",SUMPRODUCT(N150:N253,V150:V253,AJ150:AJ253),SUMPRODUCT(K150:K253,AJ150:AJ253))</f>
        <v>0</v>
      </c>
      <c r="AK271" s="312">
        <f>IF(AK149="kW",SUMPRODUCT(N150:N253,V150:V253,AK150:AK253),SUMPRODUCT(K150:K253,AK150:AK253))</f>
        <v>0</v>
      </c>
      <c r="AL271" s="312">
        <f>IF(AL149="kW",SUMPRODUCT(N150:N253,V150:V253,AL150:AL253),SUMPRODUCT(K150:K253,AL150:AL253))</f>
        <v>0</v>
      </c>
      <c r="AM271" s="357"/>
    </row>
    <row r="272" spans="1:39" ht="15">
      <c r="B272" s="399" t="s">
        <v>195</v>
      </c>
      <c r="C272" s="378"/>
      <c r="D272" s="400"/>
      <c r="E272" s="400"/>
      <c r="F272" s="400"/>
      <c r="G272" s="400"/>
      <c r="H272" s="400"/>
      <c r="I272" s="400"/>
      <c r="J272" s="400"/>
      <c r="K272" s="400"/>
      <c r="L272" s="400"/>
      <c r="M272" s="400"/>
      <c r="N272" s="400"/>
      <c r="O272" s="401"/>
      <c r="P272" s="402"/>
      <c r="Q272" s="402"/>
      <c r="R272" s="403"/>
      <c r="S272" s="383"/>
      <c r="T272" s="403"/>
      <c r="U272" s="403"/>
      <c r="V272" s="401"/>
      <c r="W272" s="401"/>
      <c r="X272" s="403"/>
      <c r="Y272" s="347">
        <f>SUMPRODUCT(L150:L253,Y150:Y253)</f>
        <v>4055344.0345202582</v>
      </c>
      <c r="Z272" s="347">
        <f>SUMPRODUCT(L150:L253,Z150:Z253)</f>
        <v>6436528.8188557401</v>
      </c>
      <c r="AA272" s="347">
        <f>IF(AA149="kW",SUMPRODUCT(N150:N253,W150:W253,AA150:AA253),SUMPRODUCT(L150:L253,AA150:AA253))</f>
        <v>53683.170388961429</v>
      </c>
      <c r="AB272" s="347">
        <f>IF(AB149="kW",SUMPRODUCT(N150:N253,W150:W253,AB150:AB253),SUMPRODUCT(L150:L253,AB150:AB253))</f>
        <v>0</v>
      </c>
      <c r="AC272" s="347">
        <f>IF(AC149="kW",SUMPRODUCT(N150:N253,W150:W253,AC150:AC253),SUMPRODUCT(L150:L253, AC150:AC253))</f>
        <v>0</v>
      </c>
      <c r="AD272" s="347">
        <f>IF(AD149="kW",SUMPRODUCT(N150:N253,W150:W253,AD150:AD253),SUMPRODUCT(L150:L253, AD150:AD253))</f>
        <v>0</v>
      </c>
      <c r="AE272" s="347">
        <f>IF(AE149="kW",SUMPRODUCT(N150:N253,W150:W253,AE150:AE253),SUMPRODUCT(L150:L253,AE150:AE253))</f>
        <v>0</v>
      </c>
      <c r="AF272" s="347">
        <f>IF(AF149="kW",SUMPRODUCT(N150:N253,W150:W253,AF150:AF253),SUMPRODUCT(L150:L253,AF150:AF253))</f>
        <v>0</v>
      </c>
      <c r="AG272" s="347">
        <f>IF(AG149="kW",SUMPRODUCT(N150:N253,W150:W253,AG150:AG253),SUMPRODUCT(L150:L253,AG150:AG253))</f>
        <v>0</v>
      </c>
      <c r="AH272" s="347">
        <f>IF(AH149="kW",SUMPRODUCT(N150:N253,W150:W253,AH150:AH253),SUMPRODUCT(L150:L253,AH150:AH253))</f>
        <v>0</v>
      </c>
      <c r="AI272" s="347">
        <f>IF(AI149="kW",SUMPRODUCT(N150:N253,W150:W253,AI150:AI253),SUMPRODUCT(L150:L253,AI150:AI253))</f>
        <v>0</v>
      </c>
      <c r="AJ272" s="347">
        <f>IF(AJ149="kW",SUMPRODUCT(N150:N253,W150:W253,AJ150:AJ253),SUMPRODUCT(L150:L253,AJ150:AJ253))</f>
        <v>0</v>
      </c>
      <c r="AK272" s="347">
        <f>IF(AK149="kW",SUMPRODUCT(N150:N253,W150:W253,AK150:AK253),SUMPRODUCT(L150:L253,AK150:AK253))</f>
        <v>0</v>
      </c>
      <c r="AL272" s="347">
        <f>IF(AL149="kW",SUMPRODUCT(N150:N253,W150:W253,AL150:AL253),SUMPRODUCT(L150:L253,AL150:AL253))</f>
        <v>0</v>
      </c>
      <c r="AM272" s="404"/>
    </row>
    <row r="273" spans="1:39" ht="18.75" customHeight="1">
      <c r="B273" s="386" t="s">
        <v>226</v>
      </c>
      <c r="C273" s="405"/>
      <c r="D273" s="406"/>
      <c r="E273" s="406"/>
      <c r="F273" s="406"/>
      <c r="G273" s="406"/>
      <c r="H273" s="406"/>
      <c r="I273" s="406"/>
      <c r="J273" s="406"/>
      <c r="K273" s="406"/>
      <c r="L273" s="406"/>
      <c r="M273" s="406"/>
      <c r="N273" s="406"/>
      <c r="O273" s="406"/>
      <c r="P273" s="406"/>
      <c r="Q273" s="406"/>
      <c r="R273" s="406"/>
      <c r="S273" s="389"/>
      <c r="T273" s="390"/>
      <c r="U273" s="406"/>
      <c r="V273" s="406"/>
      <c r="W273" s="406"/>
      <c r="X273" s="406"/>
      <c r="Y273" s="407"/>
      <c r="Z273" s="407"/>
      <c r="AA273" s="407"/>
      <c r="AB273" s="407"/>
      <c r="AC273" s="407"/>
      <c r="AD273" s="407"/>
      <c r="AE273" s="407"/>
      <c r="AF273" s="407"/>
      <c r="AG273" s="407"/>
      <c r="AH273" s="407"/>
      <c r="AI273" s="407"/>
      <c r="AJ273" s="407"/>
      <c r="AK273" s="407"/>
      <c r="AL273" s="407"/>
      <c r="AM273" s="407"/>
    </row>
    <row r="274" spans="1:39">
      <c r="E274" s="408"/>
      <c r="F274" s="408"/>
      <c r="G274" s="408"/>
      <c r="H274" s="408"/>
      <c r="I274" s="408"/>
      <c r="J274" s="408"/>
      <c r="K274" s="408"/>
      <c r="L274" s="408"/>
      <c r="M274" s="408"/>
      <c r="N274" s="408"/>
      <c r="O274" s="408"/>
      <c r="P274" s="408"/>
      <c r="Q274" s="408"/>
      <c r="R274" s="408"/>
      <c r="S274" s="408"/>
      <c r="T274" s="408"/>
      <c r="U274" s="408"/>
      <c r="V274" s="408"/>
      <c r="W274" s="408"/>
      <c r="X274" s="408"/>
      <c r="Y274" s="278"/>
      <c r="Z274" s="278"/>
      <c r="AA274" s="278"/>
      <c r="AB274" s="278"/>
      <c r="AC274" s="278"/>
      <c r="AD274" s="278"/>
      <c r="AE274" s="278"/>
      <c r="AF274" s="278"/>
      <c r="AG274" s="278"/>
      <c r="AH274" s="278"/>
      <c r="AI274" s="278"/>
      <c r="AJ274" s="278"/>
      <c r="AK274" s="278"/>
      <c r="AL274" s="278"/>
    </row>
    <row r="275" spans="1:39" ht="15.6">
      <c r="B275" s="301" t="s">
        <v>251</v>
      </c>
      <c r="C275" s="302"/>
      <c r="D275" s="615" t="s">
        <v>578</v>
      </c>
      <c r="E275" s="613" t="s">
        <v>589</v>
      </c>
      <c r="O275" s="302"/>
      <c r="Y275" s="292"/>
      <c r="Z275" s="289"/>
      <c r="AA275" s="289"/>
      <c r="AB275" s="289"/>
      <c r="AC275" s="289"/>
      <c r="AD275" s="289"/>
      <c r="AE275" s="289"/>
      <c r="AF275" s="289"/>
      <c r="AG275" s="289"/>
      <c r="AH275" s="289"/>
      <c r="AI275" s="289"/>
      <c r="AJ275" s="289"/>
      <c r="AK275" s="289"/>
      <c r="AL275" s="289"/>
      <c r="AM275" s="303"/>
    </row>
    <row r="276" spans="1:39" ht="33" customHeight="1">
      <c r="B276" s="938" t="s">
        <v>213</v>
      </c>
      <c r="C276" s="940" t="s">
        <v>33</v>
      </c>
      <c r="D276" s="305" t="s">
        <v>427</v>
      </c>
      <c r="E276" s="942" t="s">
        <v>211</v>
      </c>
      <c r="F276" s="943"/>
      <c r="G276" s="943"/>
      <c r="H276" s="943"/>
      <c r="I276" s="943"/>
      <c r="J276" s="943"/>
      <c r="K276" s="943"/>
      <c r="L276" s="943"/>
      <c r="M276" s="944"/>
      <c r="N276" s="949" t="s">
        <v>215</v>
      </c>
      <c r="O276" s="305" t="s">
        <v>428</v>
      </c>
      <c r="P276" s="942" t="s">
        <v>214</v>
      </c>
      <c r="Q276" s="943"/>
      <c r="R276" s="943"/>
      <c r="S276" s="943"/>
      <c r="T276" s="943"/>
      <c r="U276" s="943"/>
      <c r="V276" s="943"/>
      <c r="W276" s="943"/>
      <c r="X276" s="944"/>
      <c r="Y276" s="946" t="s">
        <v>246</v>
      </c>
      <c r="Z276" s="947"/>
      <c r="AA276" s="947"/>
      <c r="AB276" s="947"/>
      <c r="AC276" s="947"/>
      <c r="AD276" s="947"/>
      <c r="AE276" s="947"/>
      <c r="AF276" s="947"/>
      <c r="AG276" s="947"/>
      <c r="AH276" s="947"/>
      <c r="AI276" s="947"/>
      <c r="AJ276" s="947"/>
      <c r="AK276" s="947"/>
      <c r="AL276" s="947"/>
      <c r="AM276" s="948"/>
    </row>
    <row r="277" spans="1:39" ht="60.75" customHeight="1">
      <c r="B277" s="939"/>
      <c r="C277" s="941"/>
      <c r="D277" s="306">
        <v>2013</v>
      </c>
      <c r="E277" s="306">
        <v>2014</v>
      </c>
      <c r="F277" s="306">
        <v>2015</v>
      </c>
      <c r="G277" s="306">
        <v>2016</v>
      </c>
      <c r="H277" s="306">
        <v>2017</v>
      </c>
      <c r="I277" s="306">
        <v>2018</v>
      </c>
      <c r="J277" s="306">
        <v>2019</v>
      </c>
      <c r="K277" s="306">
        <v>2020</v>
      </c>
      <c r="L277" s="306">
        <v>2021</v>
      </c>
      <c r="M277" s="306">
        <v>2022</v>
      </c>
      <c r="N277" s="950"/>
      <c r="O277" s="306">
        <v>2013</v>
      </c>
      <c r="P277" s="306">
        <v>2014</v>
      </c>
      <c r="Q277" s="306">
        <v>2015</v>
      </c>
      <c r="R277" s="306">
        <v>2016</v>
      </c>
      <c r="S277" s="306">
        <v>2017</v>
      </c>
      <c r="T277" s="306">
        <v>2018</v>
      </c>
      <c r="U277" s="306">
        <v>2019</v>
      </c>
      <c r="V277" s="306">
        <v>2020</v>
      </c>
      <c r="W277" s="306">
        <v>2021</v>
      </c>
      <c r="X277" s="306">
        <v>2022</v>
      </c>
      <c r="Y277" s="306" t="str">
        <f>'1.  LRAMVA Summary'!D51</f>
        <v>Residential</v>
      </c>
      <c r="Z277" s="306" t="str">
        <f>'1.  LRAMVA Summary'!E51</f>
        <v>GS&lt;50 kW</v>
      </c>
      <c r="AA277" s="306" t="str">
        <f>'1.  LRAMVA Summary'!F51</f>
        <v>GS&gt;50 kW</v>
      </c>
      <c r="AB277" s="306" t="str">
        <f>'1.  LRAMVA Summary'!G51</f>
        <v>Large Use</v>
      </c>
      <c r="AC277" s="306" t="str">
        <f>'1.  LRAMVA Summary'!H51</f>
        <v>Unmetered Scattered Load</v>
      </c>
      <c r="AD277" s="306" t="str">
        <f>'1.  LRAMVA Summary'!I51</f>
        <v>Sentinel Lighting</v>
      </c>
      <c r="AE277" s="306" t="str">
        <f>'1.  LRAMVA Summary'!J51</f>
        <v>Street Lighting</v>
      </c>
      <c r="AF277" s="306" t="str">
        <f>'1.  LRAMVA Summary'!K51</f>
        <v/>
      </c>
      <c r="AG277" s="306" t="str">
        <f>'1.  LRAMVA Summary'!L51</f>
        <v/>
      </c>
      <c r="AH277" s="306" t="str">
        <f>'1.  LRAMVA Summary'!M51</f>
        <v/>
      </c>
      <c r="AI277" s="306" t="str">
        <f>'1.  LRAMVA Summary'!N51</f>
        <v/>
      </c>
      <c r="AJ277" s="306" t="str">
        <f>'1.  LRAMVA Summary'!O51</f>
        <v/>
      </c>
      <c r="AK277" s="306" t="str">
        <f>'1.  LRAMVA Summary'!P51</f>
        <v/>
      </c>
      <c r="AL277" s="306" t="str">
        <f>'1.  LRAMVA Summary'!Q51</f>
        <v/>
      </c>
      <c r="AM277" s="308" t="str">
        <f>'1.  LRAMVA Summary'!R51</f>
        <v>Total</v>
      </c>
    </row>
    <row r="278" spans="1:39" ht="15" customHeight="1">
      <c r="A278" s="533"/>
      <c r="B278" s="309" t="s">
        <v>0</v>
      </c>
      <c r="C278" s="310"/>
      <c r="D278" s="310"/>
      <c r="E278" s="310"/>
      <c r="F278" s="310"/>
      <c r="G278" s="310"/>
      <c r="H278" s="310"/>
      <c r="I278" s="310"/>
      <c r="J278" s="310"/>
      <c r="K278" s="310"/>
      <c r="L278" s="310"/>
      <c r="M278" s="310"/>
      <c r="N278" s="311"/>
      <c r="O278" s="310"/>
      <c r="P278" s="310"/>
      <c r="Q278" s="310"/>
      <c r="R278" s="310"/>
      <c r="S278" s="310"/>
      <c r="T278" s="310"/>
      <c r="U278" s="310"/>
      <c r="V278" s="310"/>
      <c r="W278" s="310"/>
      <c r="X278" s="310"/>
      <c r="Y278" s="312" t="str">
        <f>'1.  LRAMVA Summary'!D52</f>
        <v>kWh</v>
      </c>
      <c r="Z278" s="312" t="str">
        <f>'1.  LRAMVA Summary'!E52</f>
        <v>kWh</v>
      </c>
      <c r="AA278" s="312" t="str">
        <f>'1.  LRAMVA Summary'!F52</f>
        <v>kW</v>
      </c>
      <c r="AB278" s="312" t="str">
        <f>'1.  LRAMVA Summary'!G52</f>
        <v>kW</v>
      </c>
      <c r="AC278" s="312" t="str">
        <f>'1.  LRAMVA Summary'!H52</f>
        <v>kWh</v>
      </c>
      <c r="AD278" s="312" t="str">
        <f>'1.  LRAMVA Summary'!I52</f>
        <v>kW</v>
      </c>
      <c r="AE278" s="312" t="str">
        <f>'1.  LRAMVA Summary'!J52</f>
        <v>kW</v>
      </c>
      <c r="AF278" s="312" t="str">
        <f>'1.  LRAMVA Summary'!K52</f>
        <v/>
      </c>
      <c r="AG278" s="312" t="str">
        <f>'1.  LRAMVA Summary'!L52</f>
        <v/>
      </c>
      <c r="AH278" s="312" t="str">
        <f>'1.  LRAMVA Summary'!M52</f>
        <v/>
      </c>
      <c r="AI278" s="312" t="str">
        <f>'1.  LRAMVA Summary'!N52</f>
        <v/>
      </c>
      <c r="AJ278" s="312" t="str">
        <f>'1.  LRAMVA Summary'!O52</f>
        <v/>
      </c>
      <c r="AK278" s="312" t="str">
        <f>'1.  LRAMVA Summary'!P52</f>
        <v/>
      </c>
      <c r="AL278" s="312" t="str">
        <f>'1.  LRAMVA Summary'!Q52</f>
        <v/>
      </c>
      <c r="AM278" s="313"/>
    </row>
    <row r="279" spans="1:39" ht="15" outlineLevel="1">
      <c r="A279" s="532">
        <v>1</v>
      </c>
      <c r="B279" s="315" t="s">
        <v>1</v>
      </c>
      <c r="C279" s="312" t="s">
        <v>25</v>
      </c>
      <c r="D279" s="316">
        <v>424060.89600000001</v>
      </c>
      <c r="E279" s="316">
        <f>'7-c.  2013'!AZ33+'7-c.  2013'!AZ34+'7-c.  2013'!AZ57</f>
        <v>424060.89591120929</v>
      </c>
      <c r="F279" s="316">
        <f>'7-c.  2013'!BA33+'7-c.  2013'!BA34+'7-c.  2013'!BA57</f>
        <v>424060.89591120929</v>
      </c>
      <c r="G279" s="316">
        <f>'7-c.  2013'!BB33+'7-c.  2013'!BB34+'7-c.  2013'!BB57</f>
        <v>423137.99524620926</v>
      </c>
      <c r="H279" s="316">
        <f>'7-c.  2013'!BC33+'7-c.  2013'!BC34+'7-c.  2013'!BC57</f>
        <v>219479.45111814264</v>
      </c>
      <c r="I279" s="316">
        <f>'7-c.  2013'!BD33+'7-c.  2013'!BD34+'7-c.  2013'!BD57</f>
        <v>0</v>
      </c>
      <c r="J279" s="316">
        <f>'7-c.  2013'!BE33+'7-c.  2013'!BE34+'7-c.  2013'!BE57</f>
        <v>0</v>
      </c>
      <c r="K279" s="316">
        <f>'7-c.  2013'!BF33+'7-c.  2013'!BF34+'7-c.  2013'!BF57</f>
        <v>0</v>
      </c>
      <c r="L279" s="316">
        <f>'7-c.  2013'!BG33+'7-c.  2013'!BG34+'7-c.  2013'!BG57</f>
        <v>0</v>
      </c>
      <c r="M279" s="316">
        <f>'7-c.  2013'!BH33+'7-c.  2013'!BH34+'7-c.  2013'!BH57</f>
        <v>0</v>
      </c>
      <c r="N279" s="312"/>
      <c r="O279" s="316">
        <v>92</v>
      </c>
      <c r="P279" s="316"/>
      <c r="Q279" s="316"/>
      <c r="R279" s="316"/>
      <c r="S279" s="316"/>
      <c r="T279" s="316"/>
      <c r="U279" s="316"/>
      <c r="V279" s="316"/>
      <c r="W279" s="316"/>
      <c r="X279" s="316"/>
      <c r="Y279" s="424">
        <v>1</v>
      </c>
      <c r="Z279" s="424"/>
      <c r="AA279" s="424"/>
      <c r="AB279" s="424"/>
      <c r="AC279" s="424"/>
      <c r="AD279" s="424"/>
      <c r="AE279" s="424"/>
      <c r="AF279" s="424"/>
      <c r="AG279" s="424"/>
      <c r="AH279" s="424"/>
      <c r="AI279" s="424"/>
      <c r="AJ279" s="424"/>
      <c r="AK279" s="424"/>
      <c r="AL279" s="424"/>
      <c r="AM279" s="317">
        <f>SUM(Y279:AL279)</f>
        <v>1</v>
      </c>
    </row>
    <row r="280" spans="1:39" ht="15" outlineLevel="1">
      <c r="B280" s="315" t="s">
        <v>252</v>
      </c>
      <c r="C280" s="312" t="s">
        <v>164</v>
      </c>
      <c r="D280" s="316"/>
      <c r="E280" s="316"/>
      <c r="F280" s="316"/>
      <c r="G280" s="316"/>
      <c r="H280" s="316"/>
      <c r="I280" s="316"/>
      <c r="J280" s="316"/>
      <c r="K280" s="316"/>
      <c r="L280" s="316"/>
      <c r="M280" s="316"/>
      <c r="N280" s="482"/>
      <c r="O280" s="316"/>
      <c r="P280" s="316"/>
      <c r="Q280" s="316"/>
      <c r="R280" s="316"/>
      <c r="S280" s="316"/>
      <c r="T280" s="316"/>
      <c r="U280" s="316"/>
      <c r="V280" s="316"/>
      <c r="W280" s="316"/>
      <c r="X280" s="316"/>
      <c r="Y280" s="425">
        <f>Y279</f>
        <v>1</v>
      </c>
      <c r="Z280" s="425">
        <f>Z279</f>
        <v>0</v>
      </c>
      <c r="AA280" s="425">
        <f t="shared" ref="AA280:AL280" si="81">AA279</f>
        <v>0</v>
      </c>
      <c r="AB280" s="425">
        <f t="shared" si="81"/>
        <v>0</v>
      </c>
      <c r="AC280" s="425">
        <f t="shared" si="81"/>
        <v>0</v>
      </c>
      <c r="AD280" s="425">
        <f t="shared" si="81"/>
        <v>0</v>
      </c>
      <c r="AE280" s="425">
        <f t="shared" si="81"/>
        <v>0</v>
      </c>
      <c r="AF280" s="425">
        <f t="shared" si="81"/>
        <v>0</v>
      </c>
      <c r="AG280" s="425">
        <f t="shared" si="81"/>
        <v>0</v>
      </c>
      <c r="AH280" s="425">
        <f t="shared" si="81"/>
        <v>0</v>
      </c>
      <c r="AI280" s="425">
        <f t="shared" si="81"/>
        <v>0</v>
      </c>
      <c r="AJ280" s="425">
        <f t="shared" si="81"/>
        <v>0</v>
      </c>
      <c r="AK280" s="425">
        <f t="shared" si="81"/>
        <v>0</v>
      </c>
      <c r="AL280" s="425">
        <f t="shared" si="81"/>
        <v>0</v>
      </c>
      <c r="AM280" s="318"/>
    </row>
    <row r="281" spans="1:39" ht="15.6" outlineLevel="1">
      <c r="A281" s="534"/>
      <c r="B281" s="319"/>
      <c r="C281" s="320"/>
      <c r="D281" s="320"/>
      <c r="E281" s="320"/>
      <c r="F281" s="320"/>
      <c r="G281" s="320"/>
      <c r="H281" s="320"/>
      <c r="I281" s="320"/>
      <c r="J281" s="320"/>
      <c r="K281" s="320"/>
      <c r="L281" s="320"/>
      <c r="M281" s="320"/>
      <c r="N281" s="324"/>
      <c r="O281" s="320"/>
      <c r="P281" s="320"/>
      <c r="Q281" s="320"/>
      <c r="R281" s="320"/>
      <c r="S281" s="320"/>
      <c r="T281" s="320"/>
      <c r="U281" s="320"/>
      <c r="V281" s="320"/>
      <c r="W281" s="320"/>
      <c r="X281" s="320"/>
      <c r="Y281" s="426"/>
      <c r="Z281" s="427"/>
      <c r="AA281" s="427"/>
      <c r="AB281" s="427"/>
      <c r="AC281" s="427"/>
      <c r="AD281" s="427"/>
      <c r="AE281" s="427"/>
      <c r="AF281" s="427"/>
      <c r="AG281" s="427"/>
      <c r="AH281" s="427"/>
      <c r="AI281" s="427"/>
      <c r="AJ281" s="427"/>
      <c r="AK281" s="427"/>
      <c r="AL281" s="427"/>
      <c r="AM281" s="323"/>
    </row>
    <row r="282" spans="1:39" ht="15" outlineLevel="1">
      <c r="A282" s="532">
        <v>2</v>
      </c>
      <c r="B282" s="315" t="s">
        <v>2</v>
      </c>
      <c r="C282" s="312" t="s">
        <v>25</v>
      </c>
      <c r="D282" s="316"/>
      <c r="E282" s="316"/>
      <c r="F282" s="316"/>
      <c r="G282" s="316"/>
      <c r="H282" s="316"/>
      <c r="I282" s="316"/>
      <c r="J282" s="316"/>
      <c r="K282" s="316"/>
      <c r="L282" s="316"/>
      <c r="M282" s="316"/>
      <c r="N282" s="312"/>
      <c r="O282" s="316"/>
      <c r="P282" s="316"/>
      <c r="Q282" s="316"/>
      <c r="R282" s="316"/>
      <c r="S282" s="316"/>
      <c r="T282" s="316"/>
      <c r="U282" s="316"/>
      <c r="V282" s="316"/>
      <c r="W282" s="316"/>
      <c r="X282" s="316"/>
      <c r="Y282" s="424"/>
      <c r="Z282" s="424"/>
      <c r="AA282" s="424"/>
      <c r="AB282" s="424"/>
      <c r="AC282" s="424"/>
      <c r="AD282" s="424"/>
      <c r="AE282" s="424"/>
      <c r="AF282" s="424"/>
      <c r="AG282" s="424"/>
      <c r="AH282" s="424"/>
      <c r="AI282" s="424"/>
      <c r="AJ282" s="424"/>
      <c r="AK282" s="424"/>
      <c r="AL282" s="424"/>
      <c r="AM282" s="317">
        <f>SUM(Y282:AL282)</f>
        <v>0</v>
      </c>
    </row>
    <row r="283" spans="1:39" ht="15" outlineLevel="1">
      <c r="B283" s="315" t="s">
        <v>252</v>
      </c>
      <c r="C283" s="312" t="s">
        <v>164</v>
      </c>
      <c r="D283" s="316"/>
      <c r="E283" s="316"/>
      <c r="F283" s="316"/>
      <c r="G283" s="316"/>
      <c r="H283" s="316"/>
      <c r="I283" s="316"/>
      <c r="J283" s="316"/>
      <c r="K283" s="316"/>
      <c r="L283" s="316"/>
      <c r="M283" s="316"/>
      <c r="N283" s="482"/>
      <c r="O283" s="316"/>
      <c r="P283" s="316"/>
      <c r="Q283" s="316"/>
      <c r="R283" s="316"/>
      <c r="S283" s="316"/>
      <c r="T283" s="316"/>
      <c r="U283" s="316"/>
      <c r="V283" s="316"/>
      <c r="W283" s="316"/>
      <c r="X283" s="316"/>
      <c r="Y283" s="425">
        <f>Y282</f>
        <v>0</v>
      </c>
      <c r="Z283" s="425">
        <f>Z282</f>
        <v>0</v>
      </c>
      <c r="AA283" s="425">
        <f t="shared" ref="AA283:AL283" si="82">AA282</f>
        <v>0</v>
      </c>
      <c r="AB283" s="425">
        <f t="shared" si="82"/>
        <v>0</v>
      </c>
      <c r="AC283" s="425">
        <f t="shared" si="82"/>
        <v>0</v>
      </c>
      <c r="AD283" s="425">
        <f t="shared" si="82"/>
        <v>0</v>
      </c>
      <c r="AE283" s="425">
        <f t="shared" si="82"/>
        <v>0</v>
      </c>
      <c r="AF283" s="425">
        <f t="shared" si="82"/>
        <v>0</v>
      </c>
      <c r="AG283" s="425">
        <f t="shared" si="82"/>
        <v>0</v>
      </c>
      <c r="AH283" s="425">
        <f t="shared" si="82"/>
        <v>0</v>
      </c>
      <c r="AI283" s="425">
        <f t="shared" si="82"/>
        <v>0</v>
      </c>
      <c r="AJ283" s="425">
        <f t="shared" si="82"/>
        <v>0</v>
      </c>
      <c r="AK283" s="425">
        <f t="shared" si="82"/>
        <v>0</v>
      </c>
      <c r="AL283" s="425">
        <f t="shared" si="82"/>
        <v>0</v>
      </c>
      <c r="AM283" s="318"/>
    </row>
    <row r="284" spans="1:39" ht="15.6" outlineLevel="1">
      <c r="A284" s="534"/>
      <c r="B284" s="319"/>
      <c r="C284" s="320"/>
      <c r="D284" s="325"/>
      <c r="E284" s="325"/>
      <c r="F284" s="325"/>
      <c r="G284" s="325"/>
      <c r="H284" s="325"/>
      <c r="I284" s="325"/>
      <c r="J284" s="325"/>
      <c r="K284" s="325"/>
      <c r="L284" s="325"/>
      <c r="M284" s="325"/>
      <c r="N284" s="324"/>
      <c r="O284" s="325"/>
      <c r="P284" s="325"/>
      <c r="Q284" s="325"/>
      <c r="R284" s="325"/>
      <c r="S284" s="325"/>
      <c r="T284" s="325"/>
      <c r="U284" s="325"/>
      <c r="V284" s="325"/>
      <c r="W284" s="325"/>
      <c r="X284" s="325"/>
      <c r="Y284" s="426"/>
      <c r="Z284" s="427"/>
      <c r="AA284" s="427"/>
      <c r="AB284" s="427"/>
      <c r="AC284" s="427"/>
      <c r="AD284" s="427"/>
      <c r="AE284" s="427"/>
      <c r="AF284" s="427"/>
      <c r="AG284" s="427"/>
      <c r="AH284" s="427"/>
      <c r="AI284" s="427"/>
      <c r="AJ284" s="427"/>
      <c r="AK284" s="427"/>
      <c r="AL284" s="427"/>
      <c r="AM284" s="323"/>
    </row>
    <row r="285" spans="1:39" ht="15" outlineLevel="1">
      <c r="A285" s="532">
        <v>3</v>
      </c>
      <c r="B285" s="315" t="s">
        <v>3</v>
      </c>
      <c r="C285" s="312" t="s">
        <v>25</v>
      </c>
      <c r="D285" s="316">
        <v>2830425.804</v>
      </c>
      <c r="E285" s="316">
        <f>'7-c.  2013'!AZ37</f>
        <v>2830425.804269895</v>
      </c>
      <c r="F285" s="316">
        <f>'7-c.  2013'!BA37</f>
        <v>2830425.804269895</v>
      </c>
      <c r="G285" s="316">
        <f>'7-c.  2013'!BB37</f>
        <v>2830425.804269895</v>
      </c>
      <c r="H285" s="316">
        <f>'7-c.  2013'!BC37</f>
        <v>2830425.804269895</v>
      </c>
      <c r="I285" s="316">
        <f>'7-c.  2013'!BD37</f>
        <v>2830425.804269895</v>
      </c>
      <c r="J285" s="316">
        <f>'7-c.  2013'!BE37</f>
        <v>2830425.804269895</v>
      </c>
      <c r="K285" s="316">
        <f>'7-c.  2013'!BF37</f>
        <v>2830425.804269895</v>
      </c>
      <c r="L285" s="316">
        <f>'7-c.  2013'!BG37</f>
        <v>2830425.804269895</v>
      </c>
      <c r="M285" s="316">
        <f>'7-c.  2013'!BH37</f>
        <v>2830425.804269895</v>
      </c>
      <c r="N285" s="312"/>
      <c r="O285" s="316">
        <v>1657.83</v>
      </c>
      <c r="P285" s="316"/>
      <c r="Q285" s="316"/>
      <c r="R285" s="316"/>
      <c r="S285" s="316"/>
      <c r="T285" s="316"/>
      <c r="U285" s="316"/>
      <c r="V285" s="316"/>
      <c r="W285" s="316"/>
      <c r="X285" s="316"/>
      <c r="Y285" s="424">
        <v>1</v>
      </c>
      <c r="Z285" s="424"/>
      <c r="AA285" s="424"/>
      <c r="AB285" s="424"/>
      <c r="AC285" s="424"/>
      <c r="AD285" s="424"/>
      <c r="AE285" s="424"/>
      <c r="AF285" s="424"/>
      <c r="AG285" s="424"/>
      <c r="AH285" s="424"/>
      <c r="AI285" s="424"/>
      <c r="AJ285" s="424"/>
      <c r="AK285" s="424"/>
      <c r="AL285" s="424"/>
      <c r="AM285" s="317">
        <f>SUM(Y285:AL285)</f>
        <v>1</v>
      </c>
    </row>
    <row r="286" spans="1:39" ht="15" outlineLevel="1">
      <c r="B286" s="315" t="s">
        <v>252</v>
      </c>
      <c r="C286" s="312" t="s">
        <v>164</v>
      </c>
      <c r="D286" s="316">
        <v>130932.89974109</v>
      </c>
      <c r="E286" s="316">
        <f>'7-d.  2014'!AZ55</f>
        <v>130932.89974109</v>
      </c>
      <c r="F286" s="316">
        <f>'7-d.  2014'!BA55</f>
        <v>130932.89974109</v>
      </c>
      <c r="G286" s="316">
        <f>'7-d.  2014'!BB55</f>
        <v>130932.89974109</v>
      </c>
      <c r="H286" s="316">
        <f>'7-d.  2014'!BC55</f>
        <v>130932.89974109</v>
      </c>
      <c r="I286" s="316">
        <f>'7-d.  2014'!BD55</f>
        <v>130932.89974109</v>
      </c>
      <c r="J286" s="316">
        <f>'7-d.  2014'!BE55</f>
        <v>130932.89974109</v>
      </c>
      <c r="K286" s="316">
        <f>'7-d.  2014'!BF55</f>
        <v>130932.89974109</v>
      </c>
      <c r="L286" s="316">
        <f>'7-d.  2014'!BG55</f>
        <v>130932.89974109</v>
      </c>
      <c r="M286" s="316">
        <f>'7-d.  2014'!BH55</f>
        <v>130932.89974109</v>
      </c>
      <c r="N286" s="482"/>
      <c r="O286" s="316">
        <v>74.653999999999996</v>
      </c>
      <c r="P286" s="316"/>
      <c r="Q286" s="316"/>
      <c r="R286" s="316"/>
      <c r="S286" s="316"/>
      <c r="T286" s="316"/>
      <c r="U286" s="316"/>
      <c r="V286" s="316"/>
      <c r="W286" s="316"/>
      <c r="X286" s="316"/>
      <c r="Y286" s="425">
        <f>Y285</f>
        <v>1</v>
      </c>
      <c r="Z286" s="425">
        <f>Z285</f>
        <v>0</v>
      </c>
      <c r="AA286" s="425">
        <f t="shared" ref="AA286:AL286" si="83">AA285</f>
        <v>0</v>
      </c>
      <c r="AB286" s="425">
        <f t="shared" si="83"/>
        <v>0</v>
      </c>
      <c r="AC286" s="425">
        <f t="shared" si="83"/>
        <v>0</v>
      </c>
      <c r="AD286" s="425">
        <f t="shared" si="83"/>
        <v>0</v>
      </c>
      <c r="AE286" s="425">
        <f t="shared" si="83"/>
        <v>0</v>
      </c>
      <c r="AF286" s="425">
        <f t="shared" si="83"/>
        <v>0</v>
      </c>
      <c r="AG286" s="425">
        <f t="shared" si="83"/>
        <v>0</v>
      </c>
      <c r="AH286" s="425">
        <f t="shared" si="83"/>
        <v>0</v>
      </c>
      <c r="AI286" s="425">
        <f t="shared" si="83"/>
        <v>0</v>
      </c>
      <c r="AJ286" s="425">
        <f t="shared" si="83"/>
        <v>0</v>
      </c>
      <c r="AK286" s="425">
        <f t="shared" si="83"/>
        <v>0</v>
      </c>
      <c r="AL286" s="425">
        <f t="shared" si="83"/>
        <v>0</v>
      </c>
      <c r="AM286" s="318"/>
    </row>
    <row r="287" spans="1:39" ht="15" outlineLevel="1">
      <c r="B287" s="315"/>
      <c r="C287" s="326"/>
      <c r="D287" s="312"/>
      <c r="E287" s="312"/>
      <c r="F287" s="312"/>
      <c r="G287" s="312"/>
      <c r="H287" s="312"/>
      <c r="I287" s="312"/>
      <c r="J287" s="312"/>
      <c r="K287" s="312"/>
      <c r="L287" s="312"/>
      <c r="M287" s="312"/>
      <c r="N287" s="304"/>
      <c r="O287" s="312"/>
      <c r="P287" s="312"/>
      <c r="Q287" s="312"/>
      <c r="R287" s="312"/>
      <c r="S287" s="312"/>
      <c r="T287" s="312"/>
      <c r="U287" s="312"/>
      <c r="V287" s="312"/>
      <c r="W287" s="312"/>
      <c r="X287" s="312"/>
      <c r="Y287" s="426"/>
      <c r="Z287" s="426"/>
      <c r="AA287" s="426"/>
      <c r="AB287" s="426"/>
      <c r="AC287" s="426"/>
      <c r="AD287" s="426"/>
      <c r="AE287" s="426"/>
      <c r="AF287" s="426"/>
      <c r="AG287" s="426"/>
      <c r="AH287" s="426"/>
      <c r="AI287" s="426"/>
      <c r="AJ287" s="426"/>
      <c r="AK287" s="426"/>
      <c r="AL287" s="426"/>
      <c r="AM287" s="327"/>
    </row>
    <row r="288" spans="1:39" ht="15" outlineLevel="1">
      <c r="A288" s="532">
        <v>4</v>
      </c>
      <c r="B288" s="315" t="s">
        <v>4</v>
      </c>
      <c r="C288" s="312" t="s">
        <v>25</v>
      </c>
      <c r="D288" s="316">
        <v>1652110.6070000001</v>
      </c>
      <c r="E288" s="316">
        <f>'7-c.  2013'!AZ32+'7-c.  2013'!AZ35</f>
        <v>1652110.6074666139</v>
      </c>
      <c r="F288" s="316">
        <f>'7-c.  2013'!BA32+'7-c.  2013'!BA35</f>
        <v>1563678.3307843381</v>
      </c>
      <c r="G288" s="316">
        <f>'7-c.  2013'!BB32+'7-c.  2013'!BB35</f>
        <v>1254005.8060073501</v>
      </c>
      <c r="H288" s="316">
        <f>'7-c.  2013'!BC32+'7-c.  2013'!BC35</f>
        <v>1254005.8060073501</v>
      </c>
      <c r="I288" s="316">
        <f>'7-c.  2013'!BD32+'7-c.  2013'!BD35</f>
        <v>1254005.8060073501</v>
      </c>
      <c r="J288" s="316">
        <f>'7-c.  2013'!BE32+'7-c.  2013'!BE35</f>
        <v>1254005.8060073501</v>
      </c>
      <c r="K288" s="316">
        <f>'7-c.  2013'!BF32+'7-c.  2013'!BF35</f>
        <v>1252671.8331887601</v>
      </c>
      <c r="L288" s="316">
        <f>'7-c.  2013'!BG32+'7-c.  2013'!BG35</f>
        <v>1006045.926476564</v>
      </c>
      <c r="M288" s="316">
        <f>'7-c.  2013'!BH32+'7-c.  2013'!BH35</f>
        <v>1006045.926476564</v>
      </c>
      <c r="N288" s="312"/>
      <c r="O288" s="316">
        <v>113</v>
      </c>
      <c r="P288" s="316"/>
      <c r="Q288" s="316"/>
      <c r="R288" s="316"/>
      <c r="S288" s="316"/>
      <c r="T288" s="316"/>
      <c r="U288" s="316"/>
      <c r="V288" s="316"/>
      <c r="W288" s="316"/>
      <c r="X288" s="316"/>
      <c r="Y288" s="424">
        <v>1</v>
      </c>
      <c r="Z288" s="424"/>
      <c r="AA288" s="424"/>
      <c r="AB288" s="424"/>
      <c r="AC288" s="424"/>
      <c r="AD288" s="424"/>
      <c r="AE288" s="424"/>
      <c r="AF288" s="424"/>
      <c r="AG288" s="424"/>
      <c r="AH288" s="424"/>
      <c r="AI288" s="424"/>
      <c r="AJ288" s="424"/>
      <c r="AK288" s="424"/>
      <c r="AL288" s="424"/>
      <c r="AM288" s="317">
        <f>SUM(Y288:AL288)</f>
        <v>1</v>
      </c>
    </row>
    <row r="289" spans="1:39" ht="15" outlineLevel="1">
      <c r="B289" s="315" t="s">
        <v>252</v>
      </c>
      <c r="C289" s="312" t="s">
        <v>164</v>
      </c>
      <c r="D289" s="316">
        <v>1565</v>
      </c>
      <c r="E289" s="316">
        <f>'7-d.  2014'!AZ52</f>
        <v>1565</v>
      </c>
      <c r="F289" s="316">
        <f>'7-d.  2014'!BA52</f>
        <v>1489</v>
      </c>
      <c r="G289" s="316">
        <f>'7-d.  2014'!BB52</f>
        <v>1287</v>
      </c>
      <c r="H289" s="316">
        <f>'7-d.  2014'!BC52</f>
        <v>1287</v>
      </c>
      <c r="I289" s="316">
        <f>'7-d.  2014'!BD52</f>
        <v>1287</v>
      </c>
      <c r="J289" s="316">
        <f>'7-d.  2014'!BE52</f>
        <v>1287</v>
      </c>
      <c r="K289" s="316">
        <f>'7-d.  2014'!BF52</f>
        <v>1287</v>
      </c>
      <c r="L289" s="316">
        <f>'7-d.  2014'!BG52</f>
        <v>1080</v>
      </c>
      <c r="M289" s="316">
        <f>'7-d.  2014'!BH52</f>
        <v>1080</v>
      </c>
      <c r="N289" s="482"/>
      <c r="O289" s="316"/>
      <c r="P289" s="316"/>
      <c r="Q289" s="316"/>
      <c r="R289" s="316"/>
      <c r="S289" s="316"/>
      <c r="T289" s="316"/>
      <c r="U289" s="316"/>
      <c r="V289" s="316"/>
      <c r="W289" s="316"/>
      <c r="X289" s="316"/>
      <c r="Y289" s="425">
        <f>Y288</f>
        <v>1</v>
      </c>
      <c r="Z289" s="425">
        <f>Z288</f>
        <v>0</v>
      </c>
      <c r="AA289" s="425">
        <f t="shared" ref="AA289:AL289" si="84">AA288</f>
        <v>0</v>
      </c>
      <c r="AB289" s="425">
        <f t="shared" si="84"/>
        <v>0</v>
      </c>
      <c r="AC289" s="425">
        <f t="shared" si="84"/>
        <v>0</v>
      </c>
      <c r="AD289" s="425">
        <f t="shared" si="84"/>
        <v>0</v>
      </c>
      <c r="AE289" s="425">
        <f t="shared" si="84"/>
        <v>0</v>
      </c>
      <c r="AF289" s="425">
        <f t="shared" si="84"/>
        <v>0</v>
      </c>
      <c r="AG289" s="425">
        <f t="shared" si="84"/>
        <v>0</v>
      </c>
      <c r="AH289" s="425">
        <f t="shared" si="84"/>
        <v>0</v>
      </c>
      <c r="AI289" s="425">
        <f t="shared" si="84"/>
        <v>0</v>
      </c>
      <c r="AJ289" s="425">
        <f t="shared" si="84"/>
        <v>0</v>
      </c>
      <c r="AK289" s="425">
        <f t="shared" si="84"/>
        <v>0</v>
      </c>
      <c r="AL289" s="425">
        <f t="shared" si="84"/>
        <v>0</v>
      </c>
      <c r="AM289" s="318"/>
    </row>
    <row r="290" spans="1:39" ht="15" outlineLevel="1">
      <c r="B290" s="315"/>
      <c r="C290" s="326"/>
      <c r="D290" s="325"/>
      <c r="E290" s="325"/>
      <c r="F290" s="325"/>
      <c r="G290" s="325"/>
      <c r="H290" s="325"/>
      <c r="I290" s="325"/>
      <c r="J290" s="325"/>
      <c r="K290" s="325"/>
      <c r="L290" s="325"/>
      <c r="M290" s="325"/>
      <c r="N290" s="312"/>
      <c r="O290" s="325"/>
      <c r="P290" s="325"/>
      <c r="Q290" s="325"/>
      <c r="R290" s="325"/>
      <c r="S290" s="325"/>
      <c r="T290" s="325"/>
      <c r="U290" s="325"/>
      <c r="V290" s="325"/>
      <c r="W290" s="325"/>
      <c r="X290" s="325"/>
      <c r="Y290" s="426"/>
      <c r="Z290" s="426"/>
      <c r="AA290" s="426"/>
      <c r="AB290" s="426"/>
      <c r="AC290" s="426"/>
      <c r="AD290" s="426"/>
      <c r="AE290" s="426"/>
      <c r="AF290" s="426"/>
      <c r="AG290" s="426"/>
      <c r="AH290" s="426"/>
      <c r="AI290" s="426"/>
      <c r="AJ290" s="426"/>
      <c r="AK290" s="426"/>
      <c r="AL290" s="426"/>
      <c r="AM290" s="327"/>
    </row>
    <row r="291" spans="1:39" ht="15" outlineLevel="1">
      <c r="A291" s="532">
        <v>5</v>
      </c>
      <c r="B291" s="315" t="s">
        <v>5</v>
      </c>
      <c r="C291" s="312" t="s">
        <v>25</v>
      </c>
      <c r="D291" s="316"/>
      <c r="E291" s="316"/>
      <c r="F291" s="316"/>
      <c r="G291" s="316"/>
      <c r="H291" s="316"/>
      <c r="I291" s="316"/>
      <c r="J291" s="316"/>
      <c r="K291" s="316"/>
      <c r="L291" s="316"/>
      <c r="M291" s="316"/>
      <c r="N291" s="312"/>
      <c r="O291" s="316"/>
      <c r="P291" s="316"/>
      <c r="Q291" s="316"/>
      <c r="R291" s="316"/>
      <c r="S291" s="316"/>
      <c r="T291" s="316"/>
      <c r="U291" s="316"/>
      <c r="V291" s="316"/>
      <c r="W291" s="316"/>
      <c r="X291" s="316"/>
      <c r="Y291" s="424"/>
      <c r="Z291" s="424"/>
      <c r="AA291" s="424"/>
      <c r="AB291" s="424"/>
      <c r="AC291" s="424"/>
      <c r="AD291" s="424"/>
      <c r="AE291" s="424"/>
      <c r="AF291" s="424"/>
      <c r="AG291" s="424"/>
      <c r="AH291" s="424"/>
      <c r="AI291" s="424"/>
      <c r="AJ291" s="424"/>
      <c r="AK291" s="424"/>
      <c r="AL291" s="424"/>
      <c r="AM291" s="317">
        <f>SUM(Y291:AL291)</f>
        <v>0</v>
      </c>
    </row>
    <row r="292" spans="1:39" ht="15" outlineLevel="1">
      <c r="B292" s="315" t="s">
        <v>252</v>
      </c>
      <c r="C292" s="312" t="s">
        <v>164</v>
      </c>
      <c r="D292" s="316"/>
      <c r="E292" s="316"/>
      <c r="F292" s="316"/>
      <c r="G292" s="316"/>
      <c r="H292" s="316"/>
      <c r="I292" s="316"/>
      <c r="J292" s="316"/>
      <c r="K292" s="316"/>
      <c r="L292" s="316"/>
      <c r="M292" s="316"/>
      <c r="N292" s="482"/>
      <c r="O292" s="316"/>
      <c r="P292" s="316"/>
      <c r="Q292" s="316"/>
      <c r="R292" s="316"/>
      <c r="S292" s="316"/>
      <c r="T292" s="316"/>
      <c r="U292" s="316"/>
      <c r="V292" s="316"/>
      <c r="W292" s="316"/>
      <c r="X292" s="316"/>
      <c r="Y292" s="425">
        <f>Y291</f>
        <v>0</v>
      </c>
      <c r="Z292" s="425">
        <f>Z291</f>
        <v>0</v>
      </c>
      <c r="AA292" s="425">
        <f t="shared" ref="AA292:AL292" si="85">AA291</f>
        <v>0</v>
      </c>
      <c r="AB292" s="425">
        <f t="shared" si="85"/>
        <v>0</v>
      </c>
      <c r="AC292" s="425">
        <f t="shared" si="85"/>
        <v>0</v>
      </c>
      <c r="AD292" s="425">
        <f t="shared" si="85"/>
        <v>0</v>
      </c>
      <c r="AE292" s="425">
        <f t="shared" si="85"/>
        <v>0</v>
      </c>
      <c r="AF292" s="425">
        <f t="shared" si="85"/>
        <v>0</v>
      </c>
      <c r="AG292" s="425">
        <f t="shared" si="85"/>
        <v>0</v>
      </c>
      <c r="AH292" s="425">
        <f t="shared" si="85"/>
        <v>0</v>
      </c>
      <c r="AI292" s="425">
        <f t="shared" si="85"/>
        <v>0</v>
      </c>
      <c r="AJ292" s="425">
        <f t="shared" si="85"/>
        <v>0</v>
      </c>
      <c r="AK292" s="425">
        <f t="shared" si="85"/>
        <v>0</v>
      </c>
      <c r="AL292" s="425">
        <f t="shared" si="85"/>
        <v>0</v>
      </c>
      <c r="AM292" s="318"/>
    </row>
    <row r="293" spans="1:39" ht="15" outlineLevel="1">
      <c r="B293" s="315"/>
      <c r="C293" s="326"/>
      <c r="D293" s="325"/>
      <c r="E293" s="325"/>
      <c r="F293" s="325"/>
      <c r="G293" s="325"/>
      <c r="H293" s="325"/>
      <c r="I293" s="325"/>
      <c r="J293" s="325"/>
      <c r="K293" s="325"/>
      <c r="L293" s="325"/>
      <c r="M293" s="325"/>
      <c r="N293" s="312"/>
      <c r="O293" s="325"/>
      <c r="P293" s="325"/>
      <c r="Q293" s="325"/>
      <c r="R293" s="325"/>
      <c r="S293" s="325"/>
      <c r="T293" s="325"/>
      <c r="U293" s="325"/>
      <c r="V293" s="325"/>
      <c r="W293" s="325"/>
      <c r="X293" s="325"/>
      <c r="Y293" s="426"/>
      <c r="Z293" s="426"/>
      <c r="AA293" s="426"/>
      <c r="AB293" s="426"/>
      <c r="AC293" s="426"/>
      <c r="AD293" s="426"/>
      <c r="AE293" s="426"/>
      <c r="AF293" s="426"/>
      <c r="AG293" s="426"/>
      <c r="AH293" s="426"/>
      <c r="AI293" s="426"/>
      <c r="AJ293" s="426"/>
      <c r="AK293" s="426"/>
      <c r="AL293" s="426"/>
      <c r="AM293" s="327"/>
    </row>
    <row r="294" spans="1:39" ht="15" outlineLevel="1">
      <c r="A294" s="532">
        <v>6</v>
      </c>
      <c r="B294" s="315" t="s">
        <v>6</v>
      </c>
      <c r="C294" s="312" t="s">
        <v>25</v>
      </c>
      <c r="D294" s="316"/>
      <c r="E294" s="316"/>
      <c r="F294" s="316"/>
      <c r="G294" s="316"/>
      <c r="H294" s="316"/>
      <c r="I294" s="316"/>
      <c r="J294" s="316"/>
      <c r="K294" s="316"/>
      <c r="L294" s="316"/>
      <c r="M294" s="316"/>
      <c r="N294" s="312"/>
      <c r="O294" s="316"/>
      <c r="P294" s="316"/>
      <c r="Q294" s="316"/>
      <c r="R294" s="316"/>
      <c r="S294" s="316"/>
      <c r="T294" s="316"/>
      <c r="U294" s="316"/>
      <c r="V294" s="316"/>
      <c r="W294" s="316"/>
      <c r="X294" s="316"/>
      <c r="Y294" s="424"/>
      <c r="Z294" s="424"/>
      <c r="AA294" s="424"/>
      <c r="AB294" s="424"/>
      <c r="AC294" s="424"/>
      <c r="AD294" s="424"/>
      <c r="AE294" s="424"/>
      <c r="AF294" s="424"/>
      <c r="AG294" s="424"/>
      <c r="AH294" s="424"/>
      <c r="AI294" s="424"/>
      <c r="AJ294" s="424"/>
      <c r="AK294" s="424"/>
      <c r="AL294" s="424"/>
      <c r="AM294" s="317">
        <f>SUM(Y294:AL294)</f>
        <v>0</v>
      </c>
    </row>
    <row r="295" spans="1:39" ht="15" outlineLevel="1">
      <c r="B295" s="315" t="s">
        <v>252</v>
      </c>
      <c r="C295" s="312" t="s">
        <v>164</v>
      </c>
      <c r="D295" s="316"/>
      <c r="E295" s="316"/>
      <c r="F295" s="316"/>
      <c r="G295" s="316"/>
      <c r="H295" s="316"/>
      <c r="I295" s="316"/>
      <c r="J295" s="316"/>
      <c r="K295" s="316"/>
      <c r="L295" s="316"/>
      <c r="M295" s="316"/>
      <c r="N295" s="482"/>
      <c r="O295" s="316"/>
      <c r="P295" s="316"/>
      <c r="Q295" s="316"/>
      <c r="R295" s="316"/>
      <c r="S295" s="316"/>
      <c r="T295" s="316"/>
      <c r="U295" s="316"/>
      <c r="V295" s="316"/>
      <c r="W295" s="316"/>
      <c r="X295" s="316"/>
      <c r="Y295" s="425">
        <f>Y294</f>
        <v>0</v>
      </c>
      <c r="Z295" s="425">
        <f>Z294</f>
        <v>0</v>
      </c>
      <c r="AA295" s="425">
        <f t="shared" ref="AA295:AL295" si="86">AA294</f>
        <v>0</v>
      </c>
      <c r="AB295" s="425">
        <f t="shared" si="86"/>
        <v>0</v>
      </c>
      <c r="AC295" s="425">
        <f t="shared" si="86"/>
        <v>0</v>
      </c>
      <c r="AD295" s="425">
        <f t="shared" si="86"/>
        <v>0</v>
      </c>
      <c r="AE295" s="425">
        <f t="shared" si="86"/>
        <v>0</v>
      </c>
      <c r="AF295" s="425">
        <f t="shared" si="86"/>
        <v>0</v>
      </c>
      <c r="AG295" s="425">
        <f t="shared" si="86"/>
        <v>0</v>
      </c>
      <c r="AH295" s="425">
        <f t="shared" si="86"/>
        <v>0</v>
      </c>
      <c r="AI295" s="425">
        <f t="shared" si="86"/>
        <v>0</v>
      </c>
      <c r="AJ295" s="425">
        <f t="shared" si="86"/>
        <v>0</v>
      </c>
      <c r="AK295" s="425">
        <f t="shared" si="86"/>
        <v>0</v>
      </c>
      <c r="AL295" s="425">
        <f t="shared" si="86"/>
        <v>0</v>
      </c>
      <c r="AM295" s="318"/>
    </row>
    <row r="296" spans="1:39" ht="15" outlineLevel="1">
      <c r="B296" s="315"/>
      <c r="C296" s="326"/>
      <c r="D296" s="325"/>
      <c r="E296" s="325"/>
      <c r="F296" s="325"/>
      <c r="G296" s="325"/>
      <c r="H296" s="325"/>
      <c r="I296" s="325"/>
      <c r="J296" s="325"/>
      <c r="K296" s="325"/>
      <c r="L296" s="325"/>
      <c r="M296" s="325"/>
      <c r="N296" s="312"/>
      <c r="O296" s="325"/>
      <c r="P296" s="325"/>
      <c r="Q296" s="325"/>
      <c r="R296" s="325"/>
      <c r="S296" s="325"/>
      <c r="T296" s="325"/>
      <c r="U296" s="325"/>
      <c r="V296" s="325"/>
      <c r="W296" s="325"/>
      <c r="X296" s="325"/>
      <c r="Y296" s="426"/>
      <c r="Z296" s="426"/>
      <c r="AA296" s="426"/>
      <c r="AB296" s="426"/>
      <c r="AC296" s="426"/>
      <c r="AD296" s="426"/>
      <c r="AE296" s="426"/>
      <c r="AF296" s="426"/>
      <c r="AG296" s="426"/>
      <c r="AH296" s="426"/>
      <c r="AI296" s="426"/>
      <c r="AJ296" s="426"/>
      <c r="AK296" s="426"/>
      <c r="AL296" s="426"/>
      <c r="AM296" s="327"/>
    </row>
    <row r="297" spans="1:39" ht="15" outlineLevel="1">
      <c r="A297" s="532">
        <v>7</v>
      </c>
      <c r="B297" s="315" t="s">
        <v>42</v>
      </c>
      <c r="C297" s="312" t="s">
        <v>25</v>
      </c>
      <c r="D297" s="316">
        <v>16249</v>
      </c>
      <c r="E297" s="316" t="str">
        <f>'7-c.  2013'!AZ26</f>
        <v/>
      </c>
      <c r="F297" s="316" t="str">
        <f>'7-c.  2013'!BA26</f>
        <v/>
      </c>
      <c r="G297" s="316" t="str">
        <f>'7-c.  2013'!BB26</f>
        <v/>
      </c>
      <c r="H297" s="316" t="str">
        <f>'7-c.  2013'!BC26</f>
        <v/>
      </c>
      <c r="I297" s="316" t="str">
        <f>'7-c.  2013'!BD26</f>
        <v/>
      </c>
      <c r="J297" s="316" t="str">
        <f>'7-c.  2013'!BE26</f>
        <v/>
      </c>
      <c r="K297" s="316" t="str">
        <f>'7-c.  2013'!BF26</f>
        <v/>
      </c>
      <c r="L297" s="316" t="str">
        <f>'7-c.  2013'!BG26</f>
        <v/>
      </c>
      <c r="M297" s="316" t="str">
        <f>'7-c.  2013'!BH26</f>
        <v/>
      </c>
      <c r="N297" s="312"/>
      <c r="O297" s="316">
        <v>11897</v>
      </c>
      <c r="P297" s="316"/>
      <c r="Q297" s="316"/>
      <c r="R297" s="316"/>
      <c r="S297" s="316"/>
      <c r="T297" s="316"/>
      <c r="U297" s="316"/>
      <c r="V297" s="316"/>
      <c r="W297" s="316"/>
      <c r="X297" s="316"/>
      <c r="Y297" s="424"/>
      <c r="Z297" s="424"/>
      <c r="AA297" s="424"/>
      <c r="AB297" s="424"/>
      <c r="AC297" s="424"/>
      <c r="AD297" s="424"/>
      <c r="AE297" s="424"/>
      <c r="AF297" s="424"/>
      <c r="AG297" s="424"/>
      <c r="AH297" s="424"/>
      <c r="AI297" s="424"/>
      <c r="AJ297" s="424"/>
      <c r="AK297" s="424"/>
      <c r="AL297" s="424"/>
      <c r="AM297" s="317">
        <f>SUM(Y297:AL297)</f>
        <v>0</v>
      </c>
    </row>
    <row r="298" spans="1:39" ht="15" outlineLevel="1">
      <c r="B298" s="315" t="s">
        <v>252</v>
      </c>
      <c r="C298" s="312" t="s">
        <v>164</v>
      </c>
      <c r="D298" s="316"/>
      <c r="E298" s="316"/>
      <c r="F298" s="316"/>
      <c r="G298" s="316"/>
      <c r="H298" s="316"/>
      <c r="I298" s="316"/>
      <c r="J298" s="316"/>
      <c r="K298" s="316"/>
      <c r="L298" s="316"/>
      <c r="M298" s="316"/>
      <c r="N298" s="312"/>
      <c r="O298" s="316"/>
      <c r="P298" s="316"/>
      <c r="Q298" s="316"/>
      <c r="R298" s="316"/>
      <c r="S298" s="316"/>
      <c r="T298" s="316"/>
      <c r="U298" s="316"/>
      <c r="V298" s="316"/>
      <c r="W298" s="316"/>
      <c r="X298" s="316"/>
      <c r="Y298" s="425">
        <f>Y297</f>
        <v>0</v>
      </c>
      <c r="Z298" s="425">
        <f>Z297</f>
        <v>0</v>
      </c>
      <c r="AA298" s="425">
        <f t="shared" ref="AA298:AL298" si="87">AA297</f>
        <v>0</v>
      </c>
      <c r="AB298" s="425">
        <f t="shared" si="87"/>
        <v>0</v>
      </c>
      <c r="AC298" s="425">
        <f t="shared" si="87"/>
        <v>0</v>
      </c>
      <c r="AD298" s="425">
        <f t="shared" si="87"/>
        <v>0</v>
      </c>
      <c r="AE298" s="425">
        <f t="shared" si="87"/>
        <v>0</v>
      </c>
      <c r="AF298" s="425">
        <f t="shared" si="87"/>
        <v>0</v>
      </c>
      <c r="AG298" s="425">
        <f t="shared" si="87"/>
        <v>0</v>
      </c>
      <c r="AH298" s="425">
        <f t="shared" si="87"/>
        <v>0</v>
      </c>
      <c r="AI298" s="425">
        <f t="shared" si="87"/>
        <v>0</v>
      </c>
      <c r="AJ298" s="425">
        <f t="shared" si="87"/>
        <v>0</v>
      </c>
      <c r="AK298" s="425">
        <f t="shared" si="87"/>
        <v>0</v>
      </c>
      <c r="AL298" s="425">
        <f t="shared" si="87"/>
        <v>0</v>
      </c>
      <c r="AM298" s="318"/>
    </row>
    <row r="299" spans="1:39" ht="15" outlineLevel="1">
      <c r="B299" s="315"/>
      <c r="C299" s="326"/>
      <c r="D299" s="325"/>
      <c r="E299" s="325"/>
      <c r="F299" s="325"/>
      <c r="G299" s="325"/>
      <c r="H299" s="325"/>
      <c r="I299" s="325"/>
      <c r="J299" s="325"/>
      <c r="K299" s="325"/>
      <c r="L299" s="325"/>
      <c r="M299" s="325"/>
      <c r="N299" s="312"/>
      <c r="O299" s="325"/>
      <c r="P299" s="325"/>
      <c r="Q299" s="325"/>
      <c r="R299" s="325"/>
      <c r="S299" s="325"/>
      <c r="T299" s="325"/>
      <c r="U299" s="325"/>
      <c r="V299" s="325"/>
      <c r="W299" s="325"/>
      <c r="X299" s="325"/>
      <c r="Y299" s="426"/>
      <c r="Z299" s="426"/>
      <c r="AA299" s="426"/>
      <c r="AB299" s="426"/>
      <c r="AC299" s="426"/>
      <c r="AD299" s="426"/>
      <c r="AE299" s="426"/>
      <c r="AF299" s="426"/>
      <c r="AG299" s="426"/>
      <c r="AH299" s="426"/>
      <c r="AI299" s="426"/>
      <c r="AJ299" s="426"/>
      <c r="AK299" s="426"/>
      <c r="AL299" s="426"/>
      <c r="AM299" s="327"/>
    </row>
    <row r="300" spans="1:39" s="304" customFormat="1" ht="15" outlineLevel="1">
      <c r="A300" s="532">
        <v>8</v>
      </c>
      <c r="B300" s="315" t="s">
        <v>499</v>
      </c>
      <c r="C300" s="312" t="s">
        <v>25</v>
      </c>
      <c r="D300" s="316"/>
      <c r="E300" s="316"/>
      <c r="F300" s="316"/>
      <c r="G300" s="316"/>
      <c r="H300" s="316"/>
      <c r="I300" s="316"/>
      <c r="J300" s="316"/>
      <c r="K300" s="316"/>
      <c r="L300" s="316"/>
      <c r="M300" s="316"/>
      <c r="N300" s="312"/>
      <c r="O300" s="316"/>
      <c r="P300" s="316"/>
      <c r="Q300" s="316"/>
      <c r="R300" s="316"/>
      <c r="S300" s="316"/>
      <c r="T300" s="316"/>
      <c r="U300" s="316"/>
      <c r="V300" s="316"/>
      <c r="W300" s="316"/>
      <c r="X300" s="316"/>
      <c r="Y300" s="424"/>
      <c r="Z300" s="424"/>
      <c r="AA300" s="424"/>
      <c r="AB300" s="424"/>
      <c r="AC300" s="424"/>
      <c r="AD300" s="424"/>
      <c r="AE300" s="424"/>
      <c r="AF300" s="424"/>
      <c r="AG300" s="424"/>
      <c r="AH300" s="424"/>
      <c r="AI300" s="424"/>
      <c r="AJ300" s="424"/>
      <c r="AK300" s="424"/>
      <c r="AL300" s="424"/>
      <c r="AM300" s="317">
        <f>SUM(Y300:AL300)</f>
        <v>0</v>
      </c>
    </row>
    <row r="301" spans="1:39" s="304" customFormat="1" ht="15" outlineLevel="1">
      <c r="A301" s="532"/>
      <c r="B301" s="315" t="s">
        <v>252</v>
      </c>
      <c r="C301" s="312" t="s">
        <v>164</v>
      </c>
      <c r="D301" s="316"/>
      <c r="E301" s="316"/>
      <c r="F301" s="316"/>
      <c r="G301" s="316"/>
      <c r="H301" s="316"/>
      <c r="I301" s="316"/>
      <c r="J301" s="316"/>
      <c r="K301" s="316"/>
      <c r="L301" s="316"/>
      <c r="M301" s="316"/>
      <c r="N301" s="312"/>
      <c r="O301" s="316"/>
      <c r="P301" s="316"/>
      <c r="Q301" s="316"/>
      <c r="R301" s="316"/>
      <c r="S301" s="316"/>
      <c r="T301" s="316"/>
      <c r="U301" s="316"/>
      <c r="V301" s="316"/>
      <c r="W301" s="316"/>
      <c r="X301" s="316"/>
      <c r="Y301" s="425">
        <f>Y300</f>
        <v>0</v>
      </c>
      <c r="Z301" s="425">
        <f>Z300</f>
        <v>0</v>
      </c>
      <c r="AA301" s="425">
        <f t="shared" ref="AA301:AL301" si="88">AA300</f>
        <v>0</v>
      </c>
      <c r="AB301" s="425">
        <f t="shared" si="88"/>
        <v>0</v>
      </c>
      <c r="AC301" s="425">
        <f t="shared" si="88"/>
        <v>0</v>
      </c>
      <c r="AD301" s="425">
        <f t="shared" si="88"/>
        <v>0</v>
      </c>
      <c r="AE301" s="425">
        <f t="shared" si="88"/>
        <v>0</v>
      </c>
      <c r="AF301" s="425">
        <f t="shared" si="88"/>
        <v>0</v>
      </c>
      <c r="AG301" s="425">
        <f t="shared" si="88"/>
        <v>0</v>
      </c>
      <c r="AH301" s="425">
        <f t="shared" si="88"/>
        <v>0</v>
      </c>
      <c r="AI301" s="425">
        <f t="shared" si="88"/>
        <v>0</v>
      </c>
      <c r="AJ301" s="425">
        <f t="shared" si="88"/>
        <v>0</v>
      </c>
      <c r="AK301" s="425">
        <f t="shared" si="88"/>
        <v>0</v>
      </c>
      <c r="AL301" s="425">
        <f t="shared" si="88"/>
        <v>0</v>
      </c>
      <c r="AM301" s="318"/>
    </row>
    <row r="302" spans="1:39" s="304" customFormat="1" ht="15" outlineLevel="1">
      <c r="A302" s="532"/>
      <c r="B302" s="315"/>
      <c r="C302" s="326"/>
      <c r="D302" s="325"/>
      <c r="E302" s="325"/>
      <c r="F302" s="325"/>
      <c r="G302" s="325"/>
      <c r="H302" s="325"/>
      <c r="I302" s="325"/>
      <c r="J302" s="325"/>
      <c r="K302" s="325"/>
      <c r="L302" s="325"/>
      <c r="M302" s="325"/>
      <c r="N302" s="312"/>
      <c r="O302" s="325"/>
      <c r="P302" s="325"/>
      <c r="Q302" s="325"/>
      <c r="R302" s="325"/>
      <c r="S302" s="325"/>
      <c r="T302" s="325"/>
      <c r="U302" s="325"/>
      <c r="V302" s="325"/>
      <c r="W302" s="325"/>
      <c r="X302" s="325"/>
      <c r="Y302" s="426"/>
      <c r="Z302" s="426"/>
      <c r="AA302" s="426"/>
      <c r="AB302" s="426"/>
      <c r="AC302" s="426"/>
      <c r="AD302" s="426"/>
      <c r="AE302" s="426"/>
      <c r="AF302" s="426"/>
      <c r="AG302" s="426"/>
      <c r="AH302" s="426"/>
      <c r="AI302" s="426"/>
      <c r="AJ302" s="426"/>
      <c r="AK302" s="426"/>
      <c r="AL302" s="426"/>
      <c r="AM302" s="327"/>
    </row>
    <row r="303" spans="1:39" ht="15" outlineLevel="1">
      <c r="A303" s="532">
        <v>9</v>
      </c>
      <c r="B303" s="315" t="s">
        <v>7</v>
      </c>
      <c r="C303" s="312" t="s">
        <v>25</v>
      </c>
      <c r="D303" s="316"/>
      <c r="E303" s="316"/>
      <c r="F303" s="316"/>
      <c r="G303" s="316"/>
      <c r="H303" s="316"/>
      <c r="I303" s="316"/>
      <c r="J303" s="316"/>
      <c r="K303" s="316"/>
      <c r="L303" s="316"/>
      <c r="M303" s="316"/>
      <c r="N303" s="312"/>
      <c r="O303" s="316"/>
      <c r="P303" s="316"/>
      <c r="Q303" s="316"/>
      <c r="R303" s="316"/>
      <c r="S303" s="316"/>
      <c r="T303" s="316"/>
      <c r="U303" s="316"/>
      <c r="V303" s="316"/>
      <c r="W303" s="316"/>
      <c r="X303" s="316"/>
      <c r="Y303" s="424"/>
      <c r="Z303" s="424"/>
      <c r="AA303" s="424"/>
      <c r="AB303" s="424"/>
      <c r="AC303" s="424"/>
      <c r="AD303" s="424"/>
      <c r="AE303" s="424"/>
      <c r="AF303" s="424"/>
      <c r="AG303" s="424"/>
      <c r="AH303" s="424"/>
      <c r="AI303" s="424"/>
      <c r="AJ303" s="424"/>
      <c r="AK303" s="424"/>
      <c r="AL303" s="424"/>
      <c r="AM303" s="317">
        <f>SUM(Y303:AL303)</f>
        <v>0</v>
      </c>
    </row>
    <row r="304" spans="1:39" ht="15" outlineLevel="1">
      <c r="B304" s="315" t="s">
        <v>252</v>
      </c>
      <c r="C304" s="312" t="s">
        <v>164</v>
      </c>
      <c r="D304" s="316"/>
      <c r="E304" s="316"/>
      <c r="F304" s="316"/>
      <c r="G304" s="316"/>
      <c r="H304" s="316"/>
      <c r="I304" s="316"/>
      <c r="J304" s="316"/>
      <c r="K304" s="316"/>
      <c r="L304" s="316"/>
      <c r="M304" s="316"/>
      <c r="N304" s="312"/>
      <c r="O304" s="316"/>
      <c r="P304" s="316"/>
      <c r="Q304" s="316"/>
      <c r="R304" s="316"/>
      <c r="S304" s="316"/>
      <c r="T304" s="316"/>
      <c r="U304" s="316"/>
      <c r="V304" s="316"/>
      <c r="W304" s="316"/>
      <c r="X304" s="316"/>
      <c r="Y304" s="425">
        <f>Y303</f>
        <v>0</v>
      </c>
      <c r="Z304" s="425">
        <f>Z303</f>
        <v>0</v>
      </c>
      <c r="AA304" s="425">
        <f t="shared" ref="AA304:AL304" si="89">AA303</f>
        <v>0</v>
      </c>
      <c r="AB304" s="425">
        <f t="shared" si="89"/>
        <v>0</v>
      </c>
      <c r="AC304" s="425">
        <f t="shared" si="89"/>
        <v>0</v>
      </c>
      <c r="AD304" s="425">
        <f t="shared" si="89"/>
        <v>0</v>
      </c>
      <c r="AE304" s="425">
        <f t="shared" si="89"/>
        <v>0</v>
      </c>
      <c r="AF304" s="425">
        <f t="shared" si="89"/>
        <v>0</v>
      </c>
      <c r="AG304" s="425">
        <f t="shared" si="89"/>
        <v>0</v>
      </c>
      <c r="AH304" s="425">
        <f t="shared" si="89"/>
        <v>0</v>
      </c>
      <c r="AI304" s="425">
        <f t="shared" si="89"/>
        <v>0</v>
      </c>
      <c r="AJ304" s="425">
        <f t="shared" si="89"/>
        <v>0</v>
      </c>
      <c r="AK304" s="425">
        <f t="shared" si="89"/>
        <v>0</v>
      </c>
      <c r="AL304" s="425">
        <f t="shared" si="89"/>
        <v>0</v>
      </c>
      <c r="AM304" s="318"/>
    </row>
    <row r="305" spans="1:39" ht="15" outlineLevel="1">
      <c r="B305" s="328"/>
      <c r="C305" s="329"/>
      <c r="D305" s="312"/>
      <c r="E305" s="312"/>
      <c r="F305" s="312"/>
      <c r="G305" s="312"/>
      <c r="H305" s="312"/>
      <c r="I305" s="312"/>
      <c r="J305" s="312"/>
      <c r="K305" s="312"/>
      <c r="L305" s="312"/>
      <c r="M305" s="312"/>
      <c r="N305" s="312"/>
      <c r="O305" s="312"/>
      <c r="P305" s="312"/>
      <c r="Q305" s="312"/>
      <c r="R305" s="312"/>
      <c r="S305" s="312"/>
      <c r="T305" s="312"/>
      <c r="U305" s="312"/>
      <c r="V305" s="312"/>
      <c r="W305" s="312"/>
      <c r="X305" s="312"/>
      <c r="Y305" s="426"/>
      <c r="Z305" s="426"/>
      <c r="AA305" s="426"/>
      <c r="AB305" s="426"/>
      <c r="AC305" s="426"/>
      <c r="AD305" s="426"/>
      <c r="AE305" s="426"/>
      <c r="AF305" s="426"/>
      <c r="AG305" s="426"/>
      <c r="AH305" s="426"/>
      <c r="AI305" s="426"/>
      <c r="AJ305" s="426"/>
      <c r="AK305" s="426"/>
      <c r="AL305" s="426"/>
      <c r="AM305" s="327"/>
    </row>
    <row r="306" spans="1:39" ht="15.6" outlineLevel="1">
      <c r="A306" s="533"/>
      <c r="B306" s="309" t="s">
        <v>8</v>
      </c>
      <c r="C306" s="310"/>
      <c r="D306" s="310"/>
      <c r="E306" s="310"/>
      <c r="F306" s="310"/>
      <c r="G306" s="310"/>
      <c r="H306" s="310"/>
      <c r="I306" s="310"/>
      <c r="J306" s="310"/>
      <c r="K306" s="310"/>
      <c r="L306" s="310"/>
      <c r="M306" s="310"/>
      <c r="N306" s="312"/>
      <c r="O306" s="310"/>
      <c r="P306" s="310"/>
      <c r="Q306" s="310"/>
      <c r="R306" s="310"/>
      <c r="S306" s="310"/>
      <c r="T306" s="310"/>
      <c r="U306" s="310"/>
      <c r="V306" s="310"/>
      <c r="W306" s="310"/>
      <c r="X306" s="310"/>
      <c r="Y306" s="428"/>
      <c r="Z306" s="428"/>
      <c r="AA306" s="428"/>
      <c r="AB306" s="428"/>
      <c r="AC306" s="428"/>
      <c r="AD306" s="428"/>
      <c r="AE306" s="428"/>
      <c r="AF306" s="428"/>
      <c r="AG306" s="428"/>
      <c r="AH306" s="428"/>
      <c r="AI306" s="428"/>
      <c r="AJ306" s="428"/>
      <c r="AK306" s="428"/>
      <c r="AL306" s="428"/>
      <c r="AM306" s="313"/>
    </row>
    <row r="307" spans="1:39" ht="15" outlineLevel="1">
      <c r="A307" s="532">
        <v>10</v>
      </c>
      <c r="B307" s="331" t="s">
        <v>22</v>
      </c>
      <c r="C307" s="312" t="s">
        <v>25</v>
      </c>
      <c r="D307" s="316">
        <v>28469682.039000001</v>
      </c>
      <c r="E307" s="316">
        <f>'7-c.  2013'!AZ29</f>
        <v>28448544.0664698</v>
      </c>
      <c r="F307" s="316">
        <f>'7-c.  2013'!BA29</f>
        <v>28412483.3304969</v>
      </c>
      <c r="G307" s="316">
        <f>'7-c.  2013'!BB29</f>
        <v>28293824.291729901</v>
      </c>
      <c r="H307" s="316">
        <f>'7-c.  2013'!BC29</f>
        <v>27648870.270613998</v>
      </c>
      <c r="I307" s="316">
        <f>'7-c.  2013'!BD29</f>
        <v>27240344.297856301</v>
      </c>
      <c r="J307" s="316">
        <f>'7-c.  2013'!BE29</f>
        <v>27240344.297856301</v>
      </c>
      <c r="K307" s="316">
        <f>'7-c.  2013'!BF29</f>
        <v>27195210.419288099</v>
      </c>
      <c r="L307" s="316">
        <f>'7-c.  2013'!BG29</f>
        <v>26756851.651467402</v>
      </c>
      <c r="M307" s="316">
        <f>'7-c.  2013'!BH29</f>
        <v>23875070.079429001</v>
      </c>
      <c r="N307" s="316">
        <v>12</v>
      </c>
      <c r="O307" s="316">
        <v>5114.4679999999998</v>
      </c>
      <c r="P307" s="316">
        <f>'7-c.  2013'!U29</f>
        <v>5108.2518381709997</v>
      </c>
      <c r="Q307" s="316">
        <f>'7-c.  2013'!V29</f>
        <v>5098.1890167940001</v>
      </c>
      <c r="R307" s="316">
        <f>'7-c.  2013'!W29</f>
        <v>5060.0138301320003</v>
      </c>
      <c r="S307" s="316">
        <f>'7-c.  2013'!X29</f>
        <v>4867.308686548</v>
      </c>
      <c r="T307" s="316">
        <f>'7-c.  2013'!Y29</f>
        <v>4789.8969655829997</v>
      </c>
      <c r="U307" s="316">
        <f>'7-c.  2013'!Z29</f>
        <v>4789.8969655829997</v>
      </c>
      <c r="V307" s="316">
        <f>'7-c.  2013'!AA29</f>
        <v>4788.2208880870003</v>
      </c>
      <c r="W307" s="316">
        <f>'7-c.  2013'!AB29</f>
        <v>4659.9215090440002</v>
      </c>
      <c r="X307" s="316">
        <f>'7-c.  2013'!AC29</f>
        <v>4124.1319175790004</v>
      </c>
      <c r="Y307" s="429"/>
      <c r="Z307" s="526">
        <v>4.7019159511704038E-2</v>
      </c>
      <c r="AA307" s="526">
        <v>0.95298084048829601</v>
      </c>
      <c r="AB307" s="526"/>
      <c r="AC307" s="429"/>
      <c r="AD307" s="429"/>
      <c r="AE307" s="429"/>
      <c r="AF307" s="429"/>
      <c r="AG307" s="429"/>
      <c r="AH307" s="429"/>
      <c r="AI307" s="429"/>
      <c r="AJ307" s="429"/>
      <c r="AK307" s="429"/>
      <c r="AL307" s="429"/>
      <c r="AM307" s="317">
        <f>SUM(Y307:AL307)</f>
        <v>1</v>
      </c>
    </row>
    <row r="308" spans="1:39" ht="15" outlineLevel="1">
      <c r="B308" s="315" t="s">
        <v>252</v>
      </c>
      <c r="C308" s="312" t="s">
        <v>164</v>
      </c>
      <c r="D308" s="316">
        <v>3813175.2119999998</v>
      </c>
      <c r="E308" s="316">
        <f>'7-d.  2014'!AZ51</f>
        <v>3807626.094</v>
      </c>
      <c r="F308" s="316">
        <f>'7-d.  2014'!BA51</f>
        <v>3807626.094</v>
      </c>
      <c r="G308" s="316">
        <f>'7-d.  2014'!BB51</f>
        <v>3730902.227</v>
      </c>
      <c r="H308" s="316">
        <f>'7-d.  2014'!BC51</f>
        <v>3688578.98</v>
      </c>
      <c r="I308" s="316">
        <f>'7-d.  2014'!BD51</f>
        <v>3573598.66</v>
      </c>
      <c r="J308" s="316">
        <f>'7-d.  2014'!BE51</f>
        <v>3573598.66</v>
      </c>
      <c r="K308" s="316">
        <f>'7-d.  2014'!BF51</f>
        <v>3569572.3509999998</v>
      </c>
      <c r="L308" s="316">
        <f>'7-d.  2014'!BG51</f>
        <v>3532081.3820000002</v>
      </c>
      <c r="M308" s="316">
        <f>'7-d.  2014'!BH51</f>
        <v>2880492.0950000002</v>
      </c>
      <c r="N308" s="316">
        <f>N307</f>
        <v>12</v>
      </c>
      <c r="O308" s="316">
        <v>731.98199999999997</v>
      </c>
      <c r="P308" s="316">
        <f>'7-d.  2014'!U51</f>
        <v>730.65299930000003</v>
      </c>
      <c r="Q308" s="316">
        <f>'7-d.  2014'!V51</f>
        <v>730.65299930000003</v>
      </c>
      <c r="R308" s="316">
        <f>'7-d.  2014'!W51</f>
        <v>708.80715729999997</v>
      </c>
      <c r="S308" s="316">
        <f>'7-d.  2014'!X51</f>
        <v>697.0024416</v>
      </c>
      <c r="T308" s="316">
        <f>'7-d.  2014'!Y51</f>
        <v>675.59212690000004</v>
      </c>
      <c r="U308" s="316">
        <f>'7-d.  2014'!Z51</f>
        <v>675.59212690000004</v>
      </c>
      <c r="V308" s="316">
        <f>'7-d.  2014'!AA51</f>
        <v>675.47831729999996</v>
      </c>
      <c r="W308" s="316">
        <f>'7-d.  2014'!AB51</f>
        <v>666.53937719999999</v>
      </c>
      <c r="X308" s="316">
        <f>'7-d.  2014'!AC51</f>
        <v>565.11647319999997</v>
      </c>
      <c r="Y308" s="425">
        <f>Y307</f>
        <v>0</v>
      </c>
      <c r="Z308" s="425">
        <f>Z307</f>
        <v>4.7019159511704038E-2</v>
      </c>
      <c r="AA308" s="425">
        <f t="shared" ref="AA308:AL308" si="90">AA307</f>
        <v>0.95298084048829601</v>
      </c>
      <c r="AB308" s="425">
        <f t="shared" si="90"/>
        <v>0</v>
      </c>
      <c r="AC308" s="425">
        <f t="shared" si="90"/>
        <v>0</v>
      </c>
      <c r="AD308" s="425">
        <f t="shared" si="90"/>
        <v>0</v>
      </c>
      <c r="AE308" s="425">
        <f t="shared" si="90"/>
        <v>0</v>
      </c>
      <c r="AF308" s="425">
        <f t="shared" si="90"/>
        <v>0</v>
      </c>
      <c r="AG308" s="425">
        <f t="shared" si="90"/>
        <v>0</v>
      </c>
      <c r="AH308" s="425">
        <f t="shared" si="90"/>
        <v>0</v>
      </c>
      <c r="AI308" s="425">
        <f t="shared" si="90"/>
        <v>0</v>
      </c>
      <c r="AJ308" s="425">
        <f t="shared" si="90"/>
        <v>0</v>
      </c>
      <c r="AK308" s="425">
        <f t="shared" si="90"/>
        <v>0</v>
      </c>
      <c r="AL308" s="425">
        <f t="shared" si="90"/>
        <v>0</v>
      </c>
      <c r="AM308" s="332"/>
    </row>
    <row r="309" spans="1:39" ht="15" outlineLevel="1">
      <c r="B309" s="331"/>
      <c r="C309" s="333"/>
      <c r="D309" s="312"/>
      <c r="E309" s="312"/>
      <c r="F309" s="312"/>
      <c r="G309" s="312"/>
      <c r="H309" s="312"/>
      <c r="I309" s="312"/>
      <c r="J309" s="312"/>
      <c r="K309" s="312"/>
      <c r="L309" s="312"/>
      <c r="M309" s="312"/>
      <c r="N309" s="312"/>
      <c r="O309" s="312"/>
      <c r="P309" s="312"/>
      <c r="Q309" s="312"/>
      <c r="R309" s="312"/>
      <c r="S309" s="312"/>
      <c r="T309" s="312"/>
      <c r="U309" s="312"/>
      <c r="V309" s="312"/>
      <c r="W309" s="312"/>
      <c r="X309" s="312"/>
      <c r="Y309" s="430"/>
      <c r="Z309" s="430"/>
      <c r="AA309" s="430"/>
      <c r="AB309" s="430"/>
      <c r="AC309" s="430"/>
      <c r="AD309" s="430"/>
      <c r="AE309" s="430"/>
      <c r="AF309" s="430"/>
      <c r="AG309" s="430"/>
      <c r="AH309" s="430"/>
      <c r="AI309" s="430"/>
      <c r="AJ309" s="430"/>
      <c r="AK309" s="430"/>
      <c r="AL309" s="430"/>
      <c r="AM309" s="334"/>
    </row>
    <row r="310" spans="1:39" ht="15" outlineLevel="1">
      <c r="A310" s="532">
        <v>11</v>
      </c>
      <c r="B310" s="335" t="s">
        <v>21</v>
      </c>
      <c r="C310" s="312" t="s">
        <v>25</v>
      </c>
      <c r="D310" s="316">
        <v>7944313</v>
      </c>
      <c r="E310" s="316">
        <f>'7-c.  2013'!AZ31</f>
        <v>7944312.5198117597</v>
      </c>
      <c r="F310" s="316">
        <f>'7-c.  2013'!BA31</f>
        <v>7498603.0486309202</v>
      </c>
      <c r="G310" s="316">
        <f>'7-c.  2013'!BB31</f>
        <v>6038248.2825318398</v>
      </c>
      <c r="H310" s="316">
        <f>'7-c.  2013'!BC31</f>
        <v>2701017.1829984901</v>
      </c>
      <c r="I310" s="316">
        <f>'7-c.  2013'!BD31</f>
        <v>2688801.7338009002</v>
      </c>
      <c r="J310" s="316">
        <f>'7-c.  2013'!BE31</f>
        <v>2688801.7338009002</v>
      </c>
      <c r="K310" s="316">
        <f>'7-c.  2013'!BF31</f>
        <v>2675740.4564032401</v>
      </c>
      <c r="L310" s="316">
        <f>'7-c.  2013'!BG31</f>
        <v>2675740.4564032401</v>
      </c>
      <c r="M310" s="316">
        <f>'7-c.  2013'!BH31</f>
        <v>2675740.4564032401</v>
      </c>
      <c r="N310" s="316">
        <v>12</v>
      </c>
      <c r="O310" s="316">
        <v>2327</v>
      </c>
      <c r="P310" s="316">
        <f>'7-c.  2013'!U31</f>
        <v>2326.5822134179998</v>
      </c>
      <c r="Q310" s="316">
        <f>'7-c.  2013'!V31</f>
        <v>2206.88249692</v>
      </c>
      <c r="R310" s="316">
        <f>'7-c.  2013'!W31</f>
        <v>1825.5740147829999</v>
      </c>
      <c r="S310" s="316">
        <f>'7-c.  2013'!X31</f>
        <v>760.51336068000001</v>
      </c>
      <c r="T310" s="316">
        <f>'7-c.  2013'!Y31</f>
        <v>756.61932220599999</v>
      </c>
      <c r="U310" s="316">
        <f>'7-c.  2013'!Z31</f>
        <v>756.61932220599999</v>
      </c>
      <c r="V310" s="316">
        <f>'7-c.  2013'!AA31</f>
        <v>743.54872989099999</v>
      </c>
      <c r="W310" s="316">
        <f>'7-c.  2013'!AB31</f>
        <v>743.54872989099999</v>
      </c>
      <c r="X310" s="316">
        <f>'7-c.  2013'!AC31</f>
        <v>743.54872989099999</v>
      </c>
      <c r="Y310" s="429"/>
      <c r="Z310" s="526">
        <v>1</v>
      </c>
      <c r="AA310" s="429"/>
      <c r="AB310" s="429"/>
      <c r="AC310" s="429"/>
      <c r="AD310" s="429"/>
      <c r="AE310" s="429"/>
      <c r="AF310" s="429"/>
      <c r="AG310" s="429"/>
      <c r="AH310" s="429"/>
      <c r="AI310" s="429"/>
      <c r="AJ310" s="429"/>
      <c r="AK310" s="429"/>
      <c r="AL310" s="429"/>
      <c r="AM310" s="317">
        <f>SUM(Y310:AL310)</f>
        <v>1</v>
      </c>
    </row>
    <row r="311" spans="1:39" ht="15" outlineLevel="1">
      <c r="B311" s="315" t="s">
        <v>252</v>
      </c>
      <c r="C311" s="312" t="s">
        <v>164</v>
      </c>
      <c r="D311" s="316"/>
      <c r="E311" s="316"/>
      <c r="F311" s="316"/>
      <c r="G311" s="316"/>
      <c r="H311" s="316"/>
      <c r="I311" s="316"/>
      <c r="J311" s="316"/>
      <c r="K311" s="316"/>
      <c r="L311" s="316"/>
      <c r="M311" s="316"/>
      <c r="N311" s="316">
        <f>N310</f>
        <v>12</v>
      </c>
      <c r="O311" s="316"/>
      <c r="P311" s="316"/>
      <c r="Q311" s="316"/>
      <c r="R311" s="316"/>
      <c r="S311" s="316"/>
      <c r="T311" s="316"/>
      <c r="U311" s="316"/>
      <c r="V311" s="316"/>
      <c r="W311" s="316"/>
      <c r="X311" s="316"/>
      <c r="Y311" s="425">
        <f>Y310</f>
        <v>0</v>
      </c>
      <c r="Z311" s="425">
        <f>Z310</f>
        <v>1</v>
      </c>
      <c r="AA311" s="425">
        <f t="shared" ref="AA311:AL311" si="91">AA310</f>
        <v>0</v>
      </c>
      <c r="AB311" s="425">
        <f t="shared" si="91"/>
        <v>0</v>
      </c>
      <c r="AC311" s="425">
        <f t="shared" si="91"/>
        <v>0</v>
      </c>
      <c r="AD311" s="425">
        <f t="shared" si="91"/>
        <v>0</v>
      </c>
      <c r="AE311" s="425">
        <f t="shared" si="91"/>
        <v>0</v>
      </c>
      <c r="AF311" s="425">
        <f t="shared" si="91"/>
        <v>0</v>
      </c>
      <c r="AG311" s="425">
        <f t="shared" si="91"/>
        <v>0</v>
      </c>
      <c r="AH311" s="425">
        <f t="shared" si="91"/>
        <v>0</v>
      </c>
      <c r="AI311" s="425">
        <f t="shared" si="91"/>
        <v>0</v>
      </c>
      <c r="AJ311" s="425">
        <f t="shared" si="91"/>
        <v>0</v>
      </c>
      <c r="AK311" s="425">
        <f t="shared" si="91"/>
        <v>0</v>
      </c>
      <c r="AL311" s="425">
        <f t="shared" si="91"/>
        <v>0</v>
      </c>
      <c r="AM311" s="332"/>
    </row>
    <row r="312" spans="1:39" ht="15" outlineLevel="1">
      <c r="B312" s="335"/>
      <c r="C312" s="333"/>
      <c r="D312" s="312"/>
      <c r="E312" s="312"/>
      <c r="F312" s="312"/>
      <c r="G312" s="312"/>
      <c r="H312" s="312"/>
      <c r="I312" s="312"/>
      <c r="J312" s="312"/>
      <c r="K312" s="312"/>
      <c r="L312" s="312"/>
      <c r="M312" s="312"/>
      <c r="N312" s="312"/>
      <c r="O312" s="312"/>
      <c r="P312" s="312"/>
      <c r="Q312" s="312"/>
      <c r="R312" s="312"/>
      <c r="S312" s="312"/>
      <c r="T312" s="312"/>
      <c r="U312" s="312"/>
      <c r="V312" s="312"/>
      <c r="W312" s="312"/>
      <c r="X312" s="312"/>
      <c r="Y312" s="430"/>
      <c r="Z312" s="431"/>
      <c r="AA312" s="430"/>
      <c r="AB312" s="430"/>
      <c r="AC312" s="430"/>
      <c r="AD312" s="430"/>
      <c r="AE312" s="430"/>
      <c r="AF312" s="430"/>
      <c r="AG312" s="430"/>
      <c r="AH312" s="430"/>
      <c r="AI312" s="430"/>
      <c r="AJ312" s="430"/>
      <c r="AK312" s="430"/>
      <c r="AL312" s="430"/>
      <c r="AM312" s="334"/>
    </row>
    <row r="313" spans="1:39" ht="15" outlineLevel="1">
      <c r="A313" s="532">
        <v>12</v>
      </c>
      <c r="B313" s="335" t="s">
        <v>23</v>
      </c>
      <c r="C313" s="312" t="s">
        <v>25</v>
      </c>
      <c r="D313" s="316"/>
      <c r="E313" s="316"/>
      <c r="F313" s="316"/>
      <c r="G313" s="316"/>
      <c r="H313" s="316"/>
      <c r="I313" s="316"/>
      <c r="J313" s="316"/>
      <c r="K313" s="316"/>
      <c r="L313" s="316"/>
      <c r="M313" s="316"/>
      <c r="N313" s="316">
        <v>3</v>
      </c>
      <c r="O313" s="316"/>
      <c r="P313" s="316"/>
      <c r="Q313" s="316"/>
      <c r="R313" s="316"/>
      <c r="S313" s="316"/>
      <c r="T313" s="316"/>
      <c r="U313" s="316"/>
      <c r="V313" s="316"/>
      <c r="W313" s="316"/>
      <c r="X313" s="316"/>
      <c r="Y313" s="429"/>
      <c r="Z313" s="429"/>
      <c r="AA313" s="429"/>
      <c r="AB313" s="429"/>
      <c r="AC313" s="429"/>
      <c r="AD313" s="429"/>
      <c r="AE313" s="429"/>
      <c r="AF313" s="429"/>
      <c r="AG313" s="429"/>
      <c r="AH313" s="429"/>
      <c r="AI313" s="429"/>
      <c r="AJ313" s="429"/>
      <c r="AK313" s="429"/>
      <c r="AL313" s="429"/>
      <c r="AM313" s="317">
        <f>SUM(Y313:AL313)</f>
        <v>0</v>
      </c>
    </row>
    <row r="314" spans="1:39" ht="15" outlineLevel="1">
      <c r="B314" s="315" t="s">
        <v>252</v>
      </c>
      <c r="C314" s="312" t="s">
        <v>164</v>
      </c>
      <c r="D314" s="316"/>
      <c r="E314" s="316"/>
      <c r="F314" s="316"/>
      <c r="G314" s="316"/>
      <c r="H314" s="316"/>
      <c r="I314" s="316"/>
      <c r="J314" s="316"/>
      <c r="K314" s="316"/>
      <c r="L314" s="316"/>
      <c r="M314" s="316"/>
      <c r="N314" s="316">
        <f>N313</f>
        <v>3</v>
      </c>
      <c r="O314" s="316"/>
      <c r="P314" s="316"/>
      <c r="Q314" s="316"/>
      <c r="R314" s="316"/>
      <c r="S314" s="316"/>
      <c r="T314" s="316"/>
      <c r="U314" s="316"/>
      <c r="V314" s="316"/>
      <c r="W314" s="316"/>
      <c r="X314" s="316"/>
      <c r="Y314" s="425">
        <f>Y313</f>
        <v>0</v>
      </c>
      <c r="Z314" s="425">
        <f>Z313</f>
        <v>0</v>
      </c>
      <c r="AA314" s="425">
        <f t="shared" ref="AA314:AL314" si="92">AA313</f>
        <v>0</v>
      </c>
      <c r="AB314" s="425">
        <f t="shared" si="92"/>
        <v>0</v>
      </c>
      <c r="AC314" s="425">
        <f t="shared" si="92"/>
        <v>0</v>
      </c>
      <c r="AD314" s="425">
        <f t="shared" si="92"/>
        <v>0</v>
      </c>
      <c r="AE314" s="425">
        <f t="shared" si="92"/>
        <v>0</v>
      </c>
      <c r="AF314" s="425">
        <f t="shared" si="92"/>
        <v>0</v>
      </c>
      <c r="AG314" s="425">
        <f t="shared" si="92"/>
        <v>0</v>
      </c>
      <c r="AH314" s="425">
        <f t="shared" si="92"/>
        <v>0</v>
      </c>
      <c r="AI314" s="425">
        <f t="shared" si="92"/>
        <v>0</v>
      </c>
      <c r="AJ314" s="425">
        <f t="shared" si="92"/>
        <v>0</v>
      </c>
      <c r="AK314" s="425">
        <f t="shared" si="92"/>
        <v>0</v>
      </c>
      <c r="AL314" s="425">
        <f t="shared" si="92"/>
        <v>0</v>
      </c>
      <c r="AM314" s="332"/>
    </row>
    <row r="315" spans="1:39" ht="15" outlineLevel="1">
      <c r="B315" s="335"/>
      <c r="C315" s="333"/>
      <c r="D315" s="337"/>
      <c r="E315" s="337"/>
      <c r="F315" s="337"/>
      <c r="G315" s="337"/>
      <c r="H315" s="337"/>
      <c r="I315" s="337"/>
      <c r="J315" s="337"/>
      <c r="K315" s="337"/>
      <c r="L315" s="337"/>
      <c r="M315" s="337"/>
      <c r="N315" s="312"/>
      <c r="O315" s="337"/>
      <c r="P315" s="337"/>
      <c r="Q315" s="337"/>
      <c r="R315" s="337"/>
      <c r="S315" s="337"/>
      <c r="T315" s="337"/>
      <c r="U315" s="337"/>
      <c r="V315" s="337"/>
      <c r="W315" s="337"/>
      <c r="X315" s="337"/>
      <c r="Y315" s="430"/>
      <c r="Z315" s="431"/>
      <c r="AA315" s="430"/>
      <c r="AB315" s="430"/>
      <c r="AC315" s="430"/>
      <c r="AD315" s="430"/>
      <c r="AE315" s="430"/>
      <c r="AF315" s="430"/>
      <c r="AG315" s="430"/>
      <c r="AH315" s="430"/>
      <c r="AI315" s="430"/>
      <c r="AJ315" s="430"/>
      <c r="AK315" s="430"/>
      <c r="AL315" s="430"/>
      <c r="AM315" s="334"/>
    </row>
    <row r="316" spans="1:39" ht="15" outlineLevel="1">
      <c r="A316" s="532">
        <v>13</v>
      </c>
      <c r="B316" s="335" t="s">
        <v>24</v>
      </c>
      <c r="C316" s="312" t="s">
        <v>25</v>
      </c>
      <c r="D316" s="316">
        <v>1579613.058</v>
      </c>
      <c r="E316" s="316">
        <f>'7-c.  2013'!AZ27</f>
        <v>1579613.0577755701</v>
      </c>
      <c r="F316" s="316">
        <f>'7-c.  2013'!BA27</f>
        <v>1579613.0577755701</v>
      </c>
      <c r="G316" s="316">
        <f>'7-c.  2013'!BB27</f>
        <v>1579613.0577755701</v>
      </c>
      <c r="H316" s="316">
        <f>'7-c.  2013'!BC27</f>
        <v>1579613.0577755701</v>
      </c>
      <c r="I316" s="316">
        <f>'7-c.  2013'!BD27</f>
        <v>1579613.0577755701</v>
      </c>
      <c r="J316" s="316">
        <f>'7-c.  2013'!BE27</f>
        <v>1579613.0577755701</v>
      </c>
      <c r="K316" s="316">
        <f>'7-c.  2013'!BF27</f>
        <v>1579613.0577755701</v>
      </c>
      <c r="L316" s="316">
        <f>'7-c.  2013'!BG27</f>
        <v>1579613.0577755701</v>
      </c>
      <c r="M316" s="316">
        <f>'7-c.  2013'!BH27</f>
        <v>1579613.0577755701</v>
      </c>
      <c r="N316" s="316">
        <v>12</v>
      </c>
      <c r="O316" s="316">
        <v>778.26199999999994</v>
      </c>
      <c r="P316" s="316">
        <f>'7-c.  2013'!U27</f>
        <v>778.26154137000003</v>
      </c>
      <c r="Q316" s="316">
        <f>'7-c.  2013'!V27</f>
        <v>778.26154137000003</v>
      </c>
      <c r="R316" s="316">
        <f>'7-c.  2013'!W27</f>
        <v>778.26154137000003</v>
      </c>
      <c r="S316" s="316">
        <f>'7-c.  2013'!X27</f>
        <v>778.26154137000003</v>
      </c>
      <c r="T316" s="316">
        <f>'7-c.  2013'!Y27</f>
        <v>778.26154137000003</v>
      </c>
      <c r="U316" s="316">
        <f>'7-c.  2013'!Z27</f>
        <v>778.26154137000003</v>
      </c>
      <c r="V316" s="316">
        <f>'7-c.  2013'!AA27</f>
        <v>778.26154137000003</v>
      </c>
      <c r="W316" s="316">
        <f>'7-c.  2013'!AB27</f>
        <v>778.26154137000003</v>
      </c>
      <c r="X316" s="316">
        <f>'7-c.  2013'!AC27</f>
        <v>778.26154137000003</v>
      </c>
      <c r="Y316" s="429"/>
      <c r="Z316" s="429"/>
      <c r="AA316" s="429">
        <v>1</v>
      </c>
      <c r="AB316" s="429"/>
      <c r="AC316" s="429"/>
      <c r="AD316" s="429"/>
      <c r="AE316" s="429"/>
      <c r="AF316" s="429"/>
      <c r="AG316" s="429"/>
      <c r="AH316" s="429"/>
      <c r="AI316" s="429"/>
      <c r="AJ316" s="429"/>
      <c r="AK316" s="429"/>
      <c r="AL316" s="429"/>
      <c r="AM316" s="317">
        <f>SUM(Y316:AL316)</f>
        <v>1</v>
      </c>
    </row>
    <row r="317" spans="1:39" ht="15" outlineLevel="1">
      <c r="B317" s="315" t="s">
        <v>252</v>
      </c>
      <c r="C317" s="312" t="s">
        <v>164</v>
      </c>
      <c r="D317" s="316">
        <v>1647706.807</v>
      </c>
      <c r="E317" s="316">
        <f>'7-d.  2014'!AZ48</f>
        <v>1647706.807</v>
      </c>
      <c r="F317" s="316">
        <f>'7-d.  2014'!BA48</f>
        <v>1647706.807</v>
      </c>
      <c r="G317" s="316">
        <f>'7-d.  2014'!BB48</f>
        <v>1647706.807</v>
      </c>
      <c r="H317" s="316">
        <f>'7-d.  2014'!BC48</f>
        <v>1647706.807</v>
      </c>
      <c r="I317" s="316">
        <f>'7-d.  2014'!BD48</f>
        <v>1647706.807</v>
      </c>
      <c r="J317" s="316">
        <f>'7-d.  2014'!BE48</f>
        <v>1647706.807</v>
      </c>
      <c r="K317" s="316">
        <f>'7-d.  2014'!BF48</f>
        <v>1647706.807</v>
      </c>
      <c r="L317" s="316">
        <f>'7-d.  2014'!BG48</f>
        <v>1647706.807</v>
      </c>
      <c r="M317" s="316">
        <f>'7-d.  2014'!BH48</f>
        <v>1647706.807</v>
      </c>
      <c r="N317" s="316">
        <f>N316</f>
        <v>12</v>
      </c>
      <c r="O317" s="316">
        <v>452.36200000000002</v>
      </c>
      <c r="P317" s="316">
        <f>'7-d.  2014'!U48</f>
        <v>452.36199040000002</v>
      </c>
      <c r="Q317" s="316">
        <f>'7-d.  2014'!V48</f>
        <v>452.36199040000002</v>
      </c>
      <c r="R317" s="316">
        <f>'7-d.  2014'!W48</f>
        <v>452.36199040000002</v>
      </c>
      <c r="S317" s="316">
        <f>'7-d.  2014'!X48</f>
        <v>452.36199040000002</v>
      </c>
      <c r="T317" s="316">
        <f>'7-d.  2014'!Y48</f>
        <v>452.36199040000002</v>
      </c>
      <c r="U317" s="316">
        <f>'7-d.  2014'!Z48</f>
        <v>452.36199040000002</v>
      </c>
      <c r="V317" s="316">
        <f>'7-d.  2014'!AA48</f>
        <v>452.36199040000002</v>
      </c>
      <c r="W317" s="316">
        <f>'7-d.  2014'!AB48</f>
        <v>452.36199040000002</v>
      </c>
      <c r="X317" s="316">
        <f>'7-d.  2014'!AC48</f>
        <v>452.36199040000002</v>
      </c>
      <c r="Y317" s="425">
        <f>Y316</f>
        <v>0</v>
      </c>
      <c r="Z317" s="425">
        <f>Z316</f>
        <v>0</v>
      </c>
      <c r="AA317" s="425">
        <f t="shared" ref="AA317:AL317" si="93">AA316</f>
        <v>1</v>
      </c>
      <c r="AB317" s="425">
        <f t="shared" si="93"/>
        <v>0</v>
      </c>
      <c r="AC317" s="425">
        <f t="shared" si="93"/>
        <v>0</v>
      </c>
      <c r="AD317" s="425">
        <f t="shared" si="93"/>
        <v>0</v>
      </c>
      <c r="AE317" s="425">
        <f t="shared" si="93"/>
        <v>0</v>
      </c>
      <c r="AF317" s="425">
        <f t="shared" si="93"/>
        <v>0</v>
      </c>
      <c r="AG317" s="425">
        <f t="shared" si="93"/>
        <v>0</v>
      </c>
      <c r="AH317" s="425">
        <f t="shared" si="93"/>
        <v>0</v>
      </c>
      <c r="AI317" s="425">
        <f t="shared" si="93"/>
        <v>0</v>
      </c>
      <c r="AJ317" s="425">
        <f t="shared" si="93"/>
        <v>0</v>
      </c>
      <c r="AK317" s="425">
        <f t="shared" si="93"/>
        <v>0</v>
      </c>
      <c r="AL317" s="425">
        <f t="shared" si="93"/>
        <v>0</v>
      </c>
      <c r="AM317" s="332"/>
    </row>
    <row r="318" spans="1:39" ht="15" outlineLevel="1">
      <c r="B318" s="335"/>
      <c r="C318" s="333"/>
      <c r="D318" s="337"/>
      <c r="E318" s="337"/>
      <c r="F318" s="337"/>
      <c r="G318" s="337"/>
      <c r="H318" s="337"/>
      <c r="I318" s="337"/>
      <c r="J318" s="337"/>
      <c r="K318" s="337"/>
      <c r="L318" s="337"/>
      <c r="M318" s="337"/>
      <c r="N318" s="312"/>
      <c r="O318" s="337"/>
      <c r="P318" s="337"/>
      <c r="Q318" s="337"/>
      <c r="R318" s="337"/>
      <c r="S318" s="337"/>
      <c r="T318" s="337"/>
      <c r="U318" s="337"/>
      <c r="V318" s="337"/>
      <c r="W318" s="337"/>
      <c r="X318" s="337"/>
      <c r="Y318" s="430"/>
      <c r="Z318" s="430"/>
      <c r="AA318" s="430"/>
      <c r="AB318" s="430"/>
      <c r="AC318" s="430"/>
      <c r="AD318" s="430"/>
      <c r="AE318" s="430"/>
      <c r="AF318" s="430"/>
      <c r="AG318" s="430"/>
      <c r="AH318" s="430"/>
      <c r="AI318" s="430"/>
      <c r="AJ318" s="430"/>
      <c r="AK318" s="430"/>
      <c r="AL318" s="430"/>
      <c r="AM318" s="334"/>
    </row>
    <row r="319" spans="1:39" ht="15" outlineLevel="1">
      <c r="A319" s="532">
        <v>14</v>
      </c>
      <c r="B319" s="335" t="s">
        <v>20</v>
      </c>
      <c r="C319" s="312" t="s">
        <v>25</v>
      </c>
      <c r="D319" s="316">
        <v>436056.91</v>
      </c>
      <c r="E319" s="316">
        <f>'7-c.  2013'!AZ25</f>
        <v>436056.91017276997</v>
      </c>
      <c r="F319" s="316">
        <f>'7-c.  2013'!BA25</f>
        <v>436056.91017276997</v>
      </c>
      <c r="G319" s="316">
        <f>'7-c.  2013'!BB25</f>
        <v>436056.91017276997</v>
      </c>
      <c r="H319" s="316" t="str">
        <f>'7-c.  2013'!BC25</f>
        <v/>
      </c>
      <c r="I319" s="316" t="str">
        <f>'7-c.  2013'!BD25</f>
        <v/>
      </c>
      <c r="J319" s="316" t="str">
        <f>'7-c.  2013'!BE25</f>
        <v/>
      </c>
      <c r="K319" s="316" t="str">
        <f>'7-c.  2013'!BF25</f>
        <v/>
      </c>
      <c r="L319" s="316" t="str">
        <f>'7-c.  2013'!BG25</f>
        <v/>
      </c>
      <c r="M319" s="316" t="str">
        <f>'7-c.  2013'!BH25</f>
        <v/>
      </c>
      <c r="N319" s="316">
        <v>12</v>
      </c>
      <c r="O319" s="316">
        <v>79.313999999999993</v>
      </c>
      <c r="P319" s="316">
        <f>'7-c.  2013'!U25</f>
        <v>79.314089605000007</v>
      </c>
      <c r="Q319" s="316">
        <f>'7-c.  2013'!V25</f>
        <v>79.314089605000007</v>
      </c>
      <c r="R319" s="316">
        <f>'7-c.  2013'!W25</f>
        <v>79.314089605000007</v>
      </c>
      <c r="S319" s="316" t="str">
        <f>'7-c.  2013'!X25</f>
        <v/>
      </c>
      <c r="T319" s="316" t="str">
        <f>'7-c.  2013'!Y25</f>
        <v/>
      </c>
      <c r="U319" s="316" t="str">
        <f>'7-c.  2013'!Z25</f>
        <v/>
      </c>
      <c r="V319" s="316" t="str">
        <f>'7-c.  2013'!AA25</f>
        <v/>
      </c>
      <c r="W319" s="316" t="str">
        <f>'7-c.  2013'!AB25</f>
        <v/>
      </c>
      <c r="X319" s="316" t="str">
        <f>'7-c.  2013'!AC25</f>
        <v/>
      </c>
      <c r="Y319" s="429"/>
      <c r="Z319" s="429"/>
      <c r="AA319" s="526">
        <v>1</v>
      </c>
      <c r="AB319" s="429"/>
      <c r="AC319" s="429"/>
      <c r="AD319" s="429"/>
      <c r="AE319" s="429"/>
      <c r="AF319" s="429"/>
      <c r="AG319" s="429"/>
      <c r="AH319" s="429"/>
      <c r="AI319" s="429"/>
      <c r="AJ319" s="429"/>
      <c r="AK319" s="429"/>
      <c r="AL319" s="429"/>
      <c r="AM319" s="317">
        <f>SUM(Y319:AL319)</f>
        <v>1</v>
      </c>
    </row>
    <row r="320" spans="1:39" ht="15" outlineLevel="1">
      <c r="B320" s="315" t="s">
        <v>252</v>
      </c>
      <c r="C320" s="312" t="s">
        <v>164</v>
      </c>
      <c r="D320" s="316">
        <v>485118.24477289402</v>
      </c>
      <c r="E320" s="316">
        <f>'7-d.  2014'!AZ45</f>
        <v>484829.02889999998</v>
      </c>
      <c r="F320" s="316">
        <f>'7-d.  2014'!BA45</f>
        <v>484829.02889999998</v>
      </c>
      <c r="G320" s="316">
        <f>'7-d.  2014'!BB45</f>
        <v>484829.02889999998</v>
      </c>
      <c r="H320" s="316"/>
      <c r="I320" s="316"/>
      <c r="J320" s="316"/>
      <c r="K320" s="316"/>
      <c r="L320" s="316"/>
      <c r="M320" s="316"/>
      <c r="N320" s="316">
        <f>N319</f>
        <v>12</v>
      </c>
      <c r="O320" s="316">
        <v>88.238</v>
      </c>
      <c r="P320" s="316">
        <f>'7-d.  2014'!U45</f>
        <v>88.185216530000005</v>
      </c>
      <c r="Q320" s="316">
        <f>'7-d.  2014'!V45</f>
        <v>88.185216530000005</v>
      </c>
      <c r="R320" s="316">
        <f>'7-d.  2014'!W45</f>
        <v>88.185216530000005</v>
      </c>
      <c r="S320" s="316"/>
      <c r="T320" s="316"/>
      <c r="U320" s="316"/>
      <c r="V320" s="316"/>
      <c r="W320" s="316"/>
      <c r="X320" s="316"/>
      <c r="Y320" s="425">
        <f>Y319</f>
        <v>0</v>
      </c>
      <c r="Z320" s="425">
        <f>Z319</f>
        <v>0</v>
      </c>
      <c r="AA320" s="425">
        <f t="shared" ref="AA320:AL320" si="94">AA319</f>
        <v>1</v>
      </c>
      <c r="AB320" s="425">
        <f t="shared" si="94"/>
        <v>0</v>
      </c>
      <c r="AC320" s="425">
        <f t="shared" si="94"/>
        <v>0</v>
      </c>
      <c r="AD320" s="425">
        <f t="shared" si="94"/>
        <v>0</v>
      </c>
      <c r="AE320" s="425">
        <f t="shared" si="94"/>
        <v>0</v>
      </c>
      <c r="AF320" s="425">
        <f t="shared" si="94"/>
        <v>0</v>
      </c>
      <c r="AG320" s="425">
        <f t="shared" si="94"/>
        <v>0</v>
      </c>
      <c r="AH320" s="425">
        <f t="shared" si="94"/>
        <v>0</v>
      </c>
      <c r="AI320" s="425">
        <f t="shared" si="94"/>
        <v>0</v>
      </c>
      <c r="AJ320" s="425">
        <f t="shared" si="94"/>
        <v>0</v>
      </c>
      <c r="AK320" s="425">
        <f t="shared" si="94"/>
        <v>0</v>
      </c>
      <c r="AL320" s="425">
        <f t="shared" si="94"/>
        <v>0</v>
      </c>
      <c r="AM320" s="332"/>
    </row>
    <row r="321" spans="1:39" ht="15" outlineLevel="1">
      <c r="B321" s="335"/>
      <c r="C321" s="333"/>
      <c r="D321" s="337"/>
      <c r="E321" s="337"/>
      <c r="F321" s="337"/>
      <c r="G321" s="337"/>
      <c r="H321" s="337"/>
      <c r="I321" s="337"/>
      <c r="J321" s="337"/>
      <c r="K321" s="337"/>
      <c r="L321" s="337"/>
      <c r="M321" s="337"/>
      <c r="N321" s="312"/>
      <c r="O321" s="337"/>
      <c r="P321" s="337"/>
      <c r="Q321" s="337"/>
      <c r="R321" s="337"/>
      <c r="S321" s="337"/>
      <c r="T321" s="337"/>
      <c r="U321" s="337"/>
      <c r="V321" s="337"/>
      <c r="W321" s="337"/>
      <c r="X321" s="337"/>
      <c r="Y321" s="430"/>
      <c r="Z321" s="431"/>
      <c r="AA321" s="430"/>
      <c r="AB321" s="430"/>
      <c r="AC321" s="430"/>
      <c r="AD321" s="430"/>
      <c r="AE321" s="430"/>
      <c r="AF321" s="430"/>
      <c r="AG321" s="430"/>
      <c r="AH321" s="430"/>
      <c r="AI321" s="430"/>
      <c r="AJ321" s="430"/>
      <c r="AK321" s="430"/>
      <c r="AL321" s="430"/>
      <c r="AM321" s="334"/>
    </row>
    <row r="322" spans="1:39" s="304" customFormat="1" ht="15" outlineLevel="1">
      <c r="A322" s="532">
        <v>15</v>
      </c>
      <c r="B322" s="335" t="s">
        <v>500</v>
      </c>
      <c r="C322" s="312" t="s">
        <v>25</v>
      </c>
      <c r="D322" s="316"/>
      <c r="E322" s="316"/>
      <c r="F322" s="316"/>
      <c r="G322" s="316"/>
      <c r="H322" s="316"/>
      <c r="I322" s="316"/>
      <c r="J322" s="316"/>
      <c r="K322" s="316"/>
      <c r="L322" s="316"/>
      <c r="M322" s="316"/>
      <c r="N322" s="312"/>
      <c r="O322" s="316"/>
      <c r="P322" s="316"/>
      <c r="Q322" s="316"/>
      <c r="R322" s="316"/>
      <c r="S322" s="316"/>
      <c r="T322" s="316"/>
      <c r="U322" s="316"/>
      <c r="V322" s="316"/>
      <c r="W322" s="316"/>
      <c r="X322" s="316"/>
      <c r="Y322" s="429"/>
      <c r="Z322" s="429"/>
      <c r="AA322" s="429"/>
      <c r="AB322" s="429"/>
      <c r="AC322" s="429"/>
      <c r="AD322" s="429"/>
      <c r="AE322" s="429"/>
      <c r="AF322" s="429"/>
      <c r="AG322" s="429"/>
      <c r="AH322" s="429"/>
      <c r="AI322" s="429"/>
      <c r="AJ322" s="429"/>
      <c r="AK322" s="429"/>
      <c r="AL322" s="429"/>
      <c r="AM322" s="317">
        <f>SUM(Y322:AL322)</f>
        <v>0</v>
      </c>
    </row>
    <row r="323" spans="1:39" s="304" customFormat="1" ht="15" outlineLevel="1">
      <c r="A323" s="532"/>
      <c r="B323" s="336" t="s">
        <v>252</v>
      </c>
      <c r="C323" s="312" t="s">
        <v>164</v>
      </c>
      <c r="D323" s="316"/>
      <c r="E323" s="316"/>
      <c r="F323" s="316"/>
      <c r="G323" s="316"/>
      <c r="H323" s="316"/>
      <c r="I323" s="316"/>
      <c r="J323" s="316"/>
      <c r="K323" s="316"/>
      <c r="L323" s="316"/>
      <c r="M323" s="316"/>
      <c r="N323" s="312"/>
      <c r="O323" s="316"/>
      <c r="P323" s="316"/>
      <c r="Q323" s="316"/>
      <c r="R323" s="316"/>
      <c r="S323" s="316"/>
      <c r="T323" s="316"/>
      <c r="U323" s="316"/>
      <c r="V323" s="316"/>
      <c r="W323" s="316"/>
      <c r="X323" s="316"/>
      <c r="Y323" s="425">
        <f>Y322</f>
        <v>0</v>
      </c>
      <c r="Z323" s="425">
        <f>Z322</f>
        <v>0</v>
      </c>
      <c r="AA323" s="425">
        <f t="shared" ref="AA323:AL323" si="95">AA322</f>
        <v>0</v>
      </c>
      <c r="AB323" s="425">
        <f t="shared" si="95"/>
        <v>0</v>
      </c>
      <c r="AC323" s="425">
        <f t="shared" si="95"/>
        <v>0</v>
      </c>
      <c r="AD323" s="425">
        <f t="shared" si="95"/>
        <v>0</v>
      </c>
      <c r="AE323" s="425">
        <f t="shared" si="95"/>
        <v>0</v>
      </c>
      <c r="AF323" s="425">
        <f t="shared" si="95"/>
        <v>0</v>
      </c>
      <c r="AG323" s="425">
        <f t="shared" si="95"/>
        <v>0</v>
      </c>
      <c r="AH323" s="425">
        <f t="shared" si="95"/>
        <v>0</v>
      </c>
      <c r="AI323" s="425">
        <f t="shared" si="95"/>
        <v>0</v>
      </c>
      <c r="AJ323" s="425">
        <f t="shared" si="95"/>
        <v>0</v>
      </c>
      <c r="AK323" s="425">
        <f t="shared" si="95"/>
        <v>0</v>
      </c>
      <c r="AL323" s="425">
        <f t="shared" si="95"/>
        <v>0</v>
      </c>
      <c r="AM323" s="332"/>
    </row>
    <row r="324" spans="1:39" s="304" customFormat="1" ht="15" outlineLevel="1">
      <c r="A324" s="532"/>
      <c r="B324" s="335"/>
      <c r="C324" s="333"/>
      <c r="D324" s="337"/>
      <c r="E324" s="337"/>
      <c r="F324" s="337"/>
      <c r="G324" s="337"/>
      <c r="H324" s="337"/>
      <c r="I324" s="337"/>
      <c r="J324" s="337"/>
      <c r="K324" s="337"/>
      <c r="L324" s="337"/>
      <c r="M324" s="337"/>
      <c r="N324" s="312"/>
      <c r="O324" s="337"/>
      <c r="P324" s="337"/>
      <c r="Q324" s="337"/>
      <c r="R324" s="337"/>
      <c r="S324" s="337"/>
      <c r="T324" s="337"/>
      <c r="U324" s="337"/>
      <c r="V324" s="337"/>
      <c r="W324" s="337"/>
      <c r="X324" s="337"/>
      <c r="Y324" s="432"/>
      <c r="Z324" s="430"/>
      <c r="AA324" s="430"/>
      <c r="AB324" s="430"/>
      <c r="AC324" s="430"/>
      <c r="AD324" s="430"/>
      <c r="AE324" s="430"/>
      <c r="AF324" s="430"/>
      <c r="AG324" s="430"/>
      <c r="AH324" s="430"/>
      <c r="AI324" s="430"/>
      <c r="AJ324" s="430"/>
      <c r="AK324" s="430"/>
      <c r="AL324" s="430"/>
      <c r="AM324" s="334"/>
    </row>
    <row r="325" spans="1:39" s="759" customFormat="1" ht="15" outlineLevel="1">
      <c r="A325" s="753">
        <v>16</v>
      </c>
      <c r="B325" s="754" t="s">
        <v>126</v>
      </c>
      <c r="C325" s="755" t="s">
        <v>25</v>
      </c>
      <c r="D325" s="756">
        <v>64074</v>
      </c>
      <c r="E325" s="756">
        <v>39013.874602698692</v>
      </c>
      <c r="F325" s="756">
        <v>39013.874602698692</v>
      </c>
      <c r="G325" s="756">
        <v>39013.874602698692</v>
      </c>
      <c r="H325" s="756">
        <v>39013.874602698692</v>
      </c>
      <c r="I325" s="756">
        <v>34687.272347531252</v>
      </c>
      <c r="J325" s="756">
        <v>34687.272347531252</v>
      </c>
      <c r="K325" s="756">
        <v>34687.272347531252</v>
      </c>
      <c r="L325" s="756">
        <v>34687.272347531252</v>
      </c>
      <c r="M325" s="756">
        <v>34687.272347531252</v>
      </c>
      <c r="N325" s="756">
        <v>12</v>
      </c>
      <c r="O325" s="756">
        <v>9</v>
      </c>
      <c r="P325" s="756">
        <v>5.4251899789313196</v>
      </c>
      <c r="Q325" s="756">
        <v>5.4251899789313196</v>
      </c>
      <c r="R325" s="756">
        <v>5.4251899789313196</v>
      </c>
      <c r="S325" s="756">
        <v>5.4251899789313196</v>
      </c>
      <c r="T325" s="756">
        <v>4.823541477299738</v>
      </c>
      <c r="U325" s="756">
        <v>4.823541477299738</v>
      </c>
      <c r="V325" s="756">
        <v>4.823541477299738</v>
      </c>
      <c r="W325" s="756">
        <v>4.823541477299738</v>
      </c>
      <c r="X325" s="756">
        <v>4.823541477299738</v>
      </c>
      <c r="Y325" s="757"/>
      <c r="Z325" s="757">
        <v>0.85</v>
      </c>
      <c r="AA325" s="757">
        <v>0.15</v>
      </c>
      <c r="AB325" s="757"/>
      <c r="AC325" s="757"/>
      <c r="AD325" s="757"/>
      <c r="AE325" s="757"/>
      <c r="AF325" s="757"/>
      <c r="AG325" s="757"/>
      <c r="AH325" s="757"/>
      <c r="AI325" s="757"/>
      <c r="AJ325" s="757"/>
      <c r="AK325" s="757"/>
      <c r="AL325" s="757"/>
      <c r="AM325" s="758">
        <f>SUM(Y325:AL325)</f>
        <v>1</v>
      </c>
    </row>
    <row r="326" spans="1:39" s="759" customFormat="1" ht="15" outlineLevel="1">
      <c r="A326" s="753"/>
      <c r="B326" s="760" t="s">
        <v>252</v>
      </c>
      <c r="C326" s="755" t="s">
        <v>164</v>
      </c>
      <c r="D326" s="756"/>
      <c r="E326" s="756"/>
      <c r="F326" s="756"/>
      <c r="G326" s="756"/>
      <c r="H326" s="756"/>
      <c r="I326" s="756"/>
      <c r="J326" s="756"/>
      <c r="K326" s="756"/>
      <c r="L326" s="756"/>
      <c r="M326" s="756"/>
      <c r="N326" s="756">
        <f>N325</f>
        <v>12</v>
      </c>
      <c r="O326" s="756"/>
      <c r="P326" s="756"/>
      <c r="Q326" s="756"/>
      <c r="R326" s="756"/>
      <c r="S326" s="756"/>
      <c r="T326" s="756"/>
      <c r="U326" s="756"/>
      <c r="V326" s="756"/>
      <c r="W326" s="756"/>
      <c r="X326" s="756"/>
      <c r="Y326" s="761">
        <f>Y325</f>
        <v>0</v>
      </c>
      <c r="Z326" s="761">
        <f>Z325</f>
        <v>0.85</v>
      </c>
      <c r="AA326" s="761">
        <f t="shared" ref="AA326:AL326" si="96">AA325</f>
        <v>0.15</v>
      </c>
      <c r="AB326" s="761">
        <f t="shared" si="96"/>
        <v>0</v>
      </c>
      <c r="AC326" s="761">
        <f t="shared" si="96"/>
        <v>0</v>
      </c>
      <c r="AD326" s="761">
        <f t="shared" si="96"/>
        <v>0</v>
      </c>
      <c r="AE326" s="761">
        <f t="shared" si="96"/>
        <v>0</v>
      </c>
      <c r="AF326" s="761">
        <f t="shared" si="96"/>
        <v>0</v>
      </c>
      <c r="AG326" s="761">
        <f t="shared" si="96"/>
        <v>0</v>
      </c>
      <c r="AH326" s="761">
        <f t="shared" si="96"/>
        <v>0</v>
      </c>
      <c r="AI326" s="761">
        <f t="shared" si="96"/>
        <v>0</v>
      </c>
      <c r="AJ326" s="761">
        <f t="shared" si="96"/>
        <v>0</v>
      </c>
      <c r="AK326" s="761">
        <f t="shared" si="96"/>
        <v>0</v>
      </c>
      <c r="AL326" s="761">
        <f t="shared" si="96"/>
        <v>0</v>
      </c>
      <c r="AM326" s="762"/>
    </row>
    <row r="327" spans="1:39" s="304" customFormat="1" ht="15" outlineLevel="1">
      <c r="A327" s="532"/>
      <c r="B327" s="335"/>
      <c r="C327" s="333"/>
      <c r="D327" s="337"/>
      <c r="E327" s="337"/>
      <c r="F327" s="337"/>
      <c r="G327" s="337"/>
      <c r="H327" s="337"/>
      <c r="I327" s="337"/>
      <c r="J327" s="337"/>
      <c r="K327" s="337"/>
      <c r="L327" s="337"/>
      <c r="M327" s="337"/>
      <c r="N327" s="312"/>
      <c r="O327" s="337"/>
      <c r="P327" s="337"/>
      <c r="Q327" s="337"/>
      <c r="R327" s="337"/>
      <c r="S327" s="337"/>
      <c r="T327" s="337"/>
      <c r="U327" s="337"/>
      <c r="V327" s="337"/>
      <c r="W327" s="337"/>
      <c r="X327" s="337"/>
      <c r="Y327" s="432"/>
      <c r="Z327" s="430"/>
      <c r="AA327" s="430"/>
      <c r="AB327" s="430"/>
      <c r="AC327" s="430"/>
      <c r="AD327" s="430"/>
      <c r="AE327" s="430"/>
      <c r="AF327" s="430"/>
      <c r="AG327" s="430"/>
      <c r="AH327" s="430"/>
      <c r="AI327" s="430"/>
      <c r="AJ327" s="430"/>
      <c r="AK327" s="430"/>
      <c r="AL327" s="430"/>
      <c r="AM327" s="334"/>
    </row>
    <row r="328" spans="1:39" ht="15" outlineLevel="1">
      <c r="A328" s="532">
        <v>17</v>
      </c>
      <c r="B328" s="335" t="s">
        <v>9</v>
      </c>
      <c r="C328" s="312" t="s">
        <v>25</v>
      </c>
      <c r="D328" s="316">
        <v>28336</v>
      </c>
      <c r="E328" s="316" t="str">
        <f>'7-c.  2013'!AZ26</f>
        <v/>
      </c>
      <c r="F328" s="316" t="str">
        <f>'7-c.  2013'!BA26</f>
        <v/>
      </c>
      <c r="G328" s="316" t="str">
        <f>'7-c.  2013'!BB26</f>
        <v/>
      </c>
      <c r="H328" s="316" t="str">
        <f>'7-c.  2013'!BC26</f>
        <v/>
      </c>
      <c r="I328" s="316" t="str">
        <f>'7-c.  2013'!BD26</f>
        <v/>
      </c>
      <c r="J328" s="316" t="str">
        <f>'7-c.  2013'!BE26</f>
        <v/>
      </c>
      <c r="K328" s="316" t="str">
        <f>'7-c.  2013'!BF26</f>
        <v/>
      </c>
      <c r="L328" s="316" t="str">
        <f>'7-c.  2013'!BG26</f>
        <v/>
      </c>
      <c r="M328" s="316" t="str">
        <f>'7-c.  2013'!BH26</f>
        <v/>
      </c>
      <c r="N328" s="312"/>
      <c r="O328" s="316">
        <v>1921</v>
      </c>
      <c r="P328" s="316"/>
      <c r="Q328" s="316"/>
      <c r="R328" s="316"/>
      <c r="S328" s="316"/>
      <c r="T328" s="316"/>
      <c r="U328" s="316"/>
      <c r="V328" s="316"/>
      <c r="W328" s="316"/>
      <c r="X328" s="316"/>
      <c r="Y328" s="429"/>
      <c r="Z328" s="429"/>
      <c r="AA328" s="429"/>
      <c r="AB328" s="429"/>
      <c r="AC328" s="429"/>
      <c r="AD328" s="429"/>
      <c r="AE328" s="429"/>
      <c r="AF328" s="429"/>
      <c r="AG328" s="429"/>
      <c r="AH328" s="429"/>
      <c r="AI328" s="429"/>
      <c r="AJ328" s="429"/>
      <c r="AK328" s="429"/>
      <c r="AL328" s="429"/>
      <c r="AM328" s="317">
        <f>SUM(Y328:AL328)</f>
        <v>0</v>
      </c>
    </row>
    <row r="329" spans="1:39" ht="15" outlineLevel="1">
      <c r="B329" s="315" t="s">
        <v>252</v>
      </c>
      <c r="C329" s="312" t="s">
        <v>164</v>
      </c>
      <c r="D329" s="316"/>
      <c r="E329" s="316"/>
      <c r="F329" s="316"/>
      <c r="G329" s="316"/>
      <c r="H329" s="316"/>
      <c r="I329" s="316"/>
      <c r="J329" s="316"/>
      <c r="K329" s="316"/>
      <c r="L329" s="316"/>
      <c r="M329" s="316"/>
      <c r="N329" s="312"/>
      <c r="O329" s="316"/>
      <c r="P329" s="316"/>
      <c r="Q329" s="316"/>
      <c r="R329" s="316"/>
      <c r="S329" s="316"/>
      <c r="T329" s="316"/>
      <c r="U329" s="316"/>
      <c r="V329" s="316"/>
      <c r="W329" s="316"/>
      <c r="X329" s="316"/>
      <c r="Y329" s="425">
        <f>Y328</f>
        <v>0</v>
      </c>
      <c r="Z329" s="425">
        <f>Z328</f>
        <v>0</v>
      </c>
      <c r="AA329" s="425">
        <f t="shared" ref="AA329:AL329" si="97">AA328</f>
        <v>0</v>
      </c>
      <c r="AB329" s="425">
        <f t="shared" si="97"/>
        <v>0</v>
      </c>
      <c r="AC329" s="425">
        <f t="shared" si="97"/>
        <v>0</v>
      </c>
      <c r="AD329" s="425">
        <f t="shared" si="97"/>
        <v>0</v>
      </c>
      <c r="AE329" s="425">
        <f t="shared" si="97"/>
        <v>0</v>
      </c>
      <c r="AF329" s="425">
        <f t="shared" si="97"/>
        <v>0</v>
      </c>
      <c r="AG329" s="425">
        <f t="shared" si="97"/>
        <v>0</v>
      </c>
      <c r="AH329" s="425">
        <f t="shared" si="97"/>
        <v>0</v>
      </c>
      <c r="AI329" s="425">
        <f t="shared" si="97"/>
        <v>0</v>
      </c>
      <c r="AJ329" s="425">
        <f t="shared" si="97"/>
        <v>0</v>
      </c>
      <c r="AK329" s="425">
        <f t="shared" si="97"/>
        <v>0</v>
      </c>
      <c r="AL329" s="425">
        <f t="shared" si="97"/>
        <v>0</v>
      </c>
      <c r="AM329" s="332"/>
    </row>
    <row r="330" spans="1:39" ht="15" outlineLevel="1">
      <c r="B330" s="336"/>
      <c r="C330" s="326"/>
      <c r="D330" s="312"/>
      <c r="E330" s="312"/>
      <c r="F330" s="312"/>
      <c r="G330" s="312"/>
      <c r="H330" s="312"/>
      <c r="I330" s="312"/>
      <c r="J330" s="312"/>
      <c r="K330" s="312"/>
      <c r="L330" s="312"/>
      <c r="M330" s="312"/>
      <c r="N330" s="312"/>
      <c r="O330" s="312"/>
      <c r="P330" s="312"/>
      <c r="Q330" s="312"/>
      <c r="R330" s="312"/>
      <c r="S330" s="312"/>
      <c r="T330" s="312"/>
      <c r="U330" s="312"/>
      <c r="V330" s="312"/>
      <c r="W330" s="312"/>
      <c r="X330" s="312"/>
      <c r="Y330" s="433"/>
      <c r="Z330" s="434"/>
      <c r="AA330" s="434"/>
      <c r="AB330" s="434"/>
      <c r="AC330" s="434"/>
      <c r="AD330" s="434"/>
      <c r="AE330" s="434"/>
      <c r="AF330" s="434"/>
      <c r="AG330" s="434"/>
      <c r="AH330" s="434"/>
      <c r="AI330" s="434"/>
      <c r="AJ330" s="434"/>
      <c r="AK330" s="434"/>
      <c r="AL330" s="434"/>
      <c r="AM330" s="338"/>
    </row>
    <row r="331" spans="1:39" ht="15.6" outlineLevel="1">
      <c r="A331" s="533"/>
      <c r="B331" s="309" t="s">
        <v>10</v>
      </c>
      <c r="C331" s="310"/>
      <c r="D331" s="310"/>
      <c r="E331" s="310"/>
      <c r="F331" s="310"/>
      <c r="G331" s="310"/>
      <c r="H331" s="310"/>
      <c r="I331" s="310"/>
      <c r="J331" s="310"/>
      <c r="K331" s="310"/>
      <c r="L331" s="310"/>
      <c r="M331" s="310"/>
      <c r="N331" s="311"/>
      <c r="O331" s="310"/>
      <c r="P331" s="310"/>
      <c r="Q331" s="310"/>
      <c r="R331" s="310"/>
      <c r="S331" s="310"/>
      <c r="T331" s="310"/>
      <c r="U331" s="310"/>
      <c r="V331" s="310"/>
      <c r="W331" s="310"/>
      <c r="X331" s="310"/>
      <c r="Y331" s="428"/>
      <c r="Z331" s="428"/>
      <c r="AA331" s="428"/>
      <c r="AB331" s="428"/>
      <c r="AC331" s="428"/>
      <c r="AD331" s="428"/>
      <c r="AE331" s="428"/>
      <c r="AF331" s="428"/>
      <c r="AG331" s="428"/>
      <c r="AH331" s="428"/>
      <c r="AI331" s="428"/>
      <c r="AJ331" s="428"/>
      <c r="AK331" s="428"/>
      <c r="AL331" s="428"/>
      <c r="AM331" s="313"/>
    </row>
    <row r="332" spans="1:39" ht="15" outlineLevel="1">
      <c r="A332" s="532">
        <v>18</v>
      </c>
      <c r="B332" s="336" t="s">
        <v>11</v>
      </c>
      <c r="C332" s="312" t="s">
        <v>25</v>
      </c>
      <c r="D332" s="316"/>
      <c r="E332" s="316"/>
      <c r="F332" s="316"/>
      <c r="G332" s="316"/>
      <c r="H332" s="316"/>
      <c r="I332" s="316"/>
      <c r="J332" s="316"/>
      <c r="K332" s="316"/>
      <c r="L332" s="316"/>
      <c r="M332" s="316"/>
      <c r="N332" s="316">
        <v>12</v>
      </c>
      <c r="O332" s="316"/>
      <c r="P332" s="316"/>
      <c r="Q332" s="316"/>
      <c r="R332" s="316"/>
      <c r="S332" s="316"/>
      <c r="T332" s="316"/>
      <c r="U332" s="316"/>
      <c r="V332" s="316"/>
      <c r="W332" s="316"/>
      <c r="X332" s="316"/>
      <c r="Y332" s="440"/>
      <c r="Z332" s="429"/>
      <c r="AA332" s="429"/>
      <c r="AB332" s="429"/>
      <c r="AC332" s="429"/>
      <c r="AD332" s="429"/>
      <c r="AE332" s="429"/>
      <c r="AF332" s="429"/>
      <c r="AG332" s="429"/>
      <c r="AH332" s="429"/>
      <c r="AI332" s="429"/>
      <c r="AJ332" s="429"/>
      <c r="AK332" s="429"/>
      <c r="AL332" s="429"/>
      <c r="AM332" s="317">
        <f>SUM(Y332:AL332)</f>
        <v>0</v>
      </c>
    </row>
    <row r="333" spans="1:39" ht="15" outlineLevel="1">
      <c r="B333" s="315" t="s">
        <v>252</v>
      </c>
      <c r="C333" s="312" t="s">
        <v>164</v>
      </c>
      <c r="D333" s="316"/>
      <c r="E333" s="316"/>
      <c r="F333" s="316"/>
      <c r="G333" s="316"/>
      <c r="H333" s="316"/>
      <c r="I333" s="316"/>
      <c r="J333" s="316"/>
      <c r="K333" s="316"/>
      <c r="L333" s="316"/>
      <c r="M333" s="316"/>
      <c r="N333" s="316">
        <f>N332</f>
        <v>12</v>
      </c>
      <c r="O333" s="316"/>
      <c r="P333" s="316"/>
      <c r="Q333" s="316"/>
      <c r="R333" s="316"/>
      <c r="S333" s="316"/>
      <c r="T333" s="316"/>
      <c r="U333" s="316"/>
      <c r="V333" s="316"/>
      <c r="W333" s="316"/>
      <c r="X333" s="316"/>
      <c r="Y333" s="425">
        <f>Y332</f>
        <v>0</v>
      </c>
      <c r="Z333" s="425">
        <f>Z332</f>
        <v>0</v>
      </c>
      <c r="AA333" s="425">
        <f t="shared" ref="AA333:AL333" si="98">AA332</f>
        <v>0</v>
      </c>
      <c r="AB333" s="425">
        <f t="shared" si="98"/>
        <v>0</v>
      </c>
      <c r="AC333" s="425">
        <f t="shared" si="98"/>
        <v>0</v>
      </c>
      <c r="AD333" s="425">
        <f t="shared" si="98"/>
        <v>0</v>
      </c>
      <c r="AE333" s="425">
        <f t="shared" si="98"/>
        <v>0</v>
      </c>
      <c r="AF333" s="425">
        <f t="shared" si="98"/>
        <v>0</v>
      </c>
      <c r="AG333" s="425">
        <f t="shared" si="98"/>
        <v>0</v>
      </c>
      <c r="AH333" s="425">
        <f t="shared" si="98"/>
        <v>0</v>
      </c>
      <c r="AI333" s="425">
        <f t="shared" si="98"/>
        <v>0</v>
      </c>
      <c r="AJ333" s="425">
        <f t="shared" si="98"/>
        <v>0</v>
      </c>
      <c r="AK333" s="425">
        <f t="shared" si="98"/>
        <v>0</v>
      </c>
      <c r="AL333" s="425">
        <f t="shared" si="98"/>
        <v>0</v>
      </c>
      <c r="AM333" s="318"/>
    </row>
    <row r="334" spans="1:39" ht="15" outlineLevel="1">
      <c r="A334" s="535"/>
      <c r="B334" s="336"/>
      <c r="C334" s="326"/>
      <c r="D334" s="312"/>
      <c r="E334" s="312"/>
      <c r="F334" s="312"/>
      <c r="G334" s="312"/>
      <c r="H334" s="312"/>
      <c r="I334" s="312"/>
      <c r="J334" s="312"/>
      <c r="K334" s="312"/>
      <c r="L334" s="312"/>
      <c r="M334" s="312"/>
      <c r="N334" s="312"/>
      <c r="O334" s="312"/>
      <c r="P334" s="312"/>
      <c r="Q334" s="312"/>
      <c r="R334" s="312"/>
      <c r="S334" s="312"/>
      <c r="T334" s="312"/>
      <c r="U334" s="312"/>
      <c r="V334" s="312"/>
      <c r="W334" s="312"/>
      <c r="X334" s="312"/>
      <c r="Y334" s="426"/>
      <c r="Z334" s="435"/>
      <c r="AA334" s="435"/>
      <c r="AB334" s="435"/>
      <c r="AC334" s="435"/>
      <c r="AD334" s="435"/>
      <c r="AE334" s="435"/>
      <c r="AF334" s="435"/>
      <c r="AG334" s="435"/>
      <c r="AH334" s="435"/>
      <c r="AI334" s="435"/>
      <c r="AJ334" s="435"/>
      <c r="AK334" s="435"/>
      <c r="AL334" s="435"/>
      <c r="AM334" s="327"/>
    </row>
    <row r="335" spans="1:39" ht="15" outlineLevel="1">
      <c r="A335" s="532">
        <v>19</v>
      </c>
      <c r="B335" s="336" t="s">
        <v>12</v>
      </c>
      <c r="C335" s="312" t="s">
        <v>25</v>
      </c>
      <c r="D335" s="316"/>
      <c r="E335" s="316"/>
      <c r="F335" s="316"/>
      <c r="G335" s="316"/>
      <c r="H335" s="316"/>
      <c r="I335" s="316"/>
      <c r="J335" s="316"/>
      <c r="K335" s="316"/>
      <c r="L335" s="316"/>
      <c r="M335" s="316"/>
      <c r="N335" s="316">
        <v>12</v>
      </c>
      <c r="O335" s="316"/>
      <c r="P335" s="316"/>
      <c r="Q335" s="316"/>
      <c r="R335" s="316"/>
      <c r="S335" s="316"/>
      <c r="T335" s="316"/>
      <c r="U335" s="316"/>
      <c r="V335" s="316"/>
      <c r="W335" s="316"/>
      <c r="X335" s="316"/>
      <c r="Y335" s="424"/>
      <c r="Z335" s="429"/>
      <c r="AA335" s="429"/>
      <c r="AB335" s="429"/>
      <c r="AC335" s="429"/>
      <c r="AD335" s="429"/>
      <c r="AE335" s="429"/>
      <c r="AF335" s="429"/>
      <c r="AG335" s="429"/>
      <c r="AH335" s="429"/>
      <c r="AI335" s="429"/>
      <c r="AJ335" s="429"/>
      <c r="AK335" s="429"/>
      <c r="AL335" s="429"/>
      <c r="AM335" s="317">
        <f>SUM(Y335:AL335)</f>
        <v>0</v>
      </c>
    </row>
    <row r="336" spans="1:39" ht="15" outlineLevel="1">
      <c r="B336" s="315" t="s">
        <v>252</v>
      </c>
      <c r="C336" s="312" t="s">
        <v>164</v>
      </c>
      <c r="D336" s="316"/>
      <c r="E336" s="316"/>
      <c r="F336" s="316"/>
      <c r="G336" s="316"/>
      <c r="H336" s="316"/>
      <c r="I336" s="316"/>
      <c r="J336" s="316"/>
      <c r="K336" s="316"/>
      <c r="L336" s="316"/>
      <c r="M336" s="316"/>
      <c r="N336" s="316">
        <f>N335</f>
        <v>12</v>
      </c>
      <c r="O336" s="316"/>
      <c r="P336" s="316"/>
      <c r="Q336" s="316"/>
      <c r="R336" s="316"/>
      <c r="S336" s="316"/>
      <c r="T336" s="316"/>
      <c r="U336" s="316"/>
      <c r="V336" s="316"/>
      <c r="W336" s="316"/>
      <c r="X336" s="316"/>
      <c r="Y336" s="425">
        <f>Y335</f>
        <v>0</v>
      </c>
      <c r="Z336" s="425">
        <f>Z335</f>
        <v>0</v>
      </c>
      <c r="AA336" s="425">
        <f t="shared" ref="AA336:AL336" si="99">AA335</f>
        <v>0</v>
      </c>
      <c r="AB336" s="425">
        <f t="shared" si="99"/>
        <v>0</v>
      </c>
      <c r="AC336" s="425">
        <f t="shared" si="99"/>
        <v>0</v>
      </c>
      <c r="AD336" s="425">
        <f t="shared" si="99"/>
        <v>0</v>
      </c>
      <c r="AE336" s="425">
        <f t="shared" si="99"/>
        <v>0</v>
      </c>
      <c r="AF336" s="425">
        <f t="shared" si="99"/>
        <v>0</v>
      </c>
      <c r="AG336" s="425">
        <f t="shared" si="99"/>
        <v>0</v>
      </c>
      <c r="AH336" s="425">
        <f t="shared" si="99"/>
        <v>0</v>
      </c>
      <c r="AI336" s="425">
        <f t="shared" si="99"/>
        <v>0</v>
      </c>
      <c r="AJ336" s="425">
        <f t="shared" si="99"/>
        <v>0</v>
      </c>
      <c r="AK336" s="425">
        <f t="shared" si="99"/>
        <v>0</v>
      </c>
      <c r="AL336" s="425">
        <f t="shared" si="99"/>
        <v>0</v>
      </c>
      <c r="AM336" s="318"/>
    </row>
    <row r="337" spans="1:39" ht="15" outlineLevel="1">
      <c r="B337" s="336"/>
      <c r="C337" s="326"/>
      <c r="D337" s="312"/>
      <c r="E337" s="312"/>
      <c r="F337" s="312"/>
      <c r="G337" s="312"/>
      <c r="H337" s="312"/>
      <c r="I337" s="312"/>
      <c r="J337" s="312"/>
      <c r="K337" s="312"/>
      <c r="L337" s="312"/>
      <c r="M337" s="312"/>
      <c r="N337" s="312"/>
      <c r="O337" s="312"/>
      <c r="P337" s="312"/>
      <c r="Q337" s="312"/>
      <c r="R337" s="312"/>
      <c r="S337" s="312"/>
      <c r="T337" s="312"/>
      <c r="U337" s="312"/>
      <c r="V337" s="312"/>
      <c r="W337" s="312"/>
      <c r="X337" s="312"/>
      <c r="Y337" s="436"/>
      <c r="Z337" s="436"/>
      <c r="AA337" s="426"/>
      <c r="AB337" s="426"/>
      <c r="AC337" s="426"/>
      <c r="AD337" s="426"/>
      <c r="AE337" s="426"/>
      <c r="AF337" s="426"/>
      <c r="AG337" s="426"/>
      <c r="AH337" s="426"/>
      <c r="AI337" s="426"/>
      <c r="AJ337" s="426"/>
      <c r="AK337" s="426"/>
      <c r="AL337" s="426"/>
      <c r="AM337" s="327"/>
    </row>
    <row r="338" spans="1:39" ht="15" outlineLevel="1">
      <c r="A338" s="532">
        <v>20</v>
      </c>
      <c r="B338" s="336" t="s">
        <v>13</v>
      </c>
      <c r="C338" s="312" t="s">
        <v>25</v>
      </c>
      <c r="D338" s="316">
        <v>3717681.63</v>
      </c>
      <c r="E338" s="316">
        <f>'7-c.  2013'!AZ52</f>
        <v>1523477.4839999999</v>
      </c>
      <c r="F338" s="316">
        <f>'7-c.  2013'!BA52</f>
        <v>1523477.4839999999</v>
      </c>
      <c r="G338" s="316">
        <f>'7-c.  2013'!BB52</f>
        <v>1356131.4839999999</v>
      </c>
      <c r="H338" s="316">
        <f>'7-c.  2013'!BC52</f>
        <v>693704.57400000002</v>
      </c>
      <c r="I338" s="316">
        <f>'7-c.  2013'!BD52</f>
        <v>510624</v>
      </c>
      <c r="J338" s="316">
        <f>'7-c.  2013'!BE52</f>
        <v>510624</v>
      </c>
      <c r="K338" s="316">
        <f>'7-c.  2013'!BF52</f>
        <v>510624</v>
      </c>
      <c r="L338" s="316">
        <f>'7-c.  2013'!BG52</f>
        <v>0</v>
      </c>
      <c r="M338" s="316">
        <f>'7-c.  2013'!BH52</f>
        <v>0</v>
      </c>
      <c r="N338" s="316">
        <v>12</v>
      </c>
      <c r="O338" s="316">
        <v>420.755</v>
      </c>
      <c r="P338" s="316">
        <f>'7-c.  2013'!U52</f>
        <v>95.6691</v>
      </c>
      <c r="Q338" s="316">
        <f>'7-c.  2013'!V52</f>
        <v>95.6691</v>
      </c>
      <c r="R338" s="316">
        <f>'7-c.  2013'!W52</f>
        <v>84.734099999999998</v>
      </c>
      <c r="S338" s="316">
        <f>'7-c.  2013'!X52</f>
        <v>19.9665</v>
      </c>
      <c r="T338" s="316">
        <f>'7-c.  2013'!Y52</f>
        <v>0.72899999999999998</v>
      </c>
      <c r="U338" s="316">
        <f>'7-c.  2013'!Z52</f>
        <v>0.72899999999999998</v>
      </c>
      <c r="V338" s="316">
        <f>'7-c.  2013'!AA52</f>
        <v>0.72899999999999998</v>
      </c>
      <c r="W338" s="316">
        <f>'7-c.  2013'!AB52</f>
        <v>0</v>
      </c>
      <c r="X338" s="316">
        <f>'7-c.  2013'!AC52</f>
        <v>0</v>
      </c>
      <c r="Y338" s="424"/>
      <c r="Z338" s="429"/>
      <c r="AA338" s="429">
        <v>1</v>
      </c>
      <c r="AB338" s="429"/>
      <c r="AC338" s="483"/>
      <c r="AD338" s="429"/>
      <c r="AE338" s="429"/>
      <c r="AF338" s="429"/>
      <c r="AG338" s="429"/>
      <c r="AH338" s="429"/>
      <c r="AI338" s="429"/>
      <c r="AJ338" s="429"/>
      <c r="AK338" s="429"/>
      <c r="AL338" s="429"/>
      <c r="AM338" s="317">
        <f>SUM(Y338:AL338)</f>
        <v>1</v>
      </c>
    </row>
    <row r="339" spans="1:39" ht="15" outlineLevel="1">
      <c r="B339" s="315" t="s">
        <v>252</v>
      </c>
      <c r="C339" s="312" t="s">
        <v>164</v>
      </c>
      <c r="D339" s="316">
        <v>2782013.8319999999</v>
      </c>
      <c r="E339" s="316">
        <f>'7-d.  2014'!AZ60</f>
        <v>3385804.429</v>
      </c>
      <c r="F339" s="316">
        <f>'7-d.  2014'!BA60</f>
        <v>3185104.429</v>
      </c>
      <c r="G339" s="316">
        <f>'7-d.  2014'!BB60</f>
        <v>3328482.7370000002</v>
      </c>
      <c r="H339" s="316">
        <f>'7-d.  2014'!BC60</f>
        <v>3990909.6469999999</v>
      </c>
      <c r="I339" s="316">
        <f>'7-d.  2014'!BD60</f>
        <v>3368220.2209999999</v>
      </c>
      <c r="J339" s="316">
        <f>'7-d.  2014'!BE60</f>
        <v>3368220.2209999999</v>
      </c>
      <c r="K339" s="316">
        <f>'7-d.  2014'!BF60</f>
        <v>3368220.2209999999</v>
      </c>
      <c r="L339" s="316">
        <f>'7-d.  2014'!BG60</f>
        <v>3869484.2209999999</v>
      </c>
      <c r="M339" s="316">
        <f>'7-d.  2014'!BH60</f>
        <v>3869484.2209999999</v>
      </c>
      <c r="N339" s="316">
        <f>N338</f>
        <v>12</v>
      </c>
      <c r="O339" s="316">
        <v>179.47800000000001</v>
      </c>
      <c r="P339" s="316">
        <f>'7-d.  2014'!U60</f>
        <v>409.32043199999998</v>
      </c>
      <c r="Q339" s="316">
        <f>'7-d.  2014'!V60</f>
        <v>384.52543200000002</v>
      </c>
      <c r="R339" s="316">
        <f>'7-d.  2014'!W60</f>
        <v>394.42793399999999</v>
      </c>
      <c r="S339" s="316">
        <f>'7-d.  2014'!X60</f>
        <v>459.19553399999995</v>
      </c>
      <c r="T339" s="316">
        <f>'7-d.  2014'!Y60</f>
        <v>469.41053399999998</v>
      </c>
      <c r="U339" s="316">
        <f>'7-d.  2014'!Z60</f>
        <v>469.41053399999998</v>
      </c>
      <c r="V339" s="316">
        <f>'7-d.  2014'!AA60</f>
        <v>469.41053399999998</v>
      </c>
      <c r="W339" s="316">
        <f>'7-d.  2014'!AB60</f>
        <v>469.37003399999998</v>
      </c>
      <c r="X339" s="316">
        <f>'7-d.  2014'!AC60</f>
        <v>469.37003399999998</v>
      </c>
      <c r="Y339" s="425">
        <f>Y338</f>
        <v>0</v>
      </c>
      <c r="Z339" s="425">
        <f>Z338</f>
        <v>0</v>
      </c>
      <c r="AA339" s="425">
        <f t="shared" ref="AA339:AL339" si="100">AA338</f>
        <v>1</v>
      </c>
      <c r="AB339" s="425">
        <f t="shared" si="100"/>
        <v>0</v>
      </c>
      <c r="AC339" s="425">
        <f t="shared" si="100"/>
        <v>0</v>
      </c>
      <c r="AD339" s="425">
        <f t="shared" si="100"/>
        <v>0</v>
      </c>
      <c r="AE339" s="425">
        <f t="shared" si="100"/>
        <v>0</v>
      </c>
      <c r="AF339" s="425">
        <f t="shared" si="100"/>
        <v>0</v>
      </c>
      <c r="AG339" s="425">
        <f t="shared" si="100"/>
        <v>0</v>
      </c>
      <c r="AH339" s="425">
        <f t="shared" si="100"/>
        <v>0</v>
      </c>
      <c r="AI339" s="425">
        <f t="shared" si="100"/>
        <v>0</v>
      </c>
      <c r="AJ339" s="425">
        <f t="shared" si="100"/>
        <v>0</v>
      </c>
      <c r="AK339" s="425">
        <f t="shared" si="100"/>
        <v>0</v>
      </c>
      <c r="AL339" s="425">
        <f t="shared" si="100"/>
        <v>0</v>
      </c>
      <c r="AM339" s="327"/>
    </row>
    <row r="340" spans="1:39" ht="15" outlineLevel="1">
      <c r="B340" s="336"/>
      <c r="C340" s="326"/>
      <c r="D340" s="312"/>
      <c r="E340" s="312"/>
      <c r="F340" s="312"/>
      <c r="G340" s="312"/>
      <c r="H340" s="312"/>
      <c r="I340" s="312"/>
      <c r="J340" s="312"/>
      <c r="K340" s="312"/>
      <c r="L340" s="312"/>
      <c r="M340" s="312"/>
      <c r="N340" s="339"/>
      <c r="O340" s="312"/>
      <c r="P340" s="312"/>
      <c r="Q340" s="312"/>
      <c r="R340" s="312"/>
      <c r="S340" s="312"/>
      <c r="T340" s="312"/>
      <c r="U340" s="312"/>
      <c r="V340" s="312"/>
      <c r="W340" s="312"/>
      <c r="X340" s="312"/>
      <c r="Y340" s="426"/>
      <c r="Z340" s="426"/>
      <c r="AA340" s="426"/>
      <c r="AB340" s="426"/>
      <c r="AC340" s="426"/>
      <c r="AD340" s="426"/>
      <c r="AE340" s="426"/>
      <c r="AF340" s="426"/>
      <c r="AG340" s="426"/>
      <c r="AH340" s="426"/>
      <c r="AI340" s="426"/>
      <c r="AJ340" s="426"/>
      <c r="AK340" s="426"/>
      <c r="AL340" s="426"/>
      <c r="AM340" s="327"/>
    </row>
    <row r="341" spans="1:39" ht="15" outlineLevel="1">
      <c r="A341" s="532">
        <v>21</v>
      </c>
      <c r="B341" s="336" t="s">
        <v>22</v>
      </c>
      <c r="C341" s="312" t="s">
        <v>25</v>
      </c>
      <c r="D341" s="316"/>
      <c r="E341" s="316"/>
      <c r="F341" s="316"/>
      <c r="G341" s="316"/>
      <c r="H341" s="316"/>
      <c r="I341" s="316"/>
      <c r="J341" s="316"/>
      <c r="K341" s="316"/>
      <c r="L341" s="316"/>
      <c r="M341" s="316"/>
      <c r="N341" s="316">
        <v>12</v>
      </c>
      <c r="O341" s="316"/>
      <c r="P341" s="316"/>
      <c r="Q341" s="316"/>
      <c r="R341" s="316"/>
      <c r="S341" s="316"/>
      <c r="T341" s="316"/>
      <c r="U341" s="316"/>
      <c r="V341" s="316"/>
      <c r="W341" s="316"/>
      <c r="X341" s="316"/>
      <c r="Y341" s="424"/>
      <c r="Z341" s="429"/>
      <c r="AA341" s="429"/>
      <c r="AB341" s="429"/>
      <c r="AC341" s="429"/>
      <c r="AD341" s="429"/>
      <c r="AE341" s="429"/>
      <c r="AF341" s="429"/>
      <c r="AG341" s="429"/>
      <c r="AH341" s="429"/>
      <c r="AI341" s="429"/>
      <c r="AJ341" s="429"/>
      <c r="AK341" s="429"/>
      <c r="AL341" s="429"/>
      <c r="AM341" s="317">
        <f>SUM(Y341:AL341)</f>
        <v>0</v>
      </c>
    </row>
    <row r="342" spans="1:39" ht="15" outlineLevel="1">
      <c r="B342" s="315" t="s">
        <v>252</v>
      </c>
      <c r="C342" s="312" t="s">
        <v>164</v>
      </c>
      <c r="D342" s="316"/>
      <c r="E342" s="316"/>
      <c r="F342" s="316"/>
      <c r="G342" s="316"/>
      <c r="H342" s="316"/>
      <c r="I342" s="316"/>
      <c r="J342" s="316"/>
      <c r="K342" s="316"/>
      <c r="L342" s="316"/>
      <c r="M342" s="316"/>
      <c r="N342" s="316">
        <f>N341</f>
        <v>12</v>
      </c>
      <c r="O342" s="316"/>
      <c r="P342" s="316"/>
      <c r="Q342" s="316"/>
      <c r="R342" s="316"/>
      <c r="S342" s="316"/>
      <c r="T342" s="316"/>
      <c r="U342" s="316"/>
      <c r="V342" s="316"/>
      <c r="W342" s="316"/>
      <c r="X342" s="316"/>
      <c r="Y342" s="425">
        <f>Y341</f>
        <v>0</v>
      </c>
      <c r="Z342" s="425">
        <f>Z341</f>
        <v>0</v>
      </c>
      <c r="AA342" s="425">
        <f t="shared" ref="AA342:AL342" si="101">AA341</f>
        <v>0</v>
      </c>
      <c r="AB342" s="425">
        <f t="shared" si="101"/>
        <v>0</v>
      </c>
      <c r="AC342" s="425">
        <f t="shared" si="101"/>
        <v>0</v>
      </c>
      <c r="AD342" s="425">
        <f t="shared" si="101"/>
        <v>0</v>
      </c>
      <c r="AE342" s="425">
        <f t="shared" si="101"/>
        <v>0</v>
      </c>
      <c r="AF342" s="425">
        <f t="shared" si="101"/>
        <v>0</v>
      </c>
      <c r="AG342" s="425">
        <f t="shared" si="101"/>
        <v>0</v>
      </c>
      <c r="AH342" s="425">
        <f t="shared" si="101"/>
        <v>0</v>
      </c>
      <c r="AI342" s="425">
        <f t="shared" si="101"/>
        <v>0</v>
      </c>
      <c r="AJ342" s="425">
        <f t="shared" si="101"/>
        <v>0</v>
      </c>
      <c r="AK342" s="425">
        <f t="shared" si="101"/>
        <v>0</v>
      </c>
      <c r="AL342" s="425">
        <f t="shared" si="101"/>
        <v>0</v>
      </c>
      <c r="AM342" s="318"/>
    </row>
    <row r="343" spans="1:39" ht="15" outlineLevel="1">
      <c r="B343" s="336"/>
      <c r="C343" s="326"/>
      <c r="D343" s="312"/>
      <c r="E343" s="312"/>
      <c r="F343" s="312"/>
      <c r="G343" s="312"/>
      <c r="H343" s="312"/>
      <c r="I343" s="312"/>
      <c r="J343" s="312"/>
      <c r="K343" s="312"/>
      <c r="L343" s="312"/>
      <c r="M343" s="312"/>
      <c r="N343" s="312"/>
      <c r="O343" s="312"/>
      <c r="P343" s="312"/>
      <c r="Q343" s="312"/>
      <c r="R343" s="312"/>
      <c r="S343" s="312"/>
      <c r="T343" s="312"/>
      <c r="U343" s="312"/>
      <c r="V343" s="312"/>
      <c r="W343" s="312"/>
      <c r="X343" s="312"/>
      <c r="Y343" s="436"/>
      <c r="Z343" s="426"/>
      <c r="AA343" s="426"/>
      <c r="AB343" s="426"/>
      <c r="AC343" s="426"/>
      <c r="AD343" s="426"/>
      <c r="AE343" s="426"/>
      <c r="AF343" s="426"/>
      <c r="AG343" s="426"/>
      <c r="AH343" s="426"/>
      <c r="AI343" s="426"/>
      <c r="AJ343" s="426"/>
      <c r="AK343" s="426"/>
      <c r="AL343" s="426"/>
      <c r="AM343" s="327"/>
    </row>
    <row r="344" spans="1:39" ht="15" outlineLevel="1">
      <c r="A344" s="532">
        <v>22</v>
      </c>
      <c r="B344" s="336" t="s">
        <v>9</v>
      </c>
      <c r="C344" s="312" t="s">
        <v>25</v>
      </c>
      <c r="D344" s="316">
        <v>157656</v>
      </c>
      <c r="E344" s="316"/>
      <c r="F344" s="316"/>
      <c r="G344" s="316"/>
      <c r="H344" s="316"/>
      <c r="I344" s="316"/>
      <c r="J344" s="316"/>
      <c r="K344" s="316"/>
      <c r="L344" s="316"/>
      <c r="M344" s="316"/>
      <c r="N344" s="312"/>
      <c r="O344" s="316">
        <v>6406</v>
      </c>
      <c r="P344" s="316"/>
      <c r="Q344" s="316"/>
      <c r="R344" s="316"/>
      <c r="S344" s="316"/>
      <c r="T344" s="316"/>
      <c r="U344" s="316"/>
      <c r="V344" s="316"/>
      <c r="W344" s="316"/>
      <c r="X344" s="316"/>
      <c r="Y344" s="424"/>
      <c r="Z344" s="429"/>
      <c r="AA344" s="429"/>
      <c r="AB344" s="429"/>
      <c r="AC344" s="429"/>
      <c r="AD344" s="429"/>
      <c r="AE344" s="429"/>
      <c r="AF344" s="429"/>
      <c r="AG344" s="429"/>
      <c r="AH344" s="429"/>
      <c r="AI344" s="429"/>
      <c r="AJ344" s="429"/>
      <c r="AK344" s="429"/>
      <c r="AL344" s="429"/>
      <c r="AM344" s="317">
        <f>SUM(Y344:AL344)</f>
        <v>0</v>
      </c>
    </row>
    <row r="345" spans="1:39" ht="15" outlineLevel="1">
      <c r="B345" s="315" t="s">
        <v>252</v>
      </c>
      <c r="C345" s="312" t="s">
        <v>164</v>
      </c>
      <c r="D345" s="316"/>
      <c r="E345" s="316"/>
      <c r="F345" s="316"/>
      <c r="G345" s="316"/>
      <c r="H345" s="316"/>
      <c r="I345" s="316"/>
      <c r="J345" s="316"/>
      <c r="K345" s="316"/>
      <c r="L345" s="316"/>
      <c r="M345" s="316"/>
      <c r="N345" s="312"/>
      <c r="O345" s="316"/>
      <c r="P345" s="316"/>
      <c r="Q345" s="316"/>
      <c r="R345" s="316"/>
      <c r="S345" s="316"/>
      <c r="T345" s="316"/>
      <c r="U345" s="316"/>
      <c r="V345" s="316"/>
      <c r="W345" s="316"/>
      <c r="X345" s="316"/>
      <c r="Y345" s="425">
        <f>Y344</f>
        <v>0</v>
      </c>
      <c r="Z345" s="425">
        <f>Z344</f>
        <v>0</v>
      </c>
      <c r="AA345" s="425">
        <f t="shared" ref="AA345:AL345" si="102">AA344</f>
        <v>0</v>
      </c>
      <c r="AB345" s="425">
        <f t="shared" si="102"/>
        <v>0</v>
      </c>
      <c r="AC345" s="425">
        <f t="shared" si="102"/>
        <v>0</v>
      </c>
      <c r="AD345" s="425">
        <f t="shared" si="102"/>
        <v>0</v>
      </c>
      <c r="AE345" s="425">
        <f t="shared" si="102"/>
        <v>0</v>
      </c>
      <c r="AF345" s="425">
        <f t="shared" si="102"/>
        <v>0</v>
      </c>
      <c r="AG345" s="425">
        <f t="shared" si="102"/>
        <v>0</v>
      </c>
      <c r="AH345" s="425">
        <f t="shared" si="102"/>
        <v>0</v>
      </c>
      <c r="AI345" s="425">
        <f t="shared" si="102"/>
        <v>0</v>
      </c>
      <c r="AJ345" s="425">
        <f t="shared" si="102"/>
        <v>0</v>
      </c>
      <c r="AK345" s="425">
        <f t="shared" si="102"/>
        <v>0</v>
      </c>
      <c r="AL345" s="425">
        <f t="shared" si="102"/>
        <v>0</v>
      </c>
      <c r="AM345" s="327"/>
    </row>
    <row r="346" spans="1:39" ht="15" outlineLevel="1">
      <c r="B346" s="336"/>
      <c r="C346" s="326"/>
      <c r="D346" s="312"/>
      <c r="E346" s="312"/>
      <c r="F346" s="312"/>
      <c r="G346" s="312"/>
      <c r="H346" s="312"/>
      <c r="I346" s="312"/>
      <c r="J346" s="312"/>
      <c r="K346" s="312"/>
      <c r="L346" s="312"/>
      <c r="M346" s="312"/>
      <c r="N346" s="312"/>
      <c r="O346" s="312"/>
      <c r="P346" s="312"/>
      <c r="Q346" s="312"/>
      <c r="R346" s="312"/>
      <c r="S346" s="312"/>
      <c r="T346" s="312"/>
      <c r="U346" s="312"/>
      <c r="V346" s="312"/>
      <c r="W346" s="312"/>
      <c r="X346" s="312"/>
      <c r="Y346" s="426"/>
      <c r="Z346" s="426"/>
      <c r="AA346" s="426"/>
      <c r="AB346" s="426"/>
      <c r="AC346" s="426"/>
      <c r="AD346" s="426"/>
      <c r="AE346" s="426"/>
      <c r="AF346" s="426"/>
      <c r="AG346" s="426"/>
      <c r="AH346" s="426"/>
      <c r="AI346" s="426"/>
      <c r="AJ346" s="426"/>
      <c r="AK346" s="426"/>
      <c r="AL346" s="426"/>
      <c r="AM346" s="327"/>
    </row>
    <row r="347" spans="1:39" ht="15.6" outlineLevel="1">
      <c r="A347" s="533"/>
      <c r="B347" s="309" t="s">
        <v>14</v>
      </c>
      <c r="C347" s="310"/>
      <c r="D347" s="311"/>
      <c r="E347" s="311"/>
      <c r="F347" s="311"/>
      <c r="G347" s="311"/>
      <c r="H347" s="311"/>
      <c r="I347" s="311"/>
      <c r="J347" s="311"/>
      <c r="K347" s="311"/>
      <c r="L347" s="311"/>
      <c r="M347" s="311"/>
      <c r="N347" s="311"/>
      <c r="O347" s="311"/>
      <c r="P347" s="310"/>
      <c r="Q347" s="310"/>
      <c r="R347" s="310"/>
      <c r="S347" s="310"/>
      <c r="T347" s="310"/>
      <c r="U347" s="310"/>
      <c r="V347" s="310"/>
      <c r="W347" s="310"/>
      <c r="X347" s="310"/>
      <c r="Y347" s="428"/>
      <c r="Z347" s="428"/>
      <c r="AA347" s="428"/>
      <c r="AB347" s="428"/>
      <c r="AC347" s="428"/>
      <c r="AD347" s="428"/>
      <c r="AE347" s="428"/>
      <c r="AF347" s="428"/>
      <c r="AG347" s="428"/>
      <c r="AH347" s="428"/>
      <c r="AI347" s="428"/>
      <c r="AJ347" s="428"/>
      <c r="AK347" s="428"/>
      <c r="AL347" s="428"/>
      <c r="AM347" s="313"/>
    </row>
    <row r="348" spans="1:39" ht="15" outlineLevel="1">
      <c r="A348" s="532">
        <v>23</v>
      </c>
      <c r="B348" s="336" t="s">
        <v>14</v>
      </c>
      <c r="C348" s="312" t="s">
        <v>25</v>
      </c>
      <c r="D348" s="316">
        <v>595251.20499999996</v>
      </c>
      <c r="E348" s="316">
        <f>'7-c.  2013'!AZ36</f>
        <v>568879.24475097703</v>
      </c>
      <c r="F348" s="316">
        <f>'7-c.  2013'!BA36</f>
        <v>566404.77328872704</v>
      </c>
      <c r="G348" s="316">
        <f>'7-c.  2013'!BB36</f>
        <v>504869.75163650501</v>
      </c>
      <c r="H348" s="316">
        <f>'7-c.  2013'!BC36</f>
        <v>478089.00632095302</v>
      </c>
      <c r="I348" s="316">
        <f>'7-c.  2013'!BD36</f>
        <v>456920.92871475202</v>
      </c>
      <c r="J348" s="316">
        <f>'7-c.  2013'!BE36</f>
        <v>431665.822055817</v>
      </c>
      <c r="K348" s="316">
        <f>'7-c.  2013'!BF36</f>
        <v>422616.02008438099</v>
      </c>
      <c r="L348" s="316">
        <f>'7-c.  2013'!BG36</f>
        <v>159748.12099456799</v>
      </c>
      <c r="M348" s="316">
        <f>'7-c.  2013'!BH36</f>
        <v>159456.08974456799</v>
      </c>
      <c r="N348" s="312"/>
      <c r="O348" s="316">
        <v>45.476999999999997</v>
      </c>
      <c r="P348" s="316">
        <f>'7-c.  2013'!U36</f>
        <v>44.107519091</v>
      </c>
      <c r="Q348" s="316">
        <f>'7-c.  2013'!V36</f>
        <v>43.978979256999999</v>
      </c>
      <c r="R348" s="316">
        <f>'7-c.  2013'!W36</f>
        <v>40.782463557</v>
      </c>
      <c r="S348" s="316">
        <f>'7-c.  2013'!X36</f>
        <v>39.400564582000001</v>
      </c>
      <c r="T348" s="316">
        <f>'7-c.  2013'!Y36</f>
        <v>38.300961559000001</v>
      </c>
      <c r="U348" s="316">
        <f>'7-c.  2013'!Z36</f>
        <v>36.989052610000002</v>
      </c>
      <c r="V348" s="316">
        <f>'7-c.  2013'!AA36</f>
        <v>36.989052610000002</v>
      </c>
      <c r="W348" s="316">
        <f>'7-c.  2013'!AB36</f>
        <v>23.334041632999998</v>
      </c>
      <c r="X348" s="316">
        <f>'7-c.  2013'!AC36</f>
        <v>23.021353759</v>
      </c>
      <c r="Y348" s="484">
        <v>1</v>
      </c>
      <c r="Z348" s="424"/>
      <c r="AA348" s="424"/>
      <c r="AB348" s="424"/>
      <c r="AC348" s="424"/>
      <c r="AD348" s="424"/>
      <c r="AE348" s="424"/>
      <c r="AF348" s="424"/>
      <c r="AG348" s="424"/>
      <c r="AH348" s="424"/>
      <c r="AI348" s="424"/>
      <c r="AJ348" s="424"/>
      <c r="AK348" s="424"/>
      <c r="AL348" s="424"/>
      <c r="AM348" s="317">
        <f>SUM(Y348:AL348)</f>
        <v>1</v>
      </c>
    </row>
    <row r="349" spans="1:39" ht="15" outlineLevel="1">
      <c r="B349" s="315" t="s">
        <v>252</v>
      </c>
      <c r="C349" s="312" t="s">
        <v>164</v>
      </c>
      <c r="D349" s="316">
        <v>151562.51819999999</v>
      </c>
      <c r="E349" s="316">
        <f>'7-d.  2014'!AZ54</f>
        <v>149150.66149999999</v>
      </c>
      <c r="F349" s="316">
        <f>'7-d.  2014'!BA54</f>
        <v>148801.1526</v>
      </c>
      <c r="G349" s="316">
        <f>'7-d.  2014'!BB54</f>
        <v>141566.03950000001</v>
      </c>
      <c r="H349" s="316">
        <f>'7-d.  2014'!BC54</f>
        <v>138449.1789</v>
      </c>
      <c r="I349" s="316">
        <f>'7-d.  2014'!BD54</f>
        <v>135724.9424</v>
      </c>
      <c r="J349" s="316">
        <f>'7-d.  2014'!BE54</f>
        <v>132969.53969999999</v>
      </c>
      <c r="K349" s="316">
        <f>'7-d.  2014'!BF54</f>
        <v>131730.02729999999</v>
      </c>
      <c r="L349" s="316">
        <f>'7-d.  2014'!BG54</f>
        <v>99848.049799999993</v>
      </c>
      <c r="M349" s="316">
        <f>'7-d.  2014'!BH54</f>
        <v>99545.458889999994</v>
      </c>
      <c r="N349" s="482"/>
      <c r="O349" s="316">
        <v>31.114999999999998</v>
      </c>
      <c r="P349" s="316">
        <f>'7-d.  2014'!U54</f>
        <v>30.991010200000002</v>
      </c>
      <c r="Q349" s="316">
        <f>'7-d.  2014'!V54</f>
        <v>30.972997240000002</v>
      </c>
      <c r="R349" s="316">
        <f>'7-d.  2014'!W54</f>
        <v>30.59696641</v>
      </c>
      <c r="S349" s="316">
        <f>'7-d.  2014'!X54</f>
        <v>30.434598130000001</v>
      </c>
      <c r="T349" s="316">
        <f>'7-d.  2014'!Y54</f>
        <v>30.292464020000001</v>
      </c>
      <c r="U349" s="316">
        <f>'7-d.  2014'!Z54</f>
        <v>30.148831340000001</v>
      </c>
      <c r="V349" s="316">
        <f>'7-d.  2014'!AA54</f>
        <v>30.148831340000001</v>
      </c>
      <c r="W349" s="316">
        <f>'7-d.  2014'!AB54</f>
        <v>28.490948509999999</v>
      </c>
      <c r="X349" s="316">
        <f>'7-d.  2014'!AC54</f>
        <v>28.166975789999999</v>
      </c>
      <c r="Y349" s="425">
        <f>Y348</f>
        <v>1</v>
      </c>
      <c r="Z349" s="425">
        <f>Z348</f>
        <v>0</v>
      </c>
      <c r="AA349" s="425">
        <f t="shared" ref="AA349:AL349" si="103">AA348</f>
        <v>0</v>
      </c>
      <c r="AB349" s="425">
        <f t="shared" si="103"/>
        <v>0</v>
      </c>
      <c r="AC349" s="425">
        <f t="shared" si="103"/>
        <v>0</v>
      </c>
      <c r="AD349" s="425">
        <f t="shared" si="103"/>
        <v>0</v>
      </c>
      <c r="AE349" s="425">
        <f t="shared" si="103"/>
        <v>0</v>
      </c>
      <c r="AF349" s="425">
        <f t="shared" si="103"/>
        <v>0</v>
      </c>
      <c r="AG349" s="425">
        <f t="shared" si="103"/>
        <v>0</v>
      </c>
      <c r="AH349" s="425">
        <f t="shared" si="103"/>
        <v>0</v>
      </c>
      <c r="AI349" s="425">
        <f t="shared" si="103"/>
        <v>0</v>
      </c>
      <c r="AJ349" s="425">
        <f t="shared" si="103"/>
        <v>0</v>
      </c>
      <c r="AK349" s="425">
        <f t="shared" si="103"/>
        <v>0</v>
      </c>
      <c r="AL349" s="425">
        <f t="shared" si="103"/>
        <v>0</v>
      </c>
      <c r="AM349" s="318"/>
    </row>
    <row r="350" spans="1:39" ht="15" outlineLevel="1">
      <c r="B350" s="336"/>
      <c r="C350" s="326"/>
      <c r="D350" s="312"/>
      <c r="E350" s="312"/>
      <c r="F350" s="312"/>
      <c r="G350" s="312"/>
      <c r="H350" s="312"/>
      <c r="I350" s="312"/>
      <c r="J350" s="312"/>
      <c r="K350" s="312"/>
      <c r="L350" s="312"/>
      <c r="M350" s="312"/>
      <c r="N350" s="312"/>
      <c r="O350" s="312"/>
      <c r="P350" s="312"/>
      <c r="Q350" s="312"/>
      <c r="R350" s="312"/>
      <c r="S350" s="312"/>
      <c r="T350" s="312"/>
      <c r="U350" s="312"/>
      <c r="V350" s="312"/>
      <c r="W350" s="312"/>
      <c r="X350" s="312"/>
      <c r="Y350" s="426"/>
      <c r="Z350" s="426"/>
      <c r="AA350" s="426"/>
      <c r="AB350" s="426"/>
      <c r="AC350" s="426"/>
      <c r="AD350" s="426"/>
      <c r="AE350" s="426"/>
      <c r="AF350" s="426"/>
      <c r="AG350" s="426"/>
      <c r="AH350" s="426"/>
      <c r="AI350" s="426"/>
      <c r="AJ350" s="426"/>
      <c r="AK350" s="426"/>
      <c r="AL350" s="426"/>
      <c r="AM350" s="327"/>
    </row>
    <row r="351" spans="1:39" s="314" customFormat="1" ht="15.6" outlineLevel="1">
      <c r="A351" s="533"/>
      <c r="B351" s="309" t="s">
        <v>502</v>
      </c>
      <c r="C351" s="310"/>
      <c r="D351" s="311"/>
      <c r="E351" s="311"/>
      <c r="F351" s="311"/>
      <c r="G351" s="311"/>
      <c r="H351" s="311"/>
      <c r="I351" s="311"/>
      <c r="J351" s="311"/>
      <c r="K351" s="311"/>
      <c r="L351" s="311"/>
      <c r="M351" s="311"/>
      <c r="N351" s="311"/>
      <c r="O351" s="311"/>
      <c r="P351" s="310"/>
      <c r="Q351" s="310"/>
      <c r="R351" s="310"/>
      <c r="S351" s="310"/>
      <c r="T351" s="310"/>
      <c r="U351" s="310"/>
      <c r="V351" s="310"/>
      <c r="W351" s="310"/>
      <c r="X351" s="310"/>
      <c r="Y351" s="428"/>
      <c r="Z351" s="428"/>
      <c r="AA351" s="428"/>
      <c r="AB351" s="428"/>
      <c r="AC351" s="428"/>
      <c r="AD351" s="428"/>
      <c r="AE351" s="428"/>
      <c r="AF351" s="428"/>
      <c r="AG351" s="428"/>
      <c r="AH351" s="428"/>
      <c r="AI351" s="428"/>
      <c r="AJ351" s="428"/>
      <c r="AK351" s="428"/>
      <c r="AL351" s="428"/>
      <c r="AM351" s="313"/>
    </row>
    <row r="352" spans="1:39" s="304" customFormat="1" ht="15" outlineLevel="1">
      <c r="A352" s="532">
        <v>24</v>
      </c>
      <c r="B352" s="336" t="s">
        <v>14</v>
      </c>
      <c r="C352" s="312" t="s">
        <v>25</v>
      </c>
      <c r="D352" s="316"/>
      <c r="E352" s="316"/>
      <c r="F352" s="316"/>
      <c r="G352" s="316"/>
      <c r="H352" s="316"/>
      <c r="I352" s="316"/>
      <c r="J352" s="316"/>
      <c r="K352" s="316"/>
      <c r="L352" s="316"/>
      <c r="M352" s="316"/>
      <c r="N352" s="312"/>
      <c r="O352" s="316"/>
      <c r="P352" s="316"/>
      <c r="Q352" s="316"/>
      <c r="R352" s="316"/>
      <c r="S352" s="316"/>
      <c r="T352" s="316"/>
      <c r="U352" s="316"/>
      <c r="V352" s="316"/>
      <c r="W352" s="316"/>
      <c r="X352" s="316"/>
      <c r="Y352" s="424"/>
      <c r="Z352" s="424"/>
      <c r="AA352" s="424"/>
      <c r="AB352" s="424"/>
      <c r="AC352" s="424"/>
      <c r="AD352" s="424"/>
      <c r="AE352" s="424"/>
      <c r="AF352" s="424"/>
      <c r="AG352" s="424"/>
      <c r="AH352" s="424"/>
      <c r="AI352" s="424"/>
      <c r="AJ352" s="424"/>
      <c r="AK352" s="424"/>
      <c r="AL352" s="424"/>
      <c r="AM352" s="317">
        <f>SUM(Y352:AL352)</f>
        <v>0</v>
      </c>
    </row>
    <row r="353" spans="1:39" s="304" customFormat="1" ht="15" outlineLevel="1">
      <c r="A353" s="532"/>
      <c r="B353" s="336" t="s">
        <v>252</v>
      </c>
      <c r="C353" s="312" t="s">
        <v>164</v>
      </c>
      <c r="D353" s="316"/>
      <c r="E353" s="316"/>
      <c r="F353" s="316"/>
      <c r="G353" s="316"/>
      <c r="H353" s="316"/>
      <c r="I353" s="316"/>
      <c r="J353" s="316"/>
      <c r="K353" s="316"/>
      <c r="L353" s="316"/>
      <c r="M353" s="316"/>
      <c r="N353" s="482"/>
      <c r="O353" s="316"/>
      <c r="P353" s="316"/>
      <c r="Q353" s="316"/>
      <c r="R353" s="316"/>
      <c r="S353" s="316"/>
      <c r="T353" s="316"/>
      <c r="U353" s="316"/>
      <c r="V353" s="316"/>
      <c r="W353" s="316"/>
      <c r="X353" s="316"/>
      <c r="Y353" s="425">
        <f>Y352</f>
        <v>0</v>
      </c>
      <c r="Z353" s="425">
        <f>Z352</f>
        <v>0</v>
      </c>
      <c r="AA353" s="425">
        <f t="shared" ref="AA353:AL353" si="104">AA352</f>
        <v>0</v>
      </c>
      <c r="AB353" s="425">
        <f t="shared" si="104"/>
        <v>0</v>
      </c>
      <c r="AC353" s="425">
        <f t="shared" si="104"/>
        <v>0</v>
      </c>
      <c r="AD353" s="425">
        <f t="shared" si="104"/>
        <v>0</v>
      </c>
      <c r="AE353" s="425">
        <f t="shared" si="104"/>
        <v>0</v>
      </c>
      <c r="AF353" s="425">
        <f t="shared" si="104"/>
        <v>0</v>
      </c>
      <c r="AG353" s="425">
        <f t="shared" si="104"/>
        <v>0</v>
      </c>
      <c r="AH353" s="425">
        <f t="shared" si="104"/>
        <v>0</v>
      </c>
      <c r="AI353" s="425">
        <f t="shared" si="104"/>
        <v>0</v>
      </c>
      <c r="AJ353" s="425">
        <f t="shared" si="104"/>
        <v>0</v>
      </c>
      <c r="AK353" s="425">
        <f t="shared" si="104"/>
        <v>0</v>
      </c>
      <c r="AL353" s="425">
        <f t="shared" si="104"/>
        <v>0</v>
      </c>
      <c r="AM353" s="318"/>
    </row>
    <row r="354" spans="1:39" s="304" customFormat="1" ht="15" outlineLevel="1">
      <c r="A354" s="532"/>
      <c r="B354" s="336"/>
      <c r="C354" s="326"/>
      <c r="D354" s="312"/>
      <c r="E354" s="312"/>
      <c r="F354" s="312"/>
      <c r="G354" s="312"/>
      <c r="H354" s="312"/>
      <c r="I354" s="312"/>
      <c r="J354" s="312"/>
      <c r="K354" s="312"/>
      <c r="L354" s="312"/>
      <c r="M354" s="312"/>
      <c r="N354" s="312"/>
      <c r="O354" s="312"/>
      <c r="P354" s="312"/>
      <c r="Q354" s="312"/>
      <c r="R354" s="312"/>
      <c r="S354" s="312"/>
      <c r="T354" s="312"/>
      <c r="U354" s="312"/>
      <c r="V354" s="312"/>
      <c r="W354" s="312"/>
      <c r="X354" s="312"/>
      <c r="Y354" s="426"/>
      <c r="Z354" s="426"/>
      <c r="AA354" s="426"/>
      <c r="AB354" s="426"/>
      <c r="AC354" s="426"/>
      <c r="AD354" s="426"/>
      <c r="AE354" s="426"/>
      <c r="AF354" s="426"/>
      <c r="AG354" s="426"/>
      <c r="AH354" s="426"/>
      <c r="AI354" s="426"/>
      <c r="AJ354" s="426"/>
      <c r="AK354" s="426"/>
      <c r="AL354" s="426"/>
      <c r="AM354" s="327"/>
    </row>
    <row r="355" spans="1:39" s="304" customFormat="1" ht="15" outlineLevel="1">
      <c r="A355" s="532">
        <v>25</v>
      </c>
      <c r="B355" s="335" t="s">
        <v>21</v>
      </c>
      <c r="C355" s="312" t="s">
        <v>25</v>
      </c>
      <c r="D355" s="316"/>
      <c r="E355" s="316"/>
      <c r="F355" s="316"/>
      <c r="G355" s="316"/>
      <c r="H355" s="316"/>
      <c r="I355" s="316"/>
      <c r="J355" s="316"/>
      <c r="K355" s="316"/>
      <c r="L355" s="316"/>
      <c r="M355" s="316"/>
      <c r="N355" s="316">
        <v>0</v>
      </c>
      <c r="O355" s="316"/>
      <c r="P355" s="316"/>
      <c r="Q355" s="316"/>
      <c r="R355" s="316"/>
      <c r="S355" s="316"/>
      <c r="T355" s="316"/>
      <c r="U355" s="316"/>
      <c r="V355" s="316"/>
      <c r="W355" s="316"/>
      <c r="X355" s="316"/>
      <c r="Y355" s="429"/>
      <c r="Z355" s="429"/>
      <c r="AA355" s="429"/>
      <c r="AB355" s="429"/>
      <c r="AC355" s="429"/>
      <c r="AD355" s="429"/>
      <c r="AE355" s="429"/>
      <c r="AF355" s="429"/>
      <c r="AG355" s="429"/>
      <c r="AH355" s="429"/>
      <c r="AI355" s="429"/>
      <c r="AJ355" s="429"/>
      <c r="AK355" s="429"/>
      <c r="AL355" s="429"/>
      <c r="AM355" s="317">
        <f>SUM(Y355:AL355)</f>
        <v>0</v>
      </c>
    </row>
    <row r="356" spans="1:39" s="304" customFormat="1" ht="15" outlineLevel="1">
      <c r="A356" s="532"/>
      <c r="B356" s="336" t="s">
        <v>252</v>
      </c>
      <c r="C356" s="312" t="s">
        <v>164</v>
      </c>
      <c r="D356" s="316"/>
      <c r="E356" s="316"/>
      <c r="F356" s="316"/>
      <c r="G356" s="316"/>
      <c r="H356" s="316"/>
      <c r="I356" s="316"/>
      <c r="J356" s="316"/>
      <c r="K356" s="316"/>
      <c r="L356" s="316"/>
      <c r="M356" s="316"/>
      <c r="N356" s="316">
        <f>N355</f>
        <v>0</v>
      </c>
      <c r="O356" s="316"/>
      <c r="P356" s="316"/>
      <c r="Q356" s="316"/>
      <c r="R356" s="316"/>
      <c r="S356" s="316"/>
      <c r="T356" s="316"/>
      <c r="U356" s="316"/>
      <c r="V356" s="316"/>
      <c r="W356" s="316"/>
      <c r="X356" s="316"/>
      <c r="Y356" s="425">
        <f>Y355</f>
        <v>0</v>
      </c>
      <c r="Z356" s="425">
        <f>Z355</f>
        <v>0</v>
      </c>
      <c r="AA356" s="425">
        <f t="shared" ref="AA356:AL356" si="105">AA355</f>
        <v>0</v>
      </c>
      <c r="AB356" s="425">
        <f t="shared" si="105"/>
        <v>0</v>
      </c>
      <c r="AC356" s="425">
        <f t="shared" si="105"/>
        <v>0</v>
      </c>
      <c r="AD356" s="425">
        <f t="shared" si="105"/>
        <v>0</v>
      </c>
      <c r="AE356" s="425">
        <f t="shared" si="105"/>
        <v>0</v>
      </c>
      <c r="AF356" s="425">
        <f t="shared" si="105"/>
        <v>0</v>
      </c>
      <c r="AG356" s="425">
        <f t="shared" si="105"/>
        <v>0</v>
      </c>
      <c r="AH356" s="425">
        <f t="shared" si="105"/>
        <v>0</v>
      </c>
      <c r="AI356" s="425">
        <f t="shared" si="105"/>
        <v>0</v>
      </c>
      <c r="AJ356" s="425">
        <f t="shared" si="105"/>
        <v>0</v>
      </c>
      <c r="AK356" s="425">
        <f t="shared" si="105"/>
        <v>0</v>
      </c>
      <c r="AL356" s="425">
        <f t="shared" si="105"/>
        <v>0</v>
      </c>
      <c r="AM356" s="332"/>
    </row>
    <row r="357" spans="1:39" s="304" customFormat="1" ht="15" outlineLevel="1">
      <c r="A357" s="532"/>
      <c r="B357" s="335"/>
      <c r="C357" s="333"/>
      <c r="D357" s="312"/>
      <c r="E357" s="312"/>
      <c r="F357" s="312"/>
      <c r="G357" s="312"/>
      <c r="H357" s="312"/>
      <c r="I357" s="312"/>
      <c r="J357" s="312"/>
      <c r="K357" s="312"/>
      <c r="L357" s="312"/>
      <c r="M357" s="312"/>
      <c r="N357" s="312"/>
      <c r="O357" s="312"/>
      <c r="P357" s="312"/>
      <c r="Q357" s="312"/>
      <c r="R357" s="312"/>
      <c r="S357" s="312"/>
      <c r="T357" s="312"/>
      <c r="U357" s="312"/>
      <c r="V357" s="312"/>
      <c r="W357" s="312"/>
      <c r="X357" s="312"/>
      <c r="Y357" s="430"/>
      <c r="Z357" s="431"/>
      <c r="AA357" s="430"/>
      <c r="AB357" s="430"/>
      <c r="AC357" s="430"/>
      <c r="AD357" s="430"/>
      <c r="AE357" s="430"/>
      <c r="AF357" s="430"/>
      <c r="AG357" s="430"/>
      <c r="AH357" s="430"/>
      <c r="AI357" s="430"/>
      <c r="AJ357" s="430"/>
      <c r="AK357" s="430"/>
      <c r="AL357" s="430"/>
      <c r="AM357" s="334"/>
    </row>
    <row r="358" spans="1:39" ht="15.6" outlineLevel="1">
      <c r="A358" s="533"/>
      <c r="B358" s="309" t="s">
        <v>15</v>
      </c>
      <c r="C358" s="341"/>
      <c r="D358" s="311"/>
      <c r="E358" s="310"/>
      <c r="F358" s="310"/>
      <c r="G358" s="310"/>
      <c r="H358" s="310"/>
      <c r="I358" s="310"/>
      <c r="J358" s="310"/>
      <c r="K358" s="310"/>
      <c r="L358" s="310"/>
      <c r="M358" s="310"/>
      <c r="N358" s="312"/>
      <c r="O358" s="310"/>
      <c r="P358" s="310"/>
      <c r="Q358" s="310"/>
      <c r="R358" s="310"/>
      <c r="S358" s="310"/>
      <c r="T358" s="310"/>
      <c r="U358" s="310"/>
      <c r="V358" s="310"/>
      <c r="W358" s="310"/>
      <c r="X358" s="310"/>
      <c r="Y358" s="428"/>
      <c r="Z358" s="428"/>
      <c r="AA358" s="428"/>
      <c r="AB358" s="428"/>
      <c r="AC358" s="428"/>
      <c r="AD358" s="428"/>
      <c r="AE358" s="428"/>
      <c r="AF358" s="428"/>
      <c r="AG358" s="428"/>
      <c r="AH358" s="428"/>
      <c r="AI358" s="428"/>
      <c r="AJ358" s="428"/>
      <c r="AK358" s="428"/>
      <c r="AL358" s="428"/>
      <c r="AM358" s="313"/>
    </row>
    <row r="359" spans="1:39" ht="15" outlineLevel="1">
      <c r="A359" s="532">
        <v>26</v>
      </c>
      <c r="B359" s="342" t="s">
        <v>16</v>
      </c>
      <c r="C359" s="312" t="s">
        <v>25</v>
      </c>
      <c r="D359" s="316"/>
      <c r="E359" s="316"/>
      <c r="F359" s="316"/>
      <c r="G359" s="316"/>
      <c r="H359" s="316"/>
      <c r="I359" s="316"/>
      <c r="J359" s="316"/>
      <c r="K359" s="316"/>
      <c r="L359" s="316"/>
      <c r="M359" s="316"/>
      <c r="N359" s="316">
        <v>12</v>
      </c>
      <c r="O359" s="316"/>
      <c r="P359" s="316"/>
      <c r="Q359" s="316"/>
      <c r="R359" s="316"/>
      <c r="S359" s="316"/>
      <c r="T359" s="316"/>
      <c r="U359" s="316"/>
      <c r="V359" s="316"/>
      <c r="W359" s="316"/>
      <c r="X359" s="316"/>
      <c r="Y359" s="440"/>
      <c r="Z359" s="429"/>
      <c r="AA359" s="429"/>
      <c r="AB359" s="429"/>
      <c r="AC359" s="429"/>
      <c r="AD359" s="429"/>
      <c r="AE359" s="429"/>
      <c r="AF359" s="429"/>
      <c r="AG359" s="429"/>
      <c r="AH359" s="429"/>
      <c r="AI359" s="429"/>
      <c r="AJ359" s="429"/>
      <c r="AK359" s="429"/>
      <c r="AL359" s="429"/>
      <c r="AM359" s="317">
        <f>SUM(Y359:AL359)</f>
        <v>0</v>
      </c>
    </row>
    <row r="360" spans="1:39" ht="15" outlineLevel="1">
      <c r="B360" s="315" t="s">
        <v>252</v>
      </c>
      <c r="C360" s="312" t="s">
        <v>164</v>
      </c>
      <c r="D360" s="316"/>
      <c r="E360" s="316"/>
      <c r="F360" s="316"/>
      <c r="G360" s="316"/>
      <c r="H360" s="316"/>
      <c r="I360" s="316"/>
      <c r="J360" s="316"/>
      <c r="K360" s="316"/>
      <c r="L360" s="316"/>
      <c r="M360" s="316"/>
      <c r="N360" s="316">
        <f>N359</f>
        <v>12</v>
      </c>
      <c r="O360" s="316"/>
      <c r="P360" s="316"/>
      <c r="Q360" s="316"/>
      <c r="R360" s="316"/>
      <c r="S360" s="316"/>
      <c r="T360" s="316"/>
      <c r="U360" s="316"/>
      <c r="V360" s="316"/>
      <c r="W360" s="316"/>
      <c r="X360" s="316"/>
      <c r="Y360" s="425">
        <f>Y359</f>
        <v>0</v>
      </c>
      <c r="Z360" s="425">
        <f>Z359</f>
        <v>0</v>
      </c>
      <c r="AA360" s="425">
        <f t="shared" ref="AA360:AL360" si="106">AA359</f>
        <v>0</v>
      </c>
      <c r="AB360" s="425">
        <f t="shared" si="106"/>
        <v>0</v>
      </c>
      <c r="AC360" s="425">
        <f t="shared" si="106"/>
        <v>0</v>
      </c>
      <c r="AD360" s="425">
        <f t="shared" si="106"/>
        <v>0</v>
      </c>
      <c r="AE360" s="425">
        <f t="shared" si="106"/>
        <v>0</v>
      </c>
      <c r="AF360" s="425">
        <f t="shared" si="106"/>
        <v>0</v>
      </c>
      <c r="AG360" s="425">
        <f t="shared" si="106"/>
        <v>0</v>
      </c>
      <c r="AH360" s="425">
        <f t="shared" si="106"/>
        <v>0</v>
      </c>
      <c r="AI360" s="425">
        <f t="shared" si="106"/>
        <v>0</v>
      </c>
      <c r="AJ360" s="425">
        <f t="shared" si="106"/>
        <v>0</v>
      </c>
      <c r="AK360" s="425">
        <f t="shared" si="106"/>
        <v>0</v>
      </c>
      <c r="AL360" s="425">
        <f t="shared" si="106"/>
        <v>0</v>
      </c>
      <c r="AM360" s="327"/>
    </row>
    <row r="361" spans="1:39" ht="15" outlineLevel="1">
      <c r="A361" s="535"/>
      <c r="B361" s="343"/>
      <c r="C361" s="312"/>
      <c r="D361" s="312"/>
      <c r="E361" s="312"/>
      <c r="F361" s="312"/>
      <c r="G361" s="312"/>
      <c r="H361" s="312"/>
      <c r="I361" s="312"/>
      <c r="J361" s="312"/>
      <c r="K361" s="312"/>
      <c r="L361" s="312"/>
      <c r="M361" s="312"/>
      <c r="N361" s="312"/>
      <c r="O361" s="312"/>
      <c r="P361" s="312"/>
      <c r="Q361" s="312"/>
      <c r="R361" s="312"/>
      <c r="S361" s="312"/>
      <c r="T361" s="312"/>
      <c r="U361" s="312"/>
      <c r="V361" s="312"/>
      <c r="W361" s="312"/>
      <c r="X361" s="312"/>
      <c r="Y361" s="437"/>
      <c r="Z361" s="438"/>
      <c r="AA361" s="438"/>
      <c r="AB361" s="438"/>
      <c r="AC361" s="438"/>
      <c r="AD361" s="438"/>
      <c r="AE361" s="438"/>
      <c r="AF361" s="438"/>
      <c r="AG361" s="438"/>
      <c r="AH361" s="438"/>
      <c r="AI361" s="438"/>
      <c r="AJ361" s="438"/>
      <c r="AK361" s="438"/>
      <c r="AL361" s="438"/>
      <c r="AM361" s="318"/>
    </row>
    <row r="362" spans="1:39" ht="15" outlineLevel="1">
      <c r="A362" s="532">
        <v>27</v>
      </c>
      <c r="B362" s="342" t="s">
        <v>17</v>
      </c>
      <c r="C362" s="312" t="s">
        <v>25</v>
      </c>
      <c r="D362" s="316">
        <v>221916</v>
      </c>
      <c r="E362" s="316">
        <f>'7-c.  2013'!AZ56</f>
        <v>221916</v>
      </c>
      <c r="F362" s="316">
        <f>'7-c.  2013'!BA56</f>
        <v>221916</v>
      </c>
      <c r="G362" s="316">
        <f>'7-c.  2013'!BB56</f>
        <v>221916</v>
      </c>
      <c r="H362" s="316">
        <f>'7-c.  2013'!BC56</f>
        <v>221916</v>
      </c>
      <c r="I362" s="316">
        <f>'7-c.  2013'!BD56</f>
        <v>221916</v>
      </c>
      <c r="J362" s="316">
        <f>'7-c.  2013'!BE56</f>
        <v>221916</v>
      </c>
      <c r="K362" s="316">
        <f>'7-c.  2013'!BF56</f>
        <v>221916</v>
      </c>
      <c r="L362" s="316">
        <f>'7-c.  2013'!BG56</f>
        <v>221916</v>
      </c>
      <c r="M362" s="316">
        <f>'7-c.  2013'!BH56</f>
        <v>221916</v>
      </c>
      <c r="N362" s="316">
        <v>12</v>
      </c>
      <c r="O362" s="316">
        <v>82.5</v>
      </c>
      <c r="P362" s="316">
        <f>'7-c.  2013'!U56</f>
        <v>82.5</v>
      </c>
      <c r="Q362" s="316">
        <f>'7-c.  2013'!V56</f>
        <v>82.5</v>
      </c>
      <c r="R362" s="316">
        <f>'7-c.  2013'!W56</f>
        <v>82.5</v>
      </c>
      <c r="S362" s="316">
        <f>'7-c.  2013'!X56</f>
        <v>82.5</v>
      </c>
      <c r="T362" s="316">
        <f>'7-c.  2013'!Y56</f>
        <v>82.5</v>
      </c>
      <c r="U362" s="316">
        <f>'7-c.  2013'!Z56</f>
        <v>82.5</v>
      </c>
      <c r="V362" s="316">
        <f>'7-c.  2013'!AA56</f>
        <v>82.5</v>
      </c>
      <c r="W362" s="316">
        <f>'7-c.  2013'!AB56</f>
        <v>82.5</v>
      </c>
      <c r="X362" s="316">
        <f>'7-c.  2013'!AC56</f>
        <v>82.5</v>
      </c>
      <c r="Y362" s="440"/>
      <c r="Z362" s="429"/>
      <c r="AA362" s="429">
        <v>0.17</v>
      </c>
      <c r="AB362" s="429"/>
      <c r="AC362" s="429"/>
      <c r="AD362" s="429"/>
      <c r="AE362" s="429"/>
      <c r="AF362" s="429"/>
      <c r="AG362" s="429"/>
      <c r="AH362" s="429"/>
      <c r="AI362" s="429"/>
      <c r="AJ362" s="429"/>
      <c r="AK362" s="429"/>
      <c r="AL362" s="429"/>
      <c r="AM362" s="317">
        <f>SUM(Y362:AL362)</f>
        <v>0.17</v>
      </c>
    </row>
    <row r="363" spans="1:39" ht="15" outlineLevel="1">
      <c r="B363" s="315" t="s">
        <v>252</v>
      </c>
      <c r="C363" s="312" t="s">
        <v>164</v>
      </c>
      <c r="D363" s="316">
        <v>-18458.640000000003</v>
      </c>
      <c r="E363" s="316">
        <f>'7-d.  2014'!AZ58</f>
        <v>-18458.64</v>
      </c>
      <c r="F363" s="316">
        <f>'7-d.  2014'!BA58</f>
        <v>-18458.64</v>
      </c>
      <c r="G363" s="316">
        <f>'7-d.  2014'!BB58</f>
        <v>-18458.64</v>
      </c>
      <c r="H363" s="316">
        <f>'7-d.  2014'!BC58</f>
        <v>-18458.64</v>
      </c>
      <c r="I363" s="316">
        <f>'7-d.  2014'!BD58</f>
        <v>-18458.64</v>
      </c>
      <c r="J363" s="316">
        <f>'7-d.  2014'!BE58</f>
        <v>-18458.64</v>
      </c>
      <c r="K363" s="316">
        <f>'7-d.  2014'!BF58</f>
        <v>-18458.64</v>
      </c>
      <c r="L363" s="316">
        <f>'7-d.  2014'!BG58</f>
        <v>-18458.64</v>
      </c>
      <c r="M363" s="316">
        <f>'7-d.  2014'!BH58</f>
        <v>-18458.64</v>
      </c>
      <c r="N363" s="316">
        <f>N362</f>
        <v>12</v>
      </c>
      <c r="O363" s="316">
        <v>-23.24</v>
      </c>
      <c r="P363" s="316">
        <f>'7-d.  2014'!U58</f>
        <v>-23.24</v>
      </c>
      <c r="Q363" s="316">
        <f>'7-d.  2014'!V58</f>
        <v>-23.24</v>
      </c>
      <c r="R363" s="316">
        <f>'7-d.  2014'!W58</f>
        <v>-23.24</v>
      </c>
      <c r="S363" s="316">
        <f>'7-d.  2014'!X58</f>
        <v>-23.24</v>
      </c>
      <c r="T363" s="316">
        <f>'7-d.  2014'!Y58</f>
        <v>-23.24</v>
      </c>
      <c r="U363" s="316">
        <f>'7-d.  2014'!Z58</f>
        <v>-23.24</v>
      </c>
      <c r="V363" s="316">
        <f>'7-d.  2014'!AA58</f>
        <v>-23.24</v>
      </c>
      <c r="W363" s="316">
        <f>'7-d.  2014'!AB58</f>
        <v>-23.24</v>
      </c>
      <c r="X363" s="316">
        <f>'7-d.  2014'!AC58</f>
        <v>-23.24</v>
      </c>
      <c r="Y363" s="425">
        <f>Y362</f>
        <v>0</v>
      </c>
      <c r="Z363" s="425">
        <f>Z362</f>
        <v>0</v>
      </c>
      <c r="AA363" s="425">
        <f t="shared" ref="AA363:AL363" si="107">AA362</f>
        <v>0.17</v>
      </c>
      <c r="AB363" s="425">
        <f t="shared" si="107"/>
        <v>0</v>
      </c>
      <c r="AC363" s="425">
        <f t="shared" si="107"/>
        <v>0</v>
      </c>
      <c r="AD363" s="425">
        <f t="shared" si="107"/>
        <v>0</v>
      </c>
      <c r="AE363" s="425">
        <f t="shared" si="107"/>
        <v>0</v>
      </c>
      <c r="AF363" s="425">
        <f t="shared" si="107"/>
        <v>0</v>
      </c>
      <c r="AG363" s="425">
        <f t="shared" si="107"/>
        <v>0</v>
      </c>
      <c r="AH363" s="425">
        <f t="shared" si="107"/>
        <v>0</v>
      </c>
      <c r="AI363" s="425">
        <f t="shared" si="107"/>
        <v>0</v>
      </c>
      <c r="AJ363" s="425">
        <f t="shared" si="107"/>
        <v>0</v>
      </c>
      <c r="AK363" s="425">
        <f t="shared" si="107"/>
        <v>0</v>
      </c>
      <c r="AL363" s="425">
        <f t="shared" si="107"/>
        <v>0</v>
      </c>
      <c r="AM363" s="327"/>
    </row>
    <row r="364" spans="1:39" ht="15.6" outlineLevel="1">
      <c r="A364" s="535"/>
      <c r="B364" s="344"/>
      <c r="C364" s="321"/>
      <c r="D364" s="312"/>
      <c r="E364" s="312"/>
      <c r="F364" s="312"/>
      <c r="G364" s="312"/>
      <c r="H364" s="312"/>
      <c r="I364" s="312"/>
      <c r="J364" s="312"/>
      <c r="K364" s="312"/>
      <c r="L364" s="312"/>
      <c r="M364" s="312"/>
      <c r="N364" s="321"/>
      <c r="O364" s="312"/>
      <c r="P364" s="312"/>
      <c r="Q364" s="312"/>
      <c r="R364" s="312"/>
      <c r="S364" s="312"/>
      <c r="T364" s="312"/>
      <c r="U364" s="312"/>
      <c r="V364" s="312"/>
      <c r="W364" s="312"/>
      <c r="X364" s="312"/>
      <c r="Y364" s="426"/>
      <c r="Z364" s="426"/>
      <c r="AA364" s="426"/>
      <c r="AB364" s="426"/>
      <c r="AC364" s="426"/>
      <c r="AD364" s="426"/>
      <c r="AE364" s="426"/>
      <c r="AF364" s="426"/>
      <c r="AG364" s="426"/>
      <c r="AH364" s="426"/>
      <c r="AI364" s="426"/>
      <c r="AJ364" s="426"/>
      <c r="AK364" s="426"/>
      <c r="AL364" s="426"/>
      <c r="AM364" s="327"/>
    </row>
    <row r="365" spans="1:39" ht="15" outlineLevel="1">
      <c r="A365" s="532">
        <v>28</v>
      </c>
      <c r="B365" s="342" t="s">
        <v>18</v>
      </c>
      <c r="C365" s="312" t="s">
        <v>25</v>
      </c>
      <c r="D365" s="316"/>
      <c r="E365" s="316"/>
      <c r="F365" s="316"/>
      <c r="G365" s="316"/>
      <c r="H365" s="316"/>
      <c r="I365" s="316"/>
      <c r="J365" s="316"/>
      <c r="K365" s="316"/>
      <c r="L365" s="316"/>
      <c r="M365" s="316"/>
      <c r="N365" s="316">
        <v>0</v>
      </c>
      <c r="O365" s="316"/>
      <c r="P365" s="316"/>
      <c r="Q365" s="316"/>
      <c r="R365" s="316"/>
      <c r="S365" s="316"/>
      <c r="T365" s="316"/>
      <c r="U365" s="316"/>
      <c r="V365" s="316"/>
      <c r="W365" s="316"/>
      <c r="X365" s="316"/>
      <c r="Y365" s="440"/>
      <c r="Z365" s="429"/>
      <c r="AA365" s="429"/>
      <c r="AB365" s="429"/>
      <c r="AC365" s="429"/>
      <c r="AD365" s="429"/>
      <c r="AE365" s="429"/>
      <c r="AF365" s="429"/>
      <c r="AG365" s="429"/>
      <c r="AH365" s="429"/>
      <c r="AI365" s="429"/>
      <c r="AJ365" s="429"/>
      <c r="AK365" s="429"/>
      <c r="AL365" s="429"/>
      <c r="AM365" s="317">
        <f>SUM(Y365:AL365)</f>
        <v>0</v>
      </c>
    </row>
    <row r="366" spans="1:39" ht="15" outlineLevel="1">
      <c r="B366" s="315" t="s">
        <v>252</v>
      </c>
      <c r="C366" s="312" t="s">
        <v>164</v>
      </c>
      <c r="D366" s="316"/>
      <c r="E366" s="316"/>
      <c r="F366" s="316"/>
      <c r="G366" s="316"/>
      <c r="H366" s="316"/>
      <c r="I366" s="316"/>
      <c r="J366" s="316"/>
      <c r="K366" s="316"/>
      <c r="L366" s="316"/>
      <c r="M366" s="316"/>
      <c r="N366" s="316">
        <f>N365</f>
        <v>0</v>
      </c>
      <c r="O366" s="316"/>
      <c r="P366" s="316"/>
      <c r="Q366" s="316"/>
      <c r="R366" s="316"/>
      <c r="S366" s="316"/>
      <c r="T366" s="316"/>
      <c r="U366" s="316"/>
      <c r="V366" s="316"/>
      <c r="W366" s="316"/>
      <c r="X366" s="316"/>
      <c r="Y366" s="425">
        <f>Y365</f>
        <v>0</v>
      </c>
      <c r="Z366" s="425">
        <f>Z365</f>
        <v>0</v>
      </c>
      <c r="AA366" s="425">
        <f t="shared" ref="AA366:AL366" si="108">AA365</f>
        <v>0</v>
      </c>
      <c r="AB366" s="425">
        <f t="shared" si="108"/>
        <v>0</v>
      </c>
      <c r="AC366" s="425">
        <f t="shared" si="108"/>
        <v>0</v>
      </c>
      <c r="AD366" s="425">
        <f t="shared" si="108"/>
        <v>0</v>
      </c>
      <c r="AE366" s="425">
        <f t="shared" si="108"/>
        <v>0</v>
      </c>
      <c r="AF366" s="425">
        <f t="shared" si="108"/>
        <v>0</v>
      </c>
      <c r="AG366" s="425">
        <f t="shared" si="108"/>
        <v>0</v>
      </c>
      <c r="AH366" s="425">
        <f t="shared" si="108"/>
        <v>0</v>
      </c>
      <c r="AI366" s="425">
        <f t="shared" si="108"/>
        <v>0</v>
      </c>
      <c r="AJ366" s="425">
        <f t="shared" si="108"/>
        <v>0</v>
      </c>
      <c r="AK366" s="425">
        <f t="shared" si="108"/>
        <v>0</v>
      </c>
      <c r="AL366" s="425">
        <f t="shared" si="108"/>
        <v>0</v>
      </c>
      <c r="AM366" s="318"/>
    </row>
    <row r="367" spans="1:39" ht="15" outlineLevel="1">
      <c r="A367" s="535"/>
      <c r="B367" s="343"/>
      <c r="C367" s="312"/>
      <c r="D367" s="312"/>
      <c r="E367" s="312"/>
      <c r="F367" s="312"/>
      <c r="G367" s="312"/>
      <c r="H367" s="312"/>
      <c r="I367" s="312"/>
      <c r="J367" s="312"/>
      <c r="K367" s="312"/>
      <c r="L367" s="312"/>
      <c r="M367" s="312"/>
      <c r="N367" s="312"/>
      <c r="O367" s="312"/>
      <c r="P367" s="312"/>
      <c r="Q367" s="312"/>
      <c r="R367" s="312"/>
      <c r="S367" s="312"/>
      <c r="T367" s="312"/>
      <c r="U367" s="312"/>
      <c r="V367" s="312"/>
      <c r="W367" s="312"/>
      <c r="X367" s="312"/>
      <c r="Y367" s="426"/>
      <c r="Z367" s="426"/>
      <c r="AA367" s="426"/>
      <c r="AB367" s="426"/>
      <c r="AC367" s="426"/>
      <c r="AD367" s="426"/>
      <c r="AE367" s="426"/>
      <c r="AF367" s="426"/>
      <c r="AG367" s="426"/>
      <c r="AH367" s="426"/>
      <c r="AI367" s="426"/>
      <c r="AJ367" s="426"/>
      <c r="AK367" s="426"/>
      <c r="AL367" s="426"/>
      <c r="AM367" s="327"/>
    </row>
    <row r="368" spans="1:39" ht="15" outlineLevel="1">
      <c r="A368" s="532">
        <v>29</v>
      </c>
      <c r="B368" s="345" t="s">
        <v>19</v>
      </c>
      <c r="C368" s="312" t="s">
        <v>25</v>
      </c>
      <c r="D368" s="316"/>
      <c r="E368" s="316"/>
      <c r="F368" s="316"/>
      <c r="G368" s="316"/>
      <c r="H368" s="316"/>
      <c r="I368" s="316"/>
      <c r="J368" s="316"/>
      <c r="K368" s="316"/>
      <c r="L368" s="316"/>
      <c r="M368" s="316"/>
      <c r="N368" s="316">
        <v>0</v>
      </c>
      <c r="O368" s="316"/>
      <c r="P368" s="316"/>
      <c r="Q368" s="316"/>
      <c r="R368" s="316"/>
      <c r="S368" s="316"/>
      <c r="T368" s="316"/>
      <c r="U368" s="316"/>
      <c r="V368" s="316"/>
      <c r="W368" s="316"/>
      <c r="X368" s="316"/>
      <c r="Y368" s="440"/>
      <c r="Z368" s="429"/>
      <c r="AA368" s="429"/>
      <c r="AB368" s="429"/>
      <c r="AC368" s="429"/>
      <c r="AD368" s="429"/>
      <c r="AE368" s="429"/>
      <c r="AF368" s="429"/>
      <c r="AG368" s="429"/>
      <c r="AH368" s="429"/>
      <c r="AI368" s="429"/>
      <c r="AJ368" s="429"/>
      <c r="AK368" s="429"/>
      <c r="AL368" s="429"/>
      <c r="AM368" s="317">
        <f>SUM(Y368:AL368)</f>
        <v>0</v>
      </c>
    </row>
    <row r="369" spans="1:39" ht="15" outlineLevel="1">
      <c r="B369" s="345" t="s">
        <v>252</v>
      </c>
      <c r="C369" s="312" t="s">
        <v>164</v>
      </c>
      <c r="D369" s="316"/>
      <c r="E369" s="316"/>
      <c r="F369" s="316"/>
      <c r="G369" s="316"/>
      <c r="H369" s="316"/>
      <c r="I369" s="316"/>
      <c r="J369" s="316"/>
      <c r="K369" s="316"/>
      <c r="L369" s="316"/>
      <c r="M369" s="316"/>
      <c r="N369" s="316">
        <f>N368</f>
        <v>0</v>
      </c>
      <c r="O369" s="316"/>
      <c r="P369" s="316"/>
      <c r="Q369" s="316"/>
      <c r="R369" s="316"/>
      <c r="S369" s="316"/>
      <c r="T369" s="316"/>
      <c r="U369" s="316"/>
      <c r="V369" s="316"/>
      <c r="W369" s="316"/>
      <c r="X369" s="316"/>
      <c r="Y369" s="425">
        <f>Y368</f>
        <v>0</v>
      </c>
      <c r="Z369" s="425">
        <f t="shared" ref="Z369:AL369" si="109">Z368</f>
        <v>0</v>
      </c>
      <c r="AA369" s="425">
        <f t="shared" si="109"/>
        <v>0</v>
      </c>
      <c r="AB369" s="425">
        <f t="shared" si="109"/>
        <v>0</v>
      </c>
      <c r="AC369" s="425">
        <f t="shared" si="109"/>
        <v>0</v>
      </c>
      <c r="AD369" s="425">
        <f t="shared" si="109"/>
        <v>0</v>
      </c>
      <c r="AE369" s="425">
        <f t="shared" si="109"/>
        <v>0</v>
      </c>
      <c r="AF369" s="425">
        <f t="shared" si="109"/>
        <v>0</v>
      </c>
      <c r="AG369" s="425">
        <f t="shared" si="109"/>
        <v>0</v>
      </c>
      <c r="AH369" s="425">
        <f t="shared" si="109"/>
        <v>0</v>
      </c>
      <c r="AI369" s="425">
        <f t="shared" si="109"/>
        <v>0</v>
      </c>
      <c r="AJ369" s="425">
        <f t="shared" si="109"/>
        <v>0</v>
      </c>
      <c r="AK369" s="425">
        <f t="shared" si="109"/>
        <v>0</v>
      </c>
      <c r="AL369" s="425">
        <f t="shared" si="109"/>
        <v>0</v>
      </c>
      <c r="AM369" s="318"/>
    </row>
    <row r="370" spans="1:39" ht="15" outlineLevel="1">
      <c r="B370" s="345"/>
      <c r="C370" s="312"/>
      <c r="D370" s="312"/>
      <c r="E370" s="312"/>
      <c r="F370" s="312"/>
      <c r="G370" s="312"/>
      <c r="H370" s="312"/>
      <c r="I370" s="312"/>
      <c r="J370" s="312"/>
      <c r="K370" s="312"/>
      <c r="L370" s="312"/>
      <c r="M370" s="312"/>
      <c r="N370" s="312"/>
      <c r="O370" s="312"/>
      <c r="P370" s="312"/>
      <c r="Q370" s="312"/>
      <c r="R370" s="312"/>
      <c r="S370" s="312"/>
      <c r="T370" s="312"/>
      <c r="U370" s="312"/>
      <c r="V370" s="312"/>
      <c r="W370" s="312"/>
      <c r="X370" s="312"/>
      <c r="Y370" s="437"/>
      <c r="Z370" s="437"/>
      <c r="AA370" s="437"/>
      <c r="AB370" s="437"/>
      <c r="AC370" s="437"/>
      <c r="AD370" s="437"/>
      <c r="AE370" s="437"/>
      <c r="AF370" s="437"/>
      <c r="AG370" s="437"/>
      <c r="AH370" s="437"/>
      <c r="AI370" s="437"/>
      <c r="AJ370" s="437"/>
      <c r="AK370" s="437"/>
      <c r="AL370" s="437"/>
      <c r="AM370" s="334"/>
    </row>
    <row r="371" spans="1:39" s="304" customFormat="1" ht="15" outlineLevel="1">
      <c r="A371" s="532">
        <v>30</v>
      </c>
      <c r="B371" s="345" t="s">
        <v>503</v>
      </c>
      <c r="C371" s="312" t="s">
        <v>25</v>
      </c>
      <c r="D371" s="316"/>
      <c r="E371" s="316"/>
      <c r="F371" s="316"/>
      <c r="G371" s="316"/>
      <c r="H371" s="316"/>
      <c r="I371" s="316"/>
      <c r="J371" s="316"/>
      <c r="K371" s="316"/>
      <c r="L371" s="316"/>
      <c r="M371" s="316"/>
      <c r="N371" s="316">
        <v>0</v>
      </c>
      <c r="O371" s="316"/>
      <c r="P371" s="316"/>
      <c r="Q371" s="316"/>
      <c r="R371" s="316"/>
      <c r="S371" s="316"/>
      <c r="T371" s="316"/>
      <c r="U371" s="316"/>
      <c r="V371" s="316"/>
      <c r="W371" s="316"/>
      <c r="X371" s="316"/>
      <c r="Y371" s="424"/>
      <c r="Z371" s="424"/>
      <c r="AA371" s="424"/>
      <c r="AB371" s="424"/>
      <c r="AC371" s="424"/>
      <c r="AD371" s="424"/>
      <c r="AE371" s="424"/>
      <c r="AF371" s="424"/>
      <c r="AG371" s="424"/>
      <c r="AH371" s="424"/>
      <c r="AI371" s="424"/>
      <c r="AJ371" s="424"/>
      <c r="AK371" s="424"/>
      <c r="AL371" s="424"/>
      <c r="AM371" s="317">
        <f>SUM(Y371:AL371)</f>
        <v>0</v>
      </c>
    </row>
    <row r="372" spans="1:39" s="304" customFormat="1" ht="15" outlineLevel="1">
      <c r="A372" s="532"/>
      <c r="B372" s="345" t="s">
        <v>252</v>
      </c>
      <c r="C372" s="312" t="s">
        <v>164</v>
      </c>
      <c r="D372" s="316"/>
      <c r="E372" s="316"/>
      <c r="F372" s="316"/>
      <c r="G372" s="316"/>
      <c r="H372" s="316"/>
      <c r="I372" s="316"/>
      <c r="J372" s="316"/>
      <c r="K372" s="316"/>
      <c r="L372" s="316"/>
      <c r="M372" s="316"/>
      <c r="N372" s="316">
        <f>N371</f>
        <v>0</v>
      </c>
      <c r="O372" s="316"/>
      <c r="P372" s="316"/>
      <c r="Q372" s="316"/>
      <c r="R372" s="316"/>
      <c r="S372" s="316"/>
      <c r="T372" s="316"/>
      <c r="U372" s="316"/>
      <c r="V372" s="316"/>
      <c r="W372" s="316"/>
      <c r="X372" s="316"/>
      <c r="Y372" s="425">
        <f>Y371</f>
        <v>0</v>
      </c>
      <c r="Z372" s="425">
        <f t="shared" ref="Z372:AL372" si="110">Z371</f>
        <v>0</v>
      </c>
      <c r="AA372" s="425">
        <f t="shared" si="110"/>
        <v>0</v>
      </c>
      <c r="AB372" s="425">
        <f t="shared" si="110"/>
        <v>0</v>
      </c>
      <c r="AC372" s="425">
        <f t="shared" si="110"/>
        <v>0</v>
      </c>
      <c r="AD372" s="425">
        <f t="shared" si="110"/>
        <v>0</v>
      </c>
      <c r="AE372" s="425">
        <f t="shared" si="110"/>
        <v>0</v>
      </c>
      <c r="AF372" s="425">
        <f t="shared" si="110"/>
        <v>0</v>
      </c>
      <c r="AG372" s="425">
        <f t="shared" si="110"/>
        <v>0</v>
      </c>
      <c r="AH372" s="425">
        <f t="shared" si="110"/>
        <v>0</v>
      </c>
      <c r="AI372" s="425">
        <f t="shared" si="110"/>
        <v>0</v>
      </c>
      <c r="AJ372" s="425">
        <f t="shared" si="110"/>
        <v>0</v>
      </c>
      <c r="AK372" s="425">
        <f t="shared" si="110"/>
        <v>0</v>
      </c>
      <c r="AL372" s="425">
        <f t="shared" si="110"/>
        <v>0</v>
      </c>
      <c r="AM372" s="318"/>
    </row>
    <row r="373" spans="1:39" s="304" customFormat="1" ht="15" outlineLevel="1">
      <c r="A373" s="532"/>
      <c r="B373" s="345"/>
      <c r="C373" s="312"/>
      <c r="D373" s="312"/>
      <c r="E373" s="312"/>
      <c r="F373" s="312"/>
      <c r="G373" s="312"/>
      <c r="H373" s="312"/>
      <c r="I373" s="312"/>
      <c r="J373" s="312"/>
      <c r="K373" s="312"/>
      <c r="L373" s="312"/>
      <c r="M373" s="312"/>
      <c r="N373" s="312"/>
      <c r="O373" s="312"/>
      <c r="P373" s="312"/>
      <c r="Q373" s="312"/>
      <c r="R373" s="312"/>
      <c r="S373" s="312"/>
      <c r="T373" s="312"/>
      <c r="U373" s="312"/>
      <c r="V373" s="312"/>
      <c r="W373" s="312"/>
      <c r="X373" s="312"/>
      <c r="Y373" s="426"/>
      <c r="Z373" s="426"/>
      <c r="AA373" s="426"/>
      <c r="AB373" s="426"/>
      <c r="AC373" s="426"/>
      <c r="AD373" s="426"/>
      <c r="AE373" s="426"/>
      <c r="AF373" s="426"/>
      <c r="AG373" s="426"/>
      <c r="AH373" s="426"/>
      <c r="AI373" s="426"/>
      <c r="AJ373" s="426"/>
      <c r="AK373" s="426"/>
      <c r="AL373" s="426"/>
      <c r="AM373" s="334"/>
    </row>
    <row r="374" spans="1:39" s="304" customFormat="1" ht="15.6" outlineLevel="1">
      <c r="A374" s="532"/>
      <c r="B374" s="309" t="s">
        <v>504</v>
      </c>
      <c r="C374" s="312"/>
      <c r="D374" s="312"/>
      <c r="E374" s="312"/>
      <c r="F374" s="312"/>
      <c r="G374" s="312"/>
      <c r="H374" s="312"/>
      <c r="I374" s="312"/>
      <c r="J374" s="312"/>
      <c r="K374" s="312"/>
      <c r="L374" s="312"/>
      <c r="M374" s="312"/>
      <c r="N374" s="312"/>
      <c r="O374" s="312"/>
      <c r="P374" s="312"/>
      <c r="Q374" s="312"/>
      <c r="R374" s="312"/>
      <c r="S374" s="312"/>
      <c r="T374" s="312"/>
      <c r="U374" s="312"/>
      <c r="V374" s="312"/>
      <c r="W374" s="312"/>
      <c r="X374" s="312"/>
      <c r="Y374" s="426"/>
      <c r="Z374" s="426"/>
      <c r="AA374" s="426"/>
      <c r="AB374" s="426"/>
      <c r="AC374" s="426"/>
      <c r="AD374" s="426"/>
      <c r="AE374" s="426"/>
      <c r="AF374" s="426"/>
      <c r="AG374" s="426"/>
      <c r="AH374" s="426"/>
      <c r="AI374" s="426"/>
      <c r="AJ374" s="426"/>
      <c r="AK374" s="426"/>
      <c r="AL374" s="426"/>
      <c r="AM374" s="334"/>
    </row>
    <row r="375" spans="1:39" s="304" customFormat="1" ht="15" outlineLevel="1">
      <c r="A375" s="532">
        <v>31</v>
      </c>
      <c r="B375" s="345" t="s">
        <v>505</v>
      </c>
      <c r="C375" s="312" t="s">
        <v>25</v>
      </c>
      <c r="D375" s="316">
        <v>7515</v>
      </c>
      <c r="E375" s="316">
        <f>'7-c.  2013'!AZ55</f>
        <v>7515</v>
      </c>
      <c r="F375" s="316">
        <f>'7-c.  2013'!BA55</f>
        <v>7515</v>
      </c>
      <c r="G375" s="316">
        <f>'7-c.  2013'!BB55</f>
        <v>7515</v>
      </c>
      <c r="H375" s="316">
        <f>'7-c.  2013'!BC55</f>
        <v>7515</v>
      </c>
      <c r="I375" s="316">
        <f>'7-c.  2013'!BD55</f>
        <v>0</v>
      </c>
      <c r="J375" s="316">
        <f>'7-c.  2013'!BE55</f>
        <v>0</v>
      </c>
      <c r="K375" s="316">
        <f>'7-c.  2013'!BF55</f>
        <v>0</v>
      </c>
      <c r="L375" s="316">
        <f>'7-c.  2013'!BG55</f>
        <v>0</v>
      </c>
      <c r="M375" s="316">
        <f>'7-c.  2013'!BH55</f>
        <v>0</v>
      </c>
      <c r="N375" s="316">
        <v>12</v>
      </c>
      <c r="O375" s="316">
        <v>5.2</v>
      </c>
      <c r="P375" s="316">
        <f>'7-c.  2013'!U55</f>
        <v>5.2</v>
      </c>
      <c r="Q375" s="316">
        <f>'7-c.  2013'!V55</f>
        <v>5.2</v>
      </c>
      <c r="R375" s="316">
        <f>'7-c.  2013'!W55</f>
        <v>5.2</v>
      </c>
      <c r="S375" s="316">
        <f>'7-c.  2013'!X55</f>
        <v>5.2</v>
      </c>
      <c r="T375" s="316">
        <f>'7-c.  2013'!Y55</f>
        <v>0</v>
      </c>
      <c r="U375" s="316">
        <f>'7-c.  2013'!Z55</f>
        <v>0</v>
      </c>
      <c r="V375" s="316">
        <f>'7-c.  2013'!AA55</f>
        <v>0</v>
      </c>
      <c r="W375" s="316">
        <f>'7-c.  2013'!AB55</f>
        <v>0</v>
      </c>
      <c r="X375" s="316">
        <f>'7-c.  2013'!AC55</f>
        <v>0</v>
      </c>
      <c r="Y375" s="424"/>
      <c r="Z375" s="424"/>
      <c r="AA375" s="424">
        <v>1</v>
      </c>
      <c r="AB375" s="424"/>
      <c r="AC375" s="424"/>
      <c r="AD375" s="424"/>
      <c r="AE375" s="424"/>
      <c r="AF375" s="424"/>
      <c r="AG375" s="424"/>
      <c r="AH375" s="424"/>
      <c r="AI375" s="424"/>
      <c r="AJ375" s="424"/>
      <c r="AK375" s="424"/>
      <c r="AL375" s="424"/>
      <c r="AM375" s="317">
        <f>SUM(Y375:AL375)</f>
        <v>1</v>
      </c>
    </row>
    <row r="376" spans="1:39" s="304" customFormat="1" ht="15" outlineLevel="1">
      <c r="A376" s="532"/>
      <c r="B376" s="345" t="s">
        <v>252</v>
      </c>
      <c r="C376" s="312" t="s">
        <v>164</v>
      </c>
      <c r="D376" s="316">
        <v>884779.7</v>
      </c>
      <c r="E376" s="316">
        <f>'7-d.  2014'!AZ57</f>
        <v>884779.7</v>
      </c>
      <c r="F376" s="316">
        <f>'7-d.  2014'!BA57</f>
        <v>884779.7</v>
      </c>
      <c r="G376" s="316">
        <f>'7-d.  2014'!BB57</f>
        <v>884779.7</v>
      </c>
      <c r="H376" s="316">
        <f>'7-d.  2014'!BC57</f>
        <v>884779.7</v>
      </c>
      <c r="I376" s="316">
        <f>'7-d.  2014'!BD57</f>
        <v>102008.8</v>
      </c>
      <c r="J376" s="316">
        <f>'7-d.  2014'!BE57</f>
        <v>75200</v>
      </c>
      <c r="K376" s="316">
        <f>'7-d.  2014'!BF57</f>
        <v>75200</v>
      </c>
      <c r="L376" s="316">
        <f>'7-d.  2014'!BG57</f>
        <v>75200</v>
      </c>
      <c r="M376" s="316">
        <f>'7-d.  2014'!BH57</f>
        <v>75200</v>
      </c>
      <c r="N376" s="316">
        <v>12</v>
      </c>
      <c r="O376" s="316">
        <v>71.622</v>
      </c>
      <c r="P376" s="316">
        <f>'7-d.  2014'!U57</f>
        <v>71.622</v>
      </c>
      <c r="Q376" s="316">
        <f>'7-d.  2014'!V57</f>
        <v>71.622</v>
      </c>
      <c r="R376" s="316">
        <f>'7-d.  2014'!W57</f>
        <v>71.622</v>
      </c>
      <c r="S376" s="316">
        <f>'7-d.  2014'!X57</f>
        <v>71.622</v>
      </c>
      <c r="T376" s="316">
        <f>'7-d.  2014'!Y57</f>
        <v>14.04</v>
      </c>
      <c r="U376" s="316">
        <f>'7-d.  2014'!Z57</f>
        <v>9.9</v>
      </c>
      <c r="V376" s="316">
        <f>'7-d.  2014'!AA57</f>
        <v>9.9</v>
      </c>
      <c r="W376" s="316">
        <f>'7-d.  2014'!AB57</f>
        <v>9.9</v>
      </c>
      <c r="X376" s="316">
        <f>'7-d.  2014'!AC57</f>
        <v>9.9</v>
      </c>
      <c r="Y376" s="425">
        <f>Y375</f>
        <v>0</v>
      </c>
      <c r="Z376" s="425">
        <f t="shared" ref="Z376:AL376" si="111">Z375</f>
        <v>0</v>
      </c>
      <c r="AA376" s="425">
        <f t="shared" si="111"/>
        <v>1</v>
      </c>
      <c r="AB376" s="425">
        <f t="shared" si="111"/>
        <v>0</v>
      </c>
      <c r="AC376" s="425">
        <f t="shared" si="111"/>
        <v>0</v>
      </c>
      <c r="AD376" s="425">
        <f t="shared" si="111"/>
        <v>0</v>
      </c>
      <c r="AE376" s="425">
        <f t="shared" si="111"/>
        <v>0</v>
      </c>
      <c r="AF376" s="425">
        <f t="shared" si="111"/>
        <v>0</v>
      </c>
      <c r="AG376" s="425">
        <f t="shared" si="111"/>
        <v>0</v>
      </c>
      <c r="AH376" s="425">
        <f t="shared" si="111"/>
        <v>0</v>
      </c>
      <c r="AI376" s="425">
        <f t="shared" si="111"/>
        <v>0</v>
      </c>
      <c r="AJ376" s="425">
        <f t="shared" si="111"/>
        <v>0</v>
      </c>
      <c r="AK376" s="425">
        <f t="shared" si="111"/>
        <v>0</v>
      </c>
      <c r="AL376" s="425">
        <f t="shared" si="111"/>
        <v>0</v>
      </c>
      <c r="AM376" s="318"/>
    </row>
    <row r="377" spans="1:39" s="304" customFormat="1" ht="15" outlineLevel="1">
      <c r="A377" s="532"/>
      <c r="B377" s="345"/>
      <c r="C377" s="312"/>
      <c r="D377" s="312"/>
      <c r="E377" s="312"/>
      <c r="F377" s="312"/>
      <c r="G377" s="312"/>
      <c r="H377" s="312"/>
      <c r="I377" s="312"/>
      <c r="J377" s="312"/>
      <c r="K377" s="312"/>
      <c r="L377" s="312"/>
      <c r="M377" s="312"/>
      <c r="N377" s="312"/>
      <c r="O377" s="312"/>
      <c r="P377" s="312"/>
      <c r="Q377" s="312"/>
      <c r="R377" s="312"/>
      <c r="S377" s="312"/>
      <c r="T377" s="312"/>
      <c r="U377" s="312"/>
      <c r="V377" s="312"/>
      <c r="W377" s="312"/>
      <c r="X377" s="312"/>
      <c r="Y377" s="426"/>
      <c r="Z377" s="426"/>
      <c r="AA377" s="426"/>
      <c r="AB377" s="426"/>
      <c r="AC377" s="426"/>
      <c r="AD377" s="426"/>
      <c r="AE377" s="426"/>
      <c r="AF377" s="426"/>
      <c r="AG377" s="426"/>
      <c r="AH377" s="426"/>
      <c r="AI377" s="426"/>
      <c r="AJ377" s="426"/>
      <c r="AK377" s="426"/>
      <c r="AL377" s="426"/>
      <c r="AM377" s="334"/>
    </row>
    <row r="378" spans="1:39" s="304" customFormat="1" ht="15" outlineLevel="1">
      <c r="A378" s="532">
        <v>32</v>
      </c>
      <c r="B378" s="345" t="s">
        <v>506</v>
      </c>
      <c r="C378" s="312" t="s">
        <v>25</v>
      </c>
      <c r="D378" s="316"/>
      <c r="E378" s="316"/>
      <c r="F378" s="316"/>
      <c r="G378" s="316"/>
      <c r="H378" s="316"/>
      <c r="I378" s="316"/>
      <c r="J378" s="316"/>
      <c r="K378" s="316"/>
      <c r="L378" s="316"/>
      <c r="M378" s="316"/>
      <c r="N378" s="316">
        <v>0</v>
      </c>
      <c r="O378" s="316"/>
      <c r="P378" s="316"/>
      <c r="Q378" s="316"/>
      <c r="R378" s="316"/>
      <c r="S378" s="316"/>
      <c r="T378" s="316"/>
      <c r="U378" s="316"/>
      <c r="V378" s="316"/>
      <c r="W378" s="316"/>
      <c r="X378" s="316"/>
      <c r="Y378" s="424"/>
      <c r="Z378" s="424"/>
      <c r="AA378" s="424"/>
      <c r="AB378" s="424"/>
      <c r="AC378" s="424"/>
      <c r="AD378" s="424"/>
      <c r="AE378" s="424"/>
      <c r="AF378" s="424"/>
      <c r="AG378" s="424"/>
      <c r="AH378" s="424"/>
      <c r="AI378" s="424"/>
      <c r="AJ378" s="424"/>
      <c r="AK378" s="424"/>
      <c r="AL378" s="424"/>
      <c r="AM378" s="317">
        <f>SUM(Y378:AL378)</f>
        <v>0</v>
      </c>
    </row>
    <row r="379" spans="1:39" s="304" customFormat="1" ht="15" outlineLevel="1">
      <c r="A379" s="532"/>
      <c r="B379" s="345" t="s">
        <v>252</v>
      </c>
      <c r="C379" s="312" t="s">
        <v>164</v>
      </c>
      <c r="D379" s="316"/>
      <c r="E379" s="316"/>
      <c r="F379" s="316"/>
      <c r="G379" s="316"/>
      <c r="H379" s="316"/>
      <c r="I379" s="316"/>
      <c r="J379" s="316"/>
      <c r="K379" s="316"/>
      <c r="L379" s="316"/>
      <c r="M379" s="316"/>
      <c r="N379" s="316">
        <f>N378</f>
        <v>0</v>
      </c>
      <c r="O379" s="316"/>
      <c r="P379" s="316"/>
      <c r="Q379" s="316"/>
      <c r="R379" s="316"/>
      <c r="S379" s="316"/>
      <c r="T379" s="316"/>
      <c r="U379" s="316"/>
      <c r="V379" s="316"/>
      <c r="W379" s="316"/>
      <c r="X379" s="316"/>
      <c r="Y379" s="425">
        <f>Y378</f>
        <v>0</v>
      </c>
      <c r="Z379" s="425">
        <f t="shared" ref="Z379:AL379" si="112">Z378</f>
        <v>0</v>
      </c>
      <c r="AA379" s="425">
        <f t="shared" si="112"/>
        <v>0</v>
      </c>
      <c r="AB379" s="425">
        <f t="shared" si="112"/>
        <v>0</v>
      </c>
      <c r="AC379" s="425">
        <f t="shared" si="112"/>
        <v>0</v>
      </c>
      <c r="AD379" s="425">
        <f t="shared" si="112"/>
        <v>0</v>
      </c>
      <c r="AE379" s="425">
        <f t="shared" si="112"/>
        <v>0</v>
      </c>
      <c r="AF379" s="425">
        <f t="shared" si="112"/>
        <v>0</v>
      </c>
      <c r="AG379" s="425">
        <f t="shared" si="112"/>
        <v>0</v>
      </c>
      <c r="AH379" s="425">
        <f t="shared" si="112"/>
        <v>0</v>
      </c>
      <c r="AI379" s="425">
        <f t="shared" si="112"/>
        <v>0</v>
      </c>
      <c r="AJ379" s="425">
        <f t="shared" si="112"/>
        <v>0</v>
      </c>
      <c r="AK379" s="425">
        <f t="shared" si="112"/>
        <v>0</v>
      </c>
      <c r="AL379" s="425">
        <f t="shared" si="112"/>
        <v>0</v>
      </c>
      <c r="AM379" s="318"/>
    </row>
    <row r="380" spans="1:39" s="304" customFormat="1" ht="15" outlineLevel="1">
      <c r="A380" s="532"/>
      <c r="B380" s="345"/>
      <c r="C380" s="312"/>
      <c r="D380" s="312"/>
      <c r="E380" s="312"/>
      <c r="F380" s="312"/>
      <c r="G380" s="312"/>
      <c r="H380" s="312"/>
      <c r="I380" s="312"/>
      <c r="J380" s="312"/>
      <c r="K380" s="312"/>
      <c r="L380" s="312"/>
      <c r="M380" s="312"/>
      <c r="N380" s="312"/>
      <c r="O380" s="312"/>
      <c r="P380" s="312"/>
      <c r="Q380" s="312"/>
      <c r="R380" s="312"/>
      <c r="S380" s="312"/>
      <c r="T380" s="312"/>
      <c r="U380" s="312"/>
      <c r="V380" s="312"/>
      <c r="W380" s="312"/>
      <c r="X380" s="312"/>
      <c r="Y380" s="426"/>
      <c r="Z380" s="426"/>
      <c r="AA380" s="426"/>
      <c r="AB380" s="426"/>
      <c r="AC380" s="426"/>
      <c r="AD380" s="426"/>
      <c r="AE380" s="426"/>
      <c r="AF380" s="426"/>
      <c r="AG380" s="426"/>
      <c r="AH380" s="426"/>
      <c r="AI380" s="426"/>
      <c r="AJ380" s="426"/>
      <c r="AK380" s="426"/>
      <c r="AL380" s="426"/>
      <c r="AM380" s="334"/>
    </row>
    <row r="381" spans="1:39" s="304" customFormat="1" ht="15" outlineLevel="1">
      <c r="A381" s="532">
        <v>33</v>
      </c>
      <c r="B381" s="345" t="s">
        <v>507</v>
      </c>
      <c r="C381" s="312" t="s">
        <v>25</v>
      </c>
      <c r="D381" s="316"/>
      <c r="E381" s="316"/>
      <c r="F381" s="316"/>
      <c r="G381" s="316"/>
      <c r="H381" s="316"/>
      <c r="I381" s="316"/>
      <c r="J381" s="316"/>
      <c r="K381" s="316"/>
      <c r="L381" s="316"/>
      <c r="M381" s="316"/>
      <c r="N381" s="316">
        <v>0</v>
      </c>
      <c r="O381" s="316"/>
      <c r="P381" s="316"/>
      <c r="Q381" s="316"/>
      <c r="R381" s="316"/>
      <c r="S381" s="316"/>
      <c r="T381" s="316"/>
      <c r="U381" s="316"/>
      <c r="V381" s="316"/>
      <c r="W381" s="316"/>
      <c r="X381" s="316"/>
      <c r="Y381" s="424"/>
      <c r="Z381" s="424"/>
      <c r="AA381" s="424"/>
      <c r="AB381" s="424"/>
      <c r="AC381" s="424"/>
      <c r="AD381" s="424"/>
      <c r="AE381" s="424"/>
      <c r="AF381" s="424"/>
      <c r="AG381" s="424"/>
      <c r="AH381" s="424"/>
      <c r="AI381" s="424"/>
      <c r="AJ381" s="424"/>
      <c r="AK381" s="424"/>
      <c r="AL381" s="424"/>
      <c r="AM381" s="317">
        <f>SUM(Y381:AL381)</f>
        <v>0</v>
      </c>
    </row>
    <row r="382" spans="1:39" s="304" customFormat="1" ht="15" outlineLevel="1">
      <c r="A382" s="532"/>
      <c r="B382" s="345" t="s">
        <v>252</v>
      </c>
      <c r="C382" s="312" t="s">
        <v>164</v>
      </c>
      <c r="D382" s="316"/>
      <c r="E382" s="316"/>
      <c r="F382" s="316"/>
      <c r="G382" s="316"/>
      <c r="H382" s="316"/>
      <c r="I382" s="316"/>
      <c r="J382" s="316"/>
      <c r="K382" s="316"/>
      <c r="L382" s="316"/>
      <c r="M382" s="316"/>
      <c r="N382" s="316">
        <f>N381</f>
        <v>0</v>
      </c>
      <c r="O382" s="316"/>
      <c r="P382" s="316"/>
      <c r="Q382" s="316"/>
      <c r="R382" s="316"/>
      <c r="S382" s="316"/>
      <c r="T382" s="316"/>
      <c r="U382" s="316"/>
      <c r="V382" s="316"/>
      <c r="W382" s="316"/>
      <c r="X382" s="316"/>
      <c r="Y382" s="425">
        <f>Y381</f>
        <v>0</v>
      </c>
      <c r="Z382" s="425">
        <f t="shared" ref="Z382:AK382" si="113">Z381</f>
        <v>0</v>
      </c>
      <c r="AA382" s="425">
        <f t="shared" si="113"/>
        <v>0</v>
      </c>
      <c r="AB382" s="425">
        <f t="shared" si="113"/>
        <v>0</v>
      </c>
      <c r="AC382" s="425">
        <f t="shared" si="113"/>
        <v>0</v>
      </c>
      <c r="AD382" s="425">
        <f t="shared" si="113"/>
        <v>0</v>
      </c>
      <c r="AE382" s="425">
        <f t="shared" si="113"/>
        <v>0</v>
      </c>
      <c r="AF382" s="425">
        <f t="shared" si="113"/>
        <v>0</v>
      </c>
      <c r="AG382" s="425">
        <f t="shared" si="113"/>
        <v>0</v>
      </c>
      <c r="AH382" s="425">
        <f t="shared" si="113"/>
        <v>0</v>
      </c>
      <c r="AI382" s="425">
        <f t="shared" si="113"/>
        <v>0</v>
      </c>
      <c r="AJ382" s="425">
        <f t="shared" si="113"/>
        <v>0</v>
      </c>
      <c r="AK382" s="425">
        <f t="shared" si="113"/>
        <v>0</v>
      </c>
      <c r="AL382" s="425">
        <f>AL381</f>
        <v>0</v>
      </c>
      <c r="AM382" s="318"/>
    </row>
    <row r="383" spans="1:39" ht="15" outlineLevel="1">
      <c r="B383" s="336"/>
      <c r="C383" s="346"/>
      <c r="D383" s="347"/>
      <c r="E383" s="347"/>
      <c r="F383" s="347"/>
      <c r="G383" s="347"/>
      <c r="H383" s="347"/>
      <c r="I383" s="347"/>
      <c r="J383" s="347"/>
      <c r="K383" s="347"/>
      <c r="L383" s="347"/>
      <c r="M383" s="347"/>
      <c r="N383" s="347"/>
      <c r="O383" s="347"/>
      <c r="P383" s="347"/>
      <c r="Q383" s="347"/>
      <c r="R383" s="347"/>
      <c r="S383" s="347"/>
      <c r="T383" s="347"/>
      <c r="U383" s="347"/>
      <c r="V383" s="347"/>
      <c r="W383" s="347"/>
      <c r="X383" s="347"/>
      <c r="Y383" s="322"/>
      <c r="Z383" s="322"/>
      <c r="AA383" s="322"/>
      <c r="AB383" s="322"/>
      <c r="AC383" s="322"/>
      <c r="AD383" s="322"/>
      <c r="AE383" s="322"/>
      <c r="AF383" s="322"/>
      <c r="AG383" s="322"/>
      <c r="AH383" s="322"/>
      <c r="AI383" s="322"/>
      <c r="AJ383" s="322"/>
      <c r="AK383" s="322"/>
      <c r="AL383" s="322"/>
      <c r="AM383" s="327"/>
    </row>
    <row r="384" spans="1:39" ht="15.6">
      <c r="B384" s="348" t="s">
        <v>253</v>
      </c>
      <c r="C384" s="350"/>
      <c r="D384" s="350">
        <f>SUM(D279:D382)</f>
        <v>58023336.722713992</v>
      </c>
      <c r="E384" s="350">
        <f t="shared" ref="E384:H384" si="114">SUM(E279:E382)</f>
        <v>56149861.445372373</v>
      </c>
      <c r="F384" s="350">
        <f t="shared" si="114"/>
        <v>55376058.981174111</v>
      </c>
      <c r="G384" s="350">
        <f t="shared" si="114"/>
        <v>53316786.057113826</v>
      </c>
      <c r="H384" s="350">
        <f t="shared" si="114"/>
        <v>48137835.600348197</v>
      </c>
      <c r="I384" s="350"/>
      <c r="J384" s="350"/>
      <c r="K384" s="350"/>
      <c r="L384" s="350"/>
      <c r="M384" s="350"/>
      <c r="N384" s="350"/>
      <c r="O384" s="350">
        <f>SUM(O279:O382)</f>
        <v>32555.017</v>
      </c>
      <c r="P384" s="350">
        <f t="shared" ref="P384:U384" si="115">SUM(P279:P382)</f>
        <v>10285.205140063932</v>
      </c>
      <c r="Q384" s="350">
        <f t="shared" si="115"/>
        <v>10130.501049394934</v>
      </c>
      <c r="R384" s="350">
        <f t="shared" si="115"/>
        <v>9684.5664940659317</v>
      </c>
      <c r="S384" s="350">
        <f t="shared" si="115"/>
        <v>8245.9524072889308</v>
      </c>
      <c r="T384" s="350">
        <f t="shared" si="115"/>
        <v>8069.5884475152989</v>
      </c>
      <c r="U384" s="350">
        <f t="shared" si="115"/>
        <v>8063.9929058862981</v>
      </c>
      <c r="V384" s="350"/>
      <c r="W384" s="350"/>
      <c r="X384" s="350"/>
      <c r="Y384" s="350">
        <f>IF(Y278="kWh",SUMPRODUCT(D279:D382,Y279:Y382))</f>
        <v>5785908.9299410898</v>
      </c>
      <c r="Z384" s="350">
        <f>IF(Z278="kWh",SUMPRODUCT(D279:D382,Z279:Z382))</f>
        <v>9516688.7145783398</v>
      </c>
      <c r="AA384" s="350">
        <f>IF(AA278="kW",SUMPRODUCT(N279:N382,O279:O382,AA279:AA382),SUMPRODUCT(D279:D382,AA279:AA382))</f>
        <v>91898.520418473548</v>
      </c>
      <c r="AB384" s="350">
        <f>IF(AB278="kW",SUMPRODUCT(N279:N382,O279:O382,AB279:AB382),SUMPRODUCT(D279:D382,AB279:AB382))</f>
        <v>0</v>
      </c>
      <c r="AC384" s="350">
        <f>IF(AC278="kW",SUMPRODUCT(N279:N382,O279:O382,AC279:AC382),SUMPRODUCT(D279:D382,AC279:AC382))</f>
        <v>0</v>
      </c>
      <c r="AD384" s="350">
        <f>IF(AD278="kW",SUMPRODUCT(N279:N382,O279:O382,AD279:AD382),SUMPRODUCT(D279:D382,AD279:AD382))</f>
        <v>0</v>
      </c>
      <c r="AE384" s="350">
        <f>IF(AE278="kW",SUMPRODUCT(N279:N382,O279:O382,AE279:AE382),SUMPRODUCT(D279:D382,AE279:AE382))</f>
        <v>0</v>
      </c>
      <c r="AF384" s="350">
        <f>IF(AF278="kW",SUMPRODUCT(N279:N382,O279:O382,AF279:AF382),SUMPRODUCT(D279:D382,AF279:AF382))</f>
        <v>0</v>
      </c>
      <c r="AG384" s="350">
        <f>IF(AG278="kW",SUMPRODUCT(N279:N382,O279:O382,AG279:AG382),SUMPRODUCT(D279:D382,AG279:AG382))</f>
        <v>0</v>
      </c>
      <c r="AH384" s="350">
        <f>IF(AH278="kW",SUMPRODUCT(N279:N382,O279:O382,AH279:AH382),SUMPRODUCT(D279:D382,AH279:AH382))</f>
        <v>0</v>
      </c>
      <c r="AI384" s="350">
        <f>IF(AI278="kW",SUMPRODUCT(N279:N382,O279:O382,AI279:AI382),SUMPRODUCT(D279:D382,AI279:AI382))</f>
        <v>0</v>
      </c>
      <c r="AJ384" s="350">
        <f>IF(AJ278="kW",SUMPRODUCT(N279:N382,O279:O382,AJ279:AJ382),SUMPRODUCT(D279:D382,AJ279:AJ382))</f>
        <v>0</v>
      </c>
      <c r="AK384" s="350">
        <f>IF(AK278="kW",SUMPRODUCT(N279:N382,O279:O382,AK279:AK382),SUMPRODUCT(D279:D382,AK279:AK382))</f>
        <v>0</v>
      </c>
      <c r="AL384" s="350">
        <f>IF(AL278="kW",SUMPRODUCT(N279:N382,O279:O382,AL279:AL382),SUMPRODUCT(D279:D382,AL279:AL382))</f>
        <v>0</v>
      </c>
      <c r="AM384" s="351"/>
    </row>
    <row r="385" spans="1:39" ht="15.6">
      <c r="B385" s="409" t="s">
        <v>254</v>
      </c>
      <c r="C385" s="410"/>
      <c r="D385" s="410"/>
      <c r="E385" s="410"/>
      <c r="F385" s="410"/>
      <c r="G385" s="410"/>
      <c r="H385" s="410"/>
      <c r="I385" s="410"/>
      <c r="J385" s="410"/>
      <c r="K385" s="410"/>
      <c r="L385" s="410"/>
      <c r="M385" s="410"/>
      <c r="N385" s="410"/>
      <c r="O385" s="410"/>
      <c r="P385" s="410"/>
      <c r="Q385" s="410"/>
      <c r="R385" s="410"/>
      <c r="S385" s="410"/>
      <c r="T385" s="410"/>
      <c r="U385" s="410"/>
      <c r="V385" s="410"/>
      <c r="W385" s="410"/>
      <c r="X385" s="410"/>
      <c r="Y385" s="349">
        <f>HLOOKUP(Y277,'2. LRAMVA Threshold'!$B$42:$Q$53,5,FALSE)</f>
        <v>0</v>
      </c>
      <c r="Z385" s="349">
        <f>HLOOKUP(Z277,'2. LRAMVA Threshold'!$B$42:$Q$53,5,FALSE)</f>
        <v>0</v>
      </c>
      <c r="AA385" s="349">
        <f>HLOOKUP(AA277,'2. LRAMVA Threshold'!$B$42:$Q$53,5,FALSE)</f>
        <v>0</v>
      </c>
      <c r="AB385" s="349">
        <f>HLOOKUP(AB277,'2. LRAMVA Threshold'!$B$42:$Q$53,5,FALSE)</f>
        <v>0</v>
      </c>
      <c r="AC385" s="349">
        <f>HLOOKUP(AC277,'2. LRAMVA Threshold'!$B$42:$Q$53,5,FALSE)</f>
        <v>0</v>
      </c>
      <c r="AD385" s="349">
        <f>HLOOKUP(AD277,'2. LRAMVA Threshold'!$B$42:$Q$53,5,FALSE)</f>
        <v>0</v>
      </c>
      <c r="AE385" s="349">
        <f>HLOOKUP(AE277,'2. LRAMVA Threshold'!$B$42:$Q$53,5,FALSE)</f>
        <v>0</v>
      </c>
      <c r="AF385" s="349">
        <f>HLOOKUP(AF277,'2. LRAMVA Threshold'!$B$42:$Q$53,5,FALSE)</f>
        <v>0</v>
      </c>
      <c r="AG385" s="349">
        <f>HLOOKUP(AG277,'2. LRAMVA Threshold'!$B$42:$Q$53,5,FALSE)</f>
        <v>0</v>
      </c>
      <c r="AH385" s="349">
        <f>HLOOKUP(AH277,'2. LRAMVA Threshold'!$B$42:$Q$53,5,FALSE)</f>
        <v>0</v>
      </c>
      <c r="AI385" s="349">
        <f>HLOOKUP(AI277,'2. LRAMVA Threshold'!$B$42:$Q$53,5,FALSE)</f>
        <v>0</v>
      </c>
      <c r="AJ385" s="349">
        <f>HLOOKUP(AJ277,'2. LRAMVA Threshold'!$B$42:$Q$53,5,FALSE)</f>
        <v>0</v>
      </c>
      <c r="AK385" s="349">
        <f>HLOOKUP(AK277,'2. LRAMVA Threshold'!$B$42:$Q$53,5,FALSE)</f>
        <v>0</v>
      </c>
      <c r="AL385" s="349">
        <f>HLOOKUP(AL277,'2. LRAMVA Threshold'!$B$42:$Q$53,5,FALSE)</f>
        <v>0</v>
      </c>
      <c r="AM385" s="411"/>
    </row>
    <row r="386" spans="1:39" s="743" customFormat="1" ht="15">
      <c r="A386" s="738"/>
      <c r="B386" s="739" t="s">
        <v>718</v>
      </c>
      <c r="C386" s="740"/>
      <c r="D386" s="741">
        <v>-1.2207139898091555</v>
      </c>
      <c r="E386" s="740"/>
      <c r="F386" s="740"/>
      <c r="G386" s="740"/>
      <c r="H386" s="740"/>
      <c r="I386" s="740"/>
      <c r="J386" s="740"/>
      <c r="K386" s="740"/>
      <c r="L386" s="740"/>
      <c r="M386" s="740"/>
      <c r="N386" s="740"/>
      <c r="O386" s="311">
        <v>0.37100000000009459</v>
      </c>
      <c r="P386" s="740"/>
      <c r="Q386" s="740"/>
      <c r="R386" s="740"/>
      <c r="S386" s="742"/>
      <c r="T386" s="742"/>
      <c r="U386" s="742"/>
      <c r="V386" s="742"/>
      <c r="W386" s="740"/>
      <c r="X386" s="740"/>
      <c r="Y386" s="311"/>
      <c r="Z386" s="311"/>
      <c r="AA386" s="311"/>
      <c r="AB386" s="311"/>
      <c r="AC386" s="311"/>
      <c r="AD386" s="311"/>
      <c r="AE386" s="311"/>
      <c r="AF386" s="311"/>
      <c r="AG386" s="311"/>
      <c r="AH386" s="311"/>
      <c r="AI386" s="311"/>
      <c r="AJ386" s="311"/>
      <c r="AK386" s="311"/>
      <c r="AL386" s="311"/>
      <c r="AM386" s="313"/>
    </row>
    <row r="387" spans="1:39" ht="15">
      <c r="B387" s="345" t="s">
        <v>167</v>
      </c>
      <c r="C387" s="358"/>
      <c r="D387" s="358"/>
      <c r="E387" s="394"/>
      <c r="F387" s="394"/>
      <c r="G387" s="394"/>
      <c r="H387" s="394"/>
      <c r="I387" s="394"/>
      <c r="J387" s="394"/>
      <c r="K387" s="394"/>
      <c r="L387" s="394"/>
      <c r="M387" s="394"/>
      <c r="N387" s="394"/>
      <c r="O387" s="312"/>
      <c r="P387" s="360"/>
      <c r="Q387" s="360"/>
      <c r="R387" s="360"/>
      <c r="S387" s="359"/>
      <c r="T387" s="359"/>
      <c r="U387" s="359"/>
      <c r="V387" s="359"/>
      <c r="W387" s="360"/>
      <c r="X387" s="360"/>
      <c r="Y387" s="361">
        <f>HLOOKUP(Y$20,'3.  Distribution Rates'!$C$122:$P$133,5,FALSE)</f>
        <v>0</v>
      </c>
      <c r="Z387" s="361">
        <f>HLOOKUP(Z$20,'3.  Distribution Rates'!$C$122:$P$133,5,FALSE)</f>
        <v>0</v>
      </c>
      <c r="AA387" s="361">
        <f>HLOOKUP(AA$20,'3.  Distribution Rates'!$C$122:$P$133,5,FALSE)</f>
        <v>0</v>
      </c>
      <c r="AB387" s="361">
        <f>HLOOKUP(AB$20,'3.  Distribution Rates'!$C$122:$P$133,5,FALSE)</f>
        <v>0</v>
      </c>
      <c r="AC387" s="361">
        <f>HLOOKUP(AC$20,'3.  Distribution Rates'!$C$122:$P$133,5,FALSE)</f>
        <v>0</v>
      </c>
      <c r="AD387" s="361">
        <f>HLOOKUP(AD$20,'3.  Distribution Rates'!$C$122:$P$133,5,FALSE)</f>
        <v>0</v>
      </c>
      <c r="AE387" s="361">
        <f>HLOOKUP(AE$20,'3.  Distribution Rates'!$C$122:$P$133,5,FALSE)</f>
        <v>0</v>
      </c>
      <c r="AF387" s="361">
        <f>HLOOKUP(AF$20,'3.  Distribution Rates'!$C$122:$P$133,5,FALSE)</f>
        <v>0</v>
      </c>
      <c r="AG387" s="361">
        <f>HLOOKUP(AG$20,'3.  Distribution Rates'!$C$122:$P$133,5,FALSE)</f>
        <v>0</v>
      </c>
      <c r="AH387" s="361">
        <f>HLOOKUP(AH$20,'3.  Distribution Rates'!$C$122:$P$133,5,FALSE)</f>
        <v>0</v>
      </c>
      <c r="AI387" s="361">
        <f>HLOOKUP(AI$20,'3.  Distribution Rates'!$C$122:$P$133,5,FALSE)</f>
        <v>0</v>
      </c>
      <c r="AJ387" s="361">
        <f>HLOOKUP(AJ$20,'3.  Distribution Rates'!$C$122:$P$133,5,FALSE)</f>
        <v>0</v>
      </c>
      <c r="AK387" s="361">
        <f>HLOOKUP(AK$20,'3.  Distribution Rates'!$C$122:$P$133,5,FALSE)</f>
        <v>0</v>
      </c>
      <c r="AL387" s="361">
        <f>HLOOKUP(AL$20,'3.  Distribution Rates'!$C$122:$P$133,5,FALSE)</f>
        <v>0</v>
      </c>
      <c r="AM387" s="415"/>
    </row>
    <row r="388" spans="1:39" ht="15">
      <c r="B388" s="345" t="s">
        <v>157</v>
      </c>
      <c r="C388" s="364"/>
      <c r="D388" s="330"/>
      <c r="E388" s="300"/>
      <c r="F388" s="300"/>
      <c r="G388" s="300"/>
      <c r="H388" s="300"/>
      <c r="I388" s="300"/>
      <c r="J388" s="300"/>
      <c r="K388" s="300"/>
      <c r="L388" s="300"/>
      <c r="M388" s="300"/>
      <c r="N388" s="300"/>
      <c r="O388" s="312"/>
      <c r="P388" s="300"/>
      <c r="Q388" s="300"/>
      <c r="R388" s="300"/>
      <c r="S388" s="330"/>
      <c r="T388" s="330"/>
      <c r="U388" s="330"/>
      <c r="V388" s="330"/>
      <c r="W388" s="300"/>
      <c r="X388" s="300"/>
      <c r="Y388" s="396">
        <f t="shared" ref="Y388:AL388" si="116">Y136*Y387</f>
        <v>0</v>
      </c>
      <c r="Z388" s="396">
        <f t="shared" si="116"/>
        <v>0</v>
      </c>
      <c r="AA388" s="396">
        <f t="shared" si="116"/>
        <v>0</v>
      </c>
      <c r="AB388" s="396">
        <f t="shared" si="116"/>
        <v>0</v>
      </c>
      <c r="AC388" s="396">
        <f t="shared" si="116"/>
        <v>0</v>
      </c>
      <c r="AD388" s="396">
        <f t="shared" si="116"/>
        <v>0</v>
      </c>
      <c r="AE388" s="396">
        <f t="shared" si="116"/>
        <v>0</v>
      </c>
      <c r="AF388" s="396">
        <f t="shared" si="116"/>
        <v>0</v>
      </c>
      <c r="AG388" s="396">
        <f t="shared" si="116"/>
        <v>0</v>
      </c>
      <c r="AH388" s="396">
        <f t="shared" si="116"/>
        <v>0</v>
      </c>
      <c r="AI388" s="396">
        <f t="shared" si="116"/>
        <v>0</v>
      </c>
      <c r="AJ388" s="396">
        <f t="shared" si="116"/>
        <v>0</v>
      </c>
      <c r="AK388" s="396">
        <f t="shared" si="116"/>
        <v>0</v>
      </c>
      <c r="AL388" s="396">
        <f t="shared" si="116"/>
        <v>0</v>
      </c>
      <c r="AM388" s="395">
        <f>SUM(Y388:AL388)</f>
        <v>0</v>
      </c>
    </row>
    <row r="389" spans="1:39" ht="15">
      <c r="B389" s="345" t="s">
        <v>158</v>
      </c>
      <c r="C389" s="364"/>
      <c r="D389" s="330"/>
      <c r="E389" s="300"/>
      <c r="F389" s="300"/>
      <c r="G389" s="300"/>
      <c r="H389" s="300"/>
      <c r="I389" s="300"/>
      <c r="J389" s="300"/>
      <c r="K389" s="300"/>
      <c r="L389" s="300"/>
      <c r="M389" s="300"/>
      <c r="N389" s="300"/>
      <c r="O389" s="312"/>
      <c r="P389" s="300"/>
      <c r="Q389" s="300"/>
      <c r="R389" s="300"/>
      <c r="S389" s="330"/>
      <c r="T389" s="330"/>
      <c r="U389" s="330"/>
      <c r="V389" s="330"/>
      <c r="W389" s="300"/>
      <c r="X389" s="300"/>
      <c r="Y389" s="396">
        <f t="shared" ref="Y389:AL389" si="117">Y265*Y387</f>
        <v>0</v>
      </c>
      <c r="Z389" s="396">
        <f t="shared" si="117"/>
        <v>0</v>
      </c>
      <c r="AA389" s="396">
        <f t="shared" si="117"/>
        <v>0</v>
      </c>
      <c r="AB389" s="396">
        <f t="shared" si="117"/>
        <v>0</v>
      </c>
      <c r="AC389" s="396">
        <f t="shared" si="117"/>
        <v>0</v>
      </c>
      <c r="AD389" s="396">
        <f t="shared" si="117"/>
        <v>0</v>
      </c>
      <c r="AE389" s="396">
        <f t="shared" si="117"/>
        <v>0</v>
      </c>
      <c r="AF389" s="396">
        <f t="shared" si="117"/>
        <v>0</v>
      </c>
      <c r="AG389" s="396">
        <f t="shared" si="117"/>
        <v>0</v>
      </c>
      <c r="AH389" s="396">
        <f t="shared" si="117"/>
        <v>0</v>
      </c>
      <c r="AI389" s="396">
        <f t="shared" si="117"/>
        <v>0</v>
      </c>
      <c r="AJ389" s="396">
        <f t="shared" si="117"/>
        <v>0</v>
      </c>
      <c r="AK389" s="396">
        <f t="shared" si="117"/>
        <v>0</v>
      </c>
      <c r="AL389" s="396">
        <f t="shared" si="117"/>
        <v>0</v>
      </c>
      <c r="AM389" s="395">
        <f t="shared" ref="AM389:AM390" si="118">SUM(Y389:AL389)</f>
        <v>0</v>
      </c>
    </row>
    <row r="390" spans="1:39" ht="15">
      <c r="B390" s="345" t="s">
        <v>159</v>
      </c>
      <c r="C390" s="364"/>
      <c r="D390" s="330"/>
      <c r="E390" s="300"/>
      <c r="F390" s="300"/>
      <c r="G390" s="300"/>
      <c r="H390" s="300"/>
      <c r="I390" s="300"/>
      <c r="J390" s="300"/>
      <c r="K390" s="300"/>
      <c r="L390" s="300"/>
      <c r="M390" s="300"/>
      <c r="N390" s="300"/>
      <c r="O390" s="312"/>
      <c r="P390" s="300"/>
      <c r="Q390" s="300"/>
      <c r="R390" s="300"/>
      <c r="S390" s="330"/>
      <c r="T390" s="330"/>
      <c r="U390" s="330"/>
      <c r="V390" s="330"/>
      <c r="W390" s="300"/>
      <c r="X390" s="300"/>
      <c r="Y390" s="396">
        <f>Y384*Y387</f>
        <v>0</v>
      </c>
      <c r="Z390" s="396">
        <f t="shared" ref="Z390:AE390" si="119">Z384*Z387</f>
        <v>0</v>
      </c>
      <c r="AA390" s="396">
        <f t="shared" si="119"/>
        <v>0</v>
      </c>
      <c r="AB390" s="396">
        <f t="shared" si="119"/>
        <v>0</v>
      </c>
      <c r="AC390" s="396">
        <f t="shared" si="119"/>
        <v>0</v>
      </c>
      <c r="AD390" s="396">
        <f t="shared" si="119"/>
        <v>0</v>
      </c>
      <c r="AE390" s="396">
        <f t="shared" si="119"/>
        <v>0</v>
      </c>
      <c r="AF390" s="396">
        <f t="shared" ref="AF390:AL390" si="120">AF384*AF387</f>
        <v>0</v>
      </c>
      <c r="AG390" s="396">
        <f t="shared" si="120"/>
        <v>0</v>
      </c>
      <c r="AH390" s="396">
        <f t="shared" si="120"/>
        <v>0</v>
      </c>
      <c r="AI390" s="396">
        <f t="shared" si="120"/>
        <v>0</v>
      </c>
      <c r="AJ390" s="396">
        <f t="shared" si="120"/>
        <v>0</v>
      </c>
      <c r="AK390" s="396">
        <f t="shared" si="120"/>
        <v>0</v>
      </c>
      <c r="AL390" s="396">
        <f t="shared" si="120"/>
        <v>0</v>
      </c>
      <c r="AM390" s="395">
        <f t="shared" si="118"/>
        <v>0</v>
      </c>
    </row>
    <row r="391" spans="1:39" s="398" customFormat="1" ht="15.6">
      <c r="A391" s="534"/>
      <c r="B391" s="368" t="s">
        <v>260</v>
      </c>
      <c r="C391" s="364"/>
      <c r="D391" s="356"/>
      <c r="E391" s="354"/>
      <c r="F391" s="354"/>
      <c r="G391" s="354"/>
      <c r="H391" s="354"/>
      <c r="I391" s="354"/>
      <c r="J391" s="354"/>
      <c r="K391" s="354"/>
      <c r="L391" s="354"/>
      <c r="M391" s="354"/>
      <c r="N391" s="354"/>
      <c r="O391" s="321"/>
      <c r="P391" s="354"/>
      <c r="Q391" s="354"/>
      <c r="R391" s="354"/>
      <c r="S391" s="356"/>
      <c r="T391" s="356"/>
      <c r="U391" s="356"/>
      <c r="V391" s="356"/>
      <c r="W391" s="354"/>
      <c r="X391" s="354"/>
      <c r="Y391" s="365">
        <f>SUM(Y388:Y390)</f>
        <v>0</v>
      </c>
      <c r="Z391" s="365">
        <f>SUM(Z388:Z390)</f>
        <v>0</v>
      </c>
      <c r="AA391" s="365">
        <f t="shared" ref="AA391:AE391" si="121">SUM(AA388:AA390)</f>
        <v>0</v>
      </c>
      <c r="AB391" s="365">
        <f t="shared" si="121"/>
        <v>0</v>
      </c>
      <c r="AC391" s="365">
        <f t="shared" si="121"/>
        <v>0</v>
      </c>
      <c r="AD391" s="365">
        <f t="shared" si="121"/>
        <v>0</v>
      </c>
      <c r="AE391" s="365">
        <f t="shared" si="121"/>
        <v>0</v>
      </c>
      <c r="AF391" s="365">
        <f t="shared" ref="AF391:AL391" si="122">SUM(AF388:AF390)</f>
        <v>0</v>
      </c>
      <c r="AG391" s="365">
        <f t="shared" si="122"/>
        <v>0</v>
      </c>
      <c r="AH391" s="365">
        <f t="shared" si="122"/>
        <v>0</v>
      </c>
      <c r="AI391" s="365">
        <f t="shared" si="122"/>
        <v>0</v>
      </c>
      <c r="AJ391" s="365">
        <f t="shared" si="122"/>
        <v>0</v>
      </c>
      <c r="AK391" s="365">
        <f t="shared" si="122"/>
        <v>0</v>
      </c>
      <c r="AL391" s="365">
        <f t="shared" si="122"/>
        <v>0</v>
      </c>
      <c r="AM391" s="367">
        <f>SUM(AM388:AM390)</f>
        <v>0</v>
      </c>
    </row>
    <row r="392" spans="1:39" s="398" customFormat="1" ht="15.6">
      <c r="A392" s="534"/>
      <c r="B392" s="368" t="s">
        <v>255</v>
      </c>
      <c r="C392" s="364"/>
      <c r="D392" s="369"/>
      <c r="E392" s="354"/>
      <c r="F392" s="354"/>
      <c r="G392" s="354"/>
      <c r="H392" s="354"/>
      <c r="I392" s="354"/>
      <c r="J392" s="354"/>
      <c r="K392" s="354"/>
      <c r="L392" s="354"/>
      <c r="M392" s="354"/>
      <c r="N392" s="354"/>
      <c r="O392" s="321"/>
      <c r="P392" s="354"/>
      <c r="Q392" s="354"/>
      <c r="R392" s="354"/>
      <c r="S392" s="356"/>
      <c r="T392" s="356"/>
      <c r="U392" s="356"/>
      <c r="V392" s="356"/>
      <c r="W392" s="354"/>
      <c r="X392" s="354"/>
      <c r="Y392" s="366">
        <f>Y385*Y387</f>
        <v>0</v>
      </c>
      <c r="Z392" s="366">
        <f t="shared" ref="Z392:AE392" si="123">Z385*Z387</f>
        <v>0</v>
      </c>
      <c r="AA392" s="366">
        <f t="shared" si="123"/>
        <v>0</v>
      </c>
      <c r="AB392" s="366">
        <f t="shared" si="123"/>
        <v>0</v>
      </c>
      <c r="AC392" s="366">
        <f t="shared" si="123"/>
        <v>0</v>
      </c>
      <c r="AD392" s="366">
        <f t="shared" si="123"/>
        <v>0</v>
      </c>
      <c r="AE392" s="366">
        <f t="shared" si="123"/>
        <v>0</v>
      </c>
      <c r="AF392" s="366">
        <f t="shared" ref="AF392:AL392" si="124">AF385*AF387</f>
        <v>0</v>
      </c>
      <c r="AG392" s="366">
        <f t="shared" si="124"/>
        <v>0</v>
      </c>
      <c r="AH392" s="366">
        <f t="shared" si="124"/>
        <v>0</v>
      </c>
      <c r="AI392" s="366">
        <f t="shared" si="124"/>
        <v>0</v>
      </c>
      <c r="AJ392" s="366">
        <f t="shared" si="124"/>
        <v>0</v>
      </c>
      <c r="AK392" s="366">
        <f t="shared" si="124"/>
        <v>0</v>
      </c>
      <c r="AL392" s="366">
        <f t="shared" si="124"/>
        <v>0</v>
      </c>
      <c r="AM392" s="367">
        <f>SUM(Y392:AL392)</f>
        <v>0</v>
      </c>
    </row>
    <row r="393" spans="1:39" ht="15.75" customHeight="1">
      <c r="A393" s="534"/>
      <c r="B393" s="368" t="s">
        <v>267</v>
      </c>
      <c r="C393" s="364"/>
      <c r="D393" s="369"/>
      <c r="E393" s="354"/>
      <c r="F393" s="354"/>
      <c r="G393" s="354"/>
      <c r="H393" s="354"/>
      <c r="I393" s="354"/>
      <c r="J393" s="354"/>
      <c r="K393" s="354"/>
      <c r="L393" s="354"/>
      <c r="M393" s="354"/>
      <c r="N393" s="354"/>
      <c r="O393" s="321"/>
      <c r="P393" s="354"/>
      <c r="Q393" s="354"/>
      <c r="R393" s="354"/>
      <c r="S393" s="369"/>
      <c r="T393" s="369"/>
      <c r="U393" s="369"/>
      <c r="V393" s="369"/>
      <c r="W393" s="354"/>
      <c r="X393" s="354"/>
      <c r="Y393" s="321"/>
      <c r="Z393" s="370"/>
      <c r="AA393" s="370"/>
      <c r="AB393" s="370"/>
      <c r="AC393" s="370"/>
      <c r="AD393" s="370"/>
      <c r="AE393" s="370"/>
      <c r="AF393" s="370"/>
      <c r="AG393" s="370"/>
      <c r="AH393" s="370"/>
      <c r="AI393" s="370"/>
      <c r="AJ393" s="370"/>
      <c r="AK393" s="370"/>
      <c r="AL393" s="370"/>
      <c r="AM393" s="367">
        <f>AM391-AM392</f>
        <v>0</v>
      </c>
    </row>
    <row r="394" spans="1:39" ht="15">
      <c r="B394" s="345"/>
      <c r="C394" s="369"/>
      <c r="D394" s="369"/>
      <c r="E394" s="354"/>
      <c r="F394" s="354"/>
      <c r="G394" s="354"/>
      <c r="H394" s="354"/>
      <c r="I394" s="354"/>
      <c r="J394" s="354"/>
      <c r="K394" s="354"/>
      <c r="L394" s="354"/>
      <c r="M394" s="354"/>
      <c r="N394" s="354"/>
      <c r="O394" s="321"/>
      <c r="P394" s="354"/>
      <c r="Q394" s="354"/>
      <c r="R394" s="354"/>
      <c r="S394" s="369"/>
      <c r="T394" s="364"/>
      <c r="U394" s="369"/>
      <c r="V394" s="369"/>
      <c r="W394" s="354"/>
      <c r="X394" s="354"/>
      <c r="Y394" s="275"/>
      <c r="Z394" s="275"/>
      <c r="AA394" s="275"/>
      <c r="AB394" s="275"/>
      <c r="AC394" s="275"/>
      <c r="AD394" s="275"/>
      <c r="AE394" s="275"/>
      <c r="AF394" s="275"/>
      <c r="AG394" s="275"/>
      <c r="AH394" s="275"/>
      <c r="AI394" s="275"/>
      <c r="AJ394" s="275"/>
      <c r="AK394" s="275"/>
      <c r="AL394" s="275"/>
      <c r="AM394" s="372"/>
    </row>
    <row r="395" spans="1:39" ht="15">
      <c r="B395" s="345" t="s">
        <v>72</v>
      </c>
      <c r="C395" s="375"/>
      <c r="D395" s="300"/>
      <c r="E395" s="300"/>
      <c r="F395" s="300"/>
      <c r="G395" s="300"/>
      <c r="H395" s="300"/>
      <c r="I395" s="300"/>
      <c r="J395" s="300"/>
      <c r="K395" s="300"/>
      <c r="L395" s="300"/>
      <c r="M395" s="300"/>
      <c r="N395" s="300"/>
      <c r="O395" s="376"/>
      <c r="P395" s="300"/>
      <c r="Q395" s="300"/>
      <c r="R395" s="300"/>
      <c r="S395" s="325"/>
      <c r="T395" s="330"/>
      <c r="U395" s="330"/>
      <c r="V395" s="300"/>
      <c r="W395" s="300"/>
      <c r="X395" s="330"/>
      <c r="Y395" s="312">
        <f>SUMPRODUCT(E279:E382,Y279:Y382)</f>
        <v>5757125.1136397859</v>
      </c>
      <c r="Z395" s="312">
        <f>SUMPRODUCT(E279:E382,Z279:Z382)</f>
        <v>9494132.3232358508</v>
      </c>
      <c r="AA395" s="312">
        <f>IF(AA278="kW",SUMPRODUCT(N279:N382,P279:P382,AA279:AA382),SUMPRODUCT(E279:E382,AA279:AA382))</f>
        <v>90662.241455353593</v>
      </c>
      <c r="AB395" s="312">
        <f>IF(AB278="kW",SUMPRODUCT(N279:N382,P279:P382,AB279:AB382),SUMPRODUCT(E279:E382,AB279:AB382))</f>
        <v>0</v>
      </c>
      <c r="AC395" s="312">
        <f>IF(AC278="kW",SUMPRODUCT(N279:N382,P279:P382,AC279:AC382),SUMPRODUCT(E279:E382,AC279:AC382))</f>
        <v>0</v>
      </c>
      <c r="AD395" s="312">
        <f>IF(AD278="kW",SUMPRODUCT(N279:N382,P279:P382,AD279:AD382),SUMPRODUCT(E279:E382, AD279:AD382))</f>
        <v>0</v>
      </c>
      <c r="AE395" s="312">
        <f>IF(AE278="kW",SUMPRODUCT(N279:N382,P279:P382,AE279:AE382),SUMPRODUCT(E279:E382,AE279:AE382))</f>
        <v>0</v>
      </c>
      <c r="AF395" s="312">
        <f>IF(AF278="kW",SUMPRODUCT(N279:N382,P279:P382,AF279:AF382),SUMPRODUCT(E279:E382,AF279:AF382))</f>
        <v>0</v>
      </c>
      <c r="AG395" s="312">
        <f>IF(AG278="kW",SUMPRODUCT(N279:N382,P279:P382,AG279:AG382),SUMPRODUCT(E279:E382,AG279:AG382))</f>
        <v>0</v>
      </c>
      <c r="AH395" s="312">
        <f>IF(AH278="kW",SUMPRODUCT(N279:N382,P279:P382,AH279:AH382),SUMPRODUCT(E279:E382,AH279:AH382))</f>
        <v>0</v>
      </c>
      <c r="AI395" s="312">
        <f>IF(AI278="kW",SUMPRODUCT(N279:N382,P279:P382,AI279:AI382),SUMPRODUCT(E279:E382,AI279:AI382))</f>
        <v>0</v>
      </c>
      <c r="AJ395" s="312">
        <f>IF(AJ278="kW",SUMPRODUCT(N279:N382,P279:P382,AJ279:AJ382),SUMPRODUCT(E279:E382,AJ279:AJ382))</f>
        <v>0</v>
      </c>
      <c r="AK395" s="312">
        <f>IF(AK278="kW",SUMPRODUCT(N279:N382,P279:P382,AK279:AK382),SUMPRODUCT(E279:E382,AK279:AK382))</f>
        <v>0</v>
      </c>
      <c r="AL395" s="312">
        <f>IF(AL278="kW",SUMPRODUCT(N279:N382,P279:P382,AL279:AL382),SUMPRODUCT(E279:E382,AL279:AL382))</f>
        <v>0</v>
      </c>
      <c r="AM395" s="357"/>
    </row>
    <row r="396" spans="1:39" ht="15">
      <c r="B396" s="345" t="s">
        <v>196</v>
      </c>
      <c r="C396" s="375"/>
      <c r="D396" s="300"/>
      <c r="E396" s="300"/>
      <c r="F396" s="300"/>
      <c r="G396" s="300"/>
      <c r="H396" s="300"/>
      <c r="I396" s="300"/>
      <c r="J396" s="300"/>
      <c r="K396" s="300"/>
      <c r="L396" s="300"/>
      <c r="M396" s="300"/>
      <c r="N396" s="300"/>
      <c r="O396" s="376"/>
      <c r="P396" s="300"/>
      <c r="Q396" s="300"/>
      <c r="R396" s="300"/>
      <c r="S396" s="325"/>
      <c r="T396" s="330"/>
      <c r="U396" s="330"/>
      <c r="V396" s="300"/>
      <c r="W396" s="300"/>
      <c r="X396" s="330"/>
      <c r="Y396" s="312">
        <f>SUMPRODUCT(F279:F382,Y279:Y382)</f>
        <v>5665792.8565952592</v>
      </c>
      <c r="Z396" s="312">
        <f>SUMPRODUCT(F279:F382,Z279:Z382)</f>
        <v>9046727.3065581918</v>
      </c>
      <c r="AA396" s="312">
        <f>IF(AA278="kW",SUMPRODUCT(N279:N382,Q279:Q382,AA279:AA382),SUMPRODUCT(F279:F382,AA279:AA382))</f>
        <v>90249.625343671127</v>
      </c>
      <c r="AB396" s="312">
        <f>IF(AB278="kW",SUMPRODUCT(N279:N382,Q279:Q382,AB279:AB382),SUMPRODUCT(F279:F382,AB279:AB382))</f>
        <v>0</v>
      </c>
      <c r="AC396" s="312">
        <f>IF(AC278="kW",SUMPRODUCT(N279:N382,Q279:Q382,AC279:AC382),SUMPRODUCT(F279:F382, AC279:AC382))</f>
        <v>0</v>
      </c>
      <c r="AD396" s="312">
        <f>IF(AD278="kW",SUMPRODUCT(N279:N382,Q279:Q382,AD279:AD382),SUMPRODUCT(F279:F382, AD279:AD382))</f>
        <v>0</v>
      </c>
      <c r="AE396" s="312">
        <f>IF(AE278="kW",SUMPRODUCT(N279:N382,Q279:Q382,AE279:AE382),SUMPRODUCT(F279:F382,AE279:AE382))</f>
        <v>0</v>
      </c>
      <c r="AF396" s="312">
        <f>IF(AF278="kW",SUMPRODUCT(N279:N382,Q279:Q382,AF279:AF382),SUMPRODUCT(F279:F382,AF279:AF382))</f>
        <v>0</v>
      </c>
      <c r="AG396" s="312">
        <f>IF(AG278="kW",SUMPRODUCT(N279:N382,Q279:Q382,AG279:AG382),SUMPRODUCT(F279:F382,AG279:AG382))</f>
        <v>0</v>
      </c>
      <c r="AH396" s="312">
        <f>IF(AH278="kW",SUMPRODUCT(N279:N382,Q279:Q382,AH279:AH382),SUMPRODUCT(F279:F382,AH279:AH382))</f>
        <v>0</v>
      </c>
      <c r="AI396" s="312">
        <f>IF(AI278="kW",SUMPRODUCT(N279:N382,Q279:Q382,AI279:AI382),SUMPRODUCT(F279:F382,AI279:AI382))</f>
        <v>0</v>
      </c>
      <c r="AJ396" s="312">
        <f>IF(AJ278="kW",SUMPRODUCT(N279:N382,Q279:Q382,AJ279:AJ382),SUMPRODUCT(F279:F382,AJ279:AJ382))</f>
        <v>0</v>
      </c>
      <c r="AK396" s="312">
        <f>IF(AK278="kW",SUMPRODUCT(N279:N382,Q279:Q382,AK279:AK382),SUMPRODUCT(F279:F382,AK279:AK382))</f>
        <v>0</v>
      </c>
      <c r="AL396" s="312">
        <f>IF(AL278="kW",SUMPRODUCT(N279:N382,Q279:Q382,AL279:AL382),SUMPRODUCT(F279:F382,AL279:AL382))</f>
        <v>0</v>
      </c>
      <c r="AM396" s="357"/>
    </row>
    <row r="397" spans="1:39" ht="15">
      <c r="B397" s="345" t="s">
        <v>197</v>
      </c>
      <c r="C397" s="375"/>
      <c r="D397" s="300"/>
      <c r="E397" s="300"/>
      <c r="F397" s="300"/>
      <c r="G397" s="300"/>
      <c r="H397" s="300"/>
      <c r="I397" s="300"/>
      <c r="J397" s="300"/>
      <c r="K397" s="300"/>
      <c r="L397" s="300"/>
      <c r="M397" s="300"/>
      <c r="N397" s="300"/>
      <c r="O397" s="376"/>
      <c r="P397" s="300"/>
      <c r="Q397" s="300"/>
      <c r="R397" s="300"/>
      <c r="S397" s="325"/>
      <c r="T397" s="330"/>
      <c r="U397" s="330"/>
      <c r="V397" s="300"/>
      <c r="W397" s="300"/>
      <c r="X397" s="330"/>
      <c r="Y397" s="312">
        <f>SUMPRODUCT(G279:G382,Y279:Y382)</f>
        <v>5286225.296401049</v>
      </c>
      <c r="Z397" s="312">
        <f>SUMPRODUCT(G279:G382,Z279:Z382)</f>
        <v>7577185.8004469937</v>
      </c>
      <c r="AA397" s="312">
        <f>IF(AA278="kW",SUMPRODUCT(N279:N382,R279:R382,AA279:AA382),SUMPRODUCT(G279:G382,AA279:AA382))</f>
        <v>89550.84868357575</v>
      </c>
      <c r="AB397" s="312">
        <f>IF(AB278="kW",SUMPRODUCT(N279:N382,R279:R382,AB279:AB382),SUMPRODUCT(G279:G382,AB279:AB382))</f>
        <v>0</v>
      </c>
      <c r="AC397" s="312">
        <f>IF(AC278="kW",SUMPRODUCT(N279:N382,R279:R382,AC279:AC382),SUMPRODUCT(G279:G382, AC279:AC382))</f>
        <v>0</v>
      </c>
      <c r="AD397" s="312">
        <f>IF(AD278="kW",SUMPRODUCT(N279:N382,R279:R382,AD279:AD382),SUMPRODUCT(G279:G382, AD279:AD382))</f>
        <v>0</v>
      </c>
      <c r="AE397" s="312">
        <f>IF(AE278="kW",SUMPRODUCT(N279:N382,R279:R382,AE279:AE382),SUMPRODUCT(G279:G382,AE279:AE382))</f>
        <v>0</v>
      </c>
      <c r="AF397" s="312">
        <f>IF(AF278="kW",SUMPRODUCT(N279:N382,R279:R382,AF279:AF382),SUMPRODUCT(G279:G382,AF279:AF382))</f>
        <v>0</v>
      </c>
      <c r="AG397" s="312">
        <f>IF(AG278="kW",SUMPRODUCT(N279:N382,R279:R382,AG279:AG382),SUMPRODUCT(G279:G382,AG279:AG382))</f>
        <v>0</v>
      </c>
      <c r="AH397" s="312">
        <f>IF(AH278="kW",SUMPRODUCT(N279:N382,R279:R382,AH279:AH382),SUMPRODUCT(G279:G382,AH279:AH382))</f>
        <v>0</v>
      </c>
      <c r="AI397" s="312">
        <f>IF(AI278="kW",SUMPRODUCT(N279:N382,R279:R382,AI279:AI382),SUMPRODUCT(G279:G382,AI279:AI382))</f>
        <v>0</v>
      </c>
      <c r="AJ397" s="312">
        <f>IF(AJ278="kW",SUMPRODUCT(N279:N382,R279:R382,AJ279:AJ382),SUMPRODUCT(G279:G382,AJ279:AJ382))</f>
        <v>0</v>
      </c>
      <c r="AK397" s="312">
        <f>IF(AK278="kW",SUMPRODUCT(N279:N382,R279:R382,AK279:AK382),SUMPRODUCT(G279:G382,AK279:AK382))</f>
        <v>0</v>
      </c>
      <c r="AL397" s="312">
        <f>IF(AL278="kW",SUMPRODUCT(N279:N382,R279:R382,AL279:AL382),SUMPRODUCT(G279:G382,AL279:AL382))</f>
        <v>0</v>
      </c>
      <c r="AM397" s="357"/>
    </row>
    <row r="398" spans="1:39" ht="15">
      <c r="B398" s="345" t="s">
        <v>198</v>
      </c>
      <c r="C398" s="375"/>
      <c r="D398" s="300"/>
      <c r="E398" s="300"/>
      <c r="F398" s="300"/>
      <c r="G398" s="300"/>
      <c r="H398" s="300"/>
      <c r="I398" s="300"/>
      <c r="J398" s="300"/>
      <c r="K398" s="300"/>
      <c r="L398" s="300"/>
      <c r="M398" s="300"/>
      <c r="N398" s="300"/>
      <c r="O398" s="376"/>
      <c r="P398" s="300"/>
      <c r="Q398" s="300"/>
      <c r="R398" s="300"/>
      <c r="S398" s="325"/>
      <c r="T398" s="330"/>
      <c r="U398" s="330"/>
      <c r="V398" s="300"/>
      <c r="W398" s="300"/>
      <c r="X398" s="330"/>
      <c r="Y398" s="312">
        <f>SUMPRODUCT(H279:H382,Y279:Y382)</f>
        <v>5052669.1463574311</v>
      </c>
      <c r="Z398" s="312">
        <f>SUMPRODUCT(H279:H382,Z279:Z382)</f>
        <v>4207639.5014153337</v>
      </c>
      <c r="AA398" s="312">
        <f>IF(AA278="kW",SUMPRODUCT(N279:N382,S279:S382,AA279:AA382),SUMPRODUCT(H279:H382,AA279:AA382))</f>
        <v>85202.129278892389</v>
      </c>
      <c r="AB398" s="312">
        <f>IF(AB278="kW",SUMPRODUCT(N279:N382,S279:S382,AB279:AB382),SUMPRODUCT(H279:H382,AB279:AB382))</f>
        <v>0</v>
      </c>
      <c r="AC398" s="312">
        <f>IF(AC278="kW",SUMPRODUCT(N279:N382,S279:S382,AC279:AC382),SUMPRODUCT(H279:H382, AC279:AC382))</f>
        <v>0</v>
      </c>
      <c r="AD398" s="312">
        <f>IF(AD278="kW",SUMPRODUCT(N279:N382,S279:S382,AD279:AD382),SUMPRODUCT(H279:H382, AD279:AD382))</f>
        <v>0</v>
      </c>
      <c r="AE398" s="312">
        <f>IF(AE278="kW",SUMPRODUCT(N279:N382,S279:S382,AE279:AE382),SUMPRODUCT(H279:H382,AE279:AE382))</f>
        <v>0</v>
      </c>
      <c r="AF398" s="312">
        <f>IF(AF278="kW",SUMPRODUCT(N279:N382,S279:S382,AF279:AF382),SUMPRODUCT(H279:H382,AF279:AF382))</f>
        <v>0</v>
      </c>
      <c r="AG398" s="312">
        <f>IF(AG278="kW",SUMPRODUCT(N279:N382,S279:S382,AG279:AG382),SUMPRODUCT(H279:H382,AG279:AG382))</f>
        <v>0</v>
      </c>
      <c r="AH398" s="312">
        <f>IF(AH278="kW",SUMPRODUCT(N279:N382,S279:S382,AH279:AH382),SUMPRODUCT(H279:H382,AH279:AH382))</f>
        <v>0</v>
      </c>
      <c r="AI398" s="312">
        <f>IF(AI278="kW",SUMPRODUCT(N279:N382,S279:S382,AI279:AI382),SUMPRODUCT(H279:H382,AI279:AI382))</f>
        <v>0</v>
      </c>
      <c r="AJ398" s="312">
        <f>IF(AJ278="kW",SUMPRODUCT(N279:N382,S279:S382,AJ279:AJ382),SUMPRODUCT(H279:H382,AJ279:AJ382))</f>
        <v>0</v>
      </c>
      <c r="AK398" s="312">
        <f>IF(AK278="kW",SUMPRODUCT(N279:N382,S279:S382,AK279:AK382),SUMPRODUCT(H279:H382,AK279:AK382))</f>
        <v>0</v>
      </c>
      <c r="AL398" s="312">
        <f>IF(AL278="kW",SUMPRODUCT(N279:N382,S279:S382,AL279:AL382),SUMPRODUCT(H279:H382,AL279:AL382))</f>
        <v>0</v>
      </c>
      <c r="AM398" s="357"/>
    </row>
    <row r="399" spans="1:39" ht="15">
      <c r="B399" s="345" t="s">
        <v>199</v>
      </c>
      <c r="C399" s="375"/>
      <c r="D399" s="300"/>
      <c r="E399" s="300"/>
      <c r="F399" s="300"/>
      <c r="G399" s="300"/>
      <c r="H399" s="300"/>
      <c r="I399" s="300"/>
      <c r="J399" s="300"/>
      <c r="K399" s="300"/>
      <c r="L399" s="300"/>
      <c r="M399" s="300"/>
      <c r="N399" s="300"/>
      <c r="O399" s="376"/>
      <c r="P399" s="300"/>
      <c r="Q399" s="300"/>
      <c r="R399" s="300"/>
      <c r="S399" s="325"/>
      <c r="T399" s="330"/>
      <c r="U399" s="330"/>
      <c r="V399" s="300"/>
      <c r="W399" s="300"/>
      <c r="X399" s="330"/>
      <c r="Y399" s="312">
        <f>SUMPRODUCT(I279:I382,Y279:Y382)</f>
        <v>4809297.381133087</v>
      </c>
      <c r="Z399" s="312">
        <f>SUMPRODUCT(I279:I382,Z279:Z382)</f>
        <v>4167131.6144162961</v>
      </c>
      <c r="AA399" s="312">
        <f>IF(AA278="kW",SUMPRODUCT(N279:N382,T279:T382,AA279:AA382),SUMPRODUCT(I279:I382,AA279:AA382))</f>
        <v>83209.286232307903</v>
      </c>
      <c r="AB399" s="312">
        <f>IF(AB278="kW",SUMPRODUCT(N279:N382,T279:T382,AB279:AB382),SUMPRODUCT(I279:I382,AB279:AB382))</f>
        <v>0</v>
      </c>
      <c r="AC399" s="312">
        <f>IF(AC278="kW",SUMPRODUCT(N279:N382,T279:T382,AC279:AC382),SUMPRODUCT(I279:I382, AC279:AC382))</f>
        <v>0</v>
      </c>
      <c r="AD399" s="312">
        <f>IF(AD278="kW",SUMPRODUCT(N279:N382,T279:T382,AD279:AD382),SUMPRODUCT(I279:I382, AD279:AD382))</f>
        <v>0</v>
      </c>
      <c r="AE399" s="312">
        <f>IF(AE278="kW",SUMPRODUCT(N279:N382,T279:T382,AE279:AE382),SUMPRODUCT(I279:I382,AE279:AE382))</f>
        <v>0</v>
      </c>
      <c r="AF399" s="312">
        <f>IF(AF278="kW",SUMPRODUCT(N279:N382,T279:T382,AF279:AF382),SUMPRODUCT(I279:I382,AF279:AF382))</f>
        <v>0</v>
      </c>
      <c r="AG399" s="312">
        <f>IF(AG278="kW",SUMPRODUCT(N279:N382,T279:T382,AG279:AG382),SUMPRODUCT(I279:I382,AG279:AG382))</f>
        <v>0</v>
      </c>
      <c r="AH399" s="312">
        <f>IF(AH278="kW",SUMPRODUCT(N279:N382,T279:T382,AH279:AH382),SUMPRODUCT(I279:I382,AH279:AH382))</f>
        <v>0</v>
      </c>
      <c r="AI399" s="312">
        <f>IF(AI278="kW",SUMPRODUCT(N279:N382,T279:T382,AI279:AI382),SUMPRODUCT(I279:I382,AI279:AI382))</f>
        <v>0</v>
      </c>
      <c r="AJ399" s="312">
        <f>IF(AJ278="kW",SUMPRODUCT(N279:N382,T279:T382,AJ279:AJ382),SUMPRODUCT(I279:I382,AJ279:AJ382))</f>
        <v>0</v>
      </c>
      <c r="AK399" s="312">
        <f>IF(AK278="kW",SUMPRODUCT(N279:N382,T279:T382,AK279:AK382),SUMPRODUCT(I279:I382,AK279:AK382))</f>
        <v>0</v>
      </c>
      <c r="AL399" s="312">
        <f>IF(AL278="kW",SUMPRODUCT(N279:N382,T279:T382,AL279:AL382),SUMPRODUCT(I279:I382,AL279:AL382))</f>
        <v>0</v>
      </c>
      <c r="AM399" s="357"/>
    </row>
    <row r="400" spans="1:39" ht="15">
      <c r="B400" s="345" t="s">
        <v>200</v>
      </c>
      <c r="C400" s="375"/>
      <c r="D400" s="330"/>
      <c r="E400" s="330"/>
      <c r="F400" s="330"/>
      <c r="G400" s="330"/>
      <c r="H400" s="330"/>
      <c r="I400" s="330"/>
      <c r="J400" s="330"/>
      <c r="K400" s="330"/>
      <c r="L400" s="330"/>
      <c r="M400" s="330"/>
      <c r="N400" s="330"/>
      <c r="O400" s="376"/>
      <c r="P400" s="330"/>
      <c r="Q400" s="330"/>
      <c r="R400" s="330"/>
      <c r="S400" s="325"/>
      <c r="T400" s="330"/>
      <c r="U400" s="330"/>
      <c r="V400" s="330"/>
      <c r="W400" s="330"/>
      <c r="X400" s="330"/>
      <c r="Y400" s="312">
        <f>SUMPRODUCT(J279:J382,Y279:Y382)</f>
        <v>4781286.871774151</v>
      </c>
      <c r="Z400" s="312">
        <f>SUMPRODUCT(J279:J382,Z279:Z382)</f>
        <v>4167131.6144162961</v>
      </c>
      <c r="AA400" s="312">
        <f>IF(AA278="kW",SUMPRODUCT(N279:N382,U279:U382,AA279:AA382),SUMPRODUCT(J279:J382,AA279:AA382))</f>
        <v>83159.60623230791</v>
      </c>
      <c r="AB400" s="312">
        <f>IF(AB278="kW",SUMPRODUCT(N279:N382,U279:U382,AB279:AB382),SUMPRODUCT(J279:J382,AB279:AB382))</f>
        <v>0</v>
      </c>
      <c r="AC400" s="312">
        <f>IF(AC278="kW",SUMPRODUCT(N279:N382,U279:U382,AC279:AC382),SUMPRODUCT(J279:J382, AC279:AC382))</f>
        <v>0</v>
      </c>
      <c r="AD400" s="312">
        <f>IF(AD278="kW",SUMPRODUCT(N279:N382,U279:U382,AD279:AD382),SUMPRODUCT(J279:J382, AD279:AD382))</f>
        <v>0</v>
      </c>
      <c r="AE400" s="312">
        <f>IF(AE278="kW",SUMPRODUCT(N279:N382,U279:U382,AE279:AE382),SUMPRODUCT(J279:J382,AE279:AE382))</f>
        <v>0</v>
      </c>
      <c r="AF400" s="312">
        <f>IF(AF278="kW",SUMPRODUCT(N279:N382,U279:U382,AF279:AF382),SUMPRODUCT(J279:J382,AF279:AF382))</f>
        <v>0</v>
      </c>
      <c r="AG400" s="312">
        <f>IF(AG278="kW",SUMPRODUCT(N279:N382,U279:U382,AG279:AG382),SUMPRODUCT(J279:J382,AG279:AG382))</f>
        <v>0</v>
      </c>
      <c r="AH400" s="312">
        <f>IF(AH278="kW",SUMPRODUCT(N279:N382,U279:U382,AH279:AH382),SUMPRODUCT(J279:J382,AH279:AH382))</f>
        <v>0</v>
      </c>
      <c r="AI400" s="312">
        <f>IF(AI278="kW",SUMPRODUCT(N279:N382,U279:U382,AI279:AI382),SUMPRODUCT(J279:J382,AI279:AI382))</f>
        <v>0</v>
      </c>
      <c r="AJ400" s="312">
        <f>IF(AJ278="kW",SUMPRODUCT(N279:N382,U279:U382,AJ279:AJ382),SUMPRODUCT(J279:J382,AJ279:AJ382))</f>
        <v>0</v>
      </c>
      <c r="AK400" s="312">
        <f>IF(AK278="kW",SUMPRODUCT(N279:N382,U279:U382,AK279:AK382),SUMPRODUCT(J279:J382,AK279:AK382))</f>
        <v>0</v>
      </c>
      <c r="AL400" s="312">
        <f>IF(AL278="kW",SUMPRODUCT(N279:N382,U279:U382,AL279:AL382),SUMPRODUCT(J279:J382,AL279:AL382))</f>
        <v>0</v>
      </c>
      <c r="AM400" s="357"/>
    </row>
    <row r="401" spans="1:39" ht="15.75" customHeight="1">
      <c r="B401" s="399" t="s">
        <v>201</v>
      </c>
      <c r="C401" s="416"/>
      <c r="D401" s="417"/>
      <c r="E401" s="417"/>
      <c r="F401" s="417"/>
      <c r="G401" s="417"/>
      <c r="H401" s="417"/>
      <c r="I401" s="417"/>
      <c r="J401" s="417"/>
      <c r="K401" s="417"/>
      <c r="L401" s="417"/>
      <c r="M401" s="417"/>
      <c r="N401" s="417"/>
      <c r="O401" s="418"/>
      <c r="P401" s="419"/>
      <c r="Q401" s="419"/>
      <c r="R401" s="418"/>
      <c r="S401" s="420"/>
      <c r="T401" s="418"/>
      <c r="U401" s="418"/>
      <c r="V401" s="401"/>
      <c r="W401" s="401"/>
      <c r="X401" s="403"/>
      <c r="Y401" s="347">
        <f>SUMPRODUCT(K279:K382,Y279:Y382)</f>
        <v>4769663.5845841262</v>
      </c>
      <c r="Z401" s="347">
        <f>SUMPRODUCT(K279:K382,Z279:Z382)</f>
        <v>4151758.866317742</v>
      </c>
      <c r="AA401" s="347">
        <f>IF(AA278="kW",SUMPRODUCT(N279:N382,V279:V382,AA279:AA382),SUMPRODUCT(K279:K382,AA279:AA382))</f>
        <v>83139.137494998402</v>
      </c>
      <c r="AB401" s="347">
        <f>IF(AB278="kW",SUMPRODUCT(N279:N382,V279:V382,AB279:AB382),SUMPRODUCT(K279:K382,AB279:AB382))</f>
        <v>0</v>
      </c>
      <c r="AC401" s="347">
        <f>IF(AC278="kW",SUMPRODUCT(N279:N382,V279:V382,AC279:AC382),SUMPRODUCT(K279:K382, AC279:AC382))</f>
        <v>0</v>
      </c>
      <c r="AD401" s="347">
        <f>IF(AD278="kW",SUMPRODUCT(N279:N382,V279:V382,AD279:AD382),SUMPRODUCT(K279:K382, AD279:AD382))</f>
        <v>0</v>
      </c>
      <c r="AE401" s="347">
        <f>IF(AE278="kW",SUMPRODUCT(N279:N382,V279:V382,AE279:AE382),SUMPRODUCT(K279:K382,AE279:AE382))</f>
        <v>0</v>
      </c>
      <c r="AF401" s="347">
        <f>IF(AF278="kW",SUMPRODUCT(N279:N382,V279:V382,AF279:AF382),SUMPRODUCT(K279:K382,AF279:AF382))</f>
        <v>0</v>
      </c>
      <c r="AG401" s="347">
        <f>IF(AG278="kW",SUMPRODUCT(N279:N382,V279:V382,AG279:AG382),SUMPRODUCT(K279:K382,AG279:AG382))</f>
        <v>0</v>
      </c>
      <c r="AH401" s="347">
        <f>IF(AH278="kW",SUMPRODUCT(N279:N382,V279:V382,AH279:AH382),SUMPRODUCT(K279:K382,AH279:AH382))</f>
        <v>0</v>
      </c>
      <c r="AI401" s="347">
        <f>IF(AI278="kW",SUMPRODUCT(N279:N382,V279:V382,AI279:AI382),SUMPRODUCT(K279:K382,AI279:AI382))</f>
        <v>0</v>
      </c>
      <c r="AJ401" s="347">
        <f>IF(AJ278="kW",SUMPRODUCT(N279:N382,V279:V382,AJ279:AJ382),SUMPRODUCT(K279:K382,AJ279:AJ382))</f>
        <v>0</v>
      </c>
      <c r="AK401" s="347">
        <f>IF(AK278="kW",SUMPRODUCT(N279:N382,V279:V382,AK279:AK382),SUMPRODUCT(K279:K382,AK279:AK382))</f>
        <v>0</v>
      </c>
      <c r="AL401" s="347">
        <f>IF(AL278="kW",SUMPRODUCT(N279:N382,V279:V382,AL279:AL382),SUMPRODUCT(K279:K382,AL279:AL382))</f>
        <v>0</v>
      </c>
      <c r="AM401" s="404"/>
    </row>
    <row r="402" spans="1:39" ht="21.75" customHeight="1">
      <c r="B402" s="386" t="s">
        <v>226</v>
      </c>
      <c r="C402" s="405"/>
      <c r="D402" s="406"/>
      <c r="E402" s="406"/>
      <c r="F402" s="406"/>
      <c r="G402" s="406"/>
      <c r="H402" s="406"/>
      <c r="I402" s="406"/>
      <c r="J402" s="406"/>
      <c r="K402" s="406"/>
      <c r="L402" s="406"/>
      <c r="M402" s="406"/>
      <c r="N402" s="406"/>
      <c r="O402" s="406"/>
      <c r="P402" s="406"/>
      <c r="Q402" s="406"/>
      <c r="R402" s="406"/>
      <c r="S402" s="389"/>
      <c r="T402" s="390"/>
      <c r="U402" s="406"/>
      <c r="V402" s="406"/>
      <c r="W402" s="406"/>
      <c r="X402" s="406"/>
      <c r="Y402" s="407"/>
      <c r="Z402" s="407"/>
      <c r="AA402" s="407"/>
      <c r="AB402" s="407"/>
      <c r="AC402" s="407"/>
      <c r="AD402" s="407"/>
      <c r="AE402" s="407"/>
      <c r="AF402" s="407"/>
      <c r="AG402" s="407"/>
      <c r="AH402" s="407"/>
      <c r="AI402" s="407"/>
      <c r="AJ402" s="407"/>
      <c r="AK402" s="407"/>
      <c r="AL402" s="407"/>
      <c r="AM402" s="407"/>
    </row>
    <row r="404" spans="1:39" ht="15.6">
      <c r="B404" s="301" t="s">
        <v>261</v>
      </c>
      <c r="C404" s="302"/>
      <c r="D404" s="613" t="s">
        <v>573</v>
      </c>
      <c r="F404" s="613" t="s">
        <v>590</v>
      </c>
      <c r="O404" s="302"/>
      <c r="Y404" s="292"/>
      <c r="Z404" s="289"/>
      <c r="AA404" s="289"/>
      <c r="AB404" s="289"/>
      <c r="AC404" s="289"/>
      <c r="AD404" s="289"/>
      <c r="AE404" s="289"/>
      <c r="AF404" s="289"/>
      <c r="AG404" s="289"/>
      <c r="AH404" s="289"/>
      <c r="AI404" s="289"/>
      <c r="AJ404" s="289"/>
      <c r="AK404" s="289"/>
      <c r="AL404" s="289"/>
      <c r="AM404" s="303"/>
    </row>
    <row r="405" spans="1:39" ht="36" customHeight="1">
      <c r="B405" s="938" t="s">
        <v>213</v>
      </c>
      <c r="C405" s="940" t="s">
        <v>33</v>
      </c>
      <c r="D405" s="305" t="s">
        <v>427</v>
      </c>
      <c r="E405" s="942" t="s">
        <v>211</v>
      </c>
      <c r="F405" s="943"/>
      <c r="G405" s="943"/>
      <c r="H405" s="943"/>
      <c r="I405" s="943"/>
      <c r="J405" s="943"/>
      <c r="K405" s="943"/>
      <c r="L405" s="943"/>
      <c r="M405" s="944"/>
      <c r="N405" s="949" t="s">
        <v>215</v>
      </c>
      <c r="O405" s="305" t="s">
        <v>428</v>
      </c>
      <c r="P405" s="942" t="s">
        <v>214</v>
      </c>
      <c r="Q405" s="943"/>
      <c r="R405" s="943"/>
      <c r="S405" s="943"/>
      <c r="T405" s="943"/>
      <c r="U405" s="943"/>
      <c r="V405" s="943"/>
      <c r="W405" s="943"/>
      <c r="X405" s="944"/>
      <c r="Y405" s="946" t="s">
        <v>246</v>
      </c>
      <c r="Z405" s="947"/>
      <c r="AA405" s="947"/>
      <c r="AB405" s="947"/>
      <c r="AC405" s="947"/>
      <c r="AD405" s="947"/>
      <c r="AE405" s="947"/>
      <c r="AF405" s="947"/>
      <c r="AG405" s="947"/>
      <c r="AH405" s="947"/>
      <c r="AI405" s="947"/>
      <c r="AJ405" s="947"/>
      <c r="AK405" s="947"/>
      <c r="AL405" s="947"/>
      <c r="AM405" s="948"/>
    </row>
    <row r="406" spans="1:39" ht="45.75" customHeight="1">
      <c r="B406" s="939"/>
      <c r="C406" s="941"/>
      <c r="D406" s="306">
        <v>2014</v>
      </c>
      <c r="E406" s="306">
        <v>2015</v>
      </c>
      <c r="F406" s="306">
        <v>2016</v>
      </c>
      <c r="G406" s="306">
        <v>2017</v>
      </c>
      <c r="H406" s="306">
        <v>2018</v>
      </c>
      <c r="I406" s="306">
        <v>2019</v>
      </c>
      <c r="J406" s="306">
        <v>2020</v>
      </c>
      <c r="K406" s="306">
        <v>2021</v>
      </c>
      <c r="L406" s="306">
        <v>2022</v>
      </c>
      <c r="M406" s="306">
        <v>2023</v>
      </c>
      <c r="N406" s="950"/>
      <c r="O406" s="306">
        <v>2014</v>
      </c>
      <c r="P406" s="306">
        <v>2015</v>
      </c>
      <c r="Q406" s="306">
        <v>2016</v>
      </c>
      <c r="R406" s="306">
        <v>2017</v>
      </c>
      <c r="S406" s="306">
        <v>2018</v>
      </c>
      <c r="T406" s="306">
        <v>2019</v>
      </c>
      <c r="U406" s="306">
        <v>2020</v>
      </c>
      <c r="V406" s="306">
        <v>2021</v>
      </c>
      <c r="W406" s="306">
        <v>2022</v>
      </c>
      <c r="X406" s="306">
        <v>2023</v>
      </c>
      <c r="Y406" s="306" t="str">
        <f>'1.  LRAMVA Summary'!D51</f>
        <v>Residential</v>
      </c>
      <c r="Z406" s="306" t="str">
        <f>'1.  LRAMVA Summary'!E51</f>
        <v>GS&lt;50 kW</v>
      </c>
      <c r="AA406" s="306" t="str">
        <f>'1.  LRAMVA Summary'!F51</f>
        <v>GS&gt;50 kW</v>
      </c>
      <c r="AB406" s="306" t="str">
        <f>'1.  LRAMVA Summary'!G51</f>
        <v>Large Use</v>
      </c>
      <c r="AC406" s="306" t="str">
        <f>'1.  LRAMVA Summary'!H51</f>
        <v>Unmetered Scattered Load</v>
      </c>
      <c r="AD406" s="306" t="str">
        <f>'1.  LRAMVA Summary'!I51</f>
        <v>Sentinel Lighting</v>
      </c>
      <c r="AE406" s="306" t="str">
        <f>'1.  LRAMVA Summary'!J51</f>
        <v>Street Lighting</v>
      </c>
      <c r="AF406" s="306" t="str">
        <f>'1.  LRAMVA Summary'!K51</f>
        <v/>
      </c>
      <c r="AG406" s="306" t="str">
        <f>'1.  LRAMVA Summary'!L51</f>
        <v/>
      </c>
      <c r="AH406" s="306" t="str">
        <f>'1.  LRAMVA Summary'!M51</f>
        <v/>
      </c>
      <c r="AI406" s="306" t="str">
        <f>'1.  LRAMVA Summary'!N51</f>
        <v/>
      </c>
      <c r="AJ406" s="306" t="str">
        <f>'1.  LRAMVA Summary'!O51</f>
        <v/>
      </c>
      <c r="AK406" s="306" t="str">
        <f>'1.  LRAMVA Summary'!P51</f>
        <v/>
      </c>
      <c r="AL406" s="306" t="str">
        <f>'1.  LRAMVA Summary'!Q51</f>
        <v/>
      </c>
      <c r="AM406" s="308" t="str">
        <f>'1.  LRAMVA Summary'!R51</f>
        <v>Total</v>
      </c>
    </row>
    <row r="407" spans="1:39" ht="15.75" customHeight="1">
      <c r="A407" s="533"/>
      <c r="B407" s="309" t="s">
        <v>0</v>
      </c>
      <c r="C407" s="310"/>
      <c r="D407" s="310"/>
      <c r="E407" s="310"/>
      <c r="F407" s="310"/>
      <c r="G407" s="310"/>
      <c r="H407" s="310"/>
      <c r="I407" s="310"/>
      <c r="J407" s="310"/>
      <c r="K407" s="310"/>
      <c r="L407" s="310"/>
      <c r="M407" s="310"/>
      <c r="N407" s="311"/>
      <c r="O407" s="310"/>
      <c r="P407" s="310"/>
      <c r="Q407" s="310"/>
      <c r="R407" s="310"/>
      <c r="S407" s="310"/>
      <c r="T407" s="310"/>
      <c r="U407" s="310"/>
      <c r="V407" s="310"/>
      <c r="W407" s="310"/>
      <c r="X407" s="310"/>
      <c r="Y407" s="312" t="str">
        <f>'1.  LRAMVA Summary'!D52</f>
        <v>kWh</v>
      </c>
      <c r="Z407" s="312" t="str">
        <f>'1.  LRAMVA Summary'!E52</f>
        <v>kWh</v>
      </c>
      <c r="AA407" s="312" t="str">
        <f>'1.  LRAMVA Summary'!F52</f>
        <v>kW</v>
      </c>
      <c r="AB407" s="312" t="str">
        <f>'1.  LRAMVA Summary'!G52</f>
        <v>kW</v>
      </c>
      <c r="AC407" s="312" t="str">
        <f>'1.  LRAMVA Summary'!H52</f>
        <v>kWh</v>
      </c>
      <c r="AD407" s="312" t="str">
        <f>'1.  LRAMVA Summary'!I52</f>
        <v>kW</v>
      </c>
      <c r="AE407" s="312" t="str">
        <f>'1.  LRAMVA Summary'!J52</f>
        <v>kW</v>
      </c>
      <c r="AF407" s="312" t="str">
        <f>'1.  LRAMVA Summary'!K52</f>
        <v/>
      </c>
      <c r="AG407" s="312" t="str">
        <f>'1.  LRAMVA Summary'!L52</f>
        <v/>
      </c>
      <c r="AH407" s="312" t="str">
        <f>'1.  LRAMVA Summary'!M52</f>
        <v/>
      </c>
      <c r="AI407" s="312" t="str">
        <f>'1.  LRAMVA Summary'!N52</f>
        <v/>
      </c>
      <c r="AJ407" s="312" t="str">
        <f>'1.  LRAMVA Summary'!O52</f>
        <v/>
      </c>
      <c r="AK407" s="312" t="str">
        <f>'1.  LRAMVA Summary'!P52</f>
        <v/>
      </c>
      <c r="AL407" s="312" t="str">
        <f>'1.  LRAMVA Summary'!Q52</f>
        <v/>
      </c>
      <c r="AM407" s="313"/>
    </row>
    <row r="408" spans="1:39" ht="15" outlineLevel="1">
      <c r="A408" s="532">
        <v>1</v>
      </c>
      <c r="B408" s="315" t="s">
        <v>1</v>
      </c>
      <c r="C408" s="312" t="s">
        <v>25</v>
      </c>
      <c r="D408" s="316">
        <v>434260.22099999996</v>
      </c>
      <c r="E408" s="316">
        <f>'7-d.  2014'!BA24+'7-d.  2014'!BA25</f>
        <v>434260.22163933562</v>
      </c>
      <c r="F408" s="316">
        <f>'7-d.  2014'!BB24+'7-d.  2014'!BB25</f>
        <v>434260.22163933562</v>
      </c>
      <c r="G408" s="316">
        <f>'7-d.  2014'!BC24+'7-d.  2014'!BC25</f>
        <v>433529.36531303555</v>
      </c>
      <c r="H408" s="316">
        <f>'7-d.  2014'!BD24+'7-d.  2014'!BD25</f>
        <v>219069.00825173417</v>
      </c>
      <c r="I408" s="316">
        <f>'7-d.  2014'!BE24+'7-d.  2014'!BE25</f>
        <v>0</v>
      </c>
      <c r="J408" s="316">
        <f>'7-d.  2014'!BF24+'7-d.  2014'!BF25</f>
        <v>0</v>
      </c>
      <c r="K408" s="316">
        <f>'7-d.  2014'!BG24+'7-d.  2014'!BG25</f>
        <v>0</v>
      </c>
      <c r="L408" s="316">
        <f>'7-d.  2014'!BH24+'7-d.  2014'!BH25</f>
        <v>0</v>
      </c>
      <c r="M408" s="316">
        <f>'7-d.  2014'!BI24+'7-d.  2014'!BI25</f>
        <v>0</v>
      </c>
      <c r="N408" s="312"/>
      <c r="O408" s="316">
        <v>100.80000000000001</v>
      </c>
      <c r="P408" s="316"/>
      <c r="Q408" s="316"/>
      <c r="R408" s="316"/>
      <c r="S408" s="316"/>
      <c r="T408" s="316"/>
      <c r="U408" s="316"/>
      <c r="V408" s="316"/>
      <c r="W408" s="316"/>
      <c r="X408" s="316"/>
      <c r="Y408" s="484">
        <v>1</v>
      </c>
      <c r="Z408" s="424"/>
      <c r="AA408" s="424"/>
      <c r="AB408" s="424"/>
      <c r="AC408" s="424"/>
      <c r="AD408" s="424"/>
      <c r="AE408" s="424"/>
      <c r="AF408" s="424"/>
      <c r="AG408" s="424"/>
      <c r="AH408" s="424"/>
      <c r="AI408" s="424"/>
      <c r="AJ408" s="424"/>
      <c r="AK408" s="424"/>
      <c r="AL408" s="424"/>
      <c r="AM408" s="317">
        <f>SUM(Y408:AL408)</f>
        <v>1</v>
      </c>
    </row>
    <row r="409" spans="1:39" ht="15" outlineLevel="1">
      <c r="B409" s="315" t="s">
        <v>262</v>
      </c>
      <c r="C409" s="312" t="s">
        <v>164</v>
      </c>
      <c r="D409" s="316"/>
      <c r="E409" s="316"/>
      <c r="F409" s="316"/>
      <c r="G409" s="316"/>
      <c r="H409" s="316"/>
      <c r="I409" s="316"/>
      <c r="J409" s="316"/>
      <c r="K409" s="316"/>
      <c r="L409" s="316"/>
      <c r="M409" s="316"/>
      <c r="N409" s="482"/>
      <c r="O409" s="316"/>
      <c r="P409" s="316"/>
      <c r="Q409" s="316"/>
      <c r="R409" s="316"/>
      <c r="S409" s="316"/>
      <c r="T409" s="316"/>
      <c r="U409" s="316"/>
      <c r="V409" s="316"/>
      <c r="W409" s="316"/>
      <c r="X409" s="316"/>
      <c r="Y409" s="425">
        <f>Y408</f>
        <v>1</v>
      </c>
      <c r="Z409" s="425">
        <f>Z408</f>
        <v>0</v>
      </c>
      <c r="AA409" s="425">
        <f t="shared" ref="AA409:AL409" si="125">AA408</f>
        <v>0</v>
      </c>
      <c r="AB409" s="425">
        <f t="shared" si="125"/>
        <v>0</v>
      </c>
      <c r="AC409" s="425">
        <f t="shared" si="125"/>
        <v>0</v>
      </c>
      <c r="AD409" s="425">
        <f t="shared" si="125"/>
        <v>0</v>
      </c>
      <c r="AE409" s="425">
        <f t="shared" si="125"/>
        <v>0</v>
      </c>
      <c r="AF409" s="425">
        <f t="shared" si="125"/>
        <v>0</v>
      </c>
      <c r="AG409" s="425">
        <f t="shared" si="125"/>
        <v>0</v>
      </c>
      <c r="AH409" s="425">
        <f t="shared" si="125"/>
        <v>0</v>
      </c>
      <c r="AI409" s="425">
        <f t="shared" si="125"/>
        <v>0</v>
      </c>
      <c r="AJ409" s="425">
        <f t="shared" si="125"/>
        <v>0</v>
      </c>
      <c r="AK409" s="425">
        <f t="shared" si="125"/>
        <v>0</v>
      </c>
      <c r="AL409" s="425">
        <f t="shared" si="125"/>
        <v>0</v>
      </c>
      <c r="AM409" s="318"/>
    </row>
    <row r="410" spans="1:39" ht="15.6" outlineLevel="1">
      <c r="A410" s="534"/>
      <c r="B410" s="319"/>
      <c r="C410" s="320"/>
      <c r="D410" s="320"/>
      <c r="E410" s="320"/>
      <c r="F410" s="320"/>
      <c r="G410" s="320"/>
      <c r="H410" s="320"/>
      <c r="I410" s="320"/>
      <c r="J410" s="320"/>
      <c r="K410" s="320"/>
      <c r="L410" s="320"/>
      <c r="M410" s="320"/>
      <c r="N410" s="324"/>
      <c r="O410" s="320"/>
      <c r="P410" s="320"/>
      <c r="Q410" s="320"/>
      <c r="R410" s="320"/>
      <c r="S410" s="320"/>
      <c r="T410" s="320"/>
      <c r="U410" s="320"/>
      <c r="V410" s="320"/>
      <c r="W410" s="320"/>
      <c r="X410" s="320"/>
      <c r="Y410" s="426"/>
      <c r="Z410" s="427"/>
      <c r="AA410" s="427"/>
      <c r="AB410" s="427"/>
      <c r="AC410" s="427"/>
      <c r="AD410" s="427"/>
      <c r="AE410" s="427"/>
      <c r="AF410" s="427"/>
      <c r="AG410" s="427"/>
      <c r="AH410" s="427"/>
      <c r="AI410" s="427"/>
      <c r="AJ410" s="427"/>
      <c r="AK410" s="427"/>
      <c r="AL410" s="427"/>
      <c r="AM410" s="323"/>
    </row>
    <row r="411" spans="1:39" ht="15" outlineLevel="1">
      <c r="A411" s="532">
        <v>2</v>
      </c>
      <c r="B411" s="315" t="s">
        <v>2</v>
      </c>
      <c r="C411" s="312" t="s">
        <v>25</v>
      </c>
      <c r="D411" s="316"/>
      <c r="E411" s="316"/>
      <c r="F411" s="316"/>
      <c r="G411" s="316"/>
      <c r="H411" s="316"/>
      <c r="I411" s="316"/>
      <c r="J411" s="316"/>
      <c r="K411" s="316"/>
      <c r="L411" s="316"/>
      <c r="M411" s="316"/>
      <c r="N411" s="312"/>
      <c r="O411" s="316"/>
      <c r="P411" s="316"/>
      <c r="Q411" s="316"/>
      <c r="R411" s="316"/>
      <c r="S411" s="316"/>
      <c r="T411" s="316"/>
      <c r="U411" s="316"/>
      <c r="V411" s="316"/>
      <c r="W411" s="316"/>
      <c r="X411" s="316"/>
      <c r="Y411" s="484"/>
      <c r="Z411" s="424"/>
      <c r="AA411" s="424"/>
      <c r="AB411" s="424"/>
      <c r="AC411" s="424"/>
      <c r="AD411" s="424"/>
      <c r="AE411" s="424"/>
      <c r="AF411" s="424"/>
      <c r="AG411" s="424"/>
      <c r="AH411" s="424"/>
      <c r="AI411" s="424"/>
      <c r="AJ411" s="424"/>
      <c r="AK411" s="424"/>
      <c r="AL411" s="424"/>
      <c r="AM411" s="317">
        <f>SUM(Y411:AL411)</f>
        <v>0</v>
      </c>
    </row>
    <row r="412" spans="1:39" ht="15" outlineLevel="1">
      <c r="B412" s="315" t="s">
        <v>262</v>
      </c>
      <c r="C412" s="312" t="s">
        <v>164</v>
      </c>
      <c r="D412" s="316"/>
      <c r="E412" s="316"/>
      <c r="F412" s="316"/>
      <c r="G412" s="316"/>
      <c r="H412" s="316"/>
      <c r="I412" s="316"/>
      <c r="J412" s="316"/>
      <c r="K412" s="316"/>
      <c r="L412" s="316"/>
      <c r="M412" s="316"/>
      <c r="N412" s="482"/>
      <c r="O412" s="316"/>
      <c r="P412" s="316"/>
      <c r="Q412" s="316"/>
      <c r="R412" s="316"/>
      <c r="S412" s="316"/>
      <c r="T412" s="316"/>
      <c r="U412" s="316"/>
      <c r="V412" s="316"/>
      <c r="W412" s="316"/>
      <c r="X412" s="316"/>
      <c r="Y412" s="425">
        <f>Y411</f>
        <v>0</v>
      </c>
      <c r="Z412" s="425">
        <f>Z411</f>
        <v>0</v>
      </c>
      <c r="AA412" s="425">
        <f t="shared" ref="AA412:AL412" si="126">AA411</f>
        <v>0</v>
      </c>
      <c r="AB412" s="425">
        <f t="shared" si="126"/>
        <v>0</v>
      </c>
      <c r="AC412" s="425">
        <f t="shared" si="126"/>
        <v>0</v>
      </c>
      <c r="AD412" s="425">
        <f t="shared" si="126"/>
        <v>0</v>
      </c>
      <c r="AE412" s="425">
        <f t="shared" si="126"/>
        <v>0</v>
      </c>
      <c r="AF412" s="425">
        <f t="shared" si="126"/>
        <v>0</v>
      </c>
      <c r="AG412" s="425">
        <f t="shared" si="126"/>
        <v>0</v>
      </c>
      <c r="AH412" s="425">
        <f t="shared" si="126"/>
        <v>0</v>
      </c>
      <c r="AI412" s="425">
        <f t="shared" si="126"/>
        <v>0</v>
      </c>
      <c r="AJ412" s="425">
        <f t="shared" si="126"/>
        <v>0</v>
      </c>
      <c r="AK412" s="425">
        <f t="shared" si="126"/>
        <v>0</v>
      </c>
      <c r="AL412" s="425">
        <f t="shared" si="126"/>
        <v>0</v>
      </c>
      <c r="AM412" s="318"/>
    </row>
    <row r="413" spans="1:39" ht="15.6" outlineLevel="1">
      <c r="A413" s="534"/>
      <c r="B413" s="319"/>
      <c r="C413" s="320"/>
      <c r="D413" s="325"/>
      <c r="E413" s="325"/>
      <c r="F413" s="325"/>
      <c r="G413" s="325"/>
      <c r="H413" s="325"/>
      <c r="I413" s="325"/>
      <c r="J413" s="325"/>
      <c r="K413" s="325"/>
      <c r="L413" s="325"/>
      <c r="M413" s="325"/>
      <c r="N413" s="324"/>
      <c r="O413" s="325"/>
      <c r="P413" s="325"/>
      <c r="Q413" s="325"/>
      <c r="R413" s="325"/>
      <c r="S413" s="325"/>
      <c r="T413" s="325"/>
      <c r="U413" s="325"/>
      <c r="V413" s="325"/>
      <c r="W413" s="325"/>
      <c r="X413" s="325"/>
      <c r="Y413" s="426"/>
      <c r="Z413" s="427"/>
      <c r="AA413" s="427"/>
      <c r="AB413" s="427"/>
      <c r="AC413" s="427"/>
      <c r="AD413" s="427"/>
      <c r="AE413" s="427"/>
      <c r="AF413" s="427"/>
      <c r="AG413" s="427"/>
      <c r="AH413" s="427"/>
      <c r="AI413" s="427"/>
      <c r="AJ413" s="427"/>
      <c r="AK413" s="427"/>
      <c r="AL413" s="427"/>
      <c r="AM413" s="323"/>
    </row>
    <row r="414" spans="1:39" ht="15" outlineLevel="1">
      <c r="A414" s="532">
        <v>3</v>
      </c>
      <c r="B414" s="315" t="s">
        <v>3</v>
      </c>
      <c r="C414" s="312" t="s">
        <v>25</v>
      </c>
      <c r="D414" s="316">
        <v>3877284.5189999999</v>
      </c>
      <c r="E414" s="316">
        <f>'7-d.  2014'!BA26</f>
        <v>3877284.5187599999</v>
      </c>
      <c r="F414" s="316">
        <f>'7-d.  2014'!BB26</f>
        <v>3877284.5187599999</v>
      </c>
      <c r="G414" s="316">
        <f>'7-d.  2014'!BC26</f>
        <v>3877284.5187599999</v>
      </c>
      <c r="H414" s="316">
        <f>'7-d.  2014'!BD26</f>
        <v>3877284.5187599999</v>
      </c>
      <c r="I414" s="316">
        <f>'7-d.  2014'!BE26</f>
        <v>3877284.5187599999</v>
      </c>
      <c r="J414" s="316">
        <f>'7-d.  2014'!BF26</f>
        <v>3877284.5187599999</v>
      </c>
      <c r="K414" s="316">
        <f>'7-d.  2014'!BG26</f>
        <v>3877284.5187599999</v>
      </c>
      <c r="L414" s="316">
        <f>'7-d.  2014'!BH26</f>
        <v>3877284.5187599999</v>
      </c>
      <c r="M414" s="316">
        <f>'7-d.  2014'!BI26</f>
        <v>3877284.5187599999</v>
      </c>
      <c r="N414" s="312"/>
      <c r="O414" s="316">
        <v>2097.48</v>
      </c>
      <c r="P414" s="316"/>
      <c r="Q414" s="316"/>
      <c r="R414" s="316"/>
      <c r="S414" s="316"/>
      <c r="T414" s="316"/>
      <c r="U414" s="316"/>
      <c r="V414" s="316"/>
      <c r="W414" s="316"/>
      <c r="X414" s="316"/>
      <c r="Y414" s="484">
        <v>1</v>
      </c>
      <c r="Z414" s="424"/>
      <c r="AA414" s="424"/>
      <c r="AB414" s="424"/>
      <c r="AC414" s="424"/>
      <c r="AD414" s="424"/>
      <c r="AE414" s="424"/>
      <c r="AF414" s="424"/>
      <c r="AG414" s="424"/>
      <c r="AH414" s="424"/>
      <c r="AI414" s="424"/>
      <c r="AJ414" s="424"/>
      <c r="AK414" s="424"/>
      <c r="AL414" s="424"/>
      <c r="AM414" s="317">
        <f>SUM(Y414:AL414)</f>
        <v>1</v>
      </c>
    </row>
    <row r="415" spans="1:39" ht="15" outlineLevel="1">
      <c r="B415" s="315" t="s">
        <v>262</v>
      </c>
      <c r="C415" s="312" t="s">
        <v>164</v>
      </c>
      <c r="D415" s="316"/>
      <c r="E415" s="316"/>
      <c r="F415" s="316"/>
      <c r="G415" s="316"/>
      <c r="H415" s="316"/>
      <c r="I415" s="316"/>
      <c r="J415" s="316"/>
      <c r="K415" s="316"/>
      <c r="L415" s="316"/>
      <c r="M415" s="316"/>
      <c r="N415" s="482"/>
      <c r="O415" s="316"/>
      <c r="P415" s="316"/>
      <c r="Q415" s="316"/>
      <c r="R415" s="316"/>
      <c r="S415" s="316"/>
      <c r="T415" s="316"/>
      <c r="U415" s="316"/>
      <c r="V415" s="316"/>
      <c r="W415" s="316"/>
      <c r="X415" s="316"/>
      <c r="Y415" s="425">
        <f>Y414</f>
        <v>1</v>
      </c>
      <c r="Z415" s="425">
        <f>Z414</f>
        <v>0</v>
      </c>
      <c r="AA415" s="425">
        <f t="shared" ref="AA415:AL415" si="127">AA414</f>
        <v>0</v>
      </c>
      <c r="AB415" s="425">
        <f t="shared" si="127"/>
        <v>0</v>
      </c>
      <c r="AC415" s="425">
        <f t="shared" si="127"/>
        <v>0</v>
      </c>
      <c r="AD415" s="425">
        <f t="shared" si="127"/>
        <v>0</v>
      </c>
      <c r="AE415" s="425">
        <f t="shared" si="127"/>
        <v>0</v>
      </c>
      <c r="AF415" s="425">
        <f t="shared" si="127"/>
        <v>0</v>
      </c>
      <c r="AG415" s="425">
        <f t="shared" si="127"/>
        <v>0</v>
      </c>
      <c r="AH415" s="425">
        <f t="shared" si="127"/>
        <v>0</v>
      </c>
      <c r="AI415" s="425">
        <f t="shared" si="127"/>
        <v>0</v>
      </c>
      <c r="AJ415" s="425">
        <f t="shared" si="127"/>
        <v>0</v>
      </c>
      <c r="AK415" s="425">
        <f t="shared" si="127"/>
        <v>0</v>
      </c>
      <c r="AL415" s="425">
        <f t="shared" si="127"/>
        <v>0</v>
      </c>
      <c r="AM415" s="318"/>
    </row>
    <row r="416" spans="1:39" ht="15" outlineLevel="1">
      <c r="B416" s="315"/>
      <c r="C416" s="326"/>
      <c r="D416" s="312"/>
      <c r="E416" s="312"/>
      <c r="F416" s="312"/>
      <c r="G416" s="312"/>
      <c r="H416" s="312"/>
      <c r="I416" s="312"/>
      <c r="J416" s="312"/>
      <c r="K416" s="312"/>
      <c r="L416" s="312"/>
      <c r="M416" s="312"/>
      <c r="N416" s="304"/>
      <c r="O416" s="312"/>
      <c r="P416" s="312"/>
      <c r="Q416" s="312"/>
      <c r="R416" s="312"/>
      <c r="S416" s="312"/>
      <c r="T416" s="312"/>
      <c r="U416" s="312"/>
      <c r="V416" s="312"/>
      <c r="W416" s="312"/>
      <c r="X416" s="312"/>
      <c r="Y416" s="426"/>
      <c r="Z416" s="426"/>
      <c r="AA416" s="426"/>
      <c r="AB416" s="426"/>
      <c r="AC416" s="426"/>
      <c r="AD416" s="426"/>
      <c r="AE416" s="426"/>
      <c r="AF416" s="426"/>
      <c r="AG416" s="426"/>
      <c r="AH416" s="426"/>
      <c r="AI416" s="426"/>
      <c r="AJ416" s="426"/>
      <c r="AK416" s="426"/>
      <c r="AL416" s="426"/>
      <c r="AM416" s="327"/>
    </row>
    <row r="417" spans="1:39" ht="15" outlineLevel="1">
      <c r="A417" s="532">
        <v>4</v>
      </c>
      <c r="B417" s="315" t="s">
        <v>4</v>
      </c>
      <c r="C417" s="312" t="s">
        <v>25</v>
      </c>
      <c r="D417" s="316">
        <v>10176482.447999999</v>
      </c>
      <c r="E417" s="316">
        <f>'7-d.  2014'!BA27+'7-d.  2014'!BA28</f>
        <v>8952293.7029999997</v>
      </c>
      <c r="F417" s="316">
        <f>'7-d.  2014'!BB27+'7-d.  2014'!BB28</f>
        <v>8312428.8550000004</v>
      </c>
      <c r="G417" s="316">
        <f>'7-d.  2014'!BC27+'7-d.  2014'!BC28</f>
        <v>8312428.8550000004</v>
      </c>
      <c r="H417" s="316">
        <f>'7-d.  2014'!BD27+'7-d.  2014'!BD28</f>
        <v>8312428.8550000004</v>
      </c>
      <c r="I417" s="316">
        <f>'7-d.  2014'!BE27+'7-d.  2014'!BE28</f>
        <v>8312428.8550000004</v>
      </c>
      <c r="J417" s="316">
        <f>'7-d.  2014'!BF27+'7-d.  2014'!BF28</f>
        <v>8312428.8550000004</v>
      </c>
      <c r="K417" s="316">
        <f>'7-d.  2014'!BG27+'7-d.  2014'!BG28</f>
        <v>8306344.2630000003</v>
      </c>
      <c r="L417" s="316">
        <f>'7-d.  2014'!BH27+'7-d.  2014'!BH28</f>
        <v>8306344.2630000003</v>
      </c>
      <c r="M417" s="316">
        <f>'7-d.  2014'!BI27+'7-d.  2014'!BI28</f>
        <v>7604973.898</v>
      </c>
      <c r="N417" s="312"/>
      <c r="O417" s="316">
        <v>683.73199999999997</v>
      </c>
      <c r="P417" s="316"/>
      <c r="Q417" s="316"/>
      <c r="R417" s="316"/>
      <c r="S417" s="316"/>
      <c r="T417" s="316"/>
      <c r="U417" s="316"/>
      <c r="V417" s="316"/>
      <c r="W417" s="316"/>
      <c r="X417" s="316"/>
      <c r="Y417" s="484">
        <v>1</v>
      </c>
      <c r="Z417" s="424"/>
      <c r="AA417" s="424"/>
      <c r="AB417" s="424"/>
      <c r="AC417" s="424"/>
      <c r="AD417" s="424"/>
      <c r="AE417" s="424"/>
      <c r="AF417" s="424"/>
      <c r="AG417" s="424"/>
      <c r="AH417" s="424"/>
      <c r="AI417" s="424"/>
      <c r="AJ417" s="424"/>
      <c r="AK417" s="424"/>
      <c r="AL417" s="424"/>
      <c r="AM417" s="317">
        <f>SUM(Y417:AL417)</f>
        <v>1</v>
      </c>
    </row>
    <row r="418" spans="1:39" ht="15" outlineLevel="1">
      <c r="B418" s="315" t="s">
        <v>262</v>
      </c>
      <c r="C418" s="312" t="s">
        <v>164</v>
      </c>
      <c r="D418" s="316"/>
      <c r="E418" s="316"/>
      <c r="F418" s="316"/>
      <c r="G418" s="316"/>
      <c r="H418" s="316"/>
      <c r="I418" s="316"/>
      <c r="J418" s="316"/>
      <c r="K418" s="316"/>
      <c r="L418" s="316"/>
      <c r="M418" s="316"/>
      <c r="N418" s="482"/>
      <c r="O418" s="316"/>
      <c r="P418" s="316"/>
      <c r="Q418" s="316"/>
      <c r="R418" s="316"/>
      <c r="S418" s="316"/>
      <c r="T418" s="316"/>
      <c r="U418" s="316"/>
      <c r="V418" s="316"/>
      <c r="W418" s="316"/>
      <c r="X418" s="316"/>
      <c r="Y418" s="425">
        <f>Y417</f>
        <v>1</v>
      </c>
      <c r="Z418" s="425">
        <f>Z417</f>
        <v>0</v>
      </c>
      <c r="AA418" s="425">
        <f t="shared" ref="AA418:AL418" si="128">AA417</f>
        <v>0</v>
      </c>
      <c r="AB418" s="425">
        <f t="shared" si="128"/>
        <v>0</v>
      </c>
      <c r="AC418" s="425">
        <f t="shared" si="128"/>
        <v>0</v>
      </c>
      <c r="AD418" s="425">
        <f t="shared" si="128"/>
        <v>0</v>
      </c>
      <c r="AE418" s="425">
        <f t="shared" si="128"/>
        <v>0</v>
      </c>
      <c r="AF418" s="425">
        <f t="shared" si="128"/>
        <v>0</v>
      </c>
      <c r="AG418" s="425">
        <f t="shared" si="128"/>
        <v>0</v>
      </c>
      <c r="AH418" s="425">
        <f t="shared" si="128"/>
        <v>0</v>
      </c>
      <c r="AI418" s="425">
        <f t="shared" si="128"/>
        <v>0</v>
      </c>
      <c r="AJ418" s="425">
        <f t="shared" si="128"/>
        <v>0</v>
      </c>
      <c r="AK418" s="425">
        <f t="shared" si="128"/>
        <v>0</v>
      </c>
      <c r="AL418" s="425">
        <f t="shared" si="128"/>
        <v>0</v>
      </c>
      <c r="AM418" s="318"/>
    </row>
    <row r="419" spans="1:39" ht="15" outlineLevel="1">
      <c r="B419" s="315"/>
      <c r="C419" s="326"/>
      <c r="D419" s="325"/>
      <c r="E419" s="325"/>
      <c r="F419" s="325"/>
      <c r="G419" s="325"/>
      <c r="H419" s="325"/>
      <c r="I419" s="325"/>
      <c r="J419" s="325"/>
      <c r="K419" s="325"/>
      <c r="L419" s="325"/>
      <c r="M419" s="325"/>
      <c r="N419" s="312"/>
      <c r="O419" s="325"/>
      <c r="P419" s="325"/>
      <c r="Q419" s="325"/>
      <c r="R419" s="325"/>
      <c r="S419" s="325"/>
      <c r="T419" s="325"/>
      <c r="U419" s="325"/>
      <c r="V419" s="325"/>
      <c r="W419" s="325"/>
      <c r="X419" s="325"/>
      <c r="Y419" s="426"/>
      <c r="Z419" s="426"/>
      <c r="AA419" s="426"/>
      <c r="AB419" s="426"/>
      <c r="AC419" s="426"/>
      <c r="AD419" s="426"/>
      <c r="AE419" s="426"/>
      <c r="AF419" s="426"/>
      <c r="AG419" s="426"/>
      <c r="AH419" s="426"/>
      <c r="AI419" s="426"/>
      <c r="AJ419" s="426"/>
      <c r="AK419" s="426"/>
      <c r="AL419" s="426"/>
      <c r="AM419" s="327"/>
    </row>
    <row r="420" spans="1:39" ht="15" outlineLevel="1">
      <c r="A420" s="532">
        <v>5</v>
      </c>
      <c r="B420" s="315" t="s">
        <v>5</v>
      </c>
      <c r="C420" s="312" t="s">
        <v>25</v>
      </c>
      <c r="D420" s="316"/>
      <c r="E420" s="316"/>
      <c r="F420" s="316"/>
      <c r="G420" s="316"/>
      <c r="H420" s="316"/>
      <c r="I420" s="316"/>
      <c r="J420" s="316"/>
      <c r="K420" s="316"/>
      <c r="L420" s="316"/>
      <c r="M420" s="316"/>
      <c r="N420" s="312"/>
      <c r="O420" s="316"/>
      <c r="P420" s="316"/>
      <c r="Q420" s="316"/>
      <c r="R420" s="316"/>
      <c r="S420" s="316"/>
      <c r="T420" s="316"/>
      <c r="U420" s="316"/>
      <c r="V420" s="316"/>
      <c r="W420" s="316"/>
      <c r="X420" s="316"/>
      <c r="Y420" s="484"/>
      <c r="Z420" s="424"/>
      <c r="AA420" s="424"/>
      <c r="AB420" s="424"/>
      <c r="AC420" s="424"/>
      <c r="AD420" s="424"/>
      <c r="AE420" s="424"/>
      <c r="AF420" s="424"/>
      <c r="AG420" s="424"/>
      <c r="AH420" s="424"/>
      <c r="AI420" s="424"/>
      <c r="AJ420" s="424"/>
      <c r="AK420" s="424"/>
      <c r="AL420" s="424"/>
      <c r="AM420" s="317">
        <f>SUM(Y420:AL420)</f>
        <v>0</v>
      </c>
    </row>
    <row r="421" spans="1:39" ht="15" outlineLevel="1">
      <c r="B421" s="315" t="s">
        <v>262</v>
      </c>
      <c r="C421" s="312" t="s">
        <v>164</v>
      </c>
      <c r="D421" s="316"/>
      <c r="E421" s="316"/>
      <c r="F421" s="316"/>
      <c r="G421" s="316"/>
      <c r="H421" s="316"/>
      <c r="I421" s="316"/>
      <c r="J421" s="316"/>
      <c r="K421" s="316"/>
      <c r="L421" s="316"/>
      <c r="M421" s="316"/>
      <c r="N421" s="482"/>
      <c r="O421" s="316"/>
      <c r="P421" s="316"/>
      <c r="Q421" s="316"/>
      <c r="R421" s="316"/>
      <c r="S421" s="316"/>
      <c r="T421" s="316"/>
      <c r="U421" s="316"/>
      <c r="V421" s="316"/>
      <c r="W421" s="316"/>
      <c r="X421" s="316"/>
      <c r="Y421" s="425">
        <f>Y420</f>
        <v>0</v>
      </c>
      <c r="Z421" s="425">
        <f>Z420</f>
        <v>0</v>
      </c>
      <c r="AA421" s="425">
        <f t="shared" ref="AA421:AL421" si="129">AA420</f>
        <v>0</v>
      </c>
      <c r="AB421" s="425">
        <f t="shared" si="129"/>
        <v>0</v>
      </c>
      <c r="AC421" s="425">
        <f t="shared" si="129"/>
        <v>0</v>
      </c>
      <c r="AD421" s="425">
        <f t="shared" si="129"/>
        <v>0</v>
      </c>
      <c r="AE421" s="425">
        <f t="shared" si="129"/>
        <v>0</v>
      </c>
      <c r="AF421" s="425">
        <f t="shared" si="129"/>
        <v>0</v>
      </c>
      <c r="AG421" s="425">
        <f t="shared" si="129"/>
        <v>0</v>
      </c>
      <c r="AH421" s="425">
        <f t="shared" si="129"/>
        <v>0</v>
      </c>
      <c r="AI421" s="425">
        <f t="shared" si="129"/>
        <v>0</v>
      </c>
      <c r="AJ421" s="425">
        <f t="shared" si="129"/>
        <v>0</v>
      </c>
      <c r="AK421" s="425">
        <f t="shared" si="129"/>
        <v>0</v>
      </c>
      <c r="AL421" s="425">
        <f t="shared" si="129"/>
        <v>0</v>
      </c>
      <c r="AM421" s="318"/>
    </row>
    <row r="422" spans="1:39" ht="15" outlineLevel="1">
      <c r="B422" s="315"/>
      <c r="C422" s="326"/>
      <c r="D422" s="325"/>
      <c r="E422" s="325"/>
      <c r="F422" s="325"/>
      <c r="G422" s="325"/>
      <c r="H422" s="325"/>
      <c r="I422" s="325"/>
      <c r="J422" s="325"/>
      <c r="K422" s="325"/>
      <c r="L422" s="325"/>
      <c r="M422" s="325"/>
      <c r="N422" s="312"/>
      <c r="O422" s="325"/>
      <c r="P422" s="325"/>
      <c r="Q422" s="325"/>
      <c r="R422" s="325"/>
      <c r="S422" s="325"/>
      <c r="T422" s="325"/>
      <c r="U422" s="325"/>
      <c r="V422" s="325"/>
      <c r="W422" s="325"/>
      <c r="X422" s="325"/>
      <c r="Y422" s="426"/>
      <c r="Z422" s="426"/>
      <c r="AA422" s="426"/>
      <c r="AB422" s="426"/>
      <c r="AC422" s="426"/>
      <c r="AD422" s="426"/>
      <c r="AE422" s="426"/>
      <c r="AF422" s="426"/>
      <c r="AG422" s="426"/>
      <c r="AH422" s="426"/>
      <c r="AI422" s="426"/>
      <c r="AJ422" s="426"/>
      <c r="AK422" s="426"/>
      <c r="AL422" s="426"/>
      <c r="AM422" s="327"/>
    </row>
    <row r="423" spans="1:39" ht="15" outlineLevel="1">
      <c r="A423" s="532">
        <v>6</v>
      </c>
      <c r="B423" s="315" t="s">
        <v>6</v>
      </c>
      <c r="C423" s="312" t="s">
        <v>25</v>
      </c>
      <c r="D423" s="316"/>
      <c r="E423" s="316"/>
      <c r="F423" s="316"/>
      <c r="G423" s="316"/>
      <c r="H423" s="316"/>
      <c r="I423" s="316"/>
      <c r="J423" s="316"/>
      <c r="K423" s="316"/>
      <c r="L423" s="316"/>
      <c r="M423" s="316"/>
      <c r="N423" s="312"/>
      <c r="O423" s="316"/>
      <c r="P423" s="316"/>
      <c r="Q423" s="316"/>
      <c r="R423" s="316"/>
      <c r="S423" s="316"/>
      <c r="T423" s="316"/>
      <c r="U423" s="316"/>
      <c r="V423" s="316"/>
      <c r="W423" s="316"/>
      <c r="X423" s="316"/>
      <c r="Y423" s="424"/>
      <c r="Z423" s="424"/>
      <c r="AA423" s="424"/>
      <c r="AB423" s="424"/>
      <c r="AC423" s="424"/>
      <c r="AD423" s="424"/>
      <c r="AE423" s="424"/>
      <c r="AF423" s="424"/>
      <c r="AG423" s="424"/>
      <c r="AH423" s="424"/>
      <c r="AI423" s="424"/>
      <c r="AJ423" s="424"/>
      <c r="AK423" s="424"/>
      <c r="AL423" s="424"/>
      <c r="AM423" s="317">
        <f>SUM(Y423:AL423)</f>
        <v>0</v>
      </c>
    </row>
    <row r="424" spans="1:39" ht="15" outlineLevel="1">
      <c r="B424" s="315" t="s">
        <v>262</v>
      </c>
      <c r="C424" s="312" t="s">
        <v>164</v>
      </c>
      <c r="D424" s="316"/>
      <c r="E424" s="316"/>
      <c r="F424" s="316"/>
      <c r="G424" s="316"/>
      <c r="H424" s="316"/>
      <c r="I424" s="316"/>
      <c r="J424" s="316"/>
      <c r="K424" s="316"/>
      <c r="L424" s="316"/>
      <c r="M424" s="316"/>
      <c r="N424" s="482"/>
      <c r="O424" s="316"/>
      <c r="P424" s="316"/>
      <c r="Q424" s="316"/>
      <c r="R424" s="316"/>
      <c r="S424" s="316"/>
      <c r="T424" s="316"/>
      <c r="U424" s="316"/>
      <c r="V424" s="316"/>
      <c r="W424" s="316"/>
      <c r="X424" s="316"/>
      <c r="Y424" s="425">
        <f>Y423</f>
        <v>0</v>
      </c>
      <c r="Z424" s="425">
        <f>Z423</f>
        <v>0</v>
      </c>
      <c r="AA424" s="425">
        <f t="shared" ref="AA424:AL424" si="130">AA423</f>
        <v>0</v>
      </c>
      <c r="AB424" s="425">
        <f t="shared" si="130"/>
        <v>0</v>
      </c>
      <c r="AC424" s="425">
        <f t="shared" si="130"/>
        <v>0</v>
      </c>
      <c r="AD424" s="425">
        <f t="shared" si="130"/>
        <v>0</v>
      </c>
      <c r="AE424" s="425">
        <f t="shared" si="130"/>
        <v>0</v>
      </c>
      <c r="AF424" s="425">
        <f t="shared" si="130"/>
        <v>0</v>
      </c>
      <c r="AG424" s="425">
        <f t="shared" si="130"/>
        <v>0</v>
      </c>
      <c r="AH424" s="425">
        <f t="shared" si="130"/>
        <v>0</v>
      </c>
      <c r="AI424" s="425">
        <f t="shared" si="130"/>
        <v>0</v>
      </c>
      <c r="AJ424" s="425">
        <f t="shared" si="130"/>
        <v>0</v>
      </c>
      <c r="AK424" s="425">
        <f t="shared" si="130"/>
        <v>0</v>
      </c>
      <c r="AL424" s="425">
        <f t="shared" si="130"/>
        <v>0</v>
      </c>
      <c r="AM424" s="318"/>
    </row>
    <row r="425" spans="1:39" ht="15" outlineLevel="1">
      <c r="B425" s="315"/>
      <c r="C425" s="326"/>
      <c r="D425" s="325"/>
      <c r="E425" s="325"/>
      <c r="F425" s="325"/>
      <c r="G425" s="325"/>
      <c r="H425" s="325"/>
      <c r="I425" s="325"/>
      <c r="J425" s="325"/>
      <c r="K425" s="325"/>
      <c r="L425" s="325"/>
      <c r="M425" s="325"/>
      <c r="N425" s="312"/>
      <c r="O425" s="325"/>
      <c r="P425" s="325"/>
      <c r="Q425" s="325"/>
      <c r="R425" s="325"/>
      <c r="S425" s="325"/>
      <c r="T425" s="325"/>
      <c r="U425" s="325"/>
      <c r="V425" s="325"/>
      <c r="W425" s="325"/>
      <c r="X425" s="325"/>
      <c r="Y425" s="426"/>
      <c r="Z425" s="426"/>
      <c r="AA425" s="426"/>
      <c r="AB425" s="426"/>
      <c r="AC425" s="426"/>
      <c r="AD425" s="426"/>
      <c r="AE425" s="426"/>
      <c r="AF425" s="426"/>
      <c r="AG425" s="426"/>
      <c r="AH425" s="426"/>
      <c r="AI425" s="426"/>
      <c r="AJ425" s="426"/>
      <c r="AK425" s="426"/>
      <c r="AL425" s="426"/>
      <c r="AM425" s="327"/>
    </row>
    <row r="426" spans="1:39" ht="15" outlineLevel="1">
      <c r="A426" s="532">
        <v>7</v>
      </c>
      <c r="B426" s="315" t="s">
        <v>42</v>
      </c>
      <c r="C426" s="312" t="s">
        <v>25</v>
      </c>
      <c r="D426" s="316">
        <v>1218.877</v>
      </c>
      <c r="E426" s="316"/>
      <c r="F426" s="316"/>
      <c r="G426" s="316"/>
      <c r="H426" s="316"/>
      <c r="I426" s="316"/>
      <c r="J426" s="316"/>
      <c r="K426" s="316"/>
      <c r="L426" s="316"/>
      <c r="M426" s="316"/>
      <c r="N426" s="312"/>
      <c r="O426" s="316">
        <v>14426.254000000001</v>
      </c>
      <c r="P426" s="316"/>
      <c r="Q426" s="316"/>
      <c r="R426" s="316"/>
      <c r="S426" s="316"/>
      <c r="T426" s="316"/>
      <c r="U426" s="316"/>
      <c r="V426" s="316"/>
      <c r="W426" s="316"/>
      <c r="X426" s="316"/>
      <c r="Y426" s="424"/>
      <c r="Z426" s="424"/>
      <c r="AA426" s="424"/>
      <c r="AB426" s="424"/>
      <c r="AC426" s="424"/>
      <c r="AD426" s="424"/>
      <c r="AE426" s="424"/>
      <c r="AF426" s="424"/>
      <c r="AG426" s="424"/>
      <c r="AH426" s="424"/>
      <c r="AI426" s="424"/>
      <c r="AJ426" s="424"/>
      <c r="AK426" s="424"/>
      <c r="AL426" s="424"/>
      <c r="AM426" s="317">
        <f>SUM(Y426:AL426)</f>
        <v>0</v>
      </c>
    </row>
    <row r="427" spans="1:39" ht="15" outlineLevel="1">
      <c r="B427" s="315" t="s">
        <v>262</v>
      </c>
      <c r="C427" s="312" t="s">
        <v>164</v>
      </c>
      <c r="D427" s="316"/>
      <c r="E427" s="316"/>
      <c r="F427" s="316"/>
      <c r="G427" s="316"/>
      <c r="H427" s="316"/>
      <c r="I427" s="316"/>
      <c r="J427" s="316"/>
      <c r="K427" s="316"/>
      <c r="L427" s="316"/>
      <c r="M427" s="316"/>
      <c r="N427" s="312"/>
      <c r="O427" s="316"/>
      <c r="P427" s="316"/>
      <c r="Q427" s="316"/>
      <c r="R427" s="316"/>
      <c r="S427" s="316"/>
      <c r="T427" s="316"/>
      <c r="U427" s="316"/>
      <c r="V427" s="316"/>
      <c r="W427" s="316"/>
      <c r="X427" s="316"/>
      <c r="Y427" s="425">
        <f>Y426</f>
        <v>0</v>
      </c>
      <c r="Z427" s="425">
        <f>Z426</f>
        <v>0</v>
      </c>
      <c r="AA427" s="425">
        <f t="shared" ref="AA427:AL427" si="131">AA426</f>
        <v>0</v>
      </c>
      <c r="AB427" s="425">
        <f t="shared" si="131"/>
        <v>0</v>
      </c>
      <c r="AC427" s="425">
        <f t="shared" si="131"/>
        <v>0</v>
      </c>
      <c r="AD427" s="425">
        <f t="shared" si="131"/>
        <v>0</v>
      </c>
      <c r="AE427" s="425">
        <f t="shared" si="131"/>
        <v>0</v>
      </c>
      <c r="AF427" s="425">
        <f t="shared" si="131"/>
        <v>0</v>
      </c>
      <c r="AG427" s="425">
        <f t="shared" si="131"/>
        <v>0</v>
      </c>
      <c r="AH427" s="425">
        <f t="shared" si="131"/>
        <v>0</v>
      </c>
      <c r="AI427" s="425">
        <f t="shared" si="131"/>
        <v>0</v>
      </c>
      <c r="AJ427" s="425">
        <f t="shared" si="131"/>
        <v>0</v>
      </c>
      <c r="AK427" s="425">
        <f t="shared" si="131"/>
        <v>0</v>
      </c>
      <c r="AL427" s="425">
        <f t="shared" si="131"/>
        <v>0</v>
      </c>
      <c r="AM427" s="318"/>
    </row>
    <row r="428" spans="1:39" ht="15" outlineLevel="1">
      <c r="B428" s="315"/>
      <c r="C428" s="326"/>
      <c r="D428" s="325"/>
      <c r="E428" s="325"/>
      <c r="F428" s="325"/>
      <c r="G428" s="325"/>
      <c r="H428" s="325"/>
      <c r="I428" s="325"/>
      <c r="J428" s="325"/>
      <c r="K428" s="325"/>
      <c r="L428" s="325"/>
      <c r="M428" s="325"/>
      <c r="N428" s="312"/>
      <c r="O428" s="325"/>
      <c r="P428" s="325"/>
      <c r="Q428" s="325"/>
      <c r="R428" s="325"/>
      <c r="S428" s="325"/>
      <c r="T428" s="325"/>
      <c r="U428" s="325"/>
      <c r="V428" s="325"/>
      <c r="W428" s="325"/>
      <c r="X428" s="325"/>
      <c r="Y428" s="426"/>
      <c r="Z428" s="426"/>
      <c r="AA428" s="426"/>
      <c r="AB428" s="426"/>
      <c r="AC428" s="426"/>
      <c r="AD428" s="426"/>
      <c r="AE428" s="426"/>
      <c r="AF428" s="426"/>
      <c r="AG428" s="426"/>
      <c r="AH428" s="426"/>
      <c r="AI428" s="426"/>
      <c r="AJ428" s="426"/>
      <c r="AK428" s="426"/>
      <c r="AL428" s="426"/>
      <c r="AM428" s="327"/>
    </row>
    <row r="429" spans="1:39" s="304" customFormat="1" ht="15" outlineLevel="1">
      <c r="A429" s="532">
        <v>8</v>
      </c>
      <c r="B429" s="315" t="s">
        <v>499</v>
      </c>
      <c r="C429" s="312" t="s">
        <v>25</v>
      </c>
      <c r="D429" s="316"/>
      <c r="E429" s="316"/>
      <c r="F429" s="316"/>
      <c r="G429" s="316"/>
      <c r="H429" s="316"/>
      <c r="I429" s="316"/>
      <c r="J429" s="316"/>
      <c r="K429" s="316"/>
      <c r="L429" s="316"/>
      <c r="M429" s="316"/>
      <c r="N429" s="312"/>
      <c r="O429" s="316"/>
      <c r="P429" s="316"/>
      <c r="Q429" s="316"/>
      <c r="R429" s="316"/>
      <c r="S429" s="316"/>
      <c r="T429" s="316"/>
      <c r="U429" s="316"/>
      <c r="V429" s="316"/>
      <c r="W429" s="316"/>
      <c r="X429" s="316"/>
      <c r="Y429" s="424"/>
      <c r="Z429" s="424"/>
      <c r="AA429" s="424"/>
      <c r="AB429" s="424"/>
      <c r="AC429" s="424"/>
      <c r="AD429" s="424"/>
      <c r="AE429" s="424"/>
      <c r="AF429" s="424"/>
      <c r="AG429" s="424"/>
      <c r="AH429" s="424"/>
      <c r="AI429" s="424"/>
      <c r="AJ429" s="424"/>
      <c r="AK429" s="424"/>
      <c r="AL429" s="424"/>
      <c r="AM429" s="317">
        <f>SUM(Y429:AL429)</f>
        <v>0</v>
      </c>
    </row>
    <row r="430" spans="1:39" s="304" customFormat="1" ht="15" outlineLevel="1">
      <c r="A430" s="532"/>
      <c r="B430" s="315" t="s">
        <v>262</v>
      </c>
      <c r="C430" s="312" t="s">
        <v>164</v>
      </c>
      <c r="D430" s="316"/>
      <c r="E430" s="316"/>
      <c r="F430" s="316"/>
      <c r="G430" s="316"/>
      <c r="H430" s="316"/>
      <c r="I430" s="316"/>
      <c r="J430" s="316"/>
      <c r="K430" s="316"/>
      <c r="L430" s="316"/>
      <c r="M430" s="316"/>
      <c r="N430" s="312"/>
      <c r="O430" s="316"/>
      <c r="P430" s="316"/>
      <c r="Q430" s="316"/>
      <c r="R430" s="316"/>
      <c r="S430" s="316"/>
      <c r="T430" s="316"/>
      <c r="U430" s="316"/>
      <c r="V430" s="316"/>
      <c r="W430" s="316"/>
      <c r="X430" s="316"/>
      <c r="Y430" s="425">
        <f>Y429</f>
        <v>0</v>
      </c>
      <c r="Z430" s="425">
        <f>Z429</f>
        <v>0</v>
      </c>
      <c r="AA430" s="425">
        <f t="shared" ref="AA430:AL430" si="132">AA429</f>
        <v>0</v>
      </c>
      <c r="AB430" s="425">
        <f t="shared" si="132"/>
        <v>0</v>
      </c>
      <c r="AC430" s="425">
        <f t="shared" si="132"/>
        <v>0</v>
      </c>
      <c r="AD430" s="425">
        <f t="shared" si="132"/>
        <v>0</v>
      </c>
      <c r="AE430" s="425">
        <f t="shared" si="132"/>
        <v>0</v>
      </c>
      <c r="AF430" s="425">
        <f t="shared" si="132"/>
        <v>0</v>
      </c>
      <c r="AG430" s="425">
        <f t="shared" si="132"/>
        <v>0</v>
      </c>
      <c r="AH430" s="425">
        <f t="shared" si="132"/>
        <v>0</v>
      </c>
      <c r="AI430" s="425">
        <f t="shared" si="132"/>
        <v>0</v>
      </c>
      <c r="AJ430" s="425">
        <f t="shared" si="132"/>
        <v>0</v>
      </c>
      <c r="AK430" s="425">
        <f t="shared" si="132"/>
        <v>0</v>
      </c>
      <c r="AL430" s="425">
        <f t="shared" si="132"/>
        <v>0</v>
      </c>
      <c r="AM430" s="318"/>
    </row>
    <row r="431" spans="1:39" s="304" customFormat="1" ht="15" outlineLevel="1">
      <c r="A431" s="532"/>
      <c r="B431" s="315"/>
      <c r="C431" s="326"/>
      <c r="D431" s="325"/>
      <c r="E431" s="325"/>
      <c r="F431" s="325"/>
      <c r="G431" s="325"/>
      <c r="H431" s="325"/>
      <c r="I431" s="325"/>
      <c r="J431" s="325"/>
      <c r="K431" s="325"/>
      <c r="L431" s="325"/>
      <c r="M431" s="325"/>
      <c r="N431" s="312"/>
      <c r="O431" s="325"/>
      <c r="P431" s="325"/>
      <c r="Q431" s="325"/>
      <c r="R431" s="325"/>
      <c r="S431" s="325"/>
      <c r="T431" s="325"/>
      <c r="U431" s="325"/>
      <c r="V431" s="325"/>
      <c r="W431" s="325"/>
      <c r="X431" s="325"/>
      <c r="Y431" s="426"/>
      <c r="Z431" s="426"/>
      <c r="AA431" s="426"/>
      <c r="AB431" s="426"/>
      <c r="AC431" s="426"/>
      <c r="AD431" s="426"/>
      <c r="AE431" s="426"/>
      <c r="AF431" s="426"/>
      <c r="AG431" s="426"/>
      <c r="AH431" s="426"/>
      <c r="AI431" s="426"/>
      <c r="AJ431" s="426"/>
      <c r="AK431" s="426"/>
      <c r="AL431" s="426"/>
      <c r="AM431" s="327"/>
    </row>
    <row r="432" spans="1:39" ht="15" outlineLevel="1">
      <c r="A432" s="532">
        <v>9</v>
      </c>
      <c r="B432" s="315" t="s">
        <v>7</v>
      </c>
      <c r="C432" s="312" t="s">
        <v>25</v>
      </c>
      <c r="D432" s="316">
        <v>150061.05600000001</v>
      </c>
      <c r="E432" s="316">
        <f>'7-d.  2014'!BA29</f>
        <v>150061.05600000001</v>
      </c>
      <c r="F432" s="316">
        <f>'7-d.  2014'!BB29</f>
        <v>150061.05600000001</v>
      </c>
      <c r="G432" s="316">
        <f>'7-d.  2014'!BC29</f>
        <v>150061.05600000001</v>
      </c>
      <c r="H432" s="316">
        <f>'7-d.  2014'!BD29</f>
        <v>150061.05600000001</v>
      </c>
      <c r="I432" s="316">
        <f>'7-d.  2014'!BE29</f>
        <v>150061.05600000001</v>
      </c>
      <c r="J432" s="316">
        <f>'7-d.  2014'!BF29</f>
        <v>150061.05600000001</v>
      </c>
      <c r="K432" s="316">
        <f>'7-d.  2014'!BG29</f>
        <v>150061.05600000001</v>
      </c>
      <c r="L432" s="316">
        <f>'7-d.  2014'!BH29</f>
        <v>150061.05600000001</v>
      </c>
      <c r="M432" s="316">
        <f>'7-d.  2014'!BI29</f>
        <v>150061.05600000001</v>
      </c>
      <c r="N432" s="312"/>
      <c r="O432" s="316">
        <v>9.4350000000000005</v>
      </c>
      <c r="P432" s="316"/>
      <c r="Q432" s="316"/>
      <c r="R432" s="316"/>
      <c r="S432" s="316"/>
      <c r="T432" s="316"/>
      <c r="U432" s="316"/>
      <c r="V432" s="316"/>
      <c r="W432" s="316"/>
      <c r="X432" s="316"/>
      <c r="Y432" s="424">
        <v>1</v>
      </c>
      <c r="Z432" s="424"/>
      <c r="AA432" s="424"/>
      <c r="AB432" s="424"/>
      <c r="AC432" s="424"/>
      <c r="AD432" s="424"/>
      <c r="AE432" s="424"/>
      <c r="AF432" s="424"/>
      <c r="AG432" s="424"/>
      <c r="AH432" s="424"/>
      <c r="AI432" s="424"/>
      <c r="AJ432" s="424"/>
      <c r="AK432" s="424"/>
      <c r="AL432" s="424"/>
      <c r="AM432" s="317">
        <f>SUM(Y432:AL432)</f>
        <v>1</v>
      </c>
    </row>
    <row r="433" spans="1:39" ht="15" outlineLevel="1">
      <c r="B433" s="315" t="s">
        <v>262</v>
      </c>
      <c r="C433" s="312" t="s">
        <v>164</v>
      </c>
      <c r="D433" s="316"/>
      <c r="E433" s="316"/>
      <c r="F433" s="316"/>
      <c r="G433" s="316"/>
      <c r="H433" s="316"/>
      <c r="I433" s="316"/>
      <c r="J433" s="316"/>
      <c r="K433" s="316"/>
      <c r="L433" s="316"/>
      <c r="M433" s="316"/>
      <c r="N433" s="312"/>
      <c r="O433" s="316"/>
      <c r="P433" s="316"/>
      <c r="Q433" s="316"/>
      <c r="R433" s="316"/>
      <c r="S433" s="316"/>
      <c r="T433" s="316"/>
      <c r="U433" s="316"/>
      <c r="V433" s="316"/>
      <c r="W433" s="316"/>
      <c r="X433" s="316"/>
      <c r="Y433" s="425">
        <f>Y432</f>
        <v>1</v>
      </c>
      <c r="Z433" s="425">
        <f>Z432</f>
        <v>0</v>
      </c>
      <c r="AA433" s="425">
        <f t="shared" ref="AA433:AL433" si="133">AA432</f>
        <v>0</v>
      </c>
      <c r="AB433" s="425">
        <f t="shared" si="133"/>
        <v>0</v>
      </c>
      <c r="AC433" s="425">
        <f t="shared" si="133"/>
        <v>0</v>
      </c>
      <c r="AD433" s="425">
        <f t="shared" si="133"/>
        <v>0</v>
      </c>
      <c r="AE433" s="425">
        <f t="shared" si="133"/>
        <v>0</v>
      </c>
      <c r="AF433" s="425">
        <f t="shared" si="133"/>
        <v>0</v>
      </c>
      <c r="AG433" s="425">
        <f t="shared" si="133"/>
        <v>0</v>
      </c>
      <c r="AH433" s="425">
        <f t="shared" si="133"/>
        <v>0</v>
      </c>
      <c r="AI433" s="425">
        <f t="shared" si="133"/>
        <v>0</v>
      </c>
      <c r="AJ433" s="425">
        <f t="shared" si="133"/>
        <v>0</v>
      </c>
      <c r="AK433" s="425">
        <f t="shared" si="133"/>
        <v>0</v>
      </c>
      <c r="AL433" s="425">
        <f t="shared" si="133"/>
        <v>0</v>
      </c>
      <c r="AM433" s="318"/>
    </row>
    <row r="434" spans="1:39" ht="15" outlineLevel="1">
      <c r="B434" s="328"/>
      <c r="C434" s="329"/>
      <c r="D434" s="312"/>
      <c r="E434" s="312"/>
      <c r="F434" s="312"/>
      <c r="G434" s="312"/>
      <c r="H434" s="312"/>
      <c r="I434" s="312"/>
      <c r="J434" s="312"/>
      <c r="K434" s="312"/>
      <c r="L434" s="312"/>
      <c r="M434" s="312"/>
      <c r="N434" s="312"/>
      <c r="O434" s="312"/>
      <c r="P434" s="312"/>
      <c r="Q434" s="312"/>
      <c r="R434" s="312"/>
      <c r="S434" s="312"/>
      <c r="T434" s="312"/>
      <c r="U434" s="312"/>
      <c r="V434" s="312"/>
      <c r="W434" s="312"/>
      <c r="X434" s="312"/>
      <c r="Y434" s="426"/>
      <c r="Z434" s="426"/>
      <c r="AA434" s="426"/>
      <c r="AB434" s="426"/>
      <c r="AC434" s="426"/>
      <c r="AD434" s="426"/>
      <c r="AE434" s="426"/>
      <c r="AF434" s="426"/>
      <c r="AG434" s="426"/>
      <c r="AH434" s="426"/>
      <c r="AI434" s="426"/>
      <c r="AJ434" s="426"/>
      <c r="AK434" s="426"/>
      <c r="AL434" s="426"/>
      <c r="AM434" s="327"/>
    </row>
    <row r="435" spans="1:39" ht="15.6" outlineLevel="1">
      <c r="A435" s="533"/>
      <c r="B435" s="309" t="s">
        <v>8</v>
      </c>
      <c r="C435" s="310"/>
      <c r="D435" s="310"/>
      <c r="E435" s="310"/>
      <c r="F435" s="310"/>
      <c r="G435" s="310"/>
      <c r="H435" s="310"/>
      <c r="I435" s="310"/>
      <c r="J435" s="310"/>
      <c r="K435" s="310"/>
      <c r="L435" s="310"/>
      <c r="M435" s="310"/>
      <c r="N435" s="312"/>
      <c r="O435" s="310"/>
      <c r="P435" s="310"/>
      <c r="Q435" s="310"/>
      <c r="R435" s="310"/>
      <c r="S435" s="310"/>
      <c r="T435" s="310"/>
      <c r="U435" s="310"/>
      <c r="V435" s="310"/>
      <c r="W435" s="310"/>
      <c r="X435" s="310"/>
      <c r="Y435" s="428"/>
      <c r="Z435" s="428"/>
      <c r="AA435" s="428"/>
      <c r="AB435" s="428"/>
      <c r="AC435" s="428"/>
      <c r="AD435" s="428"/>
      <c r="AE435" s="428"/>
      <c r="AF435" s="428"/>
      <c r="AG435" s="428"/>
      <c r="AH435" s="428"/>
      <c r="AI435" s="428"/>
      <c r="AJ435" s="428"/>
      <c r="AK435" s="428"/>
      <c r="AL435" s="428"/>
      <c r="AM435" s="313"/>
    </row>
    <row r="436" spans="1:39" ht="15" outlineLevel="1">
      <c r="A436" s="532">
        <v>10</v>
      </c>
      <c r="B436" s="331" t="s">
        <v>22</v>
      </c>
      <c r="C436" s="312" t="s">
        <v>25</v>
      </c>
      <c r="D436" s="316">
        <v>43902734.590000004</v>
      </c>
      <c r="E436" s="316">
        <f>'7-d.  2014'!BA30</f>
        <v>43900082.200000003</v>
      </c>
      <c r="F436" s="316">
        <f>'7-d.  2014'!BB30</f>
        <v>43900082.200000003</v>
      </c>
      <c r="G436" s="316">
        <f>'7-d.  2014'!BC30</f>
        <v>43507635.43</v>
      </c>
      <c r="H436" s="316">
        <f>'7-d.  2014'!BD30</f>
        <v>43507635.43</v>
      </c>
      <c r="I436" s="316">
        <f>'7-d.  2014'!BE30</f>
        <v>43507635.43</v>
      </c>
      <c r="J436" s="316">
        <f>'7-d.  2014'!BF30</f>
        <v>41962233.700000003</v>
      </c>
      <c r="K436" s="316">
        <f>'7-d.  2014'!BG30</f>
        <v>41962233.700000003</v>
      </c>
      <c r="L436" s="316">
        <f>'7-d.  2014'!BH30</f>
        <v>40321102.049999997</v>
      </c>
      <c r="M436" s="316">
        <f>'7-d.  2014'!BI30</f>
        <v>33509881.420000006</v>
      </c>
      <c r="N436" s="316">
        <v>12</v>
      </c>
      <c r="O436" s="316">
        <v>6546.0029999999997</v>
      </c>
      <c r="P436" s="316">
        <f>'7-d.  2014'!V30</f>
        <v>6545.2415870000004</v>
      </c>
      <c r="Q436" s="316">
        <f>'7-d.  2014'!W30</f>
        <v>6545.2415870000004</v>
      </c>
      <c r="R436" s="316">
        <f>'7-d.  2014'!X30</f>
        <v>6433.7638180000004</v>
      </c>
      <c r="S436" s="316">
        <f>'7-d.  2014'!Y30</f>
        <v>6433.7638180000004</v>
      </c>
      <c r="T436" s="316">
        <f>'7-d.  2014'!Z30</f>
        <v>6433.7638180000004</v>
      </c>
      <c r="U436" s="316">
        <f>'7-d.  2014'!AA30</f>
        <v>6190.1881759999997</v>
      </c>
      <c r="V436" s="316">
        <f>'7-d.  2014'!AB30</f>
        <v>6190.1881759999997</v>
      </c>
      <c r="W436" s="316">
        <f>'7-d.  2014'!AC30</f>
        <v>5880.4653930000004</v>
      </c>
      <c r="X436" s="316">
        <f>'7-d.  2014'!AD30</f>
        <v>4848.560684</v>
      </c>
      <c r="Y436" s="429"/>
      <c r="Z436" s="483">
        <v>0.14000000000000001</v>
      </c>
      <c r="AA436" s="483">
        <v>0.86</v>
      </c>
      <c r="AB436" s="483"/>
      <c r="AC436" s="429"/>
      <c r="AD436" s="429"/>
      <c r="AE436" s="429"/>
      <c r="AF436" s="429"/>
      <c r="AG436" s="429"/>
      <c r="AH436" s="429"/>
      <c r="AI436" s="429"/>
      <c r="AJ436" s="429"/>
      <c r="AK436" s="429"/>
      <c r="AL436" s="429"/>
      <c r="AM436" s="317">
        <f>SUM(Y436:AL436)</f>
        <v>1</v>
      </c>
    </row>
    <row r="437" spans="1:39" ht="15" outlineLevel="1">
      <c r="B437" s="315" t="s">
        <v>262</v>
      </c>
      <c r="C437" s="312" t="s">
        <v>164</v>
      </c>
      <c r="D437" s="316"/>
      <c r="E437" s="316"/>
      <c r="F437" s="316"/>
      <c r="G437" s="316"/>
      <c r="H437" s="316"/>
      <c r="I437" s="316"/>
      <c r="J437" s="316"/>
      <c r="K437" s="316"/>
      <c r="L437" s="316"/>
      <c r="M437" s="316"/>
      <c r="N437" s="316">
        <f>N436</f>
        <v>12</v>
      </c>
      <c r="O437" s="316"/>
      <c r="P437" s="316"/>
      <c r="Q437" s="316"/>
      <c r="R437" s="316"/>
      <c r="S437" s="316"/>
      <c r="T437" s="316"/>
      <c r="U437" s="316"/>
      <c r="V437" s="316"/>
      <c r="W437" s="316"/>
      <c r="X437" s="316"/>
      <c r="Y437" s="425">
        <f>Y436</f>
        <v>0</v>
      </c>
      <c r="Z437" s="425">
        <f>Z436</f>
        <v>0.14000000000000001</v>
      </c>
      <c r="AA437" s="425">
        <f t="shared" ref="AA437:AL437" si="134">AA436</f>
        <v>0.86</v>
      </c>
      <c r="AB437" s="425">
        <f t="shared" si="134"/>
        <v>0</v>
      </c>
      <c r="AC437" s="425">
        <f t="shared" si="134"/>
        <v>0</v>
      </c>
      <c r="AD437" s="425">
        <f t="shared" si="134"/>
        <v>0</v>
      </c>
      <c r="AE437" s="425">
        <f t="shared" si="134"/>
        <v>0</v>
      </c>
      <c r="AF437" s="425">
        <f t="shared" si="134"/>
        <v>0</v>
      </c>
      <c r="AG437" s="425">
        <f t="shared" si="134"/>
        <v>0</v>
      </c>
      <c r="AH437" s="425">
        <f t="shared" si="134"/>
        <v>0</v>
      </c>
      <c r="AI437" s="425">
        <f t="shared" si="134"/>
        <v>0</v>
      </c>
      <c r="AJ437" s="425">
        <f t="shared" si="134"/>
        <v>0</v>
      </c>
      <c r="AK437" s="425">
        <f t="shared" si="134"/>
        <v>0</v>
      </c>
      <c r="AL437" s="425">
        <f t="shared" si="134"/>
        <v>0</v>
      </c>
      <c r="AM437" s="332"/>
    </row>
    <row r="438" spans="1:39" ht="15" outlineLevel="1">
      <c r="B438" s="331"/>
      <c r="C438" s="333"/>
      <c r="D438" s="312"/>
      <c r="E438" s="312"/>
      <c r="F438" s="312"/>
      <c r="G438" s="312"/>
      <c r="H438" s="312"/>
      <c r="I438" s="312"/>
      <c r="J438" s="312"/>
      <c r="K438" s="312"/>
      <c r="L438" s="312"/>
      <c r="M438" s="312"/>
      <c r="N438" s="312"/>
      <c r="O438" s="312"/>
      <c r="P438" s="312"/>
      <c r="Q438" s="312"/>
      <c r="R438" s="312"/>
      <c r="S438" s="312"/>
      <c r="T438" s="312"/>
      <c r="U438" s="312"/>
      <c r="V438" s="312"/>
      <c r="W438" s="312"/>
      <c r="X438" s="312"/>
      <c r="Y438" s="430"/>
      <c r="Z438" s="430"/>
      <c r="AA438" s="430"/>
      <c r="AB438" s="430"/>
      <c r="AC438" s="430"/>
      <c r="AD438" s="430"/>
      <c r="AE438" s="430"/>
      <c r="AF438" s="430"/>
      <c r="AG438" s="430"/>
      <c r="AH438" s="430"/>
      <c r="AI438" s="430"/>
      <c r="AJ438" s="430"/>
      <c r="AK438" s="430"/>
      <c r="AL438" s="430"/>
      <c r="AM438" s="334"/>
    </row>
    <row r="439" spans="1:39" ht="15" outlineLevel="1">
      <c r="A439" s="532">
        <v>11</v>
      </c>
      <c r="B439" s="335" t="s">
        <v>21</v>
      </c>
      <c r="C439" s="312" t="s">
        <v>25</v>
      </c>
      <c r="D439" s="316">
        <v>9552857.3389999997</v>
      </c>
      <c r="E439" s="316">
        <f>'7-d.  2014'!BA31</f>
        <v>9343642.7929999996</v>
      </c>
      <c r="F439" s="316">
        <f>'7-d.  2014'!BB31</f>
        <v>8837067</v>
      </c>
      <c r="G439" s="316">
        <f>'7-d.  2014'!BC31</f>
        <v>5978873.4100000001</v>
      </c>
      <c r="H439" s="316">
        <f>'7-d.  2014'!BD31</f>
        <v>5978873.4100000001</v>
      </c>
      <c r="I439" s="316">
        <f>'7-d.  2014'!BE31</f>
        <v>5978873.4100000001</v>
      </c>
      <c r="J439" s="316">
        <f>'7-d.  2014'!BF31</f>
        <v>5978873.4100000001</v>
      </c>
      <c r="K439" s="316">
        <f>'7-d.  2014'!BG31</f>
        <v>5978303.3119999999</v>
      </c>
      <c r="L439" s="316">
        <f>'7-d.  2014'!BH31</f>
        <v>5978303.3119999999</v>
      </c>
      <c r="M439" s="316">
        <f>'7-d.  2014'!BI31</f>
        <v>5978303.3119999999</v>
      </c>
      <c r="N439" s="316">
        <v>12</v>
      </c>
      <c r="O439" s="316">
        <v>2609.2710000000002</v>
      </c>
      <c r="P439" s="316">
        <f>'7-d.  2014'!V31</f>
        <v>2556.3339179999998</v>
      </c>
      <c r="Q439" s="316">
        <f>'7-d.  2014'!W31</f>
        <v>2429.3302229999999</v>
      </c>
      <c r="R439" s="316">
        <f>'7-d.  2014'!X31</f>
        <v>1560.5574200000001</v>
      </c>
      <c r="S439" s="316">
        <f>'7-d.  2014'!Y31</f>
        <v>1560.5574200000001</v>
      </c>
      <c r="T439" s="316">
        <f>'7-d.  2014'!Z31</f>
        <v>1560.5574200000001</v>
      </c>
      <c r="U439" s="316">
        <f>'7-d.  2014'!AA31</f>
        <v>1560.5574200000001</v>
      </c>
      <c r="V439" s="316">
        <f>'7-d.  2014'!AB31</f>
        <v>1559.9869160000001</v>
      </c>
      <c r="W439" s="316">
        <f>'7-d.  2014'!AC31</f>
        <v>1559.9869160000001</v>
      </c>
      <c r="X439" s="316">
        <f>'7-d.  2014'!AD31</f>
        <v>1559.9869160000001</v>
      </c>
      <c r="Y439" s="429"/>
      <c r="Z439" s="483">
        <v>1</v>
      </c>
      <c r="AA439" s="429"/>
      <c r="AB439" s="429"/>
      <c r="AC439" s="429"/>
      <c r="AD439" s="429"/>
      <c r="AE439" s="429"/>
      <c r="AF439" s="429"/>
      <c r="AG439" s="429"/>
      <c r="AH439" s="429"/>
      <c r="AI439" s="429"/>
      <c r="AJ439" s="429"/>
      <c r="AK439" s="429"/>
      <c r="AL439" s="429"/>
      <c r="AM439" s="317">
        <f>SUM(Y439:AL439)</f>
        <v>1</v>
      </c>
    </row>
    <row r="440" spans="1:39" ht="15" outlineLevel="1">
      <c r="B440" s="315" t="s">
        <v>262</v>
      </c>
      <c r="C440" s="312" t="s">
        <v>164</v>
      </c>
      <c r="D440" s="316"/>
      <c r="E440" s="316"/>
      <c r="F440" s="316"/>
      <c r="G440" s="316"/>
      <c r="H440" s="316"/>
      <c r="I440" s="316"/>
      <c r="J440" s="316"/>
      <c r="K440" s="316"/>
      <c r="L440" s="316"/>
      <c r="M440" s="316"/>
      <c r="N440" s="316">
        <f>N439</f>
        <v>12</v>
      </c>
      <c r="O440" s="316"/>
      <c r="P440" s="316"/>
      <c r="Q440" s="316"/>
      <c r="R440" s="316"/>
      <c r="S440" s="316"/>
      <c r="T440" s="316"/>
      <c r="U440" s="316"/>
      <c r="V440" s="316"/>
      <c r="W440" s="316"/>
      <c r="X440" s="316"/>
      <c r="Y440" s="425">
        <f>Y439</f>
        <v>0</v>
      </c>
      <c r="Z440" s="425">
        <f>Z439</f>
        <v>1</v>
      </c>
      <c r="AA440" s="425">
        <f t="shared" ref="AA440:AL440" si="135">AA439</f>
        <v>0</v>
      </c>
      <c r="AB440" s="425">
        <f t="shared" si="135"/>
        <v>0</v>
      </c>
      <c r="AC440" s="425">
        <f t="shared" si="135"/>
        <v>0</v>
      </c>
      <c r="AD440" s="425">
        <f t="shared" si="135"/>
        <v>0</v>
      </c>
      <c r="AE440" s="425">
        <f t="shared" si="135"/>
        <v>0</v>
      </c>
      <c r="AF440" s="425">
        <f t="shared" si="135"/>
        <v>0</v>
      </c>
      <c r="AG440" s="425">
        <f t="shared" si="135"/>
        <v>0</v>
      </c>
      <c r="AH440" s="425">
        <f t="shared" si="135"/>
        <v>0</v>
      </c>
      <c r="AI440" s="425">
        <f t="shared" si="135"/>
        <v>0</v>
      </c>
      <c r="AJ440" s="425">
        <f t="shared" si="135"/>
        <v>0</v>
      </c>
      <c r="AK440" s="425">
        <f t="shared" si="135"/>
        <v>0</v>
      </c>
      <c r="AL440" s="425">
        <f t="shared" si="135"/>
        <v>0</v>
      </c>
      <c r="AM440" s="332"/>
    </row>
    <row r="441" spans="1:39" ht="15" outlineLevel="1">
      <c r="B441" s="335"/>
      <c r="C441" s="333"/>
      <c r="D441" s="312"/>
      <c r="E441" s="312"/>
      <c r="F441" s="312"/>
      <c r="G441" s="312"/>
      <c r="H441" s="312"/>
      <c r="I441" s="312"/>
      <c r="J441" s="312"/>
      <c r="K441" s="312"/>
      <c r="L441" s="312"/>
      <c r="M441" s="312"/>
      <c r="N441" s="312"/>
      <c r="O441" s="312"/>
      <c r="P441" s="312"/>
      <c r="Q441" s="312"/>
      <c r="R441" s="312"/>
      <c r="S441" s="312"/>
      <c r="T441" s="312"/>
      <c r="U441" s="312"/>
      <c r="V441" s="312"/>
      <c r="W441" s="312"/>
      <c r="X441" s="312"/>
      <c r="Y441" s="430"/>
      <c r="Z441" s="431"/>
      <c r="AA441" s="430"/>
      <c r="AB441" s="430"/>
      <c r="AC441" s="430"/>
      <c r="AD441" s="430"/>
      <c r="AE441" s="430"/>
      <c r="AF441" s="430"/>
      <c r="AG441" s="430"/>
      <c r="AH441" s="430"/>
      <c r="AI441" s="430"/>
      <c r="AJ441" s="430"/>
      <c r="AK441" s="430"/>
      <c r="AL441" s="430"/>
      <c r="AM441" s="334"/>
    </row>
    <row r="442" spans="1:39" ht="15" outlineLevel="1">
      <c r="A442" s="532">
        <v>12</v>
      </c>
      <c r="B442" s="335" t="s">
        <v>23</v>
      </c>
      <c r="C442" s="312" t="s">
        <v>25</v>
      </c>
      <c r="D442" s="316">
        <v>109536.539</v>
      </c>
      <c r="E442" s="316">
        <f>'7-d.  2014'!BA32</f>
        <v>109536.53909999999</v>
      </c>
      <c r="F442" s="316">
        <f>'7-d.  2014'!BB32</f>
        <v>109536.53909999999</v>
      </c>
      <c r="G442" s="316">
        <f>'7-d.  2014'!BC32</f>
        <v>0</v>
      </c>
      <c r="H442" s="316">
        <f>'7-d.  2014'!BD32</f>
        <v>0</v>
      </c>
      <c r="I442" s="316">
        <f>'7-d.  2014'!BE32</f>
        <v>0</v>
      </c>
      <c r="J442" s="316">
        <f>'7-d.  2014'!BF32</f>
        <v>0</v>
      </c>
      <c r="K442" s="316">
        <f>'7-d.  2014'!BG32</f>
        <v>0</v>
      </c>
      <c r="L442" s="316">
        <f>'7-d.  2014'!BH32</f>
        <v>0</v>
      </c>
      <c r="M442" s="316">
        <f>'7-d.  2014'!BI32</f>
        <v>0</v>
      </c>
      <c r="N442" s="316">
        <v>3</v>
      </c>
      <c r="O442" s="316">
        <v>57.588000000000001</v>
      </c>
      <c r="P442" s="316">
        <f>'7-d.  2014'!V32</f>
        <v>57.587547170000001</v>
      </c>
      <c r="Q442" s="316">
        <f>'7-d.  2014'!W32</f>
        <v>57.587547170000001</v>
      </c>
      <c r="R442" s="316">
        <f>'7-d.  2014'!X32</f>
        <v>0</v>
      </c>
      <c r="S442" s="316">
        <f>'7-d.  2014'!Y32</f>
        <v>0</v>
      </c>
      <c r="T442" s="316">
        <f>'7-d.  2014'!Z32</f>
        <v>0</v>
      </c>
      <c r="U442" s="316">
        <f>'7-d.  2014'!AA32</f>
        <v>0</v>
      </c>
      <c r="V442" s="316">
        <f>'7-d.  2014'!AB32</f>
        <v>0</v>
      </c>
      <c r="W442" s="316">
        <f>'7-d.  2014'!AC32</f>
        <v>0</v>
      </c>
      <c r="X442" s="316">
        <f>'7-d.  2014'!AD32</f>
        <v>0</v>
      </c>
      <c r="Y442" s="429"/>
      <c r="Z442" s="429"/>
      <c r="AA442" s="483">
        <v>1</v>
      </c>
      <c r="AB442" s="429"/>
      <c r="AC442" s="429"/>
      <c r="AD442" s="429"/>
      <c r="AE442" s="429"/>
      <c r="AF442" s="429"/>
      <c r="AG442" s="429"/>
      <c r="AH442" s="429"/>
      <c r="AI442" s="429"/>
      <c r="AJ442" s="429"/>
      <c r="AK442" s="429"/>
      <c r="AL442" s="429"/>
      <c r="AM442" s="317">
        <f>SUM(Y442:AL442)</f>
        <v>1</v>
      </c>
    </row>
    <row r="443" spans="1:39" ht="15" outlineLevel="1">
      <c r="B443" s="315" t="s">
        <v>262</v>
      </c>
      <c r="C443" s="312" t="s">
        <v>164</v>
      </c>
      <c r="D443" s="316"/>
      <c r="E443" s="316"/>
      <c r="F443" s="316"/>
      <c r="G443" s="316"/>
      <c r="H443" s="316"/>
      <c r="I443" s="316"/>
      <c r="J443" s="316"/>
      <c r="K443" s="316"/>
      <c r="L443" s="316"/>
      <c r="M443" s="316"/>
      <c r="N443" s="316">
        <f>N442</f>
        <v>3</v>
      </c>
      <c r="O443" s="316"/>
      <c r="P443" s="316"/>
      <c r="Q443" s="316"/>
      <c r="R443" s="316"/>
      <c r="S443" s="316"/>
      <c r="T443" s="316"/>
      <c r="U443" s="316"/>
      <c r="V443" s="316"/>
      <c r="W443" s="316"/>
      <c r="X443" s="316"/>
      <c r="Y443" s="425">
        <f>Y442</f>
        <v>0</v>
      </c>
      <c r="Z443" s="425">
        <f>Z442</f>
        <v>0</v>
      </c>
      <c r="AA443" s="425">
        <f>AA442</f>
        <v>1</v>
      </c>
      <c r="AB443" s="425">
        <f t="shared" ref="AB443:AL443" si="136">AB442</f>
        <v>0</v>
      </c>
      <c r="AC443" s="425">
        <f t="shared" si="136"/>
        <v>0</v>
      </c>
      <c r="AD443" s="425">
        <f t="shared" si="136"/>
        <v>0</v>
      </c>
      <c r="AE443" s="425">
        <f t="shared" si="136"/>
        <v>0</v>
      </c>
      <c r="AF443" s="425">
        <f t="shared" si="136"/>
        <v>0</v>
      </c>
      <c r="AG443" s="425">
        <f t="shared" si="136"/>
        <v>0</v>
      </c>
      <c r="AH443" s="425">
        <f t="shared" si="136"/>
        <v>0</v>
      </c>
      <c r="AI443" s="425">
        <f t="shared" si="136"/>
        <v>0</v>
      </c>
      <c r="AJ443" s="425">
        <f t="shared" si="136"/>
        <v>0</v>
      </c>
      <c r="AK443" s="425">
        <f t="shared" si="136"/>
        <v>0</v>
      </c>
      <c r="AL443" s="425">
        <f t="shared" si="136"/>
        <v>0</v>
      </c>
      <c r="AM443" s="332"/>
    </row>
    <row r="444" spans="1:39" ht="15" outlineLevel="1">
      <c r="B444" s="335"/>
      <c r="C444" s="333"/>
      <c r="D444" s="337"/>
      <c r="E444" s="337"/>
      <c r="F444" s="337"/>
      <c r="G444" s="337"/>
      <c r="H444" s="337"/>
      <c r="I444" s="337"/>
      <c r="J444" s="337"/>
      <c r="K444" s="337"/>
      <c r="L444" s="337"/>
      <c r="M444" s="337"/>
      <c r="N444" s="312"/>
      <c r="O444" s="337"/>
      <c r="P444" s="337"/>
      <c r="Q444" s="337"/>
      <c r="R444" s="337"/>
      <c r="S444" s="337"/>
      <c r="T444" s="337"/>
      <c r="U444" s="337"/>
      <c r="V444" s="337"/>
      <c r="W444" s="337"/>
      <c r="X444" s="337"/>
      <c r="Y444" s="430"/>
      <c r="Z444" s="431"/>
      <c r="AA444" s="430"/>
      <c r="AB444" s="430"/>
      <c r="AC444" s="430"/>
      <c r="AD444" s="430"/>
      <c r="AE444" s="430"/>
      <c r="AF444" s="430"/>
      <c r="AG444" s="430"/>
      <c r="AH444" s="430"/>
      <c r="AI444" s="430"/>
      <c r="AJ444" s="430"/>
      <c r="AK444" s="430"/>
      <c r="AL444" s="430"/>
      <c r="AM444" s="334"/>
    </row>
    <row r="445" spans="1:39" ht="15" outlineLevel="1">
      <c r="A445" s="532">
        <v>13</v>
      </c>
      <c r="B445" s="335" t="s">
        <v>24</v>
      </c>
      <c r="C445" s="312" t="s">
        <v>25</v>
      </c>
      <c r="D445" s="316">
        <v>7971153.716</v>
      </c>
      <c r="E445" s="316">
        <f>'7-d.  2014'!BA33</f>
        <v>7971153.716</v>
      </c>
      <c r="F445" s="316">
        <f>'7-d.  2014'!BB33</f>
        <v>7971153.716</v>
      </c>
      <c r="G445" s="316">
        <f>'7-d.  2014'!BC33</f>
        <v>7971153.716</v>
      </c>
      <c r="H445" s="316">
        <f>'7-d.  2014'!BD33</f>
        <v>7971153.716</v>
      </c>
      <c r="I445" s="316">
        <f>'7-d.  2014'!BE33</f>
        <v>7971153.716</v>
      </c>
      <c r="J445" s="316">
        <f>'7-d.  2014'!BF33</f>
        <v>7971153.716</v>
      </c>
      <c r="K445" s="316">
        <f>'7-d.  2014'!BG33</f>
        <v>7971153.716</v>
      </c>
      <c r="L445" s="316">
        <f>'7-d.  2014'!BH33</f>
        <v>7971153.716</v>
      </c>
      <c r="M445" s="316">
        <f>'7-d.  2014'!BI33</f>
        <v>7971153.716</v>
      </c>
      <c r="N445" s="316">
        <v>12</v>
      </c>
      <c r="O445" s="316">
        <v>2554.5120000000002</v>
      </c>
      <c r="P445" s="316">
        <f>'7-d.  2014'!V33</f>
        <v>2554.5116969999999</v>
      </c>
      <c r="Q445" s="316">
        <f>'7-d.  2014'!W33</f>
        <v>2554.5116969999999</v>
      </c>
      <c r="R445" s="316">
        <f>'7-d.  2014'!X33</f>
        <v>2554.5116969999999</v>
      </c>
      <c r="S445" s="316">
        <f>'7-d.  2014'!Y33</f>
        <v>2554.5116969999999</v>
      </c>
      <c r="T445" s="316">
        <f>'7-d.  2014'!Z33</f>
        <v>2554.5116969999999</v>
      </c>
      <c r="U445" s="316">
        <f>'7-d.  2014'!AA33</f>
        <v>2554.5116969999999</v>
      </c>
      <c r="V445" s="316">
        <f>'7-d.  2014'!AB33</f>
        <v>2554.5116969999999</v>
      </c>
      <c r="W445" s="316">
        <f>'7-d.  2014'!AC33</f>
        <v>2554.5116969999999</v>
      </c>
      <c r="X445" s="316">
        <f>'7-d.  2014'!AD33</f>
        <v>2554.5116969999999</v>
      </c>
      <c r="Y445" s="429"/>
      <c r="Z445" s="429"/>
      <c r="AA445" s="429">
        <v>1</v>
      </c>
      <c r="AB445" s="429"/>
      <c r="AC445" s="429"/>
      <c r="AD445" s="429"/>
      <c r="AE445" s="429"/>
      <c r="AF445" s="429"/>
      <c r="AG445" s="429"/>
      <c r="AH445" s="429"/>
      <c r="AI445" s="429"/>
      <c r="AJ445" s="429"/>
      <c r="AK445" s="429"/>
      <c r="AL445" s="429"/>
      <c r="AM445" s="317">
        <f>SUM(Y445:AL445)</f>
        <v>1</v>
      </c>
    </row>
    <row r="446" spans="1:39" ht="15" outlineLevel="1">
      <c r="B446" s="315" t="s">
        <v>262</v>
      </c>
      <c r="C446" s="312" t="s">
        <v>164</v>
      </c>
      <c r="D446" s="316"/>
      <c r="E446" s="316"/>
      <c r="F446" s="316"/>
      <c r="G446" s="316"/>
      <c r="H446" s="316"/>
      <c r="I446" s="316"/>
      <c r="J446" s="316"/>
      <c r="K446" s="316"/>
      <c r="L446" s="316"/>
      <c r="M446" s="316"/>
      <c r="N446" s="316">
        <f>N445</f>
        <v>12</v>
      </c>
      <c r="O446" s="316"/>
      <c r="P446" s="316"/>
      <c r="Q446" s="316"/>
      <c r="R446" s="316"/>
      <c r="S446" s="316"/>
      <c r="T446" s="316"/>
      <c r="U446" s="316"/>
      <c r="V446" s="316"/>
      <c r="W446" s="316"/>
      <c r="X446" s="316"/>
      <c r="Y446" s="425">
        <f>Y445</f>
        <v>0</v>
      </c>
      <c r="Z446" s="425">
        <f>Z445</f>
        <v>0</v>
      </c>
      <c r="AA446" s="425">
        <f>AA445</f>
        <v>1</v>
      </c>
      <c r="AB446" s="425">
        <f t="shared" ref="AB446:AL446" si="137">AB445</f>
        <v>0</v>
      </c>
      <c r="AC446" s="425">
        <f t="shared" si="137"/>
        <v>0</v>
      </c>
      <c r="AD446" s="425">
        <f t="shared" si="137"/>
        <v>0</v>
      </c>
      <c r="AE446" s="425">
        <f t="shared" si="137"/>
        <v>0</v>
      </c>
      <c r="AF446" s="425">
        <f t="shared" si="137"/>
        <v>0</v>
      </c>
      <c r="AG446" s="425">
        <f t="shared" si="137"/>
        <v>0</v>
      </c>
      <c r="AH446" s="425">
        <f t="shared" si="137"/>
        <v>0</v>
      </c>
      <c r="AI446" s="425">
        <f t="shared" si="137"/>
        <v>0</v>
      </c>
      <c r="AJ446" s="425">
        <f t="shared" si="137"/>
        <v>0</v>
      </c>
      <c r="AK446" s="425">
        <f t="shared" si="137"/>
        <v>0</v>
      </c>
      <c r="AL446" s="425">
        <f t="shared" si="137"/>
        <v>0</v>
      </c>
      <c r="AM446" s="332"/>
    </row>
    <row r="447" spans="1:39" ht="15" outlineLevel="1">
      <c r="B447" s="335"/>
      <c r="C447" s="333"/>
      <c r="D447" s="337"/>
      <c r="E447" s="337"/>
      <c r="F447" s="337"/>
      <c r="G447" s="337"/>
      <c r="H447" s="337"/>
      <c r="I447" s="337"/>
      <c r="J447" s="337"/>
      <c r="K447" s="337"/>
      <c r="L447" s="337"/>
      <c r="M447" s="337"/>
      <c r="N447" s="312"/>
      <c r="O447" s="337"/>
      <c r="P447" s="337"/>
      <c r="Q447" s="337"/>
      <c r="R447" s="337"/>
      <c r="S447" s="337"/>
      <c r="T447" s="337"/>
      <c r="U447" s="337"/>
      <c r="V447" s="337"/>
      <c r="W447" s="337"/>
      <c r="X447" s="337"/>
      <c r="Y447" s="430"/>
      <c r="Z447" s="430"/>
      <c r="AA447" s="430"/>
      <c r="AB447" s="430"/>
      <c r="AC447" s="430"/>
      <c r="AD447" s="430"/>
      <c r="AE447" s="430"/>
      <c r="AF447" s="430"/>
      <c r="AG447" s="430"/>
      <c r="AH447" s="430"/>
      <c r="AI447" s="430"/>
      <c r="AJ447" s="430"/>
      <c r="AK447" s="430"/>
      <c r="AL447" s="430"/>
      <c r="AM447" s="334"/>
    </row>
    <row r="448" spans="1:39" ht="15" outlineLevel="1">
      <c r="A448" s="532">
        <v>14</v>
      </c>
      <c r="B448" s="335" t="s">
        <v>20</v>
      </c>
      <c r="C448" s="312" t="s">
        <v>25</v>
      </c>
      <c r="D448" s="316">
        <v>1958207.102</v>
      </c>
      <c r="E448" s="316">
        <f>'7-d.  2014'!BA34</f>
        <v>1958207.102</v>
      </c>
      <c r="F448" s="316">
        <f>'7-d.  2014'!BB34</f>
        <v>1958207.102</v>
      </c>
      <c r="G448" s="316">
        <f>'7-d.  2014'!BC34</f>
        <v>1958207.102</v>
      </c>
      <c r="H448" s="316">
        <f>'7-d.  2014'!BD34</f>
        <v>0</v>
      </c>
      <c r="I448" s="316">
        <f>'7-d.  2014'!BE34</f>
        <v>0</v>
      </c>
      <c r="J448" s="316">
        <f>'7-d.  2014'!BF34</f>
        <v>0</v>
      </c>
      <c r="K448" s="316">
        <f>'7-d.  2014'!BG34</f>
        <v>0</v>
      </c>
      <c r="L448" s="316">
        <f>'7-d.  2014'!BH34</f>
        <v>0</v>
      </c>
      <c r="M448" s="316">
        <f>'7-d.  2014'!BI34</f>
        <v>0</v>
      </c>
      <c r="N448" s="316">
        <v>12</v>
      </c>
      <c r="O448" s="316">
        <v>401.00799999999998</v>
      </c>
      <c r="P448" s="316">
        <f>'7-d.  2014'!V34</f>
        <v>401.00791550000002</v>
      </c>
      <c r="Q448" s="316">
        <f>'7-d.  2014'!W34</f>
        <v>401.00791550000002</v>
      </c>
      <c r="R448" s="316">
        <f>'7-d.  2014'!X34</f>
        <v>401.00791550000002</v>
      </c>
      <c r="S448" s="316">
        <f>'7-d.  2014'!Y34</f>
        <v>0</v>
      </c>
      <c r="T448" s="316">
        <f>'7-d.  2014'!Z34</f>
        <v>0</v>
      </c>
      <c r="U448" s="316">
        <f>'7-d.  2014'!AA34</f>
        <v>0</v>
      </c>
      <c r="V448" s="316">
        <f>'7-d.  2014'!AB34</f>
        <v>0</v>
      </c>
      <c r="W448" s="316">
        <f>'7-d.  2014'!AC34</f>
        <v>0</v>
      </c>
      <c r="X448" s="316">
        <f>'7-d.  2014'!AD34</f>
        <v>0</v>
      </c>
      <c r="Y448" s="429"/>
      <c r="Z448" s="429"/>
      <c r="AA448" s="483">
        <v>1</v>
      </c>
      <c r="AB448" s="429"/>
      <c r="AC448" s="429"/>
      <c r="AD448" s="429"/>
      <c r="AE448" s="429"/>
      <c r="AF448" s="429"/>
      <c r="AG448" s="429"/>
      <c r="AH448" s="429"/>
      <c r="AI448" s="429"/>
      <c r="AJ448" s="429"/>
      <c r="AK448" s="429"/>
      <c r="AL448" s="429"/>
      <c r="AM448" s="317">
        <f>SUM(Y448:AL448)</f>
        <v>1</v>
      </c>
    </row>
    <row r="449" spans="1:39" ht="15" outlineLevel="1">
      <c r="B449" s="315" t="s">
        <v>262</v>
      </c>
      <c r="C449" s="312" t="s">
        <v>164</v>
      </c>
      <c r="D449" s="316"/>
      <c r="E449" s="316"/>
      <c r="F449" s="316"/>
      <c r="G449" s="316"/>
      <c r="H449" s="316"/>
      <c r="I449" s="316"/>
      <c r="J449" s="316"/>
      <c r="K449" s="316"/>
      <c r="L449" s="316"/>
      <c r="M449" s="316"/>
      <c r="N449" s="316">
        <f>N448</f>
        <v>12</v>
      </c>
      <c r="O449" s="316"/>
      <c r="P449" s="316"/>
      <c r="Q449" s="316"/>
      <c r="R449" s="316"/>
      <c r="S449" s="316"/>
      <c r="T449" s="316"/>
      <c r="U449" s="316"/>
      <c r="V449" s="316"/>
      <c r="W449" s="316"/>
      <c r="X449" s="316"/>
      <c r="Y449" s="425">
        <f>Y448</f>
        <v>0</v>
      </c>
      <c r="Z449" s="425">
        <f>Z448</f>
        <v>0</v>
      </c>
      <c r="AA449" s="425">
        <f t="shared" ref="AA449:AL449" si="138">AA448</f>
        <v>1</v>
      </c>
      <c r="AB449" s="425">
        <f t="shared" si="138"/>
        <v>0</v>
      </c>
      <c r="AC449" s="425">
        <f t="shared" si="138"/>
        <v>0</v>
      </c>
      <c r="AD449" s="425">
        <f t="shared" si="138"/>
        <v>0</v>
      </c>
      <c r="AE449" s="425">
        <f t="shared" si="138"/>
        <v>0</v>
      </c>
      <c r="AF449" s="425">
        <f t="shared" si="138"/>
        <v>0</v>
      </c>
      <c r="AG449" s="425">
        <f t="shared" si="138"/>
        <v>0</v>
      </c>
      <c r="AH449" s="425">
        <f t="shared" si="138"/>
        <v>0</v>
      </c>
      <c r="AI449" s="425">
        <f t="shared" si="138"/>
        <v>0</v>
      </c>
      <c r="AJ449" s="425">
        <f t="shared" si="138"/>
        <v>0</v>
      </c>
      <c r="AK449" s="425">
        <f t="shared" si="138"/>
        <v>0</v>
      </c>
      <c r="AL449" s="425">
        <f t="shared" si="138"/>
        <v>0</v>
      </c>
      <c r="AM449" s="332"/>
    </row>
    <row r="450" spans="1:39" ht="15" outlineLevel="1">
      <c r="B450" s="335"/>
      <c r="C450" s="333"/>
      <c r="D450" s="337"/>
      <c r="E450" s="337"/>
      <c r="F450" s="337"/>
      <c r="G450" s="337"/>
      <c r="H450" s="337"/>
      <c r="I450" s="337"/>
      <c r="J450" s="337"/>
      <c r="K450" s="337"/>
      <c r="L450" s="337"/>
      <c r="M450" s="337"/>
      <c r="N450" s="312"/>
      <c r="O450" s="337"/>
      <c r="P450" s="337"/>
      <c r="Q450" s="337"/>
      <c r="R450" s="337"/>
      <c r="S450" s="337"/>
      <c r="T450" s="337"/>
      <c r="U450" s="337"/>
      <c r="V450" s="337"/>
      <c r="W450" s="337"/>
      <c r="X450" s="337"/>
      <c r="Y450" s="430"/>
      <c r="Z450" s="431"/>
      <c r="AA450" s="430"/>
      <c r="AB450" s="430"/>
      <c r="AC450" s="430"/>
      <c r="AD450" s="430"/>
      <c r="AE450" s="430"/>
      <c r="AF450" s="430"/>
      <c r="AG450" s="430"/>
      <c r="AH450" s="430"/>
      <c r="AI450" s="430"/>
      <c r="AJ450" s="430"/>
      <c r="AK450" s="430"/>
      <c r="AL450" s="430"/>
      <c r="AM450" s="334"/>
    </row>
    <row r="451" spans="1:39" s="304" customFormat="1" ht="15" outlineLevel="1">
      <c r="A451" s="532">
        <v>15</v>
      </c>
      <c r="B451" s="335" t="s">
        <v>500</v>
      </c>
      <c r="C451" s="312" t="s">
        <v>25</v>
      </c>
      <c r="D451" s="316"/>
      <c r="E451" s="316"/>
      <c r="F451" s="316"/>
      <c r="G451" s="316"/>
      <c r="H451" s="316"/>
      <c r="I451" s="316"/>
      <c r="J451" s="316"/>
      <c r="K451" s="316"/>
      <c r="L451" s="316"/>
      <c r="M451" s="316"/>
      <c r="N451" s="312"/>
      <c r="O451" s="316"/>
      <c r="P451" s="316"/>
      <c r="Q451" s="316"/>
      <c r="R451" s="316"/>
      <c r="S451" s="316"/>
      <c r="T451" s="316"/>
      <c r="U451" s="316"/>
      <c r="V451" s="316"/>
      <c r="W451" s="316"/>
      <c r="X451" s="316"/>
      <c r="Y451" s="429"/>
      <c r="Z451" s="429"/>
      <c r="AA451" s="429"/>
      <c r="AB451" s="429"/>
      <c r="AC451" s="429"/>
      <c r="AD451" s="429"/>
      <c r="AE451" s="429"/>
      <c r="AF451" s="429"/>
      <c r="AG451" s="429"/>
      <c r="AH451" s="429"/>
      <c r="AI451" s="429"/>
      <c r="AJ451" s="429"/>
      <c r="AK451" s="429"/>
      <c r="AL451" s="429"/>
      <c r="AM451" s="317">
        <f>SUM(Y451:AL451)</f>
        <v>0</v>
      </c>
    </row>
    <row r="452" spans="1:39" s="304" customFormat="1" ht="15" outlineLevel="1">
      <c r="A452" s="532"/>
      <c r="B452" s="335" t="s">
        <v>262</v>
      </c>
      <c r="C452" s="312" t="s">
        <v>164</v>
      </c>
      <c r="D452" s="316"/>
      <c r="E452" s="316"/>
      <c r="F452" s="316"/>
      <c r="G452" s="316"/>
      <c r="H452" s="316"/>
      <c r="I452" s="316"/>
      <c r="J452" s="316"/>
      <c r="K452" s="316"/>
      <c r="L452" s="316"/>
      <c r="M452" s="316"/>
      <c r="N452" s="312"/>
      <c r="O452" s="316"/>
      <c r="P452" s="316"/>
      <c r="Q452" s="316"/>
      <c r="R452" s="316"/>
      <c r="S452" s="316"/>
      <c r="T452" s="316"/>
      <c r="U452" s="316"/>
      <c r="V452" s="316"/>
      <c r="W452" s="316"/>
      <c r="X452" s="316"/>
      <c r="Y452" s="425">
        <f>Y451</f>
        <v>0</v>
      </c>
      <c r="Z452" s="425">
        <f>Z451</f>
        <v>0</v>
      </c>
      <c r="AA452" s="425">
        <f t="shared" ref="AA452:AL452" si="139">AA451</f>
        <v>0</v>
      </c>
      <c r="AB452" s="425">
        <f t="shared" si="139"/>
        <v>0</v>
      </c>
      <c r="AC452" s="425">
        <f t="shared" si="139"/>
        <v>0</v>
      </c>
      <c r="AD452" s="425">
        <f t="shared" si="139"/>
        <v>0</v>
      </c>
      <c r="AE452" s="425">
        <f t="shared" si="139"/>
        <v>0</v>
      </c>
      <c r="AF452" s="425">
        <f t="shared" si="139"/>
        <v>0</v>
      </c>
      <c r="AG452" s="425">
        <f t="shared" si="139"/>
        <v>0</v>
      </c>
      <c r="AH452" s="425">
        <f t="shared" si="139"/>
        <v>0</v>
      </c>
      <c r="AI452" s="425">
        <f t="shared" si="139"/>
        <v>0</v>
      </c>
      <c r="AJ452" s="425">
        <f t="shared" si="139"/>
        <v>0</v>
      </c>
      <c r="AK452" s="425">
        <f t="shared" si="139"/>
        <v>0</v>
      </c>
      <c r="AL452" s="425">
        <f t="shared" si="139"/>
        <v>0</v>
      </c>
      <c r="AM452" s="332"/>
    </row>
    <row r="453" spans="1:39" s="304" customFormat="1" ht="15" outlineLevel="1">
      <c r="A453" s="532"/>
      <c r="B453" s="335"/>
      <c r="C453" s="333"/>
      <c r="D453" s="337"/>
      <c r="E453" s="337"/>
      <c r="F453" s="337"/>
      <c r="G453" s="337"/>
      <c r="H453" s="337"/>
      <c r="I453" s="337"/>
      <c r="J453" s="337"/>
      <c r="K453" s="337"/>
      <c r="L453" s="337"/>
      <c r="M453" s="337"/>
      <c r="N453" s="312"/>
      <c r="O453" s="337"/>
      <c r="P453" s="337"/>
      <c r="Q453" s="337"/>
      <c r="R453" s="337"/>
      <c r="S453" s="337"/>
      <c r="T453" s="337"/>
      <c r="U453" s="337"/>
      <c r="V453" s="337"/>
      <c r="W453" s="337"/>
      <c r="X453" s="337"/>
      <c r="Y453" s="432"/>
      <c r="Z453" s="430"/>
      <c r="AA453" s="430"/>
      <c r="AB453" s="430"/>
      <c r="AC453" s="430"/>
      <c r="AD453" s="430"/>
      <c r="AE453" s="430"/>
      <c r="AF453" s="430"/>
      <c r="AG453" s="430"/>
      <c r="AH453" s="430"/>
      <c r="AI453" s="430"/>
      <c r="AJ453" s="430"/>
      <c r="AK453" s="430"/>
      <c r="AL453" s="430"/>
      <c r="AM453" s="334"/>
    </row>
    <row r="454" spans="1:39" s="759" customFormat="1" ht="15" outlineLevel="1">
      <c r="A454" s="753">
        <v>16</v>
      </c>
      <c r="B454" s="754" t="s">
        <v>126</v>
      </c>
      <c r="C454" s="755" t="s">
        <v>25</v>
      </c>
      <c r="D454" s="756">
        <v>5842823.9999999991</v>
      </c>
      <c r="E454" s="756">
        <v>3557624.0419146363</v>
      </c>
      <c r="F454" s="756">
        <v>3557624.0419146363</v>
      </c>
      <c r="G454" s="756">
        <v>3557624.0419146363</v>
      </c>
      <c r="H454" s="756">
        <v>3557624.0419146363</v>
      </c>
      <c r="I454" s="756">
        <v>3163086.858424508</v>
      </c>
      <c r="J454" s="756">
        <v>3163086.858424508</v>
      </c>
      <c r="K454" s="756">
        <v>3163086.858424508</v>
      </c>
      <c r="L454" s="756">
        <v>3163086.858424508</v>
      </c>
      <c r="M454" s="756">
        <v>3163086.858424508</v>
      </c>
      <c r="N454" s="756">
        <v>12</v>
      </c>
      <c r="O454" s="756">
        <v>818</v>
      </c>
      <c r="P454" s="756">
        <v>509.0301708626917</v>
      </c>
      <c r="Q454" s="756">
        <v>509.0301708626917</v>
      </c>
      <c r="R454" s="756">
        <v>509.0301708626917</v>
      </c>
      <c r="S454" s="756">
        <v>509.0301708626917</v>
      </c>
      <c r="T454" s="756">
        <v>452.57920033923472</v>
      </c>
      <c r="U454" s="756">
        <v>452.57920033923472</v>
      </c>
      <c r="V454" s="756">
        <v>452.57920033923472</v>
      </c>
      <c r="W454" s="756">
        <v>452.57920033923472</v>
      </c>
      <c r="X454" s="756">
        <v>452.57920033923472</v>
      </c>
      <c r="Y454" s="757"/>
      <c r="Z454" s="757">
        <v>0.85</v>
      </c>
      <c r="AA454" s="757">
        <v>0.15</v>
      </c>
      <c r="AB454" s="757"/>
      <c r="AC454" s="757"/>
      <c r="AD454" s="757"/>
      <c r="AE454" s="757"/>
      <c r="AF454" s="757"/>
      <c r="AG454" s="757"/>
      <c r="AH454" s="757"/>
      <c r="AI454" s="757"/>
      <c r="AJ454" s="757"/>
      <c r="AK454" s="757"/>
      <c r="AL454" s="757"/>
      <c r="AM454" s="758">
        <f>SUM(Y454:AL454)</f>
        <v>1</v>
      </c>
    </row>
    <row r="455" spans="1:39" s="759" customFormat="1" ht="15" outlineLevel="1">
      <c r="A455" s="753"/>
      <c r="B455" s="754" t="s">
        <v>262</v>
      </c>
      <c r="C455" s="755" t="s">
        <v>164</v>
      </c>
      <c r="D455" s="756"/>
      <c r="E455" s="756"/>
      <c r="F455" s="756"/>
      <c r="G455" s="756"/>
      <c r="H455" s="756"/>
      <c r="I455" s="756"/>
      <c r="J455" s="756"/>
      <c r="K455" s="756"/>
      <c r="L455" s="756"/>
      <c r="M455" s="756"/>
      <c r="N455" s="756">
        <f>N454</f>
        <v>12</v>
      </c>
      <c r="O455" s="756"/>
      <c r="P455" s="756"/>
      <c r="Q455" s="756"/>
      <c r="R455" s="756"/>
      <c r="S455" s="756"/>
      <c r="T455" s="756"/>
      <c r="U455" s="756"/>
      <c r="V455" s="756"/>
      <c r="W455" s="756"/>
      <c r="X455" s="756"/>
      <c r="Y455" s="761">
        <f>Y454</f>
        <v>0</v>
      </c>
      <c r="Z455" s="761">
        <f>Z454</f>
        <v>0.85</v>
      </c>
      <c r="AA455" s="761">
        <f t="shared" ref="AA455:AL455" si="140">AA454</f>
        <v>0.15</v>
      </c>
      <c r="AB455" s="761">
        <f t="shared" si="140"/>
        <v>0</v>
      </c>
      <c r="AC455" s="761">
        <f t="shared" si="140"/>
        <v>0</v>
      </c>
      <c r="AD455" s="761">
        <f t="shared" si="140"/>
        <v>0</v>
      </c>
      <c r="AE455" s="761">
        <f t="shared" si="140"/>
        <v>0</v>
      </c>
      <c r="AF455" s="761">
        <f t="shared" si="140"/>
        <v>0</v>
      </c>
      <c r="AG455" s="761">
        <f t="shared" si="140"/>
        <v>0</v>
      </c>
      <c r="AH455" s="761">
        <f t="shared" si="140"/>
        <v>0</v>
      </c>
      <c r="AI455" s="761">
        <f t="shared" si="140"/>
        <v>0</v>
      </c>
      <c r="AJ455" s="761">
        <f t="shared" si="140"/>
        <v>0</v>
      </c>
      <c r="AK455" s="761">
        <f t="shared" si="140"/>
        <v>0</v>
      </c>
      <c r="AL455" s="761">
        <f t="shared" si="140"/>
        <v>0</v>
      </c>
      <c r="AM455" s="762"/>
    </row>
    <row r="456" spans="1:39" s="304" customFormat="1" ht="15" outlineLevel="1">
      <c r="A456" s="532"/>
      <c r="B456" s="335"/>
      <c r="C456" s="333"/>
      <c r="D456" s="337"/>
      <c r="E456" s="337"/>
      <c r="F456" s="337"/>
      <c r="G456" s="337"/>
      <c r="H456" s="337"/>
      <c r="I456" s="337"/>
      <c r="J456" s="337"/>
      <c r="K456" s="337"/>
      <c r="L456" s="337"/>
      <c r="M456" s="337"/>
      <c r="N456" s="312"/>
      <c r="O456" s="337"/>
      <c r="P456" s="337"/>
      <c r="Q456" s="337"/>
      <c r="R456" s="337"/>
      <c r="S456" s="337"/>
      <c r="T456" s="337"/>
      <c r="U456" s="337"/>
      <c r="V456" s="337"/>
      <c r="W456" s="337"/>
      <c r="X456" s="337"/>
      <c r="Y456" s="432"/>
      <c r="Z456" s="430"/>
      <c r="AA456" s="430"/>
      <c r="AB456" s="430"/>
      <c r="AC456" s="430"/>
      <c r="AD456" s="430"/>
      <c r="AE456" s="430"/>
      <c r="AF456" s="430"/>
      <c r="AG456" s="430"/>
      <c r="AH456" s="430"/>
      <c r="AI456" s="430"/>
      <c r="AJ456" s="430"/>
      <c r="AK456" s="430"/>
      <c r="AL456" s="430"/>
      <c r="AM456" s="334"/>
    </row>
    <row r="457" spans="1:39" ht="15" outlineLevel="1">
      <c r="A457" s="532">
        <v>17</v>
      </c>
      <c r="B457" s="335" t="s">
        <v>9</v>
      </c>
      <c r="C457" s="312" t="s">
        <v>25</v>
      </c>
      <c r="D457" s="316"/>
      <c r="E457" s="316"/>
      <c r="F457" s="316"/>
      <c r="G457" s="316"/>
      <c r="H457" s="316"/>
      <c r="I457" s="316"/>
      <c r="J457" s="316"/>
      <c r="K457" s="316"/>
      <c r="L457" s="316"/>
      <c r="M457" s="316"/>
      <c r="N457" s="312"/>
      <c r="O457" s="316">
        <v>1679.5039999999999</v>
      </c>
      <c r="P457" s="316"/>
      <c r="Q457" s="316"/>
      <c r="R457" s="316"/>
      <c r="S457" s="316"/>
      <c r="T457" s="316"/>
      <c r="U457" s="316"/>
      <c r="V457" s="316"/>
      <c r="W457" s="316"/>
      <c r="X457" s="316"/>
      <c r="Y457" s="429"/>
      <c r="Z457" s="429"/>
      <c r="AA457" s="429"/>
      <c r="AB457" s="429"/>
      <c r="AC457" s="429"/>
      <c r="AD457" s="429"/>
      <c r="AE457" s="429"/>
      <c r="AF457" s="429"/>
      <c r="AG457" s="429"/>
      <c r="AH457" s="429"/>
      <c r="AI457" s="429"/>
      <c r="AJ457" s="429"/>
      <c r="AK457" s="429"/>
      <c r="AL457" s="429"/>
      <c r="AM457" s="317">
        <f>SUM(Y457:AL457)</f>
        <v>0</v>
      </c>
    </row>
    <row r="458" spans="1:39" ht="15" outlineLevel="1">
      <c r="B458" s="315" t="s">
        <v>262</v>
      </c>
      <c r="C458" s="312" t="s">
        <v>164</v>
      </c>
      <c r="D458" s="316"/>
      <c r="E458" s="316"/>
      <c r="F458" s="316"/>
      <c r="G458" s="316"/>
      <c r="H458" s="316"/>
      <c r="I458" s="316"/>
      <c r="J458" s="316"/>
      <c r="K458" s="316"/>
      <c r="L458" s="316"/>
      <c r="M458" s="316"/>
      <c r="N458" s="312"/>
      <c r="O458" s="316"/>
      <c r="P458" s="316"/>
      <c r="Q458" s="316"/>
      <c r="R458" s="316"/>
      <c r="S458" s="316"/>
      <c r="T458" s="316"/>
      <c r="U458" s="316"/>
      <c r="V458" s="316"/>
      <c r="W458" s="316"/>
      <c r="X458" s="316"/>
      <c r="Y458" s="425">
        <f>Y457</f>
        <v>0</v>
      </c>
      <c r="Z458" s="425">
        <f>Z457</f>
        <v>0</v>
      </c>
      <c r="AA458" s="425">
        <f t="shared" ref="AA458:AL458" si="141">AA457</f>
        <v>0</v>
      </c>
      <c r="AB458" s="425">
        <f t="shared" si="141"/>
        <v>0</v>
      </c>
      <c r="AC458" s="425">
        <f t="shared" si="141"/>
        <v>0</v>
      </c>
      <c r="AD458" s="425">
        <f t="shared" si="141"/>
        <v>0</v>
      </c>
      <c r="AE458" s="425">
        <f t="shared" si="141"/>
        <v>0</v>
      </c>
      <c r="AF458" s="425">
        <f t="shared" si="141"/>
        <v>0</v>
      </c>
      <c r="AG458" s="425">
        <f t="shared" si="141"/>
        <v>0</v>
      </c>
      <c r="AH458" s="425">
        <f t="shared" si="141"/>
        <v>0</v>
      </c>
      <c r="AI458" s="425">
        <f t="shared" si="141"/>
        <v>0</v>
      </c>
      <c r="AJ458" s="425">
        <f t="shared" si="141"/>
        <v>0</v>
      </c>
      <c r="AK458" s="425">
        <f t="shared" si="141"/>
        <v>0</v>
      </c>
      <c r="AL458" s="425">
        <f t="shared" si="141"/>
        <v>0</v>
      </c>
      <c r="AM458" s="332"/>
    </row>
    <row r="459" spans="1:39" ht="15" outlineLevel="1">
      <c r="B459" s="336"/>
      <c r="C459" s="326"/>
      <c r="D459" s="312"/>
      <c r="E459" s="312"/>
      <c r="F459" s="312"/>
      <c r="G459" s="312"/>
      <c r="H459" s="312"/>
      <c r="I459" s="312"/>
      <c r="J459" s="312"/>
      <c r="K459" s="312"/>
      <c r="L459" s="312"/>
      <c r="M459" s="312"/>
      <c r="N459" s="312"/>
      <c r="O459" s="312"/>
      <c r="P459" s="312"/>
      <c r="Q459" s="312"/>
      <c r="R459" s="312"/>
      <c r="S459" s="312"/>
      <c r="T459" s="312"/>
      <c r="U459" s="312"/>
      <c r="V459" s="312"/>
      <c r="W459" s="312"/>
      <c r="X459" s="312"/>
      <c r="Y459" s="433"/>
      <c r="Z459" s="434"/>
      <c r="AA459" s="434"/>
      <c r="AB459" s="434"/>
      <c r="AC459" s="434"/>
      <c r="AD459" s="434"/>
      <c r="AE459" s="434"/>
      <c r="AF459" s="434"/>
      <c r="AG459" s="434"/>
      <c r="AH459" s="434"/>
      <c r="AI459" s="434"/>
      <c r="AJ459" s="434"/>
      <c r="AK459" s="434"/>
      <c r="AL459" s="434"/>
      <c r="AM459" s="338"/>
    </row>
    <row r="460" spans="1:39" ht="15.6" outlineLevel="1">
      <c r="A460" s="533"/>
      <c r="B460" s="309" t="s">
        <v>10</v>
      </c>
      <c r="C460" s="310"/>
      <c r="D460" s="310"/>
      <c r="E460" s="310"/>
      <c r="F460" s="310"/>
      <c r="G460" s="310"/>
      <c r="H460" s="310"/>
      <c r="I460" s="310"/>
      <c r="J460" s="310"/>
      <c r="K460" s="310"/>
      <c r="L460" s="310"/>
      <c r="M460" s="310"/>
      <c r="N460" s="311"/>
      <c r="O460" s="310"/>
      <c r="P460" s="310"/>
      <c r="Q460" s="310"/>
      <c r="R460" s="310"/>
      <c r="S460" s="310"/>
      <c r="T460" s="310"/>
      <c r="U460" s="310"/>
      <c r="V460" s="310"/>
      <c r="W460" s="310"/>
      <c r="X460" s="310"/>
      <c r="Y460" s="428"/>
      <c r="Z460" s="428"/>
      <c r="AA460" s="428"/>
      <c r="AB460" s="428"/>
      <c r="AC460" s="428"/>
      <c r="AD460" s="428"/>
      <c r="AE460" s="428"/>
      <c r="AF460" s="428"/>
      <c r="AG460" s="428"/>
      <c r="AH460" s="428"/>
      <c r="AI460" s="428"/>
      <c r="AJ460" s="428"/>
      <c r="AK460" s="428"/>
      <c r="AL460" s="428"/>
      <c r="AM460" s="313"/>
    </row>
    <row r="461" spans="1:39" ht="15" outlineLevel="1">
      <c r="A461" s="532">
        <v>18</v>
      </c>
      <c r="B461" s="336" t="s">
        <v>11</v>
      </c>
      <c r="C461" s="312" t="s">
        <v>25</v>
      </c>
      <c r="D461" s="316"/>
      <c r="E461" s="316"/>
      <c r="F461" s="316"/>
      <c r="G461" s="316"/>
      <c r="H461" s="316"/>
      <c r="I461" s="316"/>
      <c r="J461" s="316"/>
      <c r="K461" s="316"/>
      <c r="L461" s="316"/>
      <c r="M461" s="316"/>
      <c r="N461" s="316">
        <v>12</v>
      </c>
      <c r="O461" s="316"/>
      <c r="P461" s="316"/>
      <c r="Q461" s="316"/>
      <c r="R461" s="316"/>
      <c r="S461" s="316"/>
      <c r="T461" s="316"/>
      <c r="U461" s="316"/>
      <c r="V461" s="316"/>
      <c r="W461" s="316"/>
      <c r="X461" s="316"/>
      <c r="Y461" s="440"/>
      <c r="Z461" s="429"/>
      <c r="AA461" s="429"/>
      <c r="AB461" s="429"/>
      <c r="AC461" s="429"/>
      <c r="AD461" s="429"/>
      <c r="AE461" s="429"/>
      <c r="AF461" s="429"/>
      <c r="AG461" s="429"/>
      <c r="AH461" s="429"/>
      <c r="AI461" s="429"/>
      <c r="AJ461" s="429"/>
      <c r="AK461" s="429"/>
      <c r="AL461" s="429"/>
      <c r="AM461" s="317">
        <f>SUM(Y461:AL461)</f>
        <v>0</v>
      </c>
    </row>
    <row r="462" spans="1:39" ht="15" outlineLevel="1">
      <c r="B462" s="315" t="s">
        <v>262</v>
      </c>
      <c r="C462" s="312" t="s">
        <v>164</v>
      </c>
      <c r="D462" s="316"/>
      <c r="E462" s="316"/>
      <c r="F462" s="316"/>
      <c r="G462" s="316"/>
      <c r="H462" s="316"/>
      <c r="I462" s="316"/>
      <c r="J462" s="316"/>
      <c r="K462" s="316"/>
      <c r="L462" s="316"/>
      <c r="M462" s="316"/>
      <c r="N462" s="316">
        <f>N461</f>
        <v>12</v>
      </c>
      <c r="O462" s="316"/>
      <c r="P462" s="316"/>
      <c r="Q462" s="316"/>
      <c r="R462" s="316"/>
      <c r="S462" s="316"/>
      <c r="T462" s="316"/>
      <c r="U462" s="316"/>
      <c r="V462" s="316"/>
      <c r="W462" s="316"/>
      <c r="X462" s="316"/>
      <c r="Y462" s="425">
        <f>Y461</f>
        <v>0</v>
      </c>
      <c r="Z462" s="425">
        <f>Z461</f>
        <v>0</v>
      </c>
      <c r="AA462" s="425">
        <f t="shared" ref="AA462:AL462" si="142">AA461</f>
        <v>0</v>
      </c>
      <c r="AB462" s="425">
        <f t="shared" si="142"/>
        <v>0</v>
      </c>
      <c r="AC462" s="425">
        <f t="shared" si="142"/>
        <v>0</v>
      </c>
      <c r="AD462" s="425">
        <f t="shared" si="142"/>
        <v>0</v>
      </c>
      <c r="AE462" s="425">
        <f t="shared" si="142"/>
        <v>0</v>
      </c>
      <c r="AF462" s="425">
        <f t="shared" si="142"/>
        <v>0</v>
      </c>
      <c r="AG462" s="425">
        <f t="shared" si="142"/>
        <v>0</v>
      </c>
      <c r="AH462" s="425">
        <f t="shared" si="142"/>
        <v>0</v>
      </c>
      <c r="AI462" s="425">
        <f t="shared" si="142"/>
        <v>0</v>
      </c>
      <c r="AJ462" s="425">
        <f t="shared" si="142"/>
        <v>0</v>
      </c>
      <c r="AK462" s="425">
        <f t="shared" si="142"/>
        <v>0</v>
      </c>
      <c r="AL462" s="425">
        <f t="shared" si="142"/>
        <v>0</v>
      </c>
      <c r="AM462" s="318"/>
    </row>
    <row r="463" spans="1:39" ht="15" outlineLevel="1">
      <c r="A463" s="535"/>
      <c r="B463" s="336"/>
      <c r="C463" s="326"/>
      <c r="D463" s="312"/>
      <c r="E463" s="312"/>
      <c r="F463" s="312"/>
      <c r="G463" s="312"/>
      <c r="H463" s="312"/>
      <c r="I463" s="312"/>
      <c r="J463" s="312"/>
      <c r="K463" s="312"/>
      <c r="L463" s="312"/>
      <c r="M463" s="312"/>
      <c r="N463" s="312"/>
      <c r="O463" s="312"/>
      <c r="P463" s="312"/>
      <c r="Q463" s="312"/>
      <c r="R463" s="312"/>
      <c r="S463" s="312"/>
      <c r="T463" s="312"/>
      <c r="U463" s="312"/>
      <c r="V463" s="312"/>
      <c r="W463" s="312"/>
      <c r="X463" s="312"/>
      <c r="Y463" s="426"/>
      <c r="Z463" s="435"/>
      <c r="AA463" s="435"/>
      <c r="AB463" s="435"/>
      <c r="AC463" s="435"/>
      <c r="AD463" s="435"/>
      <c r="AE463" s="435"/>
      <c r="AF463" s="435"/>
      <c r="AG463" s="435"/>
      <c r="AH463" s="435"/>
      <c r="AI463" s="435"/>
      <c r="AJ463" s="435"/>
      <c r="AK463" s="435"/>
      <c r="AL463" s="435"/>
      <c r="AM463" s="327"/>
    </row>
    <row r="464" spans="1:39" ht="15" outlineLevel="1">
      <c r="A464" s="532">
        <v>19</v>
      </c>
      <c r="B464" s="336" t="s">
        <v>12</v>
      </c>
      <c r="C464" s="312" t="s">
        <v>25</v>
      </c>
      <c r="D464" s="316"/>
      <c r="E464" s="316"/>
      <c r="F464" s="316"/>
      <c r="G464" s="316"/>
      <c r="H464" s="316"/>
      <c r="I464" s="316"/>
      <c r="J464" s="316"/>
      <c r="K464" s="316"/>
      <c r="L464" s="316"/>
      <c r="M464" s="316"/>
      <c r="N464" s="316">
        <v>12</v>
      </c>
      <c r="O464" s="316"/>
      <c r="P464" s="316"/>
      <c r="Q464" s="316"/>
      <c r="R464" s="316"/>
      <c r="S464" s="316"/>
      <c r="T464" s="316"/>
      <c r="U464" s="316"/>
      <c r="V464" s="316"/>
      <c r="W464" s="316"/>
      <c r="X464" s="316"/>
      <c r="Y464" s="424"/>
      <c r="Z464" s="429"/>
      <c r="AA464" s="429"/>
      <c r="AB464" s="429"/>
      <c r="AC464" s="429"/>
      <c r="AD464" s="429"/>
      <c r="AE464" s="429"/>
      <c r="AF464" s="429"/>
      <c r="AG464" s="429"/>
      <c r="AH464" s="429"/>
      <c r="AI464" s="429"/>
      <c r="AJ464" s="429"/>
      <c r="AK464" s="429"/>
      <c r="AL464" s="429"/>
      <c r="AM464" s="317">
        <f>SUM(Y464:AL464)</f>
        <v>0</v>
      </c>
    </row>
    <row r="465" spans="1:39" ht="15" outlineLevel="1">
      <c r="B465" s="315" t="s">
        <v>262</v>
      </c>
      <c r="C465" s="312" t="s">
        <v>164</v>
      </c>
      <c r="D465" s="316"/>
      <c r="E465" s="316"/>
      <c r="F465" s="316"/>
      <c r="G465" s="316"/>
      <c r="H465" s="316"/>
      <c r="I465" s="316"/>
      <c r="J465" s="316"/>
      <c r="K465" s="316"/>
      <c r="L465" s="316"/>
      <c r="M465" s="316"/>
      <c r="N465" s="316">
        <f>N464</f>
        <v>12</v>
      </c>
      <c r="O465" s="316"/>
      <c r="P465" s="316"/>
      <c r="Q465" s="316"/>
      <c r="R465" s="316"/>
      <c r="S465" s="316"/>
      <c r="T465" s="316"/>
      <c r="U465" s="316"/>
      <c r="V465" s="316"/>
      <c r="W465" s="316"/>
      <c r="X465" s="316"/>
      <c r="Y465" s="425">
        <f>Y464</f>
        <v>0</v>
      </c>
      <c r="Z465" s="425">
        <f>Z464</f>
        <v>0</v>
      </c>
      <c r="AA465" s="425">
        <f t="shared" ref="AA465:AL465" si="143">AA464</f>
        <v>0</v>
      </c>
      <c r="AB465" s="425">
        <f t="shared" si="143"/>
        <v>0</v>
      </c>
      <c r="AC465" s="425">
        <f t="shared" si="143"/>
        <v>0</v>
      </c>
      <c r="AD465" s="425">
        <f t="shared" si="143"/>
        <v>0</v>
      </c>
      <c r="AE465" s="425">
        <f t="shared" si="143"/>
        <v>0</v>
      </c>
      <c r="AF465" s="425">
        <f t="shared" si="143"/>
        <v>0</v>
      </c>
      <c r="AG465" s="425">
        <f t="shared" si="143"/>
        <v>0</v>
      </c>
      <c r="AH465" s="425">
        <f t="shared" si="143"/>
        <v>0</v>
      </c>
      <c r="AI465" s="425">
        <f t="shared" si="143"/>
        <v>0</v>
      </c>
      <c r="AJ465" s="425">
        <f t="shared" si="143"/>
        <v>0</v>
      </c>
      <c r="AK465" s="425">
        <f t="shared" si="143"/>
        <v>0</v>
      </c>
      <c r="AL465" s="425">
        <f t="shared" si="143"/>
        <v>0</v>
      </c>
      <c r="AM465" s="318"/>
    </row>
    <row r="466" spans="1:39" ht="15" outlineLevel="1">
      <c r="B466" s="336"/>
      <c r="C466" s="326"/>
      <c r="D466" s="312"/>
      <c r="E466" s="312"/>
      <c r="F466" s="312"/>
      <c r="G466" s="312"/>
      <c r="H466" s="312"/>
      <c r="I466" s="312"/>
      <c r="J466" s="312"/>
      <c r="K466" s="312"/>
      <c r="L466" s="312"/>
      <c r="M466" s="312"/>
      <c r="N466" s="312"/>
      <c r="O466" s="312"/>
      <c r="P466" s="312"/>
      <c r="Q466" s="312"/>
      <c r="R466" s="312"/>
      <c r="S466" s="312"/>
      <c r="T466" s="312"/>
      <c r="U466" s="312"/>
      <c r="V466" s="312"/>
      <c r="W466" s="312"/>
      <c r="X466" s="312"/>
      <c r="Y466" s="436"/>
      <c r="Z466" s="436"/>
      <c r="AA466" s="426"/>
      <c r="AB466" s="426"/>
      <c r="AC466" s="426"/>
      <c r="AD466" s="426"/>
      <c r="AE466" s="426"/>
      <c r="AF466" s="426"/>
      <c r="AG466" s="426"/>
      <c r="AH466" s="426"/>
      <c r="AI466" s="426"/>
      <c r="AJ466" s="426"/>
      <c r="AK466" s="426"/>
      <c r="AL466" s="426"/>
      <c r="AM466" s="327"/>
    </row>
    <row r="467" spans="1:39" ht="15" outlineLevel="1">
      <c r="A467" s="532">
        <v>20</v>
      </c>
      <c r="B467" s="336" t="s">
        <v>13</v>
      </c>
      <c r="C467" s="312" t="s">
        <v>25</v>
      </c>
      <c r="D467" s="316">
        <v>1185180.9580000001</v>
      </c>
      <c r="E467" s="316">
        <f>'7-d.  2014'!BA35</f>
        <v>1185180.9580000001</v>
      </c>
      <c r="F467" s="316">
        <f>'7-d.  2014'!BB35</f>
        <v>1185180.9580000001</v>
      </c>
      <c r="G467" s="316">
        <f>'7-d.  2014'!BC35</f>
        <v>1185180.9580000001</v>
      </c>
      <c r="H467" s="316">
        <f>'7-d.  2014'!BD35</f>
        <v>1185180.9580000001</v>
      </c>
      <c r="I467" s="316">
        <f>'7-d.  2014'!BE35</f>
        <v>1185180.9580000001</v>
      </c>
      <c r="J467" s="316">
        <f>'7-d.  2014'!BF35</f>
        <v>1185180.9580000001</v>
      </c>
      <c r="K467" s="316">
        <f>'7-d.  2014'!BG35</f>
        <v>1185180.9580000001</v>
      </c>
      <c r="L467" s="316">
        <f>'7-d.  2014'!BH35</f>
        <v>1185180.9580000001</v>
      </c>
      <c r="M467" s="316">
        <f>'7-d.  2014'!BI35</f>
        <v>1185180.9580000001</v>
      </c>
      <c r="N467" s="316">
        <v>12</v>
      </c>
      <c r="O467" s="316">
        <v>221.45699999999999</v>
      </c>
      <c r="P467" s="316">
        <f>'7-d.  2014'!V35</f>
        <v>205.0773543</v>
      </c>
      <c r="Q467" s="316">
        <f>'7-d.  2014'!W35</f>
        <v>205.0773543</v>
      </c>
      <c r="R467" s="316">
        <f>'7-d.  2014'!X35</f>
        <v>205.0773543</v>
      </c>
      <c r="S467" s="316">
        <f>'7-d.  2014'!Y35</f>
        <v>205.0773543</v>
      </c>
      <c r="T467" s="316">
        <f>'7-d.  2014'!Z35</f>
        <v>205.0773543</v>
      </c>
      <c r="U467" s="316">
        <f>'7-d.  2014'!AA35</f>
        <v>205.0773543</v>
      </c>
      <c r="V467" s="316">
        <f>'7-d.  2014'!AB35</f>
        <v>205.0773543</v>
      </c>
      <c r="W467" s="316">
        <f>'7-d.  2014'!AC35</f>
        <v>205.0773543</v>
      </c>
      <c r="X467" s="316">
        <f>'7-d.  2014'!AD35</f>
        <v>205.0773543</v>
      </c>
      <c r="Y467" s="424"/>
      <c r="Z467" s="429"/>
      <c r="AA467" s="429">
        <v>1</v>
      </c>
      <c r="AB467" s="429"/>
      <c r="AC467" s="429"/>
      <c r="AD467" s="429"/>
      <c r="AE467" s="429"/>
      <c r="AF467" s="429"/>
      <c r="AG467" s="429"/>
      <c r="AH467" s="429"/>
      <c r="AI467" s="429"/>
      <c r="AJ467" s="429"/>
      <c r="AK467" s="429"/>
      <c r="AL467" s="429"/>
      <c r="AM467" s="317">
        <f>SUM(Y467:AL467)</f>
        <v>1</v>
      </c>
    </row>
    <row r="468" spans="1:39" ht="15" outlineLevel="1">
      <c r="B468" s="315" t="s">
        <v>262</v>
      </c>
      <c r="C468" s="312" t="s">
        <v>164</v>
      </c>
      <c r="D468" s="316"/>
      <c r="E468" s="316"/>
      <c r="F468" s="316"/>
      <c r="G468" s="316"/>
      <c r="H468" s="316"/>
      <c r="I468" s="316"/>
      <c r="J468" s="316"/>
      <c r="K468" s="316"/>
      <c r="L468" s="316"/>
      <c r="M468" s="316"/>
      <c r="N468" s="316">
        <f>N467</f>
        <v>12</v>
      </c>
      <c r="O468" s="316"/>
      <c r="P468" s="316"/>
      <c r="Q468" s="316"/>
      <c r="R468" s="316"/>
      <c r="S468" s="316"/>
      <c r="T468" s="316"/>
      <c r="U468" s="316"/>
      <c r="V468" s="316"/>
      <c r="W468" s="316"/>
      <c r="X468" s="316"/>
      <c r="Y468" s="425">
        <f>Y467</f>
        <v>0</v>
      </c>
      <c r="Z468" s="425">
        <f>Z467</f>
        <v>0</v>
      </c>
      <c r="AA468" s="425">
        <f t="shared" ref="AA468:AL468" si="144">AA467</f>
        <v>1</v>
      </c>
      <c r="AB468" s="425">
        <f t="shared" si="144"/>
        <v>0</v>
      </c>
      <c r="AC468" s="425">
        <f t="shared" si="144"/>
        <v>0</v>
      </c>
      <c r="AD468" s="425">
        <f t="shared" si="144"/>
        <v>0</v>
      </c>
      <c r="AE468" s="425">
        <f t="shared" si="144"/>
        <v>0</v>
      </c>
      <c r="AF468" s="425">
        <f t="shared" si="144"/>
        <v>0</v>
      </c>
      <c r="AG468" s="425">
        <f t="shared" si="144"/>
        <v>0</v>
      </c>
      <c r="AH468" s="425">
        <f t="shared" si="144"/>
        <v>0</v>
      </c>
      <c r="AI468" s="425">
        <f t="shared" si="144"/>
        <v>0</v>
      </c>
      <c r="AJ468" s="425">
        <f t="shared" si="144"/>
        <v>0</v>
      </c>
      <c r="AK468" s="425">
        <f t="shared" si="144"/>
        <v>0</v>
      </c>
      <c r="AL468" s="425">
        <f t="shared" si="144"/>
        <v>0</v>
      </c>
      <c r="AM468" s="327"/>
    </row>
    <row r="469" spans="1:39" ht="15" outlineLevel="1">
      <c r="B469" s="336"/>
      <c r="C469" s="326"/>
      <c r="D469" s="312"/>
      <c r="E469" s="312"/>
      <c r="F469" s="312"/>
      <c r="G469" s="312"/>
      <c r="H469" s="312"/>
      <c r="I469" s="312"/>
      <c r="J469" s="312"/>
      <c r="K469" s="312"/>
      <c r="L469" s="312"/>
      <c r="M469" s="312"/>
      <c r="N469" s="339"/>
      <c r="O469" s="312"/>
      <c r="P469" s="312"/>
      <c r="Q469" s="312"/>
      <c r="R469" s="312"/>
      <c r="S469" s="312"/>
      <c r="T469" s="312"/>
      <c r="U469" s="312"/>
      <c r="V469" s="312"/>
      <c r="W469" s="312"/>
      <c r="X469" s="312"/>
      <c r="Y469" s="426"/>
      <c r="Z469" s="426"/>
      <c r="AA469" s="426"/>
      <c r="AB469" s="426"/>
      <c r="AC469" s="426"/>
      <c r="AD469" s="426"/>
      <c r="AE469" s="426"/>
      <c r="AF469" s="426"/>
      <c r="AG469" s="426"/>
      <c r="AH469" s="426"/>
      <c r="AI469" s="426"/>
      <c r="AJ469" s="426"/>
      <c r="AK469" s="426"/>
      <c r="AL469" s="426"/>
      <c r="AM469" s="327"/>
    </row>
    <row r="470" spans="1:39" ht="15" outlineLevel="1">
      <c r="A470" s="532">
        <v>21</v>
      </c>
      <c r="B470" s="336" t="s">
        <v>22</v>
      </c>
      <c r="C470" s="312" t="s">
        <v>25</v>
      </c>
      <c r="D470" s="316"/>
      <c r="E470" s="316"/>
      <c r="F470" s="316"/>
      <c r="G470" s="316"/>
      <c r="H470" s="316"/>
      <c r="I470" s="316"/>
      <c r="J470" s="316"/>
      <c r="K470" s="316"/>
      <c r="L470" s="316"/>
      <c r="M470" s="316"/>
      <c r="N470" s="316">
        <v>12</v>
      </c>
      <c r="O470" s="316"/>
      <c r="P470" s="316"/>
      <c r="Q470" s="316"/>
      <c r="R470" s="316"/>
      <c r="S470" s="316"/>
      <c r="T470" s="316"/>
      <c r="U470" s="316"/>
      <c r="V470" s="316"/>
      <c r="W470" s="316"/>
      <c r="X470" s="316"/>
      <c r="Y470" s="424"/>
      <c r="Z470" s="429"/>
      <c r="AA470" s="429"/>
      <c r="AB470" s="429"/>
      <c r="AC470" s="429"/>
      <c r="AD470" s="429"/>
      <c r="AE470" s="429"/>
      <c r="AF470" s="429"/>
      <c r="AG470" s="429"/>
      <c r="AH470" s="429"/>
      <c r="AI470" s="429"/>
      <c r="AJ470" s="429"/>
      <c r="AK470" s="429"/>
      <c r="AL470" s="429"/>
      <c r="AM470" s="317">
        <f>SUM(Y470:AL470)</f>
        <v>0</v>
      </c>
    </row>
    <row r="471" spans="1:39" ht="15" outlineLevel="1">
      <c r="B471" s="315" t="s">
        <v>262</v>
      </c>
      <c r="C471" s="312" t="s">
        <v>164</v>
      </c>
      <c r="D471" s="316"/>
      <c r="E471" s="316"/>
      <c r="F471" s="316"/>
      <c r="G471" s="316"/>
      <c r="H471" s="316"/>
      <c r="I471" s="316"/>
      <c r="J471" s="316"/>
      <c r="K471" s="316"/>
      <c r="L471" s="316"/>
      <c r="M471" s="316"/>
      <c r="N471" s="316">
        <f>N470</f>
        <v>12</v>
      </c>
      <c r="O471" s="316"/>
      <c r="P471" s="316"/>
      <c r="Q471" s="316"/>
      <c r="R471" s="316"/>
      <c r="S471" s="316"/>
      <c r="T471" s="316"/>
      <c r="U471" s="316"/>
      <c r="V471" s="316"/>
      <c r="W471" s="316"/>
      <c r="X471" s="316"/>
      <c r="Y471" s="425">
        <f>Y470</f>
        <v>0</v>
      </c>
      <c r="Z471" s="425">
        <f>Z470</f>
        <v>0</v>
      </c>
      <c r="AA471" s="425">
        <f t="shared" ref="AA471:AL471" si="145">AA470</f>
        <v>0</v>
      </c>
      <c r="AB471" s="425">
        <f t="shared" si="145"/>
        <v>0</v>
      </c>
      <c r="AC471" s="425">
        <f t="shared" si="145"/>
        <v>0</v>
      </c>
      <c r="AD471" s="425">
        <f t="shared" si="145"/>
        <v>0</v>
      </c>
      <c r="AE471" s="425">
        <f t="shared" si="145"/>
        <v>0</v>
      </c>
      <c r="AF471" s="425">
        <f t="shared" si="145"/>
        <v>0</v>
      </c>
      <c r="AG471" s="425">
        <f t="shared" si="145"/>
        <v>0</v>
      </c>
      <c r="AH471" s="425">
        <f t="shared" si="145"/>
        <v>0</v>
      </c>
      <c r="AI471" s="425">
        <f t="shared" si="145"/>
        <v>0</v>
      </c>
      <c r="AJ471" s="425">
        <f t="shared" si="145"/>
        <v>0</v>
      </c>
      <c r="AK471" s="425">
        <f t="shared" si="145"/>
        <v>0</v>
      </c>
      <c r="AL471" s="425">
        <f t="shared" si="145"/>
        <v>0</v>
      </c>
      <c r="AM471" s="318"/>
    </row>
    <row r="472" spans="1:39" ht="15" outlineLevel="1">
      <c r="B472" s="336"/>
      <c r="C472" s="326"/>
      <c r="D472" s="312"/>
      <c r="E472" s="312"/>
      <c r="F472" s="312"/>
      <c r="G472" s="312"/>
      <c r="H472" s="312"/>
      <c r="I472" s="312"/>
      <c r="J472" s="312"/>
      <c r="K472" s="312"/>
      <c r="L472" s="312"/>
      <c r="M472" s="312"/>
      <c r="N472" s="312"/>
      <c r="O472" s="312"/>
      <c r="P472" s="312"/>
      <c r="Q472" s="312"/>
      <c r="R472" s="312"/>
      <c r="S472" s="312"/>
      <c r="T472" s="312"/>
      <c r="U472" s="312"/>
      <c r="V472" s="312"/>
      <c r="W472" s="312"/>
      <c r="X472" s="312"/>
      <c r="Y472" s="436"/>
      <c r="Z472" s="426"/>
      <c r="AA472" s="426"/>
      <c r="AB472" s="426"/>
      <c r="AC472" s="426"/>
      <c r="AD472" s="426"/>
      <c r="AE472" s="426"/>
      <c r="AF472" s="426"/>
      <c r="AG472" s="426"/>
      <c r="AH472" s="426"/>
      <c r="AI472" s="426"/>
      <c r="AJ472" s="426"/>
      <c r="AK472" s="426"/>
      <c r="AL472" s="426"/>
      <c r="AM472" s="327"/>
    </row>
    <row r="473" spans="1:39" ht="15" outlineLevel="1">
      <c r="A473" s="532">
        <v>22</v>
      </c>
      <c r="B473" s="336" t="s">
        <v>9</v>
      </c>
      <c r="C473" s="312" t="s">
        <v>25</v>
      </c>
      <c r="D473" s="316"/>
      <c r="E473" s="316"/>
      <c r="F473" s="316"/>
      <c r="G473" s="316"/>
      <c r="H473" s="316"/>
      <c r="I473" s="316"/>
      <c r="J473" s="316"/>
      <c r="K473" s="316"/>
      <c r="L473" s="316"/>
      <c r="M473" s="316"/>
      <c r="N473" s="312"/>
      <c r="O473" s="316">
        <v>6112.4930000000004</v>
      </c>
      <c r="P473" s="316"/>
      <c r="Q473" s="316"/>
      <c r="R473" s="316"/>
      <c r="S473" s="316"/>
      <c r="T473" s="316"/>
      <c r="U473" s="316"/>
      <c r="V473" s="316"/>
      <c r="W473" s="316"/>
      <c r="X473" s="316"/>
      <c r="Y473" s="424"/>
      <c r="Z473" s="429"/>
      <c r="AA473" s="429"/>
      <c r="AB473" s="429"/>
      <c r="AC473" s="429"/>
      <c r="AD473" s="429"/>
      <c r="AE473" s="429"/>
      <c r="AF473" s="429"/>
      <c r="AG473" s="429"/>
      <c r="AH473" s="429"/>
      <c r="AI473" s="429"/>
      <c r="AJ473" s="429"/>
      <c r="AK473" s="429"/>
      <c r="AL473" s="429"/>
      <c r="AM473" s="317">
        <f>SUM(Y473:AL473)</f>
        <v>0</v>
      </c>
    </row>
    <row r="474" spans="1:39" ht="15" outlineLevel="1">
      <c r="B474" s="315" t="s">
        <v>262</v>
      </c>
      <c r="C474" s="312" t="s">
        <v>164</v>
      </c>
      <c r="D474" s="316"/>
      <c r="E474" s="316"/>
      <c r="F474" s="316"/>
      <c r="G474" s="316"/>
      <c r="H474" s="316"/>
      <c r="I474" s="316"/>
      <c r="J474" s="316"/>
      <c r="K474" s="316"/>
      <c r="L474" s="316"/>
      <c r="M474" s="316"/>
      <c r="N474" s="312"/>
      <c r="O474" s="316"/>
      <c r="P474" s="316"/>
      <c r="Q474" s="316"/>
      <c r="R474" s="316"/>
      <c r="S474" s="316"/>
      <c r="T474" s="316"/>
      <c r="U474" s="316"/>
      <c r="V474" s="316"/>
      <c r="W474" s="316"/>
      <c r="X474" s="316"/>
      <c r="Y474" s="425">
        <f>Y473</f>
        <v>0</v>
      </c>
      <c r="Z474" s="425">
        <f>Z473</f>
        <v>0</v>
      </c>
      <c r="AA474" s="425">
        <f t="shared" ref="AA474:AL474" si="146">AA473</f>
        <v>0</v>
      </c>
      <c r="AB474" s="425">
        <f t="shared" si="146"/>
        <v>0</v>
      </c>
      <c r="AC474" s="425">
        <f t="shared" si="146"/>
        <v>0</v>
      </c>
      <c r="AD474" s="425">
        <f t="shared" si="146"/>
        <v>0</v>
      </c>
      <c r="AE474" s="425">
        <f t="shared" si="146"/>
        <v>0</v>
      </c>
      <c r="AF474" s="425">
        <f t="shared" si="146"/>
        <v>0</v>
      </c>
      <c r="AG474" s="425">
        <f t="shared" si="146"/>
        <v>0</v>
      </c>
      <c r="AH474" s="425">
        <f t="shared" si="146"/>
        <v>0</v>
      </c>
      <c r="AI474" s="425">
        <f t="shared" si="146"/>
        <v>0</v>
      </c>
      <c r="AJ474" s="425">
        <f t="shared" si="146"/>
        <v>0</v>
      </c>
      <c r="AK474" s="425">
        <f t="shared" si="146"/>
        <v>0</v>
      </c>
      <c r="AL474" s="425">
        <f t="shared" si="146"/>
        <v>0</v>
      </c>
      <c r="AM474" s="327"/>
    </row>
    <row r="475" spans="1:39" ht="15" outlineLevel="1">
      <c r="B475" s="336"/>
      <c r="C475" s="326"/>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426"/>
      <c r="Z475" s="426"/>
      <c r="AA475" s="426"/>
      <c r="AB475" s="426"/>
      <c r="AC475" s="426"/>
      <c r="AD475" s="426"/>
      <c r="AE475" s="426"/>
      <c r="AF475" s="426"/>
      <c r="AG475" s="426"/>
      <c r="AH475" s="426"/>
      <c r="AI475" s="426"/>
      <c r="AJ475" s="426"/>
      <c r="AK475" s="426"/>
      <c r="AL475" s="426"/>
      <c r="AM475" s="327"/>
    </row>
    <row r="476" spans="1:39" ht="15.6" outlineLevel="1">
      <c r="A476" s="533"/>
      <c r="B476" s="309" t="s">
        <v>14</v>
      </c>
      <c r="C476" s="310"/>
      <c r="D476" s="311"/>
      <c r="E476" s="311"/>
      <c r="F476" s="311"/>
      <c r="G476" s="311"/>
      <c r="H476" s="311"/>
      <c r="I476" s="311"/>
      <c r="J476" s="311"/>
      <c r="K476" s="311"/>
      <c r="L476" s="311"/>
      <c r="M476" s="311"/>
      <c r="N476" s="311"/>
      <c r="O476" s="311"/>
      <c r="P476" s="310"/>
      <c r="Q476" s="310"/>
      <c r="R476" s="310"/>
      <c r="S476" s="310"/>
      <c r="T476" s="310"/>
      <c r="U476" s="310"/>
      <c r="V476" s="310"/>
      <c r="W476" s="310"/>
      <c r="X476" s="310"/>
      <c r="Y476" s="428"/>
      <c r="Z476" s="428"/>
      <c r="AA476" s="428"/>
      <c r="AB476" s="428"/>
      <c r="AC476" s="428"/>
      <c r="AD476" s="428"/>
      <c r="AE476" s="428"/>
      <c r="AF476" s="428"/>
      <c r="AG476" s="428"/>
      <c r="AH476" s="428"/>
      <c r="AI476" s="428"/>
      <c r="AJ476" s="428"/>
      <c r="AK476" s="428"/>
      <c r="AL476" s="428"/>
      <c r="AM476" s="313"/>
    </row>
    <row r="477" spans="1:39" ht="15" outlineLevel="1">
      <c r="A477" s="532">
        <v>23</v>
      </c>
      <c r="B477" s="336" t="s">
        <v>14</v>
      </c>
      <c r="C477" s="312" t="s">
        <v>25</v>
      </c>
      <c r="D477" s="316">
        <v>433704.489</v>
      </c>
      <c r="E477" s="316">
        <f>'7-d.  2014'!BA37</f>
        <v>432415.08490000002</v>
      </c>
      <c r="F477" s="316">
        <f>'7-d.  2014'!BB37</f>
        <v>386153.50380000001</v>
      </c>
      <c r="G477" s="316">
        <f>'7-d.  2014'!BC37</f>
        <v>368180.33399999997</v>
      </c>
      <c r="H477" s="316">
        <f>'7-d.  2014'!BD37</f>
        <v>343591.57209999999</v>
      </c>
      <c r="I477" s="316">
        <f>'7-d.  2014'!BE37</f>
        <v>343591.57209999999</v>
      </c>
      <c r="J477" s="316">
        <f>'7-d.  2014'!BF37</f>
        <v>334783.46980000002</v>
      </c>
      <c r="K477" s="316">
        <f>'7-d.  2014'!BG37</f>
        <v>329674.17869999999</v>
      </c>
      <c r="L477" s="316">
        <f>'7-d.  2014'!BH37</f>
        <v>132538.97709999999</v>
      </c>
      <c r="M477" s="316">
        <f>'7-d.  2014'!BI37</f>
        <v>132140.97709999999</v>
      </c>
      <c r="N477" s="312"/>
      <c r="O477" s="316">
        <v>34.344999999999999</v>
      </c>
      <c r="P477" s="316">
        <f>'7-d.  2014'!V37</f>
        <v>34.278555249999997</v>
      </c>
      <c r="Q477" s="316">
        <f>'7-d.  2014'!W37</f>
        <v>31.873392580000001</v>
      </c>
      <c r="R477" s="316">
        <f>'7-d.  2014'!X37</f>
        <v>30.935661840000002</v>
      </c>
      <c r="S477" s="316">
        <f>'7-d.  2014'!Y37</f>
        <v>29.94297735</v>
      </c>
      <c r="T477" s="316">
        <f>'7-d.  2014'!Z37</f>
        <v>29.94297735</v>
      </c>
      <c r="U477" s="316">
        <f>'7-d.  2014'!AA37</f>
        <v>29.483831590000001</v>
      </c>
      <c r="V477" s="316">
        <f>'7-d.  2014'!AB37</f>
        <v>29.483831590000001</v>
      </c>
      <c r="W477" s="316">
        <f>'7-d.  2014'!AC37</f>
        <v>19.230608700000001</v>
      </c>
      <c r="X477" s="316">
        <f>'7-d.  2014'!AD37</f>
        <v>18.804508680000001</v>
      </c>
      <c r="Y477" s="484">
        <v>1</v>
      </c>
      <c r="Z477" s="424"/>
      <c r="AA477" s="424"/>
      <c r="AB477" s="424"/>
      <c r="AC477" s="424"/>
      <c r="AD477" s="424"/>
      <c r="AE477" s="424"/>
      <c r="AF477" s="424"/>
      <c r="AG477" s="424"/>
      <c r="AH477" s="424"/>
      <c r="AI477" s="424"/>
      <c r="AJ477" s="424"/>
      <c r="AK477" s="424"/>
      <c r="AL477" s="424"/>
      <c r="AM477" s="317">
        <f>SUM(Y477:AL477)</f>
        <v>1</v>
      </c>
    </row>
    <row r="478" spans="1:39" ht="15" outlineLevel="1">
      <c r="B478" s="315" t="s">
        <v>262</v>
      </c>
      <c r="C478" s="312" t="s">
        <v>164</v>
      </c>
      <c r="D478" s="316"/>
      <c r="E478" s="316"/>
      <c r="F478" s="316"/>
      <c r="G478" s="316"/>
      <c r="H478" s="316"/>
      <c r="I478" s="316"/>
      <c r="J478" s="316"/>
      <c r="K478" s="316"/>
      <c r="L478" s="316"/>
      <c r="M478" s="316"/>
      <c r="N478" s="482"/>
      <c r="O478" s="316"/>
      <c r="P478" s="316"/>
      <c r="Q478" s="316"/>
      <c r="R478" s="316"/>
      <c r="S478" s="316"/>
      <c r="T478" s="316"/>
      <c r="U478" s="316"/>
      <c r="V478" s="316"/>
      <c r="W478" s="316"/>
      <c r="X478" s="316"/>
      <c r="Y478" s="425">
        <f>Y477</f>
        <v>1</v>
      </c>
      <c r="Z478" s="425">
        <f>Z477</f>
        <v>0</v>
      </c>
      <c r="AA478" s="425">
        <f t="shared" ref="AA478:AL478" si="147">AA477</f>
        <v>0</v>
      </c>
      <c r="AB478" s="425">
        <f t="shared" si="147"/>
        <v>0</v>
      </c>
      <c r="AC478" s="425">
        <f t="shared" si="147"/>
        <v>0</v>
      </c>
      <c r="AD478" s="425">
        <f t="shared" si="147"/>
        <v>0</v>
      </c>
      <c r="AE478" s="425">
        <f t="shared" si="147"/>
        <v>0</v>
      </c>
      <c r="AF478" s="425">
        <f t="shared" si="147"/>
        <v>0</v>
      </c>
      <c r="AG478" s="425">
        <f t="shared" si="147"/>
        <v>0</v>
      </c>
      <c r="AH478" s="425">
        <f t="shared" si="147"/>
        <v>0</v>
      </c>
      <c r="AI478" s="425">
        <f t="shared" si="147"/>
        <v>0</v>
      </c>
      <c r="AJ478" s="425">
        <f t="shared" si="147"/>
        <v>0</v>
      </c>
      <c r="AK478" s="425">
        <f t="shared" si="147"/>
        <v>0</v>
      </c>
      <c r="AL478" s="425">
        <f t="shared" si="147"/>
        <v>0</v>
      </c>
      <c r="AM478" s="318"/>
    </row>
    <row r="479" spans="1:39" ht="15" outlineLevel="1">
      <c r="B479" s="336"/>
      <c r="C479" s="326"/>
      <c r="D479" s="312"/>
      <c r="E479" s="312"/>
      <c r="F479" s="312"/>
      <c r="G479" s="312"/>
      <c r="H479" s="312"/>
      <c r="I479" s="312"/>
      <c r="J479" s="312"/>
      <c r="K479" s="312"/>
      <c r="L479" s="312"/>
      <c r="M479" s="312"/>
      <c r="N479" s="312"/>
      <c r="O479" s="312"/>
      <c r="P479" s="312"/>
      <c r="Q479" s="312"/>
      <c r="R479" s="312"/>
      <c r="S479" s="312"/>
      <c r="T479" s="312"/>
      <c r="U479" s="312"/>
      <c r="V479" s="312"/>
      <c r="W479" s="312"/>
      <c r="X479" s="312"/>
      <c r="Y479" s="426"/>
      <c r="Z479" s="426"/>
      <c r="AA479" s="426"/>
      <c r="AB479" s="426"/>
      <c r="AC479" s="426"/>
      <c r="AD479" s="426"/>
      <c r="AE479" s="426"/>
      <c r="AF479" s="426"/>
      <c r="AG479" s="426"/>
      <c r="AH479" s="426"/>
      <c r="AI479" s="426"/>
      <c r="AJ479" s="426"/>
      <c r="AK479" s="426"/>
      <c r="AL479" s="426"/>
      <c r="AM479" s="327"/>
    </row>
    <row r="480" spans="1:39" s="314" customFormat="1" ht="15.6" outlineLevel="1">
      <c r="A480" s="533"/>
      <c r="B480" s="309" t="s">
        <v>502</v>
      </c>
      <c r="C480" s="310"/>
      <c r="D480" s="311"/>
      <c r="E480" s="311"/>
      <c r="F480" s="311"/>
      <c r="G480" s="311"/>
      <c r="H480" s="311"/>
      <c r="I480" s="311"/>
      <c r="J480" s="311"/>
      <c r="K480" s="311"/>
      <c r="L480" s="311"/>
      <c r="M480" s="311"/>
      <c r="N480" s="311"/>
      <c r="O480" s="311"/>
      <c r="P480" s="310"/>
      <c r="Q480" s="310"/>
      <c r="R480" s="310"/>
      <c r="S480" s="310"/>
      <c r="T480" s="310"/>
      <c r="U480" s="310"/>
      <c r="V480" s="310"/>
      <c r="W480" s="310"/>
      <c r="X480" s="310"/>
      <c r="Y480" s="428"/>
      <c r="Z480" s="428"/>
      <c r="AA480" s="428"/>
      <c r="AB480" s="428"/>
      <c r="AC480" s="428"/>
      <c r="AD480" s="428"/>
      <c r="AE480" s="428"/>
      <c r="AF480" s="428"/>
      <c r="AG480" s="428"/>
      <c r="AH480" s="428"/>
      <c r="AI480" s="428"/>
      <c r="AJ480" s="428"/>
      <c r="AK480" s="428"/>
      <c r="AL480" s="428"/>
      <c r="AM480" s="313"/>
    </row>
    <row r="481" spans="1:39" s="304" customFormat="1" ht="15" outlineLevel="1">
      <c r="A481" s="532">
        <v>24</v>
      </c>
      <c r="B481" s="336" t="s">
        <v>14</v>
      </c>
      <c r="C481" s="312" t="s">
        <v>25</v>
      </c>
      <c r="D481" s="316"/>
      <c r="E481" s="316"/>
      <c r="F481" s="316"/>
      <c r="G481" s="316"/>
      <c r="H481" s="316"/>
      <c r="I481" s="316"/>
      <c r="J481" s="316"/>
      <c r="K481" s="316"/>
      <c r="L481" s="316"/>
      <c r="M481" s="316"/>
      <c r="N481" s="312"/>
      <c r="O481" s="316"/>
      <c r="P481" s="316"/>
      <c r="Q481" s="316"/>
      <c r="R481" s="316"/>
      <c r="S481" s="316"/>
      <c r="T481" s="316"/>
      <c r="U481" s="316"/>
      <c r="V481" s="316"/>
      <c r="W481" s="316"/>
      <c r="X481" s="316"/>
      <c r="Y481" s="424"/>
      <c r="Z481" s="424"/>
      <c r="AA481" s="424"/>
      <c r="AB481" s="424"/>
      <c r="AC481" s="424"/>
      <c r="AD481" s="424"/>
      <c r="AE481" s="424"/>
      <c r="AF481" s="424"/>
      <c r="AG481" s="424"/>
      <c r="AH481" s="424"/>
      <c r="AI481" s="424"/>
      <c r="AJ481" s="424"/>
      <c r="AK481" s="424"/>
      <c r="AL481" s="424"/>
      <c r="AM481" s="317">
        <f>SUM(Y481:AL481)</f>
        <v>0</v>
      </c>
    </row>
    <row r="482" spans="1:39" s="304" customFormat="1" ht="15" outlineLevel="1">
      <c r="A482" s="532"/>
      <c r="B482" s="336" t="s">
        <v>262</v>
      </c>
      <c r="C482" s="312" t="s">
        <v>164</v>
      </c>
      <c r="D482" s="316"/>
      <c r="E482" s="316"/>
      <c r="F482" s="316"/>
      <c r="G482" s="316"/>
      <c r="H482" s="316"/>
      <c r="I482" s="316"/>
      <c r="J482" s="316"/>
      <c r="K482" s="316"/>
      <c r="L482" s="316"/>
      <c r="M482" s="316"/>
      <c r="N482" s="482"/>
      <c r="O482" s="316"/>
      <c r="P482" s="316"/>
      <c r="Q482" s="316"/>
      <c r="R482" s="316"/>
      <c r="S482" s="316"/>
      <c r="T482" s="316"/>
      <c r="U482" s="316"/>
      <c r="V482" s="316"/>
      <c r="W482" s="316"/>
      <c r="X482" s="316"/>
      <c r="Y482" s="425">
        <f>Y481</f>
        <v>0</v>
      </c>
      <c r="Z482" s="425">
        <f>Z481</f>
        <v>0</v>
      </c>
      <c r="AA482" s="425">
        <f t="shared" ref="AA482:AL482" si="148">AA481</f>
        <v>0</v>
      </c>
      <c r="AB482" s="425">
        <f t="shared" si="148"/>
        <v>0</v>
      </c>
      <c r="AC482" s="425">
        <f t="shared" si="148"/>
        <v>0</v>
      </c>
      <c r="AD482" s="425">
        <f t="shared" si="148"/>
        <v>0</v>
      </c>
      <c r="AE482" s="425">
        <f t="shared" si="148"/>
        <v>0</v>
      </c>
      <c r="AF482" s="425">
        <f t="shared" si="148"/>
        <v>0</v>
      </c>
      <c r="AG482" s="425">
        <f t="shared" si="148"/>
        <v>0</v>
      </c>
      <c r="AH482" s="425">
        <f t="shared" si="148"/>
        <v>0</v>
      </c>
      <c r="AI482" s="425">
        <f t="shared" si="148"/>
        <v>0</v>
      </c>
      <c r="AJ482" s="425">
        <f t="shared" si="148"/>
        <v>0</v>
      </c>
      <c r="AK482" s="425">
        <f t="shared" si="148"/>
        <v>0</v>
      </c>
      <c r="AL482" s="425">
        <f t="shared" si="148"/>
        <v>0</v>
      </c>
      <c r="AM482" s="318"/>
    </row>
    <row r="483" spans="1:39" s="304" customFormat="1" ht="15" outlineLevel="1">
      <c r="A483" s="532"/>
      <c r="B483" s="336"/>
      <c r="C483" s="326"/>
      <c r="D483" s="312"/>
      <c r="E483" s="312"/>
      <c r="F483" s="312"/>
      <c r="G483" s="312"/>
      <c r="H483" s="312"/>
      <c r="I483" s="312"/>
      <c r="J483" s="312"/>
      <c r="K483" s="312"/>
      <c r="L483" s="312"/>
      <c r="M483" s="312"/>
      <c r="N483" s="312"/>
      <c r="O483" s="312"/>
      <c r="P483" s="312"/>
      <c r="Q483" s="312"/>
      <c r="R483" s="312"/>
      <c r="S483" s="312"/>
      <c r="T483" s="312"/>
      <c r="U483" s="312"/>
      <c r="V483" s="312"/>
      <c r="W483" s="312"/>
      <c r="X483" s="312"/>
      <c r="Y483" s="426"/>
      <c r="Z483" s="426"/>
      <c r="AA483" s="426"/>
      <c r="AB483" s="426"/>
      <c r="AC483" s="426"/>
      <c r="AD483" s="426"/>
      <c r="AE483" s="426"/>
      <c r="AF483" s="426"/>
      <c r="AG483" s="426"/>
      <c r="AH483" s="426"/>
      <c r="AI483" s="426"/>
      <c r="AJ483" s="426"/>
      <c r="AK483" s="426"/>
      <c r="AL483" s="426"/>
      <c r="AM483" s="327"/>
    </row>
    <row r="484" spans="1:39" s="304" customFormat="1" ht="15" outlineLevel="1">
      <c r="A484" s="532">
        <v>25</v>
      </c>
      <c r="B484" s="335" t="s">
        <v>21</v>
      </c>
      <c r="C484" s="312" t="s">
        <v>25</v>
      </c>
      <c r="D484" s="316"/>
      <c r="E484" s="316"/>
      <c r="F484" s="316"/>
      <c r="G484" s="316"/>
      <c r="H484" s="316"/>
      <c r="I484" s="316"/>
      <c r="J484" s="316"/>
      <c r="K484" s="316"/>
      <c r="L484" s="316"/>
      <c r="M484" s="316"/>
      <c r="N484" s="316">
        <v>0</v>
      </c>
      <c r="O484" s="316"/>
      <c r="P484" s="316"/>
      <c r="Q484" s="316"/>
      <c r="R484" s="316"/>
      <c r="S484" s="316"/>
      <c r="T484" s="316"/>
      <c r="U484" s="316"/>
      <c r="V484" s="316"/>
      <c r="W484" s="316"/>
      <c r="X484" s="316"/>
      <c r="Y484" s="429"/>
      <c r="Z484" s="429"/>
      <c r="AA484" s="429"/>
      <c r="AB484" s="429"/>
      <c r="AC484" s="429"/>
      <c r="AD484" s="429"/>
      <c r="AE484" s="429"/>
      <c r="AF484" s="429"/>
      <c r="AG484" s="429"/>
      <c r="AH484" s="429"/>
      <c r="AI484" s="429"/>
      <c r="AJ484" s="429"/>
      <c r="AK484" s="429"/>
      <c r="AL484" s="429"/>
      <c r="AM484" s="317">
        <f>SUM(Y484:AL484)</f>
        <v>0</v>
      </c>
    </row>
    <row r="485" spans="1:39" s="304" customFormat="1" ht="15" outlineLevel="1">
      <c r="A485" s="532"/>
      <c r="B485" s="336" t="s">
        <v>262</v>
      </c>
      <c r="C485" s="312" t="s">
        <v>164</v>
      </c>
      <c r="D485" s="316"/>
      <c r="E485" s="316"/>
      <c r="F485" s="316"/>
      <c r="G485" s="316"/>
      <c r="H485" s="316"/>
      <c r="I485" s="316"/>
      <c r="J485" s="316"/>
      <c r="K485" s="316"/>
      <c r="L485" s="316"/>
      <c r="M485" s="316"/>
      <c r="N485" s="316">
        <f>N484</f>
        <v>0</v>
      </c>
      <c r="O485" s="316"/>
      <c r="P485" s="316"/>
      <c r="Q485" s="316"/>
      <c r="R485" s="316"/>
      <c r="S485" s="316"/>
      <c r="T485" s="316"/>
      <c r="U485" s="316"/>
      <c r="V485" s="316"/>
      <c r="W485" s="316"/>
      <c r="X485" s="316"/>
      <c r="Y485" s="425">
        <f>Y484</f>
        <v>0</v>
      </c>
      <c r="Z485" s="425">
        <f>Z484</f>
        <v>0</v>
      </c>
      <c r="AA485" s="425">
        <f t="shared" ref="AA485:AL485" si="149">AA484</f>
        <v>0</v>
      </c>
      <c r="AB485" s="425">
        <f t="shared" si="149"/>
        <v>0</v>
      </c>
      <c r="AC485" s="425">
        <f t="shared" si="149"/>
        <v>0</v>
      </c>
      <c r="AD485" s="425">
        <f t="shared" si="149"/>
        <v>0</v>
      </c>
      <c r="AE485" s="425">
        <f t="shared" si="149"/>
        <v>0</v>
      </c>
      <c r="AF485" s="425">
        <f t="shared" si="149"/>
        <v>0</v>
      </c>
      <c r="AG485" s="425">
        <f t="shared" si="149"/>
        <v>0</v>
      </c>
      <c r="AH485" s="425">
        <f t="shared" si="149"/>
        <v>0</v>
      </c>
      <c r="AI485" s="425">
        <f t="shared" si="149"/>
        <v>0</v>
      </c>
      <c r="AJ485" s="425">
        <f t="shared" si="149"/>
        <v>0</v>
      </c>
      <c r="AK485" s="425">
        <f t="shared" si="149"/>
        <v>0</v>
      </c>
      <c r="AL485" s="425">
        <f t="shared" si="149"/>
        <v>0</v>
      </c>
      <c r="AM485" s="332"/>
    </row>
    <row r="486" spans="1:39" s="304" customFormat="1" ht="15" outlineLevel="1">
      <c r="A486" s="532"/>
      <c r="B486" s="335"/>
      <c r="C486" s="333"/>
      <c r="D486" s="312"/>
      <c r="E486" s="312"/>
      <c r="F486" s="312"/>
      <c r="G486" s="312"/>
      <c r="H486" s="312"/>
      <c r="I486" s="312"/>
      <c r="J486" s="312"/>
      <c r="K486" s="312"/>
      <c r="L486" s="312"/>
      <c r="M486" s="312"/>
      <c r="N486" s="312"/>
      <c r="O486" s="312"/>
      <c r="P486" s="312"/>
      <c r="Q486" s="312"/>
      <c r="R486" s="312"/>
      <c r="S486" s="312"/>
      <c r="T486" s="312"/>
      <c r="U486" s="312"/>
      <c r="V486" s="312"/>
      <c r="W486" s="312"/>
      <c r="X486" s="312"/>
      <c r="Y486" s="430"/>
      <c r="Z486" s="431"/>
      <c r="AA486" s="430"/>
      <c r="AB486" s="430"/>
      <c r="AC486" s="430"/>
      <c r="AD486" s="430"/>
      <c r="AE486" s="430"/>
      <c r="AF486" s="430"/>
      <c r="AG486" s="430"/>
      <c r="AH486" s="430"/>
      <c r="AI486" s="430"/>
      <c r="AJ486" s="430"/>
      <c r="AK486" s="430"/>
      <c r="AL486" s="430"/>
      <c r="AM486" s="334"/>
    </row>
    <row r="487" spans="1:39" ht="15.6" outlineLevel="1">
      <c r="A487" s="533"/>
      <c r="B487" s="309" t="s">
        <v>15</v>
      </c>
      <c r="C487" s="341"/>
      <c r="D487" s="311"/>
      <c r="E487" s="310"/>
      <c r="F487" s="310"/>
      <c r="G487" s="310"/>
      <c r="H487" s="310"/>
      <c r="I487" s="310"/>
      <c r="J487" s="310"/>
      <c r="K487" s="310"/>
      <c r="L487" s="310"/>
      <c r="M487" s="310"/>
      <c r="N487" s="312"/>
      <c r="O487" s="310"/>
      <c r="P487" s="310"/>
      <c r="Q487" s="310"/>
      <c r="R487" s="310"/>
      <c r="S487" s="310"/>
      <c r="T487" s="310"/>
      <c r="U487" s="310"/>
      <c r="V487" s="310"/>
      <c r="W487" s="310"/>
      <c r="X487" s="310"/>
      <c r="Y487" s="428"/>
      <c r="Z487" s="428"/>
      <c r="AA487" s="428"/>
      <c r="AB487" s="428"/>
      <c r="AC487" s="428"/>
      <c r="AD487" s="428"/>
      <c r="AE487" s="428"/>
      <c r="AF487" s="428"/>
      <c r="AG487" s="428"/>
      <c r="AH487" s="428"/>
      <c r="AI487" s="428"/>
      <c r="AJ487" s="428"/>
      <c r="AK487" s="428"/>
      <c r="AL487" s="428"/>
      <c r="AM487" s="313"/>
    </row>
    <row r="488" spans="1:39" ht="15" outlineLevel="1">
      <c r="A488" s="532">
        <v>26</v>
      </c>
      <c r="B488" s="342" t="s">
        <v>16</v>
      </c>
      <c r="C488" s="312" t="s">
        <v>25</v>
      </c>
      <c r="D488" s="316"/>
      <c r="E488" s="316"/>
      <c r="F488" s="316"/>
      <c r="G488" s="316"/>
      <c r="H488" s="316"/>
      <c r="I488" s="316"/>
      <c r="J488" s="316"/>
      <c r="K488" s="316"/>
      <c r="L488" s="316"/>
      <c r="M488" s="316"/>
      <c r="N488" s="316">
        <v>12</v>
      </c>
      <c r="O488" s="316"/>
      <c r="P488" s="316"/>
      <c r="Q488" s="316"/>
      <c r="R488" s="316"/>
      <c r="S488" s="316"/>
      <c r="T488" s="316"/>
      <c r="U488" s="316"/>
      <c r="V488" s="316"/>
      <c r="W488" s="316"/>
      <c r="X488" s="316"/>
      <c r="Y488" s="440"/>
      <c r="Z488" s="429"/>
      <c r="AA488" s="429"/>
      <c r="AB488" s="429"/>
      <c r="AC488" s="429"/>
      <c r="AD488" s="429"/>
      <c r="AE488" s="429"/>
      <c r="AF488" s="429"/>
      <c r="AG488" s="429"/>
      <c r="AH488" s="429"/>
      <c r="AI488" s="429"/>
      <c r="AJ488" s="429"/>
      <c r="AK488" s="429"/>
      <c r="AL488" s="429"/>
      <c r="AM488" s="317">
        <f>SUM(Y488:AL488)</f>
        <v>0</v>
      </c>
    </row>
    <row r="489" spans="1:39" ht="15" outlineLevel="1">
      <c r="B489" s="315" t="s">
        <v>262</v>
      </c>
      <c r="C489" s="312" t="s">
        <v>164</v>
      </c>
      <c r="D489" s="316"/>
      <c r="E489" s="316"/>
      <c r="F489" s="316"/>
      <c r="G489" s="316"/>
      <c r="H489" s="316"/>
      <c r="I489" s="316"/>
      <c r="J489" s="316"/>
      <c r="K489" s="316"/>
      <c r="L489" s="316"/>
      <c r="M489" s="316"/>
      <c r="N489" s="316">
        <f>N488</f>
        <v>12</v>
      </c>
      <c r="O489" s="316"/>
      <c r="P489" s="316"/>
      <c r="Q489" s="316"/>
      <c r="R489" s="316"/>
      <c r="S489" s="316"/>
      <c r="T489" s="316"/>
      <c r="U489" s="316"/>
      <c r="V489" s="316"/>
      <c r="W489" s="316"/>
      <c r="X489" s="316"/>
      <c r="Y489" s="425">
        <f>Y488</f>
        <v>0</v>
      </c>
      <c r="Z489" s="425">
        <f>Z488</f>
        <v>0</v>
      </c>
      <c r="AA489" s="425">
        <f t="shared" ref="AA489:AL489" si="150">AA488</f>
        <v>0</v>
      </c>
      <c r="AB489" s="425">
        <f t="shared" si="150"/>
        <v>0</v>
      </c>
      <c r="AC489" s="425">
        <f t="shared" si="150"/>
        <v>0</v>
      </c>
      <c r="AD489" s="425">
        <f t="shared" si="150"/>
        <v>0</v>
      </c>
      <c r="AE489" s="425">
        <f t="shared" si="150"/>
        <v>0</v>
      </c>
      <c r="AF489" s="425">
        <f t="shared" si="150"/>
        <v>0</v>
      </c>
      <c r="AG489" s="425">
        <f t="shared" si="150"/>
        <v>0</v>
      </c>
      <c r="AH489" s="425">
        <f t="shared" si="150"/>
        <v>0</v>
      </c>
      <c r="AI489" s="425">
        <f t="shared" si="150"/>
        <v>0</v>
      </c>
      <c r="AJ489" s="425">
        <f t="shared" si="150"/>
        <v>0</v>
      </c>
      <c r="AK489" s="425">
        <f t="shared" si="150"/>
        <v>0</v>
      </c>
      <c r="AL489" s="425">
        <f t="shared" si="150"/>
        <v>0</v>
      </c>
      <c r="AM489" s="327"/>
    </row>
    <row r="490" spans="1:39" ht="15" outlineLevel="1">
      <c r="A490" s="535"/>
      <c r="B490" s="343"/>
      <c r="C490" s="312"/>
      <c r="D490" s="312"/>
      <c r="E490" s="312"/>
      <c r="F490" s="312"/>
      <c r="G490" s="312"/>
      <c r="H490" s="312"/>
      <c r="I490" s="312"/>
      <c r="J490" s="312"/>
      <c r="K490" s="312"/>
      <c r="L490" s="312"/>
      <c r="M490" s="312"/>
      <c r="N490" s="312"/>
      <c r="O490" s="312"/>
      <c r="P490" s="312"/>
      <c r="Q490" s="312"/>
      <c r="R490" s="312"/>
      <c r="S490" s="312"/>
      <c r="T490" s="312"/>
      <c r="U490" s="312"/>
      <c r="V490" s="312"/>
      <c r="W490" s="312"/>
      <c r="X490" s="312"/>
      <c r="Y490" s="437"/>
      <c r="Z490" s="438"/>
      <c r="AA490" s="438"/>
      <c r="AB490" s="438"/>
      <c r="AC490" s="438"/>
      <c r="AD490" s="438"/>
      <c r="AE490" s="438"/>
      <c r="AF490" s="438"/>
      <c r="AG490" s="438"/>
      <c r="AH490" s="438"/>
      <c r="AI490" s="438"/>
      <c r="AJ490" s="438"/>
      <c r="AK490" s="438"/>
      <c r="AL490" s="438"/>
      <c r="AM490" s="318"/>
    </row>
    <row r="491" spans="1:39" ht="15" outlineLevel="1">
      <c r="A491" s="532">
        <v>27</v>
      </c>
      <c r="B491" s="342" t="s">
        <v>17</v>
      </c>
      <c r="C491" s="312" t="s">
        <v>25</v>
      </c>
      <c r="D491" s="316"/>
      <c r="E491" s="316"/>
      <c r="F491" s="316"/>
      <c r="G491" s="316"/>
      <c r="H491" s="316"/>
      <c r="I491" s="316"/>
      <c r="J491" s="316"/>
      <c r="K491" s="316"/>
      <c r="L491" s="316"/>
      <c r="M491" s="316"/>
      <c r="N491" s="316">
        <v>12</v>
      </c>
      <c r="O491" s="316"/>
      <c r="P491" s="316"/>
      <c r="Q491" s="316"/>
      <c r="R491" s="316"/>
      <c r="S491" s="316"/>
      <c r="T491" s="316"/>
      <c r="U491" s="316"/>
      <c r="V491" s="316"/>
      <c r="W491" s="316"/>
      <c r="X491" s="316"/>
      <c r="Y491" s="440"/>
      <c r="Z491" s="429"/>
      <c r="AA491" s="429"/>
      <c r="AB491" s="429"/>
      <c r="AC491" s="429"/>
      <c r="AD491" s="429"/>
      <c r="AE491" s="429"/>
      <c r="AF491" s="429"/>
      <c r="AG491" s="429"/>
      <c r="AH491" s="429"/>
      <c r="AI491" s="429"/>
      <c r="AJ491" s="429"/>
      <c r="AK491" s="429"/>
      <c r="AL491" s="429"/>
      <c r="AM491" s="317">
        <f>SUM(Y491:AL491)</f>
        <v>0</v>
      </c>
    </row>
    <row r="492" spans="1:39" ht="15" outlineLevel="1">
      <c r="B492" s="315" t="s">
        <v>262</v>
      </c>
      <c r="C492" s="312" t="s">
        <v>164</v>
      </c>
      <c r="D492" s="316"/>
      <c r="E492" s="316"/>
      <c r="F492" s="316"/>
      <c r="G492" s="316"/>
      <c r="H492" s="316"/>
      <c r="I492" s="316"/>
      <c r="J492" s="316"/>
      <c r="K492" s="316"/>
      <c r="L492" s="316"/>
      <c r="M492" s="316"/>
      <c r="N492" s="316">
        <f>N491</f>
        <v>12</v>
      </c>
      <c r="O492" s="316"/>
      <c r="P492" s="316"/>
      <c r="Q492" s="316"/>
      <c r="R492" s="316"/>
      <c r="S492" s="316"/>
      <c r="T492" s="316"/>
      <c r="U492" s="316"/>
      <c r="V492" s="316"/>
      <c r="W492" s="316"/>
      <c r="X492" s="316"/>
      <c r="Y492" s="425">
        <f>Y491</f>
        <v>0</v>
      </c>
      <c r="Z492" s="425">
        <f>Z491</f>
        <v>0</v>
      </c>
      <c r="AA492" s="425">
        <f t="shared" ref="AA492:AL492" si="151">AA491</f>
        <v>0</v>
      </c>
      <c r="AB492" s="425">
        <f t="shared" si="151"/>
        <v>0</v>
      </c>
      <c r="AC492" s="425">
        <f t="shared" si="151"/>
        <v>0</v>
      </c>
      <c r="AD492" s="425">
        <f t="shared" si="151"/>
        <v>0</v>
      </c>
      <c r="AE492" s="425">
        <f t="shared" si="151"/>
        <v>0</v>
      </c>
      <c r="AF492" s="425">
        <f t="shared" si="151"/>
        <v>0</v>
      </c>
      <c r="AG492" s="425">
        <f t="shared" si="151"/>
        <v>0</v>
      </c>
      <c r="AH492" s="425">
        <f t="shared" si="151"/>
        <v>0</v>
      </c>
      <c r="AI492" s="425">
        <f t="shared" si="151"/>
        <v>0</v>
      </c>
      <c r="AJ492" s="425">
        <f t="shared" si="151"/>
        <v>0</v>
      </c>
      <c r="AK492" s="425">
        <f t="shared" si="151"/>
        <v>0</v>
      </c>
      <c r="AL492" s="425">
        <f t="shared" si="151"/>
        <v>0</v>
      </c>
      <c r="AM492" s="327"/>
    </row>
    <row r="493" spans="1:39" ht="15.6" outlineLevel="1">
      <c r="A493" s="535"/>
      <c r="B493" s="344"/>
      <c r="C493" s="321"/>
      <c r="D493" s="312"/>
      <c r="E493" s="312"/>
      <c r="F493" s="312"/>
      <c r="G493" s="312"/>
      <c r="H493" s="312"/>
      <c r="I493" s="312"/>
      <c r="J493" s="312"/>
      <c r="K493" s="312"/>
      <c r="L493" s="312"/>
      <c r="M493" s="312"/>
      <c r="N493" s="321"/>
      <c r="O493" s="312"/>
      <c r="P493" s="312"/>
      <c r="Q493" s="312"/>
      <c r="R493" s="312"/>
      <c r="S493" s="312"/>
      <c r="T493" s="312"/>
      <c r="U493" s="312"/>
      <c r="V493" s="312"/>
      <c r="W493" s="312"/>
      <c r="X493" s="312"/>
      <c r="Y493" s="426"/>
      <c r="Z493" s="426"/>
      <c r="AA493" s="426"/>
      <c r="AB493" s="426"/>
      <c r="AC493" s="426"/>
      <c r="AD493" s="426"/>
      <c r="AE493" s="426"/>
      <c r="AF493" s="426"/>
      <c r="AG493" s="426"/>
      <c r="AH493" s="426"/>
      <c r="AI493" s="426"/>
      <c r="AJ493" s="426"/>
      <c r="AK493" s="426"/>
      <c r="AL493" s="426"/>
      <c r="AM493" s="327"/>
    </row>
    <row r="494" spans="1:39" ht="15" outlineLevel="1">
      <c r="A494" s="532">
        <v>28</v>
      </c>
      <c r="B494" s="342" t="s">
        <v>18</v>
      </c>
      <c r="C494" s="312" t="s">
        <v>25</v>
      </c>
      <c r="D494" s="316"/>
      <c r="E494" s="316"/>
      <c r="F494" s="316"/>
      <c r="G494" s="316"/>
      <c r="H494" s="316"/>
      <c r="I494" s="316"/>
      <c r="J494" s="316"/>
      <c r="K494" s="316"/>
      <c r="L494" s="316"/>
      <c r="M494" s="316"/>
      <c r="N494" s="316">
        <v>0</v>
      </c>
      <c r="O494" s="316"/>
      <c r="P494" s="316"/>
      <c r="Q494" s="316"/>
      <c r="R494" s="316"/>
      <c r="S494" s="316"/>
      <c r="T494" s="316"/>
      <c r="U494" s="316"/>
      <c r="V494" s="316"/>
      <c r="W494" s="316"/>
      <c r="X494" s="316"/>
      <c r="Y494" s="440"/>
      <c r="Z494" s="429"/>
      <c r="AA494" s="429"/>
      <c r="AB494" s="429"/>
      <c r="AC494" s="429"/>
      <c r="AD494" s="429"/>
      <c r="AE494" s="429"/>
      <c r="AF494" s="429"/>
      <c r="AG494" s="429"/>
      <c r="AH494" s="429"/>
      <c r="AI494" s="429"/>
      <c r="AJ494" s="429"/>
      <c r="AK494" s="429"/>
      <c r="AL494" s="429"/>
      <c r="AM494" s="317">
        <f>SUM(Y494:AL494)</f>
        <v>0</v>
      </c>
    </row>
    <row r="495" spans="1:39" ht="15" outlineLevel="1">
      <c r="B495" s="315" t="s">
        <v>262</v>
      </c>
      <c r="C495" s="312" t="s">
        <v>164</v>
      </c>
      <c r="D495" s="316"/>
      <c r="E495" s="316"/>
      <c r="F495" s="316"/>
      <c r="G495" s="316"/>
      <c r="H495" s="316"/>
      <c r="I495" s="316"/>
      <c r="J495" s="316"/>
      <c r="K495" s="316"/>
      <c r="L495" s="316"/>
      <c r="M495" s="316"/>
      <c r="N495" s="316">
        <f>N494</f>
        <v>0</v>
      </c>
      <c r="O495" s="316"/>
      <c r="P495" s="316"/>
      <c r="Q495" s="316"/>
      <c r="R495" s="316"/>
      <c r="S495" s="316"/>
      <c r="T495" s="316"/>
      <c r="U495" s="316"/>
      <c r="V495" s="316"/>
      <c r="W495" s="316"/>
      <c r="X495" s="316"/>
      <c r="Y495" s="425">
        <f>Y494</f>
        <v>0</v>
      </c>
      <c r="Z495" s="425">
        <f>Z494</f>
        <v>0</v>
      </c>
      <c r="AA495" s="425">
        <f t="shared" ref="AA495:AL495" si="152">AA494</f>
        <v>0</v>
      </c>
      <c r="AB495" s="425">
        <f t="shared" si="152"/>
        <v>0</v>
      </c>
      <c r="AC495" s="425">
        <f t="shared" si="152"/>
        <v>0</v>
      </c>
      <c r="AD495" s="425">
        <f t="shared" si="152"/>
        <v>0</v>
      </c>
      <c r="AE495" s="425">
        <f t="shared" si="152"/>
        <v>0</v>
      </c>
      <c r="AF495" s="425">
        <f t="shared" si="152"/>
        <v>0</v>
      </c>
      <c r="AG495" s="425">
        <f t="shared" si="152"/>
        <v>0</v>
      </c>
      <c r="AH495" s="425">
        <f t="shared" si="152"/>
        <v>0</v>
      </c>
      <c r="AI495" s="425">
        <f t="shared" si="152"/>
        <v>0</v>
      </c>
      <c r="AJ495" s="425">
        <f t="shared" si="152"/>
        <v>0</v>
      </c>
      <c r="AK495" s="425">
        <f t="shared" si="152"/>
        <v>0</v>
      </c>
      <c r="AL495" s="425">
        <f t="shared" si="152"/>
        <v>0</v>
      </c>
      <c r="AM495" s="318"/>
    </row>
    <row r="496" spans="1:39" ht="15" outlineLevel="1">
      <c r="A496" s="535"/>
      <c r="B496" s="343"/>
      <c r="C496" s="312"/>
      <c r="D496" s="312"/>
      <c r="E496" s="312"/>
      <c r="F496" s="312"/>
      <c r="G496" s="312"/>
      <c r="H496" s="312"/>
      <c r="I496" s="312"/>
      <c r="J496" s="312"/>
      <c r="K496" s="312"/>
      <c r="L496" s="312"/>
      <c r="M496" s="312"/>
      <c r="N496" s="312"/>
      <c r="O496" s="312"/>
      <c r="P496" s="312"/>
      <c r="Q496" s="312"/>
      <c r="R496" s="312"/>
      <c r="S496" s="312"/>
      <c r="T496" s="312"/>
      <c r="U496" s="312"/>
      <c r="V496" s="312"/>
      <c r="W496" s="312"/>
      <c r="X496" s="312"/>
      <c r="Y496" s="426"/>
      <c r="Z496" s="426"/>
      <c r="AA496" s="426"/>
      <c r="AB496" s="426"/>
      <c r="AC496" s="426"/>
      <c r="AD496" s="426"/>
      <c r="AE496" s="426"/>
      <c r="AF496" s="426"/>
      <c r="AG496" s="426"/>
      <c r="AH496" s="426"/>
      <c r="AI496" s="426"/>
      <c r="AJ496" s="426"/>
      <c r="AK496" s="426"/>
      <c r="AL496" s="426"/>
      <c r="AM496" s="327"/>
    </row>
    <row r="497" spans="1:39" ht="15" outlineLevel="1">
      <c r="A497" s="532">
        <v>29</v>
      </c>
      <c r="B497" s="345" t="s">
        <v>19</v>
      </c>
      <c r="C497" s="312" t="s">
        <v>25</v>
      </c>
      <c r="D497" s="316"/>
      <c r="E497" s="316"/>
      <c r="F497" s="316"/>
      <c r="G497" s="316"/>
      <c r="H497" s="316"/>
      <c r="I497" s="316"/>
      <c r="J497" s="316"/>
      <c r="K497" s="316"/>
      <c r="L497" s="316"/>
      <c r="M497" s="316"/>
      <c r="N497" s="316">
        <v>0</v>
      </c>
      <c r="O497" s="316"/>
      <c r="P497" s="316"/>
      <c r="Q497" s="316"/>
      <c r="R497" s="316"/>
      <c r="S497" s="316"/>
      <c r="T497" s="316"/>
      <c r="U497" s="316"/>
      <c r="V497" s="316"/>
      <c r="W497" s="316"/>
      <c r="X497" s="316"/>
      <c r="Y497" s="440"/>
      <c r="Z497" s="429"/>
      <c r="AA497" s="429"/>
      <c r="AB497" s="429"/>
      <c r="AC497" s="429"/>
      <c r="AD497" s="429"/>
      <c r="AE497" s="429"/>
      <c r="AF497" s="429"/>
      <c r="AG497" s="429"/>
      <c r="AH497" s="429"/>
      <c r="AI497" s="429"/>
      <c r="AJ497" s="429"/>
      <c r="AK497" s="429"/>
      <c r="AL497" s="429"/>
      <c r="AM497" s="317">
        <f>SUM(Y497:AL497)</f>
        <v>0</v>
      </c>
    </row>
    <row r="498" spans="1:39" ht="15" outlineLevel="1">
      <c r="B498" s="345" t="s">
        <v>262</v>
      </c>
      <c r="C498" s="312" t="s">
        <v>164</v>
      </c>
      <c r="D498" s="316"/>
      <c r="E498" s="316"/>
      <c r="F498" s="316"/>
      <c r="G498" s="316"/>
      <c r="H498" s="316"/>
      <c r="I498" s="316"/>
      <c r="J498" s="316"/>
      <c r="K498" s="316"/>
      <c r="L498" s="316"/>
      <c r="M498" s="316"/>
      <c r="N498" s="316">
        <f>N497</f>
        <v>0</v>
      </c>
      <c r="O498" s="316"/>
      <c r="P498" s="316"/>
      <c r="Q498" s="316"/>
      <c r="R498" s="316"/>
      <c r="S498" s="316"/>
      <c r="T498" s="316"/>
      <c r="U498" s="316"/>
      <c r="V498" s="316"/>
      <c r="W498" s="316"/>
      <c r="X498" s="316"/>
      <c r="Y498" s="425">
        <f>Y497</f>
        <v>0</v>
      </c>
      <c r="Z498" s="425">
        <f t="shared" ref="Z498:AL498" si="153">Z497</f>
        <v>0</v>
      </c>
      <c r="AA498" s="425">
        <f t="shared" si="153"/>
        <v>0</v>
      </c>
      <c r="AB498" s="425">
        <f t="shared" si="153"/>
        <v>0</v>
      </c>
      <c r="AC498" s="425">
        <f t="shared" si="153"/>
        <v>0</v>
      </c>
      <c r="AD498" s="425">
        <f t="shared" si="153"/>
        <v>0</v>
      </c>
      <c r="AE498" s="425">
        <f t="shared" si="153"/>
        <v>0</v>
      </c>
      <c r="AF498" s="425">
        <f t="shared" si="153"/>
        <v>0</v>
      </c>
      <c r="AG498" s="425">
        <f t="shared" si="153"/>
        <v>0</v>
      </c>
      <c r="AH498" s="425">
        <f t="shared" si="153"/>
        <v>0</v>
      </c>
      <c r="AI498" s="425">
        <f t="shared" si="153"/>
        <v>0</v>
      </c>
      <c r="AJ498" s="425">
        <f t="shared" si="153"/>
        <v>0</v>
      </c>
      <c r="AK498" s="425">
        <f t="shared" si="153"/>
        <v>0</v>
      </c>
      <c r="AL498" s="425">
        <f t="shared" si="153"/>
        <v>0</v>
      </c>
      <c r="AM498" s="318"/>
    </row>
    <row r="499" spans="1:39" ht="15" outlineLevel="1">
      <c r="B499" s="345"/>
      <c r="C499" s="312"/>
      <c r="D499" s="312"/>
      <c r="E499" s="312"/>
      <c r="F499" s="312"/>
      <c r="G499" s="312"/>
      <c r="H499" s="312"/>
      <c r="I499" s="312"/>
      <c r="J499" s="312"/>
      <c r="K499" s="312"/>
      <c r="L499" s="312"/>
      <c r="M499" s="312"/>
      <c r="N499" s="312"/>
      <c r="O499" s="312"/>
      <c r="P499" s="312"/>
      <c r="Q499" s="312"/>
      <c r="R499" s="312"/>
      <c r="S499" s="312"/>
      <c r="T499" s="312"/>
      <c r="U499" s="312"/>
      <c r="V499" s="312"/>
      <c r="W499" s="312"/>
      <c r="X499" s="312"/>
      <c r="Y499" s="437"/>
      <c r="Z499" s="437"/>
      <c r="AA499" s="437"/>
      <c r="AB499" s="437"/>
      <c r="AC499" s="437"/>
      <c r="AD499" s="437"/>
      <c r="AE499" s="437"/>
      <c r="AF499" s="437"/>
      <c r="AG499" s="437"/>
      <c r="AH499" s="437"/>
      <c r="AI499" s="437"/>
      <c r="AJ499" s="437"/>
      <c r="AK499" s="437"/>
      <c r="AL499" s="437"/>
      <c r="AM499" s="334"/>
    </row>
    <row r="500" spans="1:39" s="781" customFormat="1" ht="15" outlineLevel="1">
      <c r="A500" s="777">
        <v>30</v>
      </c>
      <c r="B500" s="778" t="s">
        <v>748</v>
      </c>
      <c r="C500" s="312" t="s">
        <v>25</v>
      </c>
      <c r="D500" s="316"/>
      <c r="E500" s="316"/>
      <c r="F500" s="316"/>
      <c r="G500" s="316"/>
      <c r="H500" s="316"/>
      <c r="I500" s="316"/>
      <c r="J500" s="316"/>
      <c r="K500" s="316"/>
      <c r="L500" s="316"/>
      <c r="M500" s="316"/>
      <c r="N500" s="316"/>
      <c r="O500" s="316"/>
      <c r="P500" s="316"/>
      <c r="Q500" s="316"/>
      <c r="R500" s="316"/>
      <c r="S500" s="316"/>
      <c r="T500" s="316"/>
      <c r="U500" s="316"/>
      <c r="V500" s="316"/>
      <c r="W500" s="316"/>
      <c r="X500" s="316"/>
      <c r="Y500" s="779"/>
      <c r="Z500" s="779"/>
      <c r="AA500" s="779"/>
      <c r="AB500" s="779"/>
      <c r="AC500" s="779"/>
      <c r="AD500" s="779"/>
      <c r="AE500" s="779"/>
      <c r="AF500" s="779"/>
      <c r="AG500" s="779"/>
      <c r="AH500" s="779"/>
      <c r="AI500" s="779"/>
      <c r="AJ500" s="779"/>
      <c r="AK500" s="779"/>
      <c r="AL500" s="779"/>
      <c r="AM500" s="780">
        <f>SUM(Y500:AL500)</f>
        <v>0</v>
      </c>
    </row>
    <row r="501" spans="1:39" s="781" customFormat="1" ht="15" outlineLevel="1">
      <c r="A501" s="777"/>
      <c r="B501" s="345" t="s">
        <v>262</v>
      </c>
      <c r="C501" s="312" t="s">
        <v>164</v>
      </c>
      <c r="D501" s="316"/>
      <c r="E501" s="316"/>
      <c r="F501" s="316"/>
      <c r="G501" s="316"/>
      <c r="H501" s="316"/>
      <c r="I501" s="316"/>
      <c r="J501" s="316"/>
      <c r="K501" s="316"/>
      <c r="L501" s="316"/>
      <c r="M501" s="316"/>
      <c r="N501" s="316">
        <f>N500</f>
        <v>0</v>
      </c>
      <c r="O501" s="316"/>
      <c r="P501" s="316"/>
      <c r="Q501" s="316"/>
      <c r="R501" s="316"/>
      <c r="S501" s="316"/>
      <c r="T501" s="316"/>
      <c r="U501" s="316"/>
      <c r="V501" s="316"/>
      <c r="W501" s="316"/>
      <c r="X501" s="316"/>
      <c r="Y501" s="782">
        <f>Y500</f>
        <v>0</v>
      </c>
      <c r="Z501" s="782">
        <f t="shared" ref="Z501:AL501" si="154">Z500</f>
        <v>0</v>
      </c>
      <c r="AA501" s="782">
        <f t="shared" si="154"/>
        <v>0</v>
      </c>
      <c r="AB501" s="782">
        <f t="shared" si="154"/>
        <v>0</v>
      </c>
      <c r="AC501" s="782">
        <f t="shared" si="154"/>
        <v>0</v>
      </c>
      <c r="AD501" s="782">
        <f t="shared" si="154"/>
        <v>0</v>
      </c>
      <c r="AE501" s="782">
        <f t="shared" si="154"/>
        <v>0</v>
      </c>
      <c r="AF501" s="782">
        <f t="shared" si="154"/>
        <v>0</v>
      </c>
      <c r="AG501" s="782">
        <f t="shared" si="154"/>
        <v>0</v>
      </c>
      <c r="AH501" s="782">
        <f t="shared" si="154"/>
        <v>0</v>
      </c>
      <c r="AI501" s="782">
        <f t="shared" si="154"/>
        <v>0</v>
      </c>
      <c r="AJ501" s="782">
        <f t="shared" si="154"/>
        <v>0</v>
      </c>
      <c r="AK501" s="782">
        <f t="shared" si="154"/>
        <v>0</v>
      </c>
      <c r="AL501" s="782">
        <f t="shared" si="154"/>
        <v>0</v>
      </c>
      <c r="AM501" s="783"/>
    </row>
    <row r="502" spans="1:39" s="304" customFormat="1" ht="15" outlineLevel="1">
      <c r="A502" s="532"/>
      <c r="B502" s="345"/>
      <c r="C502" s="312"/>
      <c r="D502" s="312"/>
      <c r="E502" s="312"/>
      <c r="F502" s="312"/>
      <c r="G502" s="312"/>
      <c r="H502" s="312"/>
      <c r="I502" s="312"/>
      <c r="J502" s="312"/>
      <c r="K502" s="312"/>
      <c r="L502" s="312"/>
      <c r="M502" s="312"/>
      <c r="N502" s="312"/>
      <c r="O502" s="312"/>
      <c r="P502" s="312"/>
      <c r="Q502" s="312"/>
      <c r="R502" s="312"/>
      <c r="S502" s="312"/>
      <c r="T502" s="312"/>
      <c r="U502" s="312"/>
      <c r="V502" s="312"/>
      <c r="W502" s="312"/>
      <c r="X502" s="312"/>
      <c r="Y502" s="426"/>
      <c r="Z502" s="426"/>
      <c r="AA502" s="426"/>
      <c r="AB502" s="426"/>
      <c r="AC502" s="426"/>
      <c r="AD502" s="426"/>
      <c r="AE502" s="426"/>
      <c r="AF502" s="426"/>
      <c r="AG502" s="426"/>
      <c r="AH502" s="426"/>
      <c r="AI502" s="426"/>
      <c r="AJ502" s="426"/>
      <c r="AK502" s="426"/>
      <c r="AL502" s="426"/>
      <c r="AM502" s="334"/>
    </row>
    <row r="503" spans="1:39" s="304" customFormat="1" ht="15.6" outlineLevel="1">
      <c r="A503" s="532"/>
      <c r="B503" s="309" t="s">
        <v>504</v>
      </c>
      <c r="C503" s="312"/>
      <c r="D503" s="312"/>
      <c r="E503" s="312"/>
      <c r="F503" s="312"/>
      <c r="G503" s="312"/>
      <c r="H503" s="312"/>
      <c r="I503" s="312"/>
      <c r="J503" s="312"/>
      <c r="K503" s="312"/>
      <c r="L503" s="312"/>
      <c r="M503" s="312"/>
      <c r="N503" s="312"/>
      <c r="O503" s="312"/>
      <c r="P503" s="312"/>
      <c r="Q503" s="312"/>
      <c r="R503" s="312"/>
      <c r="S503" s="312"/>
      <c r="T503" s="312"/>
      <c r="U503" s="312"/>
      <c r="V503" s="312"/>
      <c r="W503" s="312"/>
      <c r="X503" s="312"/>
      <c r="Y503" s="426"/>
      <c r="Z503" s="426"/>
      <c r="AA503" s="426"/>
      <c r="AB503" s="426"/>
      <c r="AC503" s="426"/>
      <c r="AD503" s="426"/>
      <c r="AE503" s="426"/>
      <c r="AF503" s="426"/>
      <c r="AG503" s="426"/>
      <c r="AH503" s="426"/>
      <c r="AI503" s="426"/>
      <c r="AJ503" s="426"/>
      <c r="AK503" s="426"/>
      <c r="AL503" s="426"/>
      <c r="AM503" s="334"/>
    </row>
    <row r="504" spans="1:39" s="304" customFormat="1" ht="15" outlineLevel="1">
      <c r="A504" s="532">
        <v>31</v>
      </c>
      <c r="B504" s="345" t="s">
        <v>505</v>
      </c>
      <c r="C504" s="312" t="s">
        <v>25</v>
      </c>
      <c r="D504" s="316">
        <v>1373950.06</v>
      </c>
      <c r="E504" s="316">
        <f>'7-d.  2014'!BA39</f>
        <v>1373950.06</v>
      </c>
      <c r="F504" s="316">
        <f>'7-d.  2014'!BB39</f>
        <v>1373950.06</v>
      </c>
      <c r="G504" s="316">
        <f>'7-d.  2014'!BC39</f>
        <v>1373950.06</v>
      </c>
      <c r="H504" s="316">
        <f>'7-d.  2014'!BD39</f>
        <v>1373950.06</v>
      </c>
      <c r="I504" s="316">
        <f>'7-d.  2014'!BE39</f>
        <v>119229.6</v>
      </c>
      <c r="J504" s="316">
        <f>'7-d.  2014'!BF39</f>
        <v>119229.6</v>
      </c>
      <c r="K504" s="316">
        <f>'7-d.  2014'!BG39</f>
        <v>119229.6</v>
      </c>
      <c r="L504" s="316">
        <f>'7-d.  2014'!BH39</f>
        <v>119229.6</v>
      </c>
      <c r="M504" s="316">
        <f>'7-d.  2014'!BI39</f>
        <v>119229.6</v>
      </c>
      <c r="N504" s="316">
        <v>12</v>
      </c>
      <c r="O504" s="316">
        <v>241.65</v>
      </c>
      <c r="P504" s="316">
        <f>'7-d.  2014'!V39</f>
        <v>241.65</v>
      </c>
      <c r="Q504" s="316">
        <f>'7-d.  2014'!W39</f>
        <v>241.65</v>
      </c>
      <c r="R504" s="316">
        <f>'7-d.  2014'!X39</f>
        <v>241.65</v>
      </c>
      <c r="S504" s="316">
        <f>'7-d.  2014'!Y39</f>
        <v>241.65</v>
      </c>
      <c r="T504" s="316">
        <f>'7-d.  2014'!Z39</f>
        <v>13.59</v>
      </c>
      <c r="U504" s="316">
        <f>'7-d.  2014'!AA39</f>
        <v>13.59</v>
      </c>
      <c r="V504" s="316">
        <f>'7-d.  2014'!AB39</f>
        <v>13.59</v>
      </c>
      <c r="W504" s="316">
        <f>'7-d.  2014'!AC39</f>
        <v>13.59</v>
      </c>
      <c r="X504" s="316">
        <f>'7-d.  2014'!AD39</f>
        <v>13.59</v>
      </c>
      <c r="Y504" s="424"/>
      <c r="Z504" s="424"/>
      <c r="AA504" s="424">
        <v>1</v>
      </c>
      <c r="AB504" s="424"/>
      <c r="AC504" s="424"/>
      <c r="AD504" s="424"/>
      <c r="AE504" s="424"/>
      <c r="AF504" s="424"/>
      <c r="AG504" s="424"/>
      <c r="AH504" s="424"/>
      <c r="AI504" s="424"/>
      <c r="AJ504" s="424"/>
      <c r="AK504" s="424"/>
      <c r="AL504" s="424"/>
      <c r="AM504" s="317">
        <f>SUM(Y504:AL504)</f>
        <v>1</v>
      </c>
    </row>
    <row r="505" spans="1:39" s="304" customFormat="1" ht="15" outlineLevel="1">
      <c r="A505" s="532"/>
      <c r="B505" s="345" t="s">
        <v>262</v>
      </c>
      <c r="C505" s="312" t="s">
        <v>164</v>
      </c>
      <c r="D505" s="316"/>
      <c r="E505" s="316"/>
      <c r="F505" s="316"/>
      <c r="G505" s="316"/>
      <c r="H505" s="316"/>
      <c r="I505" s="316"/>
      <c r="J505" s="316"/>
      <c r="K505" s="316"/>
      <c r="L505" s="316"/>
      <c r="M505" s="316"/>
      <c r="N505" s="316">
        <f>N504</f>
        <v>12</v>
      </c>
      <c r="O505" s="316"/>
      <c r="P505" s="316"/>
      <c r="Q505" s="316"/>
      <c r="R505" s="316"/>
      <c r="S505" s="316"/>
      <c r="T505" s="316"/>
      <c r="U505" s="316"/>
      <c r="V505" s="316"/>
      <c r="W505" s="316"/>
      <c r="X505" s="316"/>
      <c r="Y505" s="425">
        <f>Y504</f>
        <v>0</v>
      </c>
      <c r="Z505" s="425">
        <f t="shared" ref="Z505:AL505" si="155">Z504</f>
        <v>0</v>
      </c>
      <c r="AA505" s="425">
        <f t="shared" si="155"/>
        <v>1</v>
      </c>
      <c r="AB505" s="425">
        <f t="shared" si="155"/>
        <v>0</v>
      </c>
      <c r="AC505" s="425">
        <f t="shared" si="155"/>
        <v>0</v>
      </c>
      <c r="AD505" s="425">
        <f t="shared" si="155"/>
        <v>0</v>
      </c>
      <c r="AE505" s="425">
        <f t="shared" si="155"/>
        <v>0</v>
      </c>
      <c r="AF505" s="425">
        <f t="shared" si="155"/>
        <v>0</v>
      </c>
      <c r="AG505" s="425">
        <f t="shared" si="155"/>
        <v>0</v>
      </c>
      <c r="AH505" s="425">
        <f t="shared" si="155"/>
        <v>0</v>
      </c>
      <c r="AI505" s="425">
        <f t="shared" si="155"/>
        <v>0</v>
      </c>
      <c r="AJ505" s="425">
        <f t="shared" si="155"/>
        <v>0</v>
      </c>
      <c r="AK505" s="425">
        <f t="shared" si="155"/>
        <v>0</v>
      </c>
      <c r="AL505" s="425">
        <f t="shared" si="155"/>
        <v>0</v>
      </c>
      <c r="AM505" s="318"/>
    </row>
    <row r="506" spans="1:39" s="304" customFormat="1" ht="15" outlineLevel="1">
      <c r="A506" s="532"/>
      <c r="B506" s="345"/>
      <c r="C506" s="312"/>
      <c r="D506" s="312"/>
      <c r="E506" s="312"/>
      <c r="F506" s="312"/>
      <c r="G506" s="312"/>
      <c r="H506" s="312"/>
      <c r="I506" s="312"/>
      <c r="J506" s="312"/>
      <c r="K506" s="312"/>
      <c r="L506" s="312"/>
      <c r="M506" s="312"/>
      <c r="N506" s="312"/>
      <c r="O506" s="312"/>
      <c r="P506" s="312"/>
      <c r="Q506" s="312"/>
      <c r="R506" s="312"/>
      <c r="S506" s="312"/>
      <c r="T506" s="312"/>
      <c r="U506" s="312"/>
      <c r="V506" s="312"/>
      <c r="W506" s="312"/>
      <c r="X506" s="312"/>
      <c r="Y506" s="426"/>
      <c r="Z506" s="426"/>
      <c r="AA506" s="426"/>
      <c r="AB506" s="426"/>
      <c r="AC506" s="426"/>
      <c r="AD506" s="426"/>
      <c r="AE506" s="426"/>
      <c r="AF506" s="426"/>
      <c r="AG506" s="426"/>
      <c r="AH506" s="426"/>
      <c r="AI506" s="426"/>
      <c r="AJ506" s="426"/>
      <c r="AK506" s="426"/>
      <c r="AL506" s="426"/>
      <c r="AM506" s="334"/>
    </row>
    <row r="507" spans="1:39" s="304" customFormat="1" ht="15" outlineLevel="1">
      <c r="A507" s="532">
        <v>32</v>
      </c>
      <c r="B507" s="345" t="s">
        <v>506</v>
      </c>
      <c r="C507" s="312" t="s">
        <v>25</v>
      </c>
      <c r="D507" s="316"/>
      <c r="E507" s="316"/>
      <c r="F507" s="316"/>
      <c r="G507" s="316"/>
      <c r="H507" s="316"/>
      <c r="I507" s="316"/>
      <c r="J507" s="316"/>
      <c r="K507" s="316"/>
      <c r="L507" s="316"/>
      <c r="M507" s="316"/>
      <c r="N507" s="316">
        <v>0</v>
      </c>
      <c r="O507" s="316">
        <v>3937.3240000000001</v>
      </c>
      <c r="P507" s="316"/>
      <c r="Q507" s="316"/>
      <c r="R507" s="316"/>
      <c r="S507" s="316"/>
      <c r="T507" s="316"/>
      <c r="U507" s="316"/>
      <c r="V507" s="316"/>
      <c r="W507" s="316"/>
      <c r="X507" s="316"/>
      <c r="Y507" s="424"/>
      <c r="Z507" s="424"/>
      <c r="AA507" s="424"/>
      <c r="AB507" s="424"/>
      <c r="AC507" s="424"/>
      <c r="AD507" s="424"/>
      <c r="AE507" s="424"/>
      <c r="AF507" s="424"/>
      <c r="AG507" s="424"/>
      <c r="AH507" s="424"/>
      <c r="AI507" s="424"/>
      <c r="AJ507" s="424"/>
      <c r="AK507" s="424"/>
      <c r="AL507" s="424"/>
      <c r="AM507" s="317">
        <f>SUM(Y507:AL507)</f>
        <v>0</v>
      </c>
    </row>
    <row r="508" spans="1:39" s="304" customFormat="1" ht="15" outlineLevel="1">
      <c r="A508" s="532"/>
      <c r="B508" s="345" t="s">
        <v>262</v>
      </c>
      <c r="C508" s="312" t="s">
        <v>164</v>
      </c>
      <c r="D508" s="316"/>
      <c r="E508" s="316"/>
      <c r="F508" s="316"/>
      <c r="G508" s="316"/>
      <c r="H508" s="316"/>
      <c r="I508" s="316"/>
      <c r="J508" s="316"/>
      <c r="K508" s="316"/>
      <c r="L508" s="316"/>
      <c r="M508" s="316"/>
      <c r="N508" s="316">
        <f>N507</f>
        <v>0</v>
      </c>
      <c r="O508" s="316"/>
      <c r="P508" s="316"/>
      <c r="Q508" s="316"/>
      <c r="R508" s="316"/>
      <c r="S508" s="316"/>
      <c r="T508" s="316"/>
      <c r="U508" s="316"/>
      <c r="V508" s="316"/>
      <c r="W508" s="316"/>
      <c r="X508" s="316"/>
      <c r="Y508" s="425">
        <f>Y507</f>
        <v>0</v>
      </c>
      <c r="Z508" s="425">
        <f t="shared" ref="Z508:AL508" si="156">Z507</f>
        <v>0</v>
      </c>
      <c r="AA508" s="425">
        <f t="shared" si="156"/>
        <v>0</v>
      </c>
      <c r="AB508" s="425">
        <f t="shared" si="156"/>
        <v>0</v>
      </c>
      <c r="AC508" s="425">
        <f t="shared" si="156"/>
        <v>0</v>
      </c>
      <c r="AD508" s="425">
        <f t="shared" si="156"/>
        <v>0</v>
      </c>
      <c r="AE508" s="425">
        <f t="shared" si="156"/>
        <v>0</v>
      </c>
      <c r="AF508" s="425">
        <f t="shared" si="156"/>
        <v>0</v>
      </c>
      <c r="AG508" s="425">
        <f t="shared" si="156"/>
        <v>0</v>
      </c>
      <c r="AH508" s="425">
        <f t="shared" si="156"/>
        <v>0</v>
      </c>
      <c r="AI508" s="425">
        <f t="shared" si="156"/>
        <v>0</v>
      </c>
      <c r="AJ508" s="425">
        <f t="shared" si="156"/>
        <v>0</v>
      </c>
      <c r="AK508" s="425">
        <f t="shared" si="156"/>
        <v>0</v>
      </c>
      <c r="AL508" s="425">
        <f t="shared" si="156"/>
        <v>0</v>
      </c>
      <c r="AM508" s="318"/>
    </row>
    <row r="509" spans="1:39" s="304" customFormat="1" ht="15" outlineLevel="1">
      <c r="A509" s="532"/>
      <c r="B509" s="345"/>
      <c r="C509" s="312"/>
      <c r="D509" s="312"/>
      <c r="E509" s="312"/>
      <c r="F509" s="312"/>
      <c r="G509" s="312"/>
      <c r="H509" s="312"/>
      <c r="I509" s="312"/>
      <c r="J509" s="312"/>
      <c r="K509" s="312"/>
      <c r="L509" s="312"/>
      <c r="M509" s="312"/>
      <c r="N509" s="312"/>
      <c r="O509" s="312"/>
      <c r="P509" s="312"/>
      <c r="Q509" s="312"/>
      <c r="R509" s="312"/>
      <c r="S509" s="312"/>
      <c r="T509" s="312"/>
      <c r="U509" s="312"/>
      <c r="V509" s="312"/>
      <c r="W509" s="312"/>
      <c r="X509" s="312"/>
      <c r="Y509" s="426"/>
      <c r="Z509" s="426"/>
      <c r="AA509" s="426"/>
      <c r="AB509" s="426"/>
      <c r="AC509" s="426"/>
      <c r="AD509" s="426"/>
      <c r="AE509" s="426"/>
      <c r="AF509" s="426"/>
      <c r="AG509" s="426"/>
      <c r="AH509" s="426"/>
      <c r="AI509" s="426"/>
      <c r="AJ509" s="426"/>
      <c r="AK509" s="426"/>
      <c r="AL509" s="426"/>
      <c r="AM509" s="334"/>
    </row>
    <row r="510" spans="1:39" s="304" customFormat="1" ht="15" outlineLevel="1">
      <c r="A510" s="532">
        <v>33</v>
      </c>
      <c r="B510" s="345" t="s">
        <v>507</v>
      </c>
      <c r="C510" s="312" t="s">
        <v>25</v>
      </c>
      <c r="D510" s="316">
        <v>771514.29500000004</v>
      </c>
      <c r="E510" s="316">
        <v>0</v>
      </c>
      <c r="F510" s="316">
        <v>0</v>
      </c>
      <c r="G510" s="316">
        <v>0</v>
      </c>
      <c r="H510" s="316">
        <v>0</v>
      </c>
      <c r="I510" s="316">
        <v>0</v>
      </c>
      <c r="J510" s="316">
        <v>0</v>
      </c>
      <c r="K510" s="316">
        <v>0</v>
      </c>
      <c r="L510" s="316">
        <v>0</v>
      </c>
      <c r="M510" s="316">
        <v>0</v>
      </c>
      <c r="N510" s="316">
        <v>0</v>
      </c>
      <c r="O510" s="316">
        <v>144.33099999999999</v>
      </c>
      <c r="P510" s="316">
        <v>0</v>
      </c>
      <c r="Q510" s="316">
        <v>0</v>
      </c>
      <c r="R510" s="316">
        <v>0</v>
      </c>
      <c r="S510" s="316">
        <v>0</v>
      </c>
      <c r="T510" s="316">
        <v>0</v>
      </c>
      <c r="U510" s="316">
        <v>0</v>
      </c>
      <c r="V510" s="316">
        <v>0</v>
      </c>
      <c r="W510" s="316">
        <v>0</v>
      </c>
      <c r="X510" s="316">
        <v>0</v>
      </c>
      <c r="Y510" s="424">
        <v>1</v>
      </c>
      <c r="Z510" s="424"/>
      <c r="AA510" s="424"/>
      <c r="AB510" s="424"/>
      <c r="AC510" s="424"/>
      <c r="AD510" s="424"/>
      <c r="AE510" s="424"/>
      <c r="AF510" s="424"/>
      <c r="AG510" s="424"/>
      <c r="AH510" s="424"/>
      <c r="AI510" s="424"/>
      <c r="AJ510" s="424"/>
      <c r="AK510" s="424"/>
      <c r="AL510" s="424"/>
      <c r="AM510" s="317">
        <f>SUM(Y510:AL510)</f>
        <v>1</v>
      </c>
    </row>
    <row r="511" spans="1:39" s="304" customFormat="1" ht="15" outlineLevel="1">
      <c r="A511" s="532"/>
      <c r="B511" s="345" t="s">
        <v>262</v>
      </c>
      <c r="C511" s="312" t="s">
        <v>164</v>
      </c>
      <c r="D511" s="316"/>
      <c r="E511" s="316"/>
      <c r="F511" s="316"/>
      <c r="G511" s="316"/>
      <c r="H511" s="316"/>
      <c r="I511" s="316"/>
      <c r="J511" s="316"/>
      <c r="K511" s="316"/>
      <c r="L511" s="316"/>
      <c r="M511" s="316"/>
      <c r="N511" s="316">
        <f>N510</f>
        <v>0</v>
      </c>
      <c r="O511" s="316"/>
      <c r="P511" s="316"/>
      <c r="Q511" s="316"/>
      <c r="R511" s="316"/>
      <c r="S511" s="316"/>
      <c r="T511" s="316"/>
      <c r="U511" s="316"/>
      <c r="V511" s="316"/>
      <c r="W511" s="316"/>
      <c r="X511" s="316"/>
      <c r="Y511" s="425">
        <f>Y510</f>
        <v>1</v>
      </c>
      <c r="Z511" s="425">
        <f t="shared" ref="Z511:AK511" si="157">Z510</f>
        <v>0</v>
      </c>
      <c r="AA511" s="425">
        <f t="shared" si="157"/>
        <v>0</v>
      </c>
      <c r="AB511" s="425">
        <f t="shared" si="157"/>
        <v>0</v>
      </c>
      <c r="AC511" s="425">
        <f t="shared" si="157"/>
        <v>0</v>
      </c>
      <c r="AD511" s="425">
        <f t="shared" si="157"/>
        <v>0</v>
      </c>
      <c r="AE511" s="425">
        <f t="shared" si="157"/>
        <v>0</v>
      </c>
      <c r="AF511" s="425">
        <f t="shared" si="157"/>
        <v>0</v>
      </c>
      <c r="AG511" s="425">
        <f t="shared" si="157"/>
        <v>0</v>
      </c>
      <c r="AH511" s="425">
        <f t="shared" si="157"/>
        <v>0</v>
      </c>
      <c r="AI511" s="425">
        <f t="shared" si="157"/>
        <v>0</v>
      </c>
      <c r="AJ511" s="425">
        <f t="shared" si="157"/>
        <v>0</v>
      </c>
      <c r="AK511" s="425">
        <f t="shared" si="157"/>
        <v>0</v>
      </c>
      <c r="AL511" s="425">
        <f>AL510</f>
        <v>0</v>
      </c>
      <c r="AM511" s="318"/>
    </row>
    <row r="512" spans="1:39" ht="15" outlineLevel="1">
      <c r="B512" s="336"/>
      <c r="C512" s="346"/>
      <c r="D512" s="312"/>
      <c r="E512" s="312"/>
      <c r="F512" s="312"/>
      <c r="G512" s="312"/>
      <c r="H512" s="312"/>
      <c r="I512" s="312"/>
      <c r="J512" s="312"/>
      <c r="K512" s="312"/>
      <c r="L512" s="312"/>
      <c r="M512" s="312"/>
      <c r="N512" s="321"/>
      <c r="O512" s="312"/>
      <c r="P512" s="347"/>
      <c r="Q512" s="347"/>
      <c r="R512" s="347"/>
      <c r="S512" s="347"/>
      <c r="T512" s="347"/>
      <c r="U512" s="347"/>
      <c r="V512" s="347"/>
      <c r="W512" s="347"/>
      <c r="X512" s="347"/>
      <c r="Y512" s="322"/>
      <c r="Z512" s="322"/>
      <c r="AA512" s="322"/>
      <c r="AB512" s="322"/>
      <c r="AC512" s="322"/>
      <c r="AD512" s="322"/>
      <c r="AE512" s="322"/>
      <c r="AF512" s="322"/>
      <c r="AG512" s="322"/>
      <c r="AH512" s="322"/>
      <c r="AI512" s="322"/>
      <c r="AJ512" s="322"/>
      <c r="AK512" s="322"/>
      <c r="AL512" s="322"/>
      <c r="AM512" s="327"/>
    </row>
    <row r="513" spans="1:39" ht="15.6">
      <c r="B513" s="348" t="s">
        <v>263</v>
      </c>
      <c r="C513" s="350"/>
      <c r="D513" s="350">
        <f>SUM(D408:D511)</f>
        <v>87740970.209000006</v>
      </c>
      <c r="E513" s="350">
        <f t="shared" ref="E513:I513" si="158">SUM(E408:E511)</f>
        <v>83245691.994313985</v>
      </c>
      <c r="F513" s="350">
        <f t="shared" si="158"/>
        <v>82052989.772213995</v>
      </c>
      <c r="G513" s="350">
        <f t="shared" si="158"/>
        <v>78674108.846987695</v>
      </c>
      <c r="H513" s="350">
        <f t="shared" si="158"/>
        <v>76476852.626026392</v>
      </c>
      <c r="I513" s="350">
        <f t="shared" si="158"/>
        <v>74608525.974284515</v>
      </c>
      <c r="J513" s="350"/>
      <c r="K513" s="350"/>
      <c r="L513" s="350"/>
      <c r="M513" s="350"/>
      <c r="N513" s="350"/>
      <c r="O513" s="350">
        <f>SUM(O408:O511)</f>
        <v>42675.187000000005</v>
      </c>
      <c r="P513" s="350">
        <f t="shared" ref="P513:S513" si="159">SUM(P408:P511)</f>
        <v>13104.718745082693</v>
      </c>
      <c r="Q513" s="350">
        <f t="shared" si="159"/>
        <v>12975.309887412694</v>
      </c>
      <c r="R513" s="350">
        <f t="shared" si="159"/>
        <v>11936.534037502692</v>
      </c>
      <c r="S513" s="350">
        <f t="shared" si="159"/>
        <v>11534.533437512691</v>
      </c>
      <c r="T513" s="350"/>
      <c r="U513" s="350"/>
      <c r="V513" s="350"/>
      <c r="W513" s="350"/>
      <c r="X513" s="350"/>
      <c r="Y513" s="784">
        <f>IF(Y407="kWh",SUMPRODUCT(D408:D511,Y408:Y511))</f>
        <v>15843307.027999999</v>
      </c>
      <c r="Z513" s="784">
        <f>IF(Z407="kWh",SUMPRODUCT(D408:D511,Z408:Z511))</f>
        <v>20665640.581599999</v>
      </c>
      <c r="AA513" s="784">
        <f>IF(AA407="kW",SUMPRODUCT(N408:N511,O408:O511,AA408:AA511),SUMPRODUCT(D408:D511,AA408:AA511))</f>
        <v>110223.43895999998</v>
      </c>
      <c r="AB513" s="350">
        <f>IF(AB407="kW",SUMPRODUCT(N408:N511,O408:O511,AB408:AB511),SUMPRODUCT(D408:D511,AB408:AB511))</f>
        <v>0</v>
      </c>
      <c r="AC513" s="350">
        <f>IF(AC407="kW",SUMPRODUCT(N408:N511,O408:O511,AC408:AC511),SUMPRODUCT(D408:D511,AC408:AC511))</f>
        <v>0</v>
      </c>
      <c r="AD513" s="350">
        <f>IF(AD407="kW",SUMPRODUCT(N408:N511,O408:O511,AD408:AD511),SUMPRODUCT(D408:D511,AD408:AD511))</f>
        <v>0</v>
      </c>
      <c r="AE513" s="350">
        <f>IF(AE407="kW",SUMPRODUCT(N408:N511,O408:O511,AE408:AE511),SUMPRODUCT(D408:D511,AE408:AE511))</f>
        <v>0</v>
      </c>
      <c r="AF513" s="350">
        <f>IF(AF407="kW",SUMPRODUCT(N408:N511,O408:O511,AF408:AF511),SUMPRODUCT(D408:D511,AF408:AF511))</f>
        <v>0</v>
      </c>
      <c r="AG513" s="350">
        <f>IF(AG407="kW",SUMPRODUCT(N408:N511,O408:O511,AG408:AG511),SUMPRODUCT(D408:D511,AG408:AG511))</f>
        <v>0</v>
      </c>
      <c r="AH513" s="350">
        <f>IF(AH407="kW",SUMPRODUCT(N408:N511,O408:O511,AH408:AH511),SUMPRODUCT(D408:D511,AH408:AH511))</f>
        <v>0</v>
      </c>
      <c r="AI513" s="350">
        <f>IF(AI407="kW",SUMPRODUCT(N408:N511,O408:O511,AI408:AI511),SUMPRODUCT(D408:D511,AI408:AI511))</f>
        <v>0</v>
      </c>
      <c r="AJ513" s="350">
        <f>IF(AJ407="kW",SUMPRODUCT(N408:N511,O408:O511,AJ408:AJ511),SUMPRODUCT(D408:D511,AJ408:AJ511))</f>
        <v>0</v>
      </c>
      <c r="AK513" s="350">
        <f>IF(AK407="kW",SUMPRODUCT(N408:N511,O408:O511,AK408:AK511),SUMPRODUCT(D408:D511,AK408:AK511))</f>
        <v>0</v>
      </c>
      <c r="AL513" s="350">
        <f>IF(AL407="kW",SUMPRODUCT(N408:N511,O408:O511,AL408:AL511),SUMPRODUCT(D408:D511,AL408:AL511))</f>
        <v>0</v>
      </c>
      <c r="AM513" s="351"/>
    </row>
    <row r="514" spans="1:39" ht="15.6">
      <c r="B514" s="409" t="s">
        <v>264</v>
      </c>
      <c r="C514" s="410"/>
      <c r="D514" s="410"/>
      <c r="E514" s="410"/>
      <c r="F514" s="410"/>
      <c r="G514" s="410"/>
      <c r="H514" s="410"/>
      <c r="I514" s="410"/>
      <c r="J514" s="410"/>
      <c r="K514" s="410"/>
      <c r="L514" s="410"/>
      <c r="M514" s="410"/>
      <c r="N514" s="410"/>
      <c r="O514" s="410"/>
      <c r="P514" s="410"/>
      <c r="Q514" s="410"/>
      <c r="R514" s="410"/>
      <c r="S514" s="410"/>
      <c r="T514" s="410"/>
      <c r="U514" s="410"/>
      <c r="V514" s="410"/>
      <c r="W514" s="410"/>
      <c r="X514" s="410"/>
      <c r="Y514" s="349">
        <f>HLOOKUP(Y406,'2. LRAMVA Threshold'!$B$42:$Q$53,6,FALSE)</f>
        <v>0</v>
      </c>
      <c r="Z514" s="349">
        <f>HLOOKUP(Z406,'2. LRAMVA Threshold'!$B$42:$Q$53,6,FALSE)</f>
        <v>0</v>
      </c>
      <c r="AA514" s="349">
        <f>HLOOKUP(AA406,'2. LRAMVA Threshold'!$B$42:$Q$53,6,FALSE)</f>
        <v>0</v>
      </c>
      <c r="AB514" s="349">
        <f>HLOOKUP(AB406,'2. LRAMVA Threshold'!$B$42:$Q$53,6,FALSE)</f>
        <v>0</v>
      </c>
      <c r="AC514" s="349">
        <f>HLOOKUP(AC406,'2. LRAMVA Threshold'!$B$42:$Q$53,6,FALSE)</f>
        <v>0</v>
      </c>
      <c r="AD514" s="349">
        <f>HLOOKUP(AD406,'2. LRAMVA Threshold'!$B$42:$Q$53,6,FALSE)</f>
        <v>0</v>
      </c>
      <c r="AE514" s="349">
        <f>HLOOKUP(AE406,'2. LRAMVA Threshold'!$B$42:$Q$53,6,FALSE)</f>
        <v>0</v>
      </c>
      <c r="AF514" s="349">
        <f>HLOOKUP(AF406,'2. LRAMVA Threshold'!$B$42:$Q$53,6,FALSE)</f>
        <v>0</v>
      </c>
      <c r="AG514" s="349">
        <f>HLOOKUP(AG406,'2. LRAMVA Threshold'!$B$42:$Q$53,6,FALSE)</f>
        <v>0</v>
      </c>
      <c r="AH514" s="349">
        <f>HLOOKUP(AH406,'2. LRAMVA Threshold'!$B$42:$Q$53,6,FALSE)</f>
        <v>0</v>
      </c>
      <c r="AI514" s="349">
        <f>HLOOKUP(AI406,'2. LRAMVA Threshold'!$B$42:$Q$53,6,FALSE)</f>
        <v>0</v>
      </c>
      <c r="AJ514" s="349">
        <f>HLOOKUP(AJ406,'2. LRAMVA Threshold'!$B$42:$Q$53,6,FALSE)</f>
        <v>0</v>
      </c>
      <c r="AK514" s="349">
        <f>HLOOKUP(AK406,'2. LRAMVA Threshold'!$B$42:$Q$53,6,FALSE)</f>
        <v>0</v>
      </c>
      <c r="AL514" s="349">
        <f>HLOOKUP(AL406,'2. LRAMVA Threshold'!$B$42:$Q$53,6,FALSE)</f>
        <v>0</v>
      </c>
      <c r="AM514" s="411"/>
    </row>
    <row r="515" spans="1:39" s="743" customFormat="1" ht="15">
      <c r="A515" s="738"/>
      <c r="B515" s="739" t="s">
        <v>718</v>
      </c>
      <c r="C515" s="740"/>
      <c r="D515" s="741">
        <v>-8.3819031715393066E-9</v>
      </c>
      <c r="E515" s="740"/>
      <c r="F515" s="740"/>
      <c r="G515" s="740"/>
      <c r="H515" s="740"/>
      <c r="I515" s="740"/>
      <c r="J515" s="740"/>
      <c r="K515" s="740"/>
      <c r="L515" s="740"/>
      <c r="M515" s="740"/>
      <c r="N515" s="740"/>
      <c r="O515" s="311">
        <v>-7.2759576141834259E-12</v>
      </c>
      <c r="P515" s="740"/>
      <c r="Q515" s="740"/>
      <c r="R515" s="740"/>
      <c r="S515" s="742"/>
      <c r="T515" s="742"/>
      <c r="U515" s="742"/>
      <c r="V515" s="742"/>
      <c r="W515" s="740"/>
      <c r="X515" s="740"/>
      <c r="Y515" s="311"/>
      <c r="Z515" s="311"/>
      <c r="AA515" s="311"/>
      <c r="AB515" s="311"/>
      <c r="AC515" s="311"/>
      <c r="AD515" s="311"/>
      <c r="AE515" s="311"/>
      <c r="AF515" s="311"/>
      <c r="AG515" s="311"/>
      <c r="AH515" s="311"/>
      <c r="AI515" s="311"/>
      <c r="AJ515" s="311"/>
      <c r="AK515" s="311"/>
      <c r="AL515" s="311"/>
      <c r="AM515" s="313"/>
    </row>
    <row r="516" spans="1:39" ht="15">
      <c r="B516" s="345" t="s">
        <v>168</v>
      </c>
      <c r="C516" s="358"/>
      <c r="D516" s="358"/>
      <c r="E516" s="394"/>
      <c r="F516" s="394"/>
      <c r="G516" s="394"/>
      <c r="H516" s="394"/>
      <c r="I516" s="394"/>
      <c r="J516" s="394"/>
      <c r="K516" s="394"/>
      <c r="L516" s="394"/>
      <c r="M516" s="394"/>
      <c r="N516" s="394"/>
      <c r="O516" s="312"/>
      <c r="P516" s="360"/>
      <c r="Q516" s="360"/>
      <c r="R516" s="360"/>
      <c r="S516" s="359"/>
      <c r="T516" s="359"/>
      <c r="U516" s="359"/>
      <c r="V516" s="359"/>
      <c r="W516" s="360"/>
      <c r="X516" s="360"/>
      <c r="Y516" s="361">
        <f>HLOOKUP(Y$20,'3.  Distribution Rates'!$C$122:$P$133,6,FALSE)</f>
        <v>0</v>
      </c>
      <c r="Z516" s="361">
        <f>HLOOKUP(Z$20,'3.  Distribution Rates'!$C$122:$P$133,6,FALSE)</f>
        <v>0</v>
      </c>
      <c r="AA516" s="361">
        <f>HLOOKUP(AA$20,'3.  Distribution Rates'!$C$122:$P$133,6,FALSE)</f>
        <v>0</v>
      </c>
      <c r="AB516" s="361">
        <f>HLOOKUP(AB$20,'3.  Distribution Rates'!$C$122:$P$133,6,FALSE)</f>
        <v>0</v>
      </c>
      <c r="AC516" s="361">
        <f>HLOOKUP(AC$20,'3.  Distribution Rates'!$C$122:$P$133,6,FALSE)</f>
        <v>0</v>
      </c>
      <c r="AD516" s="361">
        <f>HLOOKUP(AD$20,'3.  Distribution Rates'!$C$122:$P$133,6,FALSE)</f>
        <v>0</v>
      </c>
      <c r="AE516" s="361">
        <f>HLOOKUP(AE$20,'3.  Distribution Rates'!$C$122:$P$133,6,FALSE)</f>
        <v>0</v>
      </c>
      <c r="AF516" s="361">
        <f>HLOOKUP(AF$20,'3.  Distribution Rates'!$C$122:$P$133,6,FALSE)</f>
        <v>0</v>
      </c>
      <c r="AG516" s="361">
        <f>HLOOKUP(AG$20,'3.  Distribution Rates'!$C$122:$P$133,6,FALSE)</f>
        <v>0</v>
      </c>
      <c r="AH516" s="361">
        <f>HLOOKUP(AH$20,'3.  Distribution Rates'!$C$122:$P$133,6,FALSE)</f>
        <v>0</v>
      </c>
      <c r="AI516" s="361">
        <f>HLOOKUP(AI$20,'3.  Distribution Rates'!$C$122:$P$133,6,FALSE)</f>
        <v>0</v>
      </c>
      <c r="AJ516" s="361">
        <f>HLOOKUP(AJ$20,'3.  Distribution Rates'!$C$122:$P$133,6,FALSE)</f>
        <v>0</v>
      </c>
      <c r="AK516" s="361">
        <f>HLOOKUP(AK$20,'3.  Distribution Rates'!$C$122:$P$133,6,FALSE)</f>
        <v>0</v>
      </c>
      <c r="AL516" s="361">
        <f>HLOOKUP(AL$20,'3.  Distribution Rates'!$C$122:$P$133,6,FALSE)</f>
        <v>0</v>
      </c>
      <c r="AM516" s="415"/>
    </row>
    <row r="517" spans="1:39" ht="15">
      <c r="B517" s="345" t="s">
        <v>160</v>
      </c>
      <c r="C517" s="364"/>
      <c r="D517" s="330"/>
      <c r="E517" s="300"/>
      <c r="F517" s="300"/>
      <c r="G517" s="300"/>
      <c r="H517" s="300"/>
      <c r="I517" s="300"/>
      <c r="J517" s="300"/>
      <c r="K517" s="300"/>
      <c r="L517" s="300"/>
      <c r="M517" s="300"/>
      <c r="N517" s="300"/>
      <c r="O517" s="312"/>
      <c r="P517" s="300"/>
      <c r="Q517" s="300"/>
      <c r="R517" s="300"/>
      <c r="S517" s="330"/>
      <c r="T517" s="330"/>
      <c r="U517" s="330"/>
      <c r="V517" s="330"/>
      <c r="W517" s="300"/>
      <c r="X517" s="300"/>
      <c r="Y517" s="396">
        <f>Y137*Y516</f>
        <v>0</v>
      </c>
      <c r="Z517" s="396">
        <f t="shared" ref="Z517:AL517" si="160">Z137*Z516</f>
        <v>0</v>
      </c>
      <c r="AA517" s="396">
        <f t="shared" si="160"/>
        <v>0</v>
      </c>
      <c r="AB517" s="396">
        <f t="shared" si="160"/>
        <v>0</v>
      </c>
      <c r="AC517" s="396">
        <f t="shared" si="160"/>
        <v>0</v>
      </c>
      <c r="AD517" s="396">
        <f t="shared" si="160"/>
        <v>0</v>
      </c>
      <c r="AE517" s="396">
        <f t="shared" si="160"/>
        <v>0</v>
      </c>
      <c r="AF517" s="396">
        <f t="shared" si="160"/>
        <v>0</v>
      </c>
      <c r="AG517" s="396">
        <f t="shared" si="160"/>
        <v>0</v>
      </c>
      <c r="AH517" s="396">
        <f t="shared" si="160"/>
        <v>0</v>
      </c>
      <c r="AI517" s="396">
        <f t="shared" si="160"/>
        <v>0</v>
      </c>
      <c r="AJ517" s="396">
        <f t="shared" si="160"/>
        <v>0</v>
      </c>
      <c r="AK517" s="396">
        <f t="shared" si="160"/>
        <v>0</v>
      </c>
      <c r="AL517" s="396">
        <f t="shared" si="160"/>
        <v>0</v>
      </c>
      <c r="AM517" s="395">
        <f t="shared" ref="AM517:AM519" si="161">SUM(Y517:AL517)</f>
        <v>0</v>
      </c>
    </row>
    <row r="518" spans="1:39" ht="15">
      <c r="B518" s="345" t="s">
        <v>161</v>
      </c>
      <c r="C518" s="364"/>
      <c r="D518" s="330"/>
      <c r="E518" s="300"/>
      <c r="F518" s="300"/>
      <c r="G518" s="300"/>
      <c r="H518" s="300"/>
      <c r="I518" s="300"/>
      <c r="J518" s="300"/>
      <c r="K518" s="300"/>
      <c r="L518" s="300"/>
      <c r="M518" s="300"/>
      <c r="N518" s="300"/>
      <c r="O518" s="312"/>
      <c r="P518" s="300"/>
      <c r="Q518" s="300"/>
      <c r="R518" s="300"/>
      <c r="S518" s="330"/>
      <c r="T518" s="330"/>
      <c r="U518" s="330"/>
      <c r="V518" s="330"/>
      <c r="W518" s="300"/>
      <c r="X518" s="300"/>
      <c r="Y518" s="396">
        <f>Y266*Y516</f>
        <v>0</v>
      </c>
      <c r="Z518" s="396">
        <f t="shared" ref="Z518:AL518" si="162">Z266*Z516</f>
        <v>0</v>
      </c>
      <c r="AA518" s="396">
        <f t="shared" si="162"/>
        <v>0</v>
      </c>
      <c r="AB518" s="396">
        <f t="shared" si="162"/>
        <v>0</v>
      </c>
      <c r="AC518" s="396">
        <f t="shared" si="162"/>
        <v>0</v>
      </c>
      <c r="AD518" s="396">
        <f t="shared" si="162"/>
        <v>0</v>
      </c>
      <c r="AE518" s="396">
        <f t="shared" si="162"/>
        <v>0</v>
      </c>
      <c r="AF518" s="396">
        <f t="shared" si="162"/>
        <v>0</v>
      </c>
      <c r="AG518" s="396">
        <f t="shared" si="162"/>
        <v>0</v>
      </c>
      <c r="AH518" s="396">
        <f t="shared" si="162"/>
        <v>0</v>
      </c>
      <c r="AI518" s="396">
        <f t="shared" si="162"/>
        <v>0</v>
      </c>
      <c r="AJ518" s="396">
        <f t="shared" si="162"/>
        <v>0</v>
      </c>
      <c r="AK518" s="396">
        <f t="shared" si="162"/>
        <v>0</v>
      </c>
      <c r="AL518" s="396">
        <f t="shared" si="162"/>
        <v>0</v>
      </c>
      <c r="AM518" s="395">
        <f t="shared" si="161"/>
        <v>0</v>
      </c>
    </row>
    <row r="519" spans="1:39" ht="15">
      <c r="B519" s="345" t="s">
        <v>162</v>
      </c>
      <c r="C519" s="364"/>
      <c r="D519" s="330"/>
      <c r="E519" s="300"/>
      <c r="F519" s="300"/>
      <c r="G519" s="300"/>
      <c r="H519" s="300"/>
      <c r="I519" s="300"/>
      <c r="J519" s="300"/>
      <c r="K519" s="300"/>
      <c r="L519" s="300"/>
      <c r="M519" s="300"/>
      <c r="N519" s="300"/>
      <c r="O519" s="312"/>
      <c r="P519" s="300"/>
      <c r="Q519" s="300"/>
      <c r="R519" s="300"/>
      <c r="S519" s="330"/>
      <c r="T519" s="330"/>
      <c r="U519" s="330"/>
      <c r="V519" s="330"/>
      <c r="W519" s="300"/>
      <c r="X519" s="300"/>
      <c r="Y519" s="396">
        <f>Y395*Y516</f>
        <v>0</v>
      </c>
      <c r="Z519" s="396">
        <f t="shared" ref="Z519:AL519" si="163">Z395*Z516</f>
        <v>0</v>
      </c>
      <c r="AA519" s="396">
        <f t="shared" si="163"/>
        <v>0</v>
      </c>
      <c r="AB519" s="396">
        <f t="shared" si="163"/>
        <v>0</v>
      </c>
      <c r="AC519" s="396">
        <f t="shared" si="163"/>
        <v>0</v>
      </c>
      <c r="AD519" s="396">
        <f t="shared" si="163"/>
        <v>0</v>
      </c>
      <c r="AE519" s="396">
        <f t="shared" si="163"/>
        <v>0</v>
      </c>
      <c r="AF519" s="396">
        <f t="shared" si="163"/>
        <v>0</v>
      </c>
      <c r="AG519" s="396">
        <f t="shared" si="163"/>
        <v>0</v>
      </c>
      <c r="AH519" s="396">
        <f t="shared" si="163"/>
        <v>0</v>
      </c>
      <c r="AI519" s="396">
        <f t="shared" si="163"/>
        <v>0</v>
      </c>
      <c r="AJ519" s="396">
        <f t="shared" si="163"/>
        <v>0</v>
      </c>
      <c r="AK519" s="396">
        <f t="shared" si="163"/>
        <v>0</v>
      </c>
      <c r="AL519" s="396">
        <f t="shared" si="163"/>
        <v>0</v>
      </c>
      <c r="AM519" s="395">
        <f t="shared" si="161"/>
        <v>0</v>
      </c>
    </row>
    <row r="520" spans="1:39" ht="15">
      <c r="B520" s="345" t="s">
        <v>163</v>
      </c>
      <c r="C520" s="364"/>
      <c r="D520" s="330"/>
      <c r="E520" s="300"/>
      <c r="F520" s="300"/>
      <c r="G520" s="300"/>
      <c r="H520" s="300"/>
      <c r="I520" s="300"/>
      <c r="J520" s="300"/>
      <c r="K520" s="300"/>
      <c r="L520" s="300"/>
      <c r="M520" s="300"/>
      <c r="N520" s="300"/>
      <c r="O520" s="312"/>
      <c r="P520" s="300"/>
      <c r="Q520" s="300"/>
      <c r="R520" s="300"/>
      <c r="S520" s="330"/>
      <c r="T520" s="330"/>
      <c r="U520" s="330"/>
      <c r="V520" s="330"/>
      <c r="W520" s="300"/>
      <c r="X520" s="300"/>
      <c r="Y520" s="396">
        <f>Y513*Y516</f>
        <v>0</v>
      </c>
      <c r="Z520" s="396">
        <f t="shared" ref="Z520:AE520" si="164">Z513*Z516</f>
        <v>0</v>
      </c>
      <c r="AA520" s="396">
        <f t="shared" si="164"/>
        <v>0</v>
      </c>
      <c r="AB520" s="396">
        <f t="shared" si="164"/>
        <v>0</v>
      </c>
      <c r="AC520" s="396">
        <f t="shared" si="164"/>
        <v>0</v>
      </c>
      <c r="AD520" s="396">
        <f t="shared" si="164"/>
        <v>0</v>
      </c>
      <c r="AE520" s="396">
        <f t="shared" si="164"/>
        <v>0</v>
      </c>
      <c r="AF520" s="396">
        <f t="shared" ref="AF520:AL520" si="165">SUM(AF517:AF519)</f>
        <v>0</v>
      </c>
      <c r="AG520" s="396">
        <f t="shared" si="165"/>
        <v>0</v>
      </c>
      <c r="AH520" s="396">
        <f t="shared" si="165"/>
        <v>0</v>
      </c>
      <c r="AI520" s="396">
        <f t="shared" si="165"/>
        <v>0</v>
      </c>
      <c r="AJ520" s="396">
        <f t="shared" si="165"/>
        <v>0</v>
      </c>
      <c r="AK520" s="396">
        <f t="shared" si="165"/>
        <v>0</v>
      </c>
      <c r="AL520" s="396">
        <f t="shared" si="165"/>
        <v>0</v>
      </c>
      <c r="AM520" s="395">
        <f>SUM(Y520:AL520)</f>
        <v>0</v>
      </c>
    </row>
    <row r="521" spans="1:39" ht="15.6">
      <c r="B521" s="368" t="s">
        <v>265</v>
      </c>
      <c r="C521" s="364"/>
      <c r="D521" s="356"/>
      <c r="E521" s="354"/>
      <c r="F521" s="354"/>
      <c r="G521" s="354"/>
      <c r="H521" s="354"/>
      <c r="I521" s="354"/>
      <c r="J521" s="354"/>
      <c r="K521" s="354"/>
      <c r="L521" s="354"/>
      <c r="M521" s="354"/>
      <c r="N521" s="354"/>
      <c r="O521" s="321"/>
      <c r="P521" s="354"/>
      <c r="Q521" s="354"/>
      <c r="R521" s="354"/>
      <c r="S521" s="356"/>
      <c r="T521" s="356"/>
      <c r="U521" s="356"/>
      <c r="V521" s="356"/>
      <c r="W521" s="354"/>
      <c r="X521" s="354"/>
      <c r="Y521" s="365">
        <f>SUM(Y517:Y520)</f>
        <v>0</v>
      </c>
      <c r="Z521" s="365">
        <f t="shared" ref="Z521:AK521" si="166">SUM(Z517:Z520)</f>
        <v>0</v>
      </c>
      <c r="AA521" s="365">
        <f>SUM(AA517:AA520)</f>
        <v>0</v>
      </c>
      <c r="AB521" s="365">
        <f t="shared" si="166"/>
        <v>0</v>
      </c>
      <c r="AC521" s="365">
        <f t="shared" si="166"/>
        <v>0</v>
      </c>
      <c r="AD521" s="365">
        <f t="shared" si="166"/>
        <v>0</v>
      </c>
      <c r="AE521" s="365">
        <f>SUM(AE517:AE520)</f>
        <v>0</v>
      </c>
      <c r="AF521" s="365">
        <f t="shared" si="166"/>
        <v>0</v>
      </c>
      <c r="AG521" s="365">
        <f t="shared" si="166"/>
        <v>0</v>
      </c>
      <c r="AH521" s="365">
        <f t="shared" si="166"/>
        <v>0</v>
      </c>
      <c r="AI521" s="365">
        <f t="shared" si="166"/>
        <v>0</v>
      </c>
      <c r="AJ521" s="365">
        <f t="shared" si="166"/>
        <v>0</v>
      </c>
      <c r="AK521" s="365">
        <f t="shared" si="166"/>
        <v>0</v>
      </c>
      <c r="AL521" s="365">
        <f>SUM(AL517:AL520)</f>
        <v>0</v>
      </c>
      <c r="AM521" s="367">
        <f>SUM(AM517:AM520)</f>
        <v>0</v>
      </c>
    </row>
    <row r="522" spans="1:39" ht="15.6">
      <c r="B522" s="368" t="s">
        <v>266</v>
      </c>
      <c r="C522" s="364"/>
      <c r="D522" s="369"/>
      <c r="E522" s="354"/>
      <c r="F522" s="354"/>
      <c r="G522" s="354"/>
      <c r="H522" s="354"/>
      <c r="I522" s="354"/>
      <c r="J522" s="354"/>
      <c r="K522" s="354"/>
      <c r="L522" s="354"/>
      <c r="M522" s="354"/>
      <c r="N522" s="354"/>
      <c r="O522" s="321"/>
      <c r="P522" s="354"/>
      <c r="Q522" s="354"/>
      <c r="R522" s="354"/>
      <c r="S522" s="356"/>
      <c r="T522" s="356"/>
      <c r="U522" s="356"/>
      <c r="V522" s="356"/>
      <c r="W522" s="354"/>
      <c r="X522" s="354"/>
      <c r="Y522" s="366">
        <f>Y514*Y516</f>
        <v>0</v>
      </c>
      <c r="Z522" s="366">
        <f t="shared" ref="Z522:AJ522" si="167">Z514*Z516</f>
        <v>0</v>
      </c>
      <c r="AA522" s="366">
        <f t="shared" si="167"/>
        <v>0</v>
      </c>
      <c r="AB522" s="366">
        <f t="shared" si="167"/>
        <v>0</v>
      </c>
      <c r="AC522" s="366">
        <f t="shared" si="167"/>
        <v>0</v>
      </c>
      <c r="AD522" s="366">
        <f t="shared" si="167"/>
        <v>0</v>
      </c>
      <c r="AE522" s="366">
        <f t="shared" si="167"/>
        <v>0</v>
      </c>
      <c r="AF522" s="366">
        <f t="shared" si="167"/>
        <v>0</v>
      </c>
      <c r="AG522" s="366">
        <f t="shared" si="167"/>
        <v>0</v>
      </c>
      <c r="AH522" s="366">
        <f t="shared" si="167"/>
        <v>0</v>
      </c>
      <c r="AI522" s="366">
        <f t="shared" si="167"/>
        <v>0</v>
      </c>
      <c r="AJ522" s="366">
        <f t="shared" si="167"/>
        <v>0</v>
      </c>
      <c r="AK522" s="366">
        <f>AK514*AK516</f>
        <v>0</v>
      </c>
      <c r="AL522" s="366">
        <f>AL514*AL516</f>
        <v>0</v>
      </c>
      <c r="AM522" s="367">
        <f>SUM(Y522:AL522)</f>
        <v>0</v>
      </c>
    </row>
    <row r="523" spans="1:39" ht="15.6">
      <c r="B523" s="368" t="s">
        <v>268</v>
      </c>
      <c r="C523" s="364"/>
      <c r="D523" s="369"/>
      <c r="E523" s="354"/>
      <c r="F523" s="354"/>
      <c r="G523" s="354"/>
      <c r="H523" s="354"/>
      <c r="I523" s="354"/>
      <c r="J523" s="354"/>
      <c r="K523" s="354"/>
      <c r="L523" s="354"/>
      <c r="M523" s="354"/>
      <c r="N523" s="354"/>
      <c r="O523" s="321"/>
      <c r="P523" s="354"/>
      <c r="Q523" s="354"/>
      <c r="R523" s="354"/>
      <c r="S523" s="369"/>
      <c r="T523" s="369"/>
      <c r="U523" s="369"/>
      <c r="V523" s="369"/>
      <c r="W523" s="354"/>
      <c r="X523" s="354"/>
      <c r="Y523" s="370"/>
      <c r="Z523" s="370"/>
      <c r="AA523" s="370"/>
      <c r="AB523" s="370"/>
      <c r="AC523" s="370"/>
      <c r="AD523" s="370"/>
      <c r="AE523" s="370"/>
      <c r="AF523" s="370"/>
      <c r="AG523" s="370"/>
      <c r="AH523" s="370"/>
      <c r="AI523" s="370"/>
      <c r="AJ523" s="370"/>
      <c r="AK523" s="370"/>
      <c r="AL523" s="370"/>
      <c r="AM523" s="367">
        <f>AM521-AM522</f>
        <v>0</v>
      </c>
    </row>
    <row r="524" spans="1:39" ht="15.6">
      <c r="B524" s="368"/>
      <c r="C524" s="364"/>
      <c r="D524" s="369"/>
      <c r="E524" s="354"/>
      <c r="F524" s="354"/>
      <c r="G524" s="354"/>
      <c r="H524" s="354"/>
      <c r="I524" s="354"/>
      <c r="J524" s="354"/>
      <c r="K524" s="354"/>
      <c r="L524" s="354"/>
      <c r="M524" s="354"/>
      <c r="N524" s="354"/>
      <c r="O524" s="321"/>
      <c r="P524" s="354"/>
      <c r="Q524" s="354"/>
      <c r="R524" s="354"/>
      <c r="S524" s="369"/>
      <c r="T524" s="369"/>
      <c r="U524" s="369"/>
      <c r="V524" s="369"/>
      <c r="W524" s="354"/>
      <c r="X524" s="354"/>
      <c r="Y524" s="370"/>
      <c r="Z524" s="370"/>
      <c r="AA524" s="370"/>
      <c r="AB524" s="370"/>
      <c r="AC524" s="370"/>
      <c r="AD524" s="370"/>
      <c r="AE524" s="370"/>
      <c r="AF524" s="370"/>
      <c r="AG524" s="370"/>
      <c r="AH524" s="370"/>
      <c r="AI524" s="370"/>
      <c r="AJ524" s="370"/>
      <c r="AK524" s="370"/>
      <c r="AL524" s="370"/>
      <c r="AM524" s="421"/>
    </row>
    <row r="525" spans="1:39" ht="15.6">
      <c r="B525" s="368"/>
      <c r="C525" s="364"/>
      <c r="D525" s="369"/>
      <c r="E525" s="354"/>
      <c r="F525" s="354"/>
      <c r="G525" s="354"/>
      <c r="H525" s="354"/>
      <c r="I525" s="354"/>
      <c r="J525" s="354"/>
      <c r="K525" s="354"/>
      <c r="L525" s="354"/>
      <c r="M525" s="354"/>
      <c r="N525" s="354"/>
      <c r="O525" s="321"/>
      <c r="P525" s="354"/>
      <c r="Q525" s="354"/>
      <c r="R525" s="354"/>
      <c r="S525" s="369"/>
      <c r="T525" s="369"/>
      <c r="U525" s="369"/>
      <c r="V525" s="369"/>
      <c r="W525" s="354"/>
      <c r="X525" s="354"/>
      <c r="Y525" s="370"/>
      <c r="Z525" s="370"/>
      <c r="AA525" s="370"/>
      <c r="AB525" s="370"/>
      <c r="AC525" s="370"/>
      <c r="AD525" s="370"/>
      <c r="AE525" s="370"/>
      <c r="AF525" s="370"/>
      <c r="AG525" s="370"/>
      <c r="AH525" s="370"/>
      <c r="AI525" s="370"/>
      <c r="AJ525" s="370"/>
      <c r="AK525" s="370"/>
      <c r="AL525" s="370"/>
      <c r="AM525" s="422"/>
    </row>
    <row r="526" spans="1:39" ht="15">
      <c r="B526" s="345" t="s">
        <v>202</v>
      </c>
      <c r="C526" s="369"/>
      <c r="D526" s="369"/>
      <c r="E526" s="354"/>
      <c r="F526" s="354"/>
      <c r="G526" s="354"/>
      <c r="H526" s="354"/>
      <c r="I526" s="354"/>
      <c r="J526" s="354"/>
      <c r="K526" s="354"/>
      <c r="L526" s="354"/>
      <c r="M526" s="354"/>
      <c r="N526" s="354"/>
      <c r="O526" s="321"/>
      <c r="P526" s="354"/>
      <c r="Q526" s="354"/>
      <c r="R526" s="354"/>
      <c r="S526" s="369"/>
      <c r="T526" s="364"/>
      <c r="U526" s="369"/>
      <c r="V526" s="369"/>
      <c r="W526" s="354"/>
      <c r="X526" s="354"/>
      <c r="Y526" s="312">
        <f>SUMPRODUCT(E408:E511,Y408:Y511)</f>
        <v>13846314.584299335</v>
      </c>
      <c r="Z526" s="312">
        <f>SUMPRODUCT(E408:E511,Z408:Z511)</f>
        <v>18513634.736627441</v>
      </c>
      <c r="AA526" s="312">
        <f>IF(AA407="kW",SUMPRODUCT(N408:N511,P408:P511,AA408:AA511),SUMPRODUCT(E408:E511,AA408:AA511))</f>
        <v>109462.87372850285</v>
      </c>
      <c r="AB526" s="312">
        <f>IF(AB407="kW",SUMPRODUCT(N408:N511,P408:P511,AB408:AB511),SUMPRODUCT(E408:E511,AB408:AB511))</f>
        <v>0</v>
      </c>
      <c r="AC526" s="312">
        <f>IF(AC407="kW",SUMPRODUCT(N408:N511,P408:P511,AC408:AC511),SUMPRODUCT(E408:E511,AC408:AC511))</f>
        <v>0</v>
      </c>
      <c r="AD526" s="312">
        <f>IF(AD407="kW",SUMPRODUCT(N408:N511,P408:P511,AD408:AD511),SUMPRODUCT(E408:E511, AD408:AD511))</f>
        <v>0</v>
      </c>
      <c r="AE526" s="312">
        <f>IF(AE407="kW",SUMPRODUCT(N408:N511,P408:P511,AE408:AE511),SUMPRODUCT(E408:E511,AE408:AE511))</f>
        <v>0</v>
      </c>
      <c r="AF526" s="312">
        <f>IF(AF407="kW",SUMPRODUCT(N408:N511,P408:P511,AF408:AF511),SUMPRODUCT(E408:E511,AF408:AF511))</f>
        <v>0</v>
      </c>
      <c r="AG526" s="312">
        <f>IF(AG407="kW",SUMPRODUCT(N408:N511,P408:P511,AG408:AG511),SUMPRODUCT(E408:E511,AG408:AG511))</f>
        <v>0</v>
      </c>
      <c r="AH526" s="312">
        <f>IF(AH407="kW",SUMPRODUCT(N408:N511,P408:P511,AH408:AH511),SUMPRODUCT(E408:E511,AH408:AH511))</f>
        <v>0</v>
      </c>
      <c r="AI526" s="312">
        <f>IF(AI407="kW",SUMPRODUCT(N408:N511,P408:P511,AI408:AI511),SUMPRODUCT(E408:E511,AI408:AI511))</f>
        <v>0</v>
      </c>
      <c r="AJ526" s="312">
        <f>IF(AJ407="kW",SUMPRODUCT(N408:N511,P408:P511,AJ408:AJ511),SUMPRODUCT(E408:E511,AJ408:AJ511))</f>
        <v>0</v>
      </c>
      <c r="AK526" s="312">
        <f>IF(AK407="kW",SUMPRODUCT(N408:N511,P408:P511,AK408:AK511),SUMPRODUCT(E408:E511,AK408:AK511))</f>
        <v>0</v>
      </c>
      <c r="AL526" s="312">
        <f>IF(AL407="kW",SUMPRODUCT(N408:N511,P408:P511,AL408:AL511),SUMPRODUCT(E408:E511,AL408:AL511))</f>
        <v>0</v>
      </c>
      <c r="AM526" s="372"/>
    </row>
    <row r="527" spans="1:39" ht="15">
      <c r="B527" s="345" t="s">
        <v>203</v>
      </c>
      <c r="C527" s="375"/>
      <c r="D527" s="300"/>
      <c r="E527" s="300"/>
      <c r="F527" s="300"/>
      <c r="G527" s="300"/>
      <c r="H527" s="300"/>
      <c r="I527" s="300"/>
      <c r="J527" s="300"/>
      <c r="K527" s="300"/>
      <c r="L527" s="300"/>
      <c r="M527" s="300"/>
      <c r="N527" s="300"/>
      <c r="O527" s="376"/>
      <c r="P527" s="300"/>
      <c r="Q527" s="300"/>
      <c r="R527" s="300"/>
      <c r="S527" s="325"/>
      <c r="T527" s="330"/>
      <c r="U527" s="330"/>
      <c r="V527" s="300"/>
      <c r="W527" s="300"/>
      <c r="X527" s="330"/>
      <c r="Y527" s="312">
        <f>SUMPRODUCT(F408:F511,Y408:Y511)</f>
        <v>13160188.155199334</v>
      </c>
      <c r="Z527" s="312">
        <f>SUMPRODUCT(F408:F511,Z408:Z511)</f>
        <v>18007058.943627443</v>
      </c>
      <c r="AA527" s="312">
        <f>IF(AA407="kW",SUMPRODUCT(N408:N511,Q408:Q511,AA408:AA511),SUMPRODUCT(F408:F511,AA408:AA511))</f>
        <v>109462.87372850285</v>
      </c>
      <c r="AB527" s="312">
        <f>IF(AB407="kW",SUMPRODUCT(N408:N511,Q408:Q511,AB408:AB511),SUMPRODUCT(F408:F511,AB408:AB511))</f>
        <v>0</v>
      </c>
      <c r="AC527" s="312">
        <f>IF(AC407="kW",SUMPRODUCT(N408:N511,Q408:Q511,AC408:AC511),SUMPRODUCT(F408:F511, AC408:AC511))</f>
        <v>0</v>
      </c>
      <c r="AD527" s="312">
        <f>IF(AD407="kW",SUMPRODUCT(N408:N511,Q408:Q511,AD408:AD511),SUMPRODUCT(F408:F511, AD408:AD511))</f>
        <v>0</v>
      </c>
      <c r="AE527" s="312">
        <f>IF(AE407="kW",SUMPRODUCT(N408:N511,Q408:Q511,AE408:AE511),SUMPRODUCT(F408:F511,AE408:AE511))</f>
        <v>0</v>
      </c>
      <c r="AF527" s="312">
        <f>IF(AF407="kW",SUMPRODUCT(N408:N511,Q408:Q511,AF408:AF511),SUMPRODUCT(F408:F511,AF408:AF511))</f>
        <v>0</v>
      </c>
      <c r="AG527" s="312">
        <f>IF(AG407="kW",SUMPRODUCT(N408:N511,Q408:Q511,AG408:AG511),SUMPRODUCT(F408:F511,AG408:AG511))</f>
        <v>0</v>
      </c>
      <c r="AH527" s="312">
        <f>IF(AH407="kW",SUMPRODUCT(N408:N511,Q408:Q511,AH408:AH511),SUMPRODUCT(F408:F511,AH408:AH511))</f>
        <v>0</v>
      </c>
      <c r="AI527" s="312">
        <f>IF(AI407="kW",SUMPRODUCT(N408:N511,Q408:Q511,AI408:AI511),SUMPRODUCT(F408:F511,AI408:AI511))</f>
        <v>0</v>
      </c>
      <c r="AJ527" s="312">
        <f>IF(AJ407="kW",SUMPRODUCT(N408:N511,Q408:Q511,AJ408:AJ511),SUMPRODUCT(F408:F511,AJ408:AJ511))</f>
        <v>0</v>
      </c>
      <c r="AK527" s="312">
        <f>IF(AK407="kW",SUMPRODUCT(N408:N511,Q408:Q511,AK408:AK511),SUMPRODUCT(F408:F511,AK408:AK511))</f>
        <v>0</v>
      </c>
      <c r="AL527" s="312">
        <f>IF(AL407="kW",SUMPRODUCT(N408:N511,Q408:Q511,AL408:AL511),SUMPRODUCT(F408:F511,AL408:AL511))</f>
        <v>0</v>
      </c>
      <c r="AM527" s="357"/>
    </row>
    <row r="528" spans="1:39" ht="15">
      <c r="B528" s="345" t="s">
        <v>204</v>
      </c>
      <c r="C528" s="375"/>
      <c r="D528" s="300"/>
      <c r="E528" s="300"/>
      <c r="F528" s="300"/>
      <c r="G528" s="300"/>
      <c r="H528" s="300"/>
      <c r="I528" s="300"/>
      <c r="J528" s="300"/>
      <c r="K528" s="300"/>
      <c r="L528" s="300"/>
      <c r="M528" s="300"/>
      <c r="N528" s="300"/>
      <c r="O528" s="376"/>
      <c r="P528" s="300"/>
      <c r="Q528" s="300"/>
      <c r="R528" s="300"/>
      <c r="S528" s="325"/>
      <c r="T528" s="330"/>
      <c r="U528" s="330"/>
      <c r="V528" s="300"/>
      <c r="W528" s="300"/>
      <c r="X528" s="330"/>
      <c r="Y528" s="312">
        <f>SUMPRODUCT(G408:G511,Y408:Y511)</f>
        <v>13141484.129073037</v>
      </c>
      <c r="Z528" s="312">
        <f>SUMPRODUCT(G408:G511,Z408:Z511)</f>
        <v>15093922.805827443</v>
      </c>
      <c r="AA528" s="312">
        <f>IF(AA407="kW",SUMPRODUCT(N408:N511,R408:R511,AA408:AA511),SUMPRODUCT(G408:G511,AA408:AA511))</f>
        <v>108139.66051091284</v>
      </c>
      <c r="AB528" s="312">
        <f>IF(AB407="kW",SUMPRODUCT(N408:N511,R408:R511,AB408:AB511),SUMPRODUCT(G408:G511,AB408:AB511))</f>
        <v>0</v>
      </c>
      <c r="AC528" s="312">
        <f>IF(AC407="kW",SUMPRODUCT(N408:N511,R408:R511,AC408:AC511),SUMPRODUCT(G408:G511, AC408:AC511))</f>
        <v>0</v>
      </c>
      <c r="AD528" s="312">
        <f>IF(AD407="kW",SUMPRODUCT(N408:N511,R408:R511,AD408:AD511),SUMPRODUCT(G408:G511, AD408:AD511))</f>
        <v>0</v>
      </c>
      <c r="AE528" s="312">
        <f>IF(AE407="kW",SUMPRODUCT(N408:N511,R408:R511,AE408:AE511),SUMPRODUCT(G408:G511,AE408:AE511))</f>
        <v>0</v>
      </c>
      <c r="AF528" s="312">
        <f>IF(AF407="kW",SUMPRODUCT(N408:N511,R408:R511,AF408:AF511),SUMPRODUCT(G408:G511,AF408:AF511))</f>
        <v>0</v>
      </c>
      <c r="AG528" s="312">
        <f>IF(AG407="kW",SUMPRODUCT(N408:N511,R408:R511,AG408:AG511),SUMPRODUCT(G408:G511,AG408:AG511))</f>
        <v>0</v>
      </c>
      <c r="AH528" s="312">
        <f>IF(AH407="kW",SUMPRODUCT(N408:N511,R408:R511,AH408:AH511),SUMPRODUCT(G408:G511,AH408:AH511))</f>
        <v>0</v>
      </c>
      <c r="AI528" s="312">
        <f>IF(AI407="kW",SUMPRODUCT(N408:N511,R408:R511,AI408:AI511),SUMPRODUCT(G408:G511,AI408:AI511))</f>
        <v>0</v>
      </c>
      <c r="AJ528" s="312">
        <f>IF(AJ407="kW",SUMPRODUCT(N408:N511,R408:R511,AJ408:AJ511),SUMPRODUCT(G408:G511,AJ408:AJ511))</f>
        <v>0</v>
      </c>
      <c r="AK528" s="312">
        <f>IF(AK407="kW",SUMPRODUCT(N408:N511,R408:R511,AK408:AK511),SUMPRODUCT(G408:G511,AK408:AK511))</f>
        <v>0</v>
      </c>
      <c r="AL528" s="312">
        <f>IF(AL407="kW",SUMPRODUCT(N408:N511,R408:R511,AL408:AL511),SUMPRODUCT(G408:G511,AL408:AL511))</f>
        <v>0</v>
      </c>
      <c r="AM528" s="357"/>
    </row>
    <row r="529" spans="2:39" ht="15">
      <c r="B529" s="345" t="s">
        <v>205</v>
      </c>
      <c r="C529" s="375"/>
      <c r="D529" s="300"/>
      <c r="E529" s="300"/>
      <c r="F529" s="300"/>
      <c r="G529" s="300"/>
      <c r="H529" s="300"/>
      <c r="I529" s="300"/>
      <c r="J529" s="300"/>
      <c r="K529" s="300"/>
      <c r="L529" s="300"/>
      <c r="M529" s="300"/>
      <c r="N529" s="300"/>
      <c r="O529" s="376"/>
      <c r="P529" s="300"/>
      <c r="Q529" s="300"/>
      <c r="R529" s="300"/>
      <c r="S529" s="325"/>
      <c r="T529" s="330"/>
      <c r="U529" s="330"/>
      <c r="V529" s="300"/>
      <c r="W529" s="300"/>
      <c r="X529" s="330"/>
      <c r="Y529" s="312">
        <f>SUMPRODUCT(H408:H511,Y408:Y511)</f>
        <v>12902435.010111734</v>
      </c>
      <c r="Z529" s="312">
        <f>SUMPRODUCT(H408:H511,Z408:Z511)</f>
        <v>15093922.805827443</v>
      </c>
      <c r="AA529" s="312">
        <f>IF(AA407="kW",SUMPRODUCT(N408:N511,S408:S511,AA408:AA511),SUMPRODUCT(H408:H511,AA408:AA511))</f>
        <v>103327.56552491285</v>
      </c>
      <c r="AB529" s="312">
        <f>IF(AB407="kW",SUMPRODUCT(N408:N511,S408:S511,AB408:AB511),SUMPRODUCT(H408:H511,AB408:AB511))</f>
        <v>0</v>
      </c>
      <c r="AC529" s="312">
        <f>IF(AC407="kW",SUMPRODUCT(N408:N511,S408:S511,AC408:AC511),SUMPRODUCT(H408:H511, AC408:AC511))</f>
        <v>0</v>
      </c>
      <c r="AD529" s="312">
        <f>IF(AD407="kW",SUMPRODUCT(N408:N511,S408:S511,AD408:AD511),SUMPRODUCT(H408:H511, AD408:AD511))</f>
        <v>0</v>
      </c>
      <c r="AE529" s="312">
        <f>IF(AE407="kW",SUMPRODUCT(N408:N511,S408:S511,AE408:AE511),SUMPRODUCT(H408:H511,AE408:AE511))</f>
        <v>0</v>
      </c>
      <c r="AF529" s="312">
        <f>IF(AF407="kW",SUMPRODUCT(N408:N511,S408:S511,AF408:AF511),SUMPRODUCT(H408:H511,AF408:AF511))</f>
        <v>0</v>
      </c>
      <c r="AG529" s="312">
        <f>IF(AG407="kW",SUMPRODUCT(N408:N511,S408:S511,AG408:AG511),SUMPRODUCT(H408:H511,AG408:AG511))</f>
        <v>0</v>
      </c>
      <c r="AH529" s="312">
        <f>IF(AH407="kW",SUMPRODUCT(N408:N511,S408:S511,AH408:AH511),SUMPRODUCT(H408:H511,AH408:AH511))</f>
        <v>0</v>
      </c>
      <c r="AI529" s="312">
        <f>IF(AI407="kW",SUMPRODUCT(N408:N511,S408:S511,AI408:AI511),SUMPRODUCT(H408:H511,AI408:AI511))</f>
        <v>0</v>
      </c>
      <c r="AJ529" s="312">
        <f>IF(AJ407="kW",SUMPRODUCT(N408:N511,S408:S511,AJ408:AJ511),SUMPRODUCT(H408:H511,AJ408:AJ511))</f>
        <v>0</v>
      </c>
      <c r="AK529" s="312">
        <f>IF(AK407="kW",SUMPRODUCT(N408:N511,S408:S511,AK408:AK511),SUMPRODUCT(H408:H511,AK408:AK511))</f>
        <v>0</v>
      </c>
      <c r="AL529" s="312">
        <f>IF(AL407="kW",SUMPRODUCT(N408:N511,S408:S511,AL408:AL511),SUMPRODUCT(H408:H511,AL408:AL511))</f>
        <v>0</v>
      </c>
      <c r="AM529" s="357"/>
    </row>
    <row r="530" spans="2:39" ht="15">
      <c r="B530" s="345" t="s">
        <v>206</v>
      </c>
      <c r="C530" s="375"/>
      <c r="D530" s="300"/>
      <c r="E530" s="300"/>
      <c r="F530" s="300"/>
      <c r="G530" s="300"/>
      <c r="H530" s="300"/>
      <c r="I530" s="300"/>
      <c r="J530" s="300"/>
      <c r="K530" s="300"/>
      <c r="L530" s="300"/>
      <c r="M530" s="300"/>
      <c r="N530" s="300"/>
      <c r="O530" s="376"/>
      <c r="P530" s="300"/>
      <c r="Q530" s="300"/>
      <c r="R530" s="300"/>
      <c r="S530" s="325"/>
      <c r="T530" s="330"/>
      <c r="U530" s="330"/>
      <c r="V530" s="300"/>
      <c r="W530" s="300"/>
      <c r="X530" s="330"/>
      <c r="Y530" s="312">
        <f>SUMPRODUCT(I408:I511,Y408:Y511)</f>
        <v>12683366.00186</v>
      </c>
      <c r="Z530" s="312">
        <f>SUMPRODUCT(I408:I511,Z408:Z511)</f>
        <v>14758566.199860834</v>
      </c>
      <c r="AA530" s="312">
        <f>IF(AA407="kW",SUMPRODUCT(N408:N511,T408:T511,AA408:AA511),SUMPRODUCT(I408:I511,AA408:AA511))</f>
        <v>100489.23377797061</v>
      </c>
      <c r="AB530" s="312">
        <f>IF(AB407="kW",SUMPRODUCT(N408:N511,T408:T511,AB408:AB511),SUMPRODUCT(I408:I511,AB408:AB511))</f>
        <v>0</v>
      </c>
      <c r="AC530" s="312">
        <f>IF(AC407="kW",SUMPRODUCT(N408:N511,T408:T511,AC408:AC511),SUMPRODUCT(I408:I511, AC408:AC511))</f>
        <v>0</v>
      </c>
      <c r="AD530" s="312">
        <f>IF(AD407="kW",SUMPRODUCT(N408:N511,T408:T511,AD408:AD511),SUMPRODUCT(I408:I511, AD408:AD511))</f>
        <v>0</v>
      </c>
      <c r="AE530" s="312">
        <f>IF(AE407="kW",SUMPRODUCT(N408:N511,T408:T511,AE408:AE511),SUMPRODUCT(I408:I511,AE408:AE511))</f>
        <v>0</v>
      </c>
      <c r="AF530" s="312">
        <f>IF(AF407="kW",SUMPRODUCT(N408:N511,T408:T511,AF408:AF511),SUMPRODUCT(I408:I511,AF408:AF511))</f>
        <v>0</v>
      </c>
      <c r="AG530" s="312">
        <f>IF(AG407="kW",SUMPRODUCT(N408:N511,T408:T511,AG408:AG511),SUMPRODUCT(I408:I511,AG408:AG511))</f>
        <v>0</v>
      </c>
      <c r="AH530" s="312">
        <f>IF(AH407="kW",SUMPRODUCT(N408:N511,T408:T511,AH408:AH511),SUMPRODUCT(I408:I511,AH408:AH511))</f>
        <v>0</v>
      </c>
      <c r="AI530" s="312">
        <f>IF(AI407="kW",SUMPRODUCT(N408:N511,T408:T511,AI408:AI511),SUMPRODUCT(I408:I511,AI408:AI511))</f>
        <v>0</v>
      </c>
      <c r="AJ530" s="312">
        <f>IF(AJ407="kW",SUMPRODUCT(N408:N511,T408:T511,AJ408:AJ511),SUMPRODUCT(I408:I511,AJ408:AJ511))</f>
        <v>0</v>
      </c>
      <c r="AK530" s="312">
        <f>IF(AK407="kW",SUMPRODUCT(N408:N511,T408:T511,AK408:AK511),SUMPRODUCT(I408:I511,AK408:AK511))</f>
        <v>0</v>
      </c>
      <c r="AL530" s="312">
        <f>IF(AL407="kW",SUMPRODUCT(N408:N511,T408:T511,AL408:AL511),SUMPRODUCT(I408:I511,AL408:AL511))</f>
        <v>0</v>
      </c>
      <c r="AM530" s="357"/>
    </row>
    <row r="531" spans="2:39" ht="15">
      <c r="B531" s="399" t="s">
        <v>207</v>
      </c>
      <c r="C531" s="378"/>
      <c r="D531" s="402"/>
      <c r="E531" s="402"/>
      <c r="F531" s="402"/>
      <c r="G531" s="402"/>
      <c r="H531" s="402"/>
      <c r="I531" s="402"/>
      <c r="J531" s="402"/>
      <c r="K531" s="402"/>
      <c r="L531" s="402"/>
      <c r="M531" s="402"/>
      <c r="N531" s="402"/>
      <c r="O531" s="401"/>
      <c r="P531" s="402"/>
      <c r="Q531" s="402"/>
      <c r="R531" s="402"/>
      <c r="S531" s="383"/>
      <c r="T531" s="403"/>
      <c r="U531" s="403"/>
      <c r="V531" s="402"/>
      <c r="W531" s="402"/>
      <c r="X531" s="403"/>
      <c r="Y531" s="347">
        <f>SUMPRODUCT(J408:J511,Y408:Y511)</f>
        <v>12674557.899559999</v>
      </c>
      <c r="Z531" s="347">
        <f>SUMPRODUCT(J408:J511,Z408:Z511)</f>
        <v>14542209.957660835</v>
      </c>
      <c r="AA531" s="347">
        <f>IF(AA407="kW",SUMPRODUCT(N408:N511,U408:U511,AA408:AA511),SUMPRODUCT(J408:J511,AA408:AA511))</f>
        <v>97975.53315253061</v>
      </c>
      <c r="AB531" s="347">
        <f>IF(AB407="kW",SUMPRODUCT(N408:N511,U408:U511,AB408:AB511),SUMPRODUCT(J408:J511,AB408:AB511))</f>
        <v>0</v>
      </c>
      <c r="AC531" s="347">
        <f>IF(AC407="kW",SUMPRODUCT(N408:N511,U408:U511,AC408:AC511),SUMPRODUCT(J408:J511, AC408:AC511))</f>
        <v>0</v>
      </c>
      <c r="AD531" s="347">
        <f>IF(AD407="kW",SUMPRODUCT(N408:N511,U408:U511,AD408:AD511),SUMPRODUCT(J408:J511, AD408:AD511))</f>
        <v>0</v>
      </c>
      <c r="AE531" s="347">
        <f>IF(AE407="kW",SUMPRODUCT(N408:N511,U408:U511,AE408:AE511),SUMPRODUCT(J408:J511,AE408:AE511))</f>
        <v>0</v>
      </c>
      <c r="AF531" s="347">
        <f>IF(AF407="kW",SUMPRODUCT(N408:N511,U408:U511,AF408:AF511),SUMPRODUCT(J408:J511,AF408:AF511))</f>
        <v>0</v>
      </c>
      <c r="AG531" s="347">
        <f>IF(AG407="kW",SUMPRODUCT(N408:N511,U408:U511,AG408:AG511),SUMPRODUCT(J408:J511,AG408:AG511))</f>
        <v>0</v>
      </c>
      <c r="AH531" s="347">
        <f>IF(AH407="kW",SUMPRODUCT(N408:N511,U408:U511,AH408:AH511),SUMPRODUCT(J408:J511,AH408:AH511))</f>
        <v>0</v>
      </c>
      <c r="AI531" s="347">
        <f>IF(AI407="kW",SUMPRODUCT(N408:N511,U408:U511,AI408:AI511),SUMPRODUCT(J408:J511,AI408:AI511))</f>
        <v>0</v>
      </c>
      <c r="AJ531" s="347">
        <f>IF(AJ407="kW",SUMPRODUCT(N408:N511,U408:U511,AJ408:AJ511),SUMPRODUCT(J408:J511,AJ408:AJ511))</f>
        <v>0</v>
      </c>
      <c r="AK531" s="347">
        <f>IF(AK407="kW",SUMPRODUCT(N408:N511,U408:U511,AK408:AK511),SUMPRODUCT(J408:J511,AK408:AK511))</f>
        <v>0</v>
      </c>
      <c r="AL531" s="347">
        <f>IF(AL407="kW",SUMPRODUCT(N408:N511,U408:U511,AL408:AL511),SUMPRODUCT(J408:J511,AL408:AL511))</f>
        <v>0</v>
      </c>
      <c r="AM531" s="404"/>
    </row>
    <row r="532" spans="2:39" ht="22.5" customHeight="1">
      <c r="B532" s="386" t="s">
        <v>226</v>
      </c>
      <c r="C532" s="405"/>
      <c r="D532" s="406"/>
      <c r="E532" s="406"/>
      <c r="F532" s="406"/>
      <c r="G532" s="406"/>
      <c r="H532" s="406"/>
      <c r="I532" s="406"/>
      <c r="J532" s="406"/>
      <c r="K532" s="406"/>
      <c r="L532" s="406"/>
      <c r="M532" s="406"/>
      <c r="N532" s="406"/>
      <c r="O532" s="406"/>
      <c r="P532" s="406"/>
      <c r="Q532" s="406"/>
      <c r="R532" s="406"/>
      <c r="S532" s="389"/>
      <c r="T532" s="390"/>
      <c r="U532" s="406"/>
      <c r="V532" s="406"/>
      <c r="W532" s="406"/>
      <c r="X532" s="406"/>
      <c r="Y532" s="423"/>
      <c r="Z532" s="423"/>
      <c r="AA532" s="423"/>
      <c r="AB532" s="423"/>
      <c r="AC532" s="423"/>
      <c r="AD532" s="423"/>
      <c r="AE532" s="423"/>
      <c r="AF532" s="423"/>
      <c r="AG532" s="423"/>
      <c r="AH532" s="423"/>
      <c r="AI532" s="423"/>
      <c r="AJ532" s="423"/>
      <c r="AK532" s="423"/>
      <c r="AL532" s="423"/>
      <c r="AM532" s="407"/>
    </row>
    <row r="534" spans="2:39" ht="14.4">
      <c r="B534" s="618" t="s">
        <v>578</v>
      </c>
    </row>
    <row r="538" spans="2:39">
      <c r="Y538" s="766"/>
      <c r="Z538" s="766"/>
      <c r="AA538" s="766"/>
    </row>
    <row r="539" spans="2:39">
      <c r="Y539" s="766"/>
      <c r="Z539" s="766"/>
      <c r="AA539" s="766"/>
    </row>
    <row r="540" spans="2:39">
      <c r="Y540" s="766"/>
      <c r="Z540" s="766"/>
      <c r="AA540" s="766"/>
    </row>
    <row r="541" spans="2:39">
      <c r="Y541" s="767"/>
      <c r="Z541" s="767"/>
      <c r="AA541" s="767"/>
    </row>
    <row r="542" spans="2:39">
      <c r="Y542" s="768"/>
      <c r="Z542" s="768"/>
      <c r="AA542" s="768"/>
      <c r="AB542" s="768"/>
    </row>
    <row r="546" spans="4:29">
      <c r="Y546" s="766"/>
      <c r="Z546" s="766"/>
      <c r="AA546" s="766"/>
    </row>
    <row r="547" spans="4:29">
      <c r="Y547" s="766"/>
      <c r="Z547" s="766"/>
      <c r="AA547" s="766"/>
    </row>
    <row r="548" spans="4:29">
      <c r="Y548" s="766"/>
      <c r="Z548" s="766"/>
      <c r="AA548" s="766"/>
    </row>
    <row r="550" spans="4:29">
      <c r="Y550" s="768"/>
      <c r="Z550" s="768"/>
      <c r="AA550" s="768"/>
      <c r="AB550" s="768"/>
    </row>
    <row r="553" spans="4:29" outlineLevel="1"/>
    <row r="554" spans="4:29" outlineLevel="1"/>
    <row r="555" spans="4:29" ht="41.4" outlineLevel="1">
      <c r="D555" s="774" t="s">
        <v>723</v>
      </c>
      <c r="E555" s="774"/>
      <c r="F555" s="774"/>
      <c r="G555" s="774"/>
      <c r="H555" s="774"/>
      <c r="I555" s="774"/>
      <c r="J555" s="774"/>
      <c r="K555" s="774"/>
      <c r="L555" s="774"/>
      <c r="M555" s="774"/>
      <c r="N555" s="774"/>
      <c r="O555" s="774" t="s">
        <v>722</v>
      </c>
      <c r="P555" s="774"/>
      <c r="Q555" s="774"/>
      <c r="R555" s="774"/>
      <c r="S555" s="774"/>
      <c r="T555" s="774"/>
      <c r="U555" s="774"/>
      <c r="V555" s="774"/>
      <c r="W555" s="774"/>
      <c r="X555" s="774"/>
      <c r="Y555" s="775" t="s">
        <v>720</v>
      </c>
      <c r="Z555" s="775" t="s">
        <v>721</v>
      </c>
      <c r="AA555" s="775" t="s">
        <v>747</v>
      </c>
      <c r="AB555" s="776" t="s">
        <v>744</v>
      </c>
      <c r="AC555" s="775" t="s">
        <v>745</v>
      </c>
    </row>
    <row r="556" spans="4:29" outlineLevel="1">
      <c r="D556" s="398" t="s">
        <v>707</v>
      </c>
      <c r="E556" s="275" t="s">
        <v>707</v>
      </c>
      <c r="F556" s="275" t="s">
        <v>707</v>
      </c>
      <c r="G556" s="275" t="s">
        <v>707</v>
      </c>
      <c r="H556" s="275" t="s">
        <v>707</v>
      </c>
      <c r="I556" s="275" t="s">
        <v>707</v>
      </c>
      <c r="J556" s="275" t="s">
        <v>707</v>
      </c>
      <c r="K556" s="275" t="s">
        <v>707</v>
      </c>
      <c r="L556" s="275" t="s">
        <v>707</v>
      </c>
      <c r="M556" s="275" t="s">
        <v>707</v>
      </c>
      <c r="N556" s="275" t="s">
        <v>707</v>
      </c>
      <c r="O556" s="771" t="s">
        <v>27</v>
      </c>
      <c r="Y556" s="769">
        <f>Y513*2</f>
        <v>31686614.055999998</v>
      </c>
      <c r="Z556" s="769">
        <f>Y556/2</f>
        <v>15843307.027999999</v>
      </c>
      <c r="AA556" s="773">
        <f>Y556-Z556</f>
        <v>15843307.027999999</v>
      </c>
      <c r="AB556" s="767">
        <f>Y516</f>
        <v>0</v>
      </c>
      <c r="AC556" s="768">
        <f>AA556*AB556</f>
        <v>0</v>
      </c>
    </row>
    <row r="557" spans="4:29" outlineLevel="1">
      <c r="D557" s="398" t="s">
        <v>708</v>
      </c>
      <c r="E557" s="275" t="s">
        <v>724</v>
      </c>
      <c r="F557" s="275" t="s">
        <v>725</v>
      </c>
      <c r="G557" s="275" t="s">
        <v>726</v>
      </c>
      <c r="H557" s="275" t="s">
        <v>727</v>
      </c>
      <c r="I557" s="275" t="s">
        <v>728</v>
      </c>
      <c r="J557" s="275" t="s">
        <v>729</v>
      </c>
      <c r="K557" s="275" t="s">
        <v>730</v>
      </c>
      <c r="L557" s="275" t="s">
        <v>731</v>
      </c>
      <c r="M557" s="275" t="s">
        <v>732</v>
      </c>
      <c r="N557" s="275" t="s">
        <v>733</v>
      </c>
      <c r="O557" s="771" t="s">
        <v>27</v>
      </c>
      <c r="Y557" s="769">
        <f>Z513*2</f>
        <v>41331281.163199998</v>
      </c>
      <c r="Z557" s="769">
        <f t="shared" ref="Z557:Z558" si="168">Y557/2</f>
        <v>20665640.581599999</v>
      </c>
      <c r="AA557" s="773">
        <f t="shared" ref="AA557:AA558" si="169">Y557-Z557</f>
        <v>20665640.581599999</v>
      </c>
      <c r="AB557" s="767">
        <f>Z516</f>
        <v>0</v>
      </c>
      <c r="AC557" s="768">
        <f t="shared" ref="AC557:AC558" si="170">AA557*AB557</f>
        <v>0</v>
      </c>
    </row>
    <row r="558" spans="4:29" ht="14.4" outlineLevel="1" thickBot="1">
      <c r="D558" s="398" t="s">
        <v>709</v>
      </c>
      <c r="E558" s="275" t="s">
        <v>734</v>
      </c>
      <c r="F558" s="275" t="s">
        <v>735</v>
      </c>
      <c r="G558" s="275" t="s">
        <v>736</v>
      </c>
      <c r="H558" s="275" t="s">
        <v>737</v>
      </c>
      <c r="I558" s="275" t="s">
        <v>738</v>
      </c>
      <c r="J558" s="275" t="s">
        <v>739</v>
      </c>
      <c r="K558" s="275" t="s">
        <v>740</v>
      </c>
      <c r="L558" s="275" t="s">
        <v>741</v>
      </c>
      <c r="M558" s="275" t="s">
        <v>742</v>
      </c>
      <c r="N558" s="275" t="s">
        <v>743</v>
      </c>
      <c r="O558" s="771" t="s">
        <v>28</v>
      </c>
      <c r="Y558" s="769">
        <f>AA513*2</f>
        <v>220446.87791999997</v>
      </c>
      <c r="Z558" s="769">
        <f t="shared" si="168"/>
        <v>110223.43895999998</v>
      </c>
      <c r="AA558" s="773">
        <f t="shared" si="169"/>
        <v>110223.43895999998</v>
      </c>
      <c r="AB558" s="767">
        <f>AA516</f>
        <v>0</v>
      </c>
      <c r="AC558" s="768">
        <f t="shared" si="170"/>
        <v>0</v>
      </c>
    </row>
    <row r="559" spans="4:29" ht="14.4" outlineLevel="1" thickBot="1">
      <c r="AB559" s="770" t="s">
        <v>470</v>
      </c>
      <c r="AC559" s="772">
        <f>SUM(AC556:AC558)</f>
        <v>0</v>
      </c>
    </row>
    <row r="560" spans="4:29" outlineLevel="1"/>
    <row r="561" spans="4:29" outlineLevel="1"/>
    <row r="562" spans="4:29" outlineLevel="1"/>
    <row r="563" spans="4:29" ht="41.4" outlineLevel="1">
      <c r="D563" s="774" t="s">
        <v>723</v>
      </c>
      <c r="E563" s="774"/>
      <c r="F563" s="774"/>
      <c r="G563" s="774"/>
      <c r="H563" s="774"/>
      <c r="I563" s="774"/>
      <c r="J563" s="774"/>
      <c r="K563" s="774"/>
      <c r="L563" s="774"/>
      <c r="M563" s="774"/>
      <c r="N563" s="774"/>
      <c r="O563" s="774" t="s">
        <v>722</v>
      </c>
      <c r="P563" s="774"/>
      <c r="Q563" s="774"/>
      <c r="R563" s="774"/>
      <c r="S563" s="774"/>
      <c r="T563" s="774"/>
      <c r="U563" s="774"/>
      <c r="V563" s="774"/>
      <c r="W563" s="774"/>
      <c r="X563" s="774"/>
      <c r="Y563" s="775" t="s">
        <v>720</v>
      </c>
      <c r="Z563" s="775" t="s">
        <v>721</v>
      </c>
      <c r="AA563" s="775" t="s">
        <v>746</v>
      </c>
      <c r="AB563" s="776" t="s">
        <v>744</v>
      </c>
      <c r="AC563" s="775" t="s">
        <v>745</v>
      </c>
    </row>
    <row r="564" spans="4:29" outlineLevel="1">
      <c r="D564" s="398" t="s">
        <v>707</v>
      </c>
      <c r="E564" s="275" t="s">
        <v>707</v>
      </c>
      <c r="F564" s="275" t="s">
        <v>707</v>
      </c>
      <c r="G564" s="275" t="s">
        <v>707</v>
      </c>
      <c r="H564" s="275" t="s">
        <v>707</v>
      </c>
      <c r="I564" s="275" t="s">
        <v>707</v>
      </c>
      <c r="J564" s="275" t="s">
        <v>707</v>
      </c>
      <c r="K564" s="275" t="s">
        <v>707</v>
      </c>
      <c r="L564" s="275" t="s">
        <v>707</v>
      </c>
      <c r="M564" s="275" t="s">
        <v>707</v>
      </c>
      <c r="N564" s="275" t="s">
        <v>707</v>
      </c>
      <c r="O564" s="771" t="s">
        <v>27</v>
      </c>
      <c r="Y564" s="769">
        <f>'5.  2015-2020 LRAM'!Y195*2</f>
        <v>37354622</v>
      </c>
      <c r="Z564" s="769">
        <f>'5.  2015-2020 LRAM'!Y195</f>
        <v>18677311</v>
      </c>
      <c r="AA564" s="773">
        <f>Y564-Z564</f>
        <v>18677311</v>
      </c>
      <c r="AB564" s="767">
        <f>'5.  2015-2020 LRAM'!Y198</f>
        <v>0</v>
      </c>
      <c r="AC564" s="768">
        <f>AA564*AB564</f>
        <v>0</v>
      </c>
    </row>
    <row r="565" spans="4:29" outlineLevel="1">
      <c r="D565" s="398" t="s">
        <v>708</v>
      </c>
      <c r="E565" s="275" t="s">
        <v>724</v>
      </c>
      <c r="F565" s="275" t="s">
        <v>725</v>
      </c>
      <c r="G565" s="275" t="s">
        <v>726</v>
      </c>
      <c r="H565" s="275" t="s">
        <v>727</v>
      </c>
      <c r="I565" s="275" t="s">
        <v>728</v>
      </c>
      <c r="J565" s="275" t="s">
        <v>729</v>
      </c>
      <c r="K565" s="275" t="s">
        <v>730</v>
      </c>
      <c r="L565" s="275" t="s">
        <v>731</v>
      </c>
      <c r="M565" s="275" t="s">
        <v>732</v>
      </c>
      <c r="N565" s="275" t="s">
        <v>733</v>
      </c>
      <c r="O565" s="771" t="s">
        <v>27</v>
      </c>
      <c r="Y565" s="769">
        <f>'5.  2015-2020 LRAM'!Z195*2</f>
        <v>23926162.879999999</v>
      </c>
      <c r="Z565" s="769">
        <f>'5.  2015-2020 LRAM'!Z195</f>
        <v>11963081.439999999</v>
      </c>
      <c r="AA565" s="773">
        <f t="shared" ref="AA565:AA566" si="171">Y565-Z565</f>
        <v>11963081.439999999</v>
      </c>
      <c r="AB565" s="767">
        <f>'5.  2015-2020 LRAM'!Z198</f>
        <v>0</v>
      </c>
      <c r="AC565" s="768">
        <f t="shared" ref="AC565:AC566" si="172">AA565*AB565</f>
        <v>0</v>
      </c>
    </row>
    <row r="566" spans="4:29" ht="14.4" outlineLevel="1" thickBot="1">
      <c r="D566" s="398" t="s">
        <v>709</v>
      </c>
      <c r="E566" s="275" t="s">
        <v>734</v>
      </c>
      <c r="F566" s="275" t="s">
        <v>735</v>
      </c>
      <c r="G566" s="275" t="s">
        <v>736</v>
      </c>
      <c r="H566" s="275" t="s">
        <v>737</v>
      </c>
      <c r="I566" s="275" t="s">
        <v>738</v>
      </c>
      <c r="J566" s="275" t="s">
        <v>739</v>
      </c>
      <c r="K566" s="275" t="s">
        <v>740</v>
      </c>
      <c r="L566" s="275" t="s">
        <v>741</v>
      </c>
      <c r="M566" s="275" t="s">
        <v>742</v>
      </c>
      <c r="N566" s="275" t="s">
        <v>743</v>
      </c>
      <c r="O566" s="771" t="s">
        <v>28</v>
      </c>
      <c r="Y566" s="769">
        <f>'5.  2015-2020 LRAM'!AA195*2</f>
        <v>223740.47999999998</v>
      </c>
      <c r="Z566" s="769">
        <f>'5.  2015-2020 LRAM'!AA195</f>
        <v>111870.23999999999</v>
      </c>
      <c r="AA566" s="773">
        <f t="shared" si="171"/>
        <v>111870.23999999999</v>
      </c>
      <c r="AB566" s="767">
        <f>'5.  2015-2020 LRAM'!AA198</f>
        <v>0</v>
      </c>
      <c r="AC566" s="768">
        <f t="shared" si="172"/>
        <v>0</v>
      </c>
    </row>
    <row r="567" spans="4:29" ht="14.4" outlineLevel="1" thickBot="1">
      <c r="AB567" s="770" t="s">
        <v>471</v>
      </c>
      <c r="AC567" s="772">
        <f>SUM(AC564:AC566)</f>
        <v>0</v>
      </c>
    </row>
    <row r="568" spans="4:29" outlineLevel="1"/>
    <row r="569" spans="4:29" outlineLevel="1"/>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B147:B148"/>
    <mergeCell ref="C147:C148"/>
    <mergeCell ref="E147:M147"/>
    <mergeCell ref="P147:X147"/>
    <mergeCell ref="C5:D5"/>
    <mergeCell ref="C7:AM7"/>
    <mergeCell ref="C8:AM8"/>
    <mergeCell ref="C9:AM9"/>
    <mergeCell ref="C10:AM10"/>
    <mergeCell ref="C11:AM11"/>
    <mergeCell ref="Y19:AM19"/>
    <mergeCell ref="Y147:AM147"/>
    <mergeCell ref="P19:X19"/>
    <mergeCell ref="E19:M19"/>
    <mergeCell ref="N19:N20"/>
    <mergeCell ref="N147:N148"/>
    <mergeCell ref="B3:B4"/>
    <mergeCell ref="B7:B8"/>
    <mergeCell ref="B13:B14"/>
    <mergeCell ref="B19:B20"/>
    <mergeCell ref="C19:C20"/>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 ref="E275" location="'7-c.  2013'!A1" display="Go to Persistence Report"/>
    <hyperlink ref="E18" location="'7-a.  2011'!A1" display="Go to Persistence Report"/>
    <hyperlink ref="F146" location="'7-b.  2012'!A1" display="Go to Persistence Report"/>
    <hyperlink ref="F404" location="'7-d.  2014'!A1" display="Go to Persistence Report "/>
  </hyperlinks>
  <pageMargins left="0.23622047244094491" right="0.23622047244094491" top="0.74803149606299213" bottom="0.74803149606299213" header="0.31496062992125984" footer="0.31496062992125984"/>
  <pageSetup scale="21" fitToWidth="4" fitToHeight="4" orientation="landscape" cellComments="asDisplayed" r:id="rId1"/>
  <headerFooter>
    <oddHeader>&amp;L&amp;G</oddHeader>
    <oddFooter>&amp;R&amp;P of &amp;N</oddFooter>
  </headerFooter>
  <rowBreaks count="2" manualBreakCount="2">
    <brk id="143" max="16383" man="1"/>
    <brk id="274" max="16383"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3:BA1145"/>
  <sheetViews>
    <sheetView view="pageBreakPreview" topLeftCell="A549" zoomScale="85" zoomScaleNormal="80" zoomScaleSheetLayoutView="85" workbookViewId="0">
      <selection activeCell="F561" sqref="F561"/>
    </sheetView>
  </sheetViews>
  <sheetFormatPr defaultColWidth="9.109375" defaultRowHeight="14.4" outlineLevelRow="1" outlineLevelCol="1"/>
  <cols>
    <col min="1" max="1" width="4.5546875" style="544" customWidth="1"/>
    <col min="2" max="2" width="44.109375" style="441" customWidth="1"/>
    <col min="3" max="3" width="13.44140625" style="441" customWidth="1"/>
    <col min="4" max="4" width="17" style="441" customWidth="1"/>
    <col min="5" max="5" width="14.33203125" style="441" customWidth="1" outlineLevel="1"/>
    <col min="6" max="14" width="12" style="441" customWidth="1" outlineLevel="1"/>
    <col min="15" max="15" width="15.6640625" style="441" customWidth="1"/>
    <col min="16" max="24" width="9.109375" style="441" hidden="1" customWidth="1" outlineLevel="1"/>
    <col min="25" max="25" width="16.5546875" style="441" customWidth="1" collapsed="1"/>
    <col min="26" max="26" width="16.44140625" style="441" bestFit="1" customWidth="1"/>
    <col min="27" max="27" width="18.33203125" style="441" bestFit="1" customWidth="1"/>
    <col min="28" max="28" width="17.6640625" style="441" customWidth="1"/>
    <col min="29" max="29" width="19.6640625" style="441" customWidth="1"/>
    <col min="30" max="30" width="18.6640625" style="441" customWidth="1"/>
    <col min="31" max="35" width="14.88671875" style="441" customWidth="1"/>
    <col min="36" max="38" width="17.33203125" style="441" customWidth="1"/>
    <col min="39" max="39" width="21.109375" style="441" bestFit="1" customWidth="1"/>
    <col min="40" max="40" width="11.6640625" style="441" customWidth="1"/>
    <col min="41" max="16384" width="9.109375" style="441"/>
  </cols>
  <sheetData>
    <row r="13" spans="2:39" ht="15" thickBot="1"/>
    <row r="14" spans="2:39" ht="26.25" customHeight="1" thickBot="1">
      <c r="B14" s="937" t="s">
        <v>172</v>
      </c>
      <c r="C14" s="279" t="s">
        <v>176</v>
      </c>
      <c r="D14" s="529"/>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row>
    <row r="15" spans="2:39" ht="26.25" customHeight="1" thickBot="1">
      <c r="B15" s="937"/>
      <c r="C15" s="283" t="s">
        <v>173</v>
      </c>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row>
    <row r="16" spans="2:39" ht="28.5" customHeight="1" thickBot="1">
      <c r="B16" s="937"/>
      <c r="C16" s="933" t="s">
        <v>612</v>
      </c>
      <c r="D16" s="934"/>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row>
    <row r="17" spans="1:39" ht="15.6">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row>
    <row r="18" spans="1:39" ht="47.4" customHeight="1">
      <c r="B18" s="937" t="s">
        <v>520</v>
      </c>
      <c r="C18" s="945" t="s">
        <v>639</v>
      </c>
      <c r="D18" s="945"/>
      <c r="E18" s="945"/>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row>
    <row r="19" spans="1:39" ht="43.95" customHeight="1">
      <c r="B19" s="937"/>
      <c r="C19" s="952" t="s">
        <v>636</v>
      </c>
      <c r="D19" s="952"/>
      <c r="E19" s="952"/>
      <c r="F19" s="952"/>
      <c r="G19" s="952"/>
      <c r="H19" s="952"/>
      <c r="I19" s="952"/>
      <c r="J19" s="952"/>
      <c r="K19" s="952"/>
      <c r="L19" s="952"/>
      <c r="M19" s="952"/>
      <c r="N19" s="952"/>
      <c r="O19" s="952"/>
      <c r="P19" s="952"/>
      <c r="Q19" s="952"/>
      <c r="R19" s="952"/>
      <c r="S19" s="952"/>
      <c r="T19" s="952"/>
      <c r="U19" s="952"/>
      <c r="V19" s="952"/>
      <c r="W19" s="952"/>
      <c r="X19" s="952"/>
      <c r="Y19" s="952"/>
      <c r="Z19" s="952"/>
      <c r="AA19" s="952"/>
      <c r="AB19" s="952"/>
      <c r="AC19" s="952"/>
      <c r="AD19" s="952"/>
      <c r="AE19" s="952"/>
      <c r="AF19" s="952"/>
      <c r="AG19" s="952"/>
      <c r="AH19" s="952"/>
      <c r="AI19" s="952"/>
      <c r="AJ19" s="952"/>
      <c r="AK19" s="952"/>
      <c r="AL19" s="952"/>
      <c r="AM19" s="952"/>
    </row>
    <row r="20" spans="1:39" ht="52.95" customHeight="1">
      <c r="B20" s="295"/>
      <c r="C20" s="952" t="s">
        <v>640</v>
      </c>
      <c r="D20" s="952"/>
      <c r="E20" s="952"/>
      <c r="F20" s="952"/>
      <c r="G20" s="952"/>
      <c r="H20" s="952"/>
      <c r="I20" s="952"/>
      <c r="J20" s="952"/>
      <c r="K20" s="952"/>
      <c r="L20" s="952"/>
      <c r="M20" s="952"/>
      <c r="N20" s="952"/>
      <c r="O20" s="952"/>
      <c r="P20" s="952"/>
      <c r="Q20" s="952"/>
      <c r="R20" s="952"/>
      <c r="S20" s="952"/>
      <c r="T20" s="952"/>
      <c r="U20" s="952"/>
      <c r="V20" s="952"/>
      <c r="W20" s="952"/>
      <c r="X20" s="952"/>
      <c r="Y20" s="952"/>
      <c r="Z20" s="952"/>
      <c r="AA20" s="952"/>
      <c r="AB20" s="952"/>
      <c r="AC20" s="952"/>
      <c r="AD20" s="952"/>
      <c r="AE20" s="952"/>
      <c r="AF20" s="952"/>
      <c r="AG20" s="952"/>
      <c r="AH20" s="952"/>
      <c r="AI20" s="952"/>
      <c r="AJ20" s="952"/>
      <c r="AK20" s="952"/>
      <c r="AL20" s="952"/>
      <c r="AM20" s="952"/>
    </row>
    <row r="21" spans="1:39" ht="35.4" customHeight="1">
      <c r="B21" s="295"/>
      <c r="C21" s="952" t="s">
        <v>641</v>
      </c>
      <c r="D21" s="952"/>
      <c r="E21" s="952"/>
      <c r="F21" s="952"/>
      <c r="G21" s="952"/>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c r="AK21" s="952"/>
      <c r="AL21" s="952"/>
      <c r="AM21" s="952"/>
    </row>
    <row r="22" spans="1:39" s="869" customFormat="1" ht="54" customHeight="1">
      <c r="A22" s="868"/>
      <c r="B22" s="866"/>
      <c r="C22" s="951" t="s">
        <v>653</v>
      </c>
      <c r="D22" s="951"/>
      <c r="E22" s="951"/>
      <c r="F22" s="951"/>
      <c r="G22" s="951"/>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row>
    <row r="23" spans="1:39" ht="15.6">
      <c r="B23" s="295"/>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87"/>
      <c r="AG23" s="287"/>
      <c r="AH23" s="287"/>
      <c r="AI23" s="287"/>
      <c r="AJ23" s="287"/>
      <c r="AK23" s="287"/>
      <c r="AL23" s="287"/>
      <c r="AM23" s="287"/>
    </row>
    <row r="24" spans="1:39" ht="15.6">
      <c r="B24" s="937" t="s">
        <v>579</v>
      </c>
      <c r="C24" s="619" t="s">
        <v>581</v>
      </c>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87"/>
      <c r="AG24" s="287"/>
      <c r="AH24" s="287"/>
      <c r="AI24" s="287"/>
      <c r="AJ24" s="287"/>
      <c r="AK24" s="287"/>
      <c r="AL24" s="287"/>
      <c r="AM24" s="287"/>
    </row>
    <row r="25" spans="1:39" ht="15.6">
      <c r="B25" s="937"/>
      <c r="C25" s="619" t="s">
        <v>582</v>
      </c>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87"/>
      <c r="AG25" s="287"/>
      <c r="AH25" s="287"/>
      <c r="AI25" s="287"/>
      <c r="AJ25" s="287"/>
      <c r="AK25" s="287"/>
      <c r="AL25" s="287"/>
      <c r="AM25" s="287"/>
    </row>
    <row r="26" spans="1:39" ht="15.6">
      <c r="B26" s="561"/>
      <c r="C26" s="619" t="s">
        <v>583</v>
      </c>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87"/>
      <c r="AG26" s="287"/>
      <c r="AH26" s="287"/>
      <c r="AI26" s="287"/>
      <c r="AJ26" s="287"/>
      <c r="AK26" s="287"/>
      <c r="AL26" s="287"/>
      <c r="AM26" s="287"/>
    </row>
    <row r="27" spans="1:39" ht="15.6">
      <c r="B27" s="561"/>
      <c r="C27" s="619" t="s">
        <v>584</v>
      </c>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87"/>
      <c r="AG27" s="287"/>
      <c r="AH27" s="287"/>
      <c r="AI27" s="287"/>
      <c r="AJ27" s="287"/>
      <c r="AK27" s="287"/>
      <c r="AL27" s="287"/>
      <c r="AM27" s="287"/>
    </row>
    <row r="28" spans="1:39" ht="15.6">
      <c r="B28" s="561"/>
      <c r="C28" s="619" t="s">
        <v>585</v>
      </c>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87"/>
      <c r="AG28" s="287"/>
      <c r="AH28" s="287"/>
      <c r="AI28" s="287"/>
      <c r="AJ28" s="287"/>
      <c r="AK28" s="287"/>
      <c r="AL28" s="287"/>
      <c r="AM28" s="287"/>
    </row>
    <row r="29" spans="1:39" ht="15.6">
      <c r="B29" s="561"/>
      <c r="C29" s="619" t="s">
        <v>586</v>
      </c>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87"/>
      <c r="AG29" s="287"/>
      <c r="AH29" s="287"/>
      <c r="AI29" s="287"/>
      <c r="AJ29" s="287"/>
      <c r="AK29" s="287"/>
      <c r="AL29" s="287"/>
      <c r="AM29" s="287"/>
    </row>
    <row r="30" spans="1:39" ht="15.6">
      <c r="B30" s="561"/>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87"/>
      <c r="AG30" s="287"/>
      <c r="AH30" s="287"/>
      <c r="AI30" s="287"/>
      <c r="AJ30" s="287"/>
      <c r="AK30" s="287"/>
      <c r="AL30" s="287"/>
      <c r="AM30" s="287"/>
    </row>
    <row r="31" spans="1:39" ht="15.6">
      <c r="B31" s="561"/>
      <c r="C31" s="297"/>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87"/>
      <c r="AG31" s="287"/>
      <c r="AH31" s="287"/>
      <c r="AI31" s="287"/>
      <c r="AJ31" s="287"/>
      <c r="AK31" s="287"/>
      <c r="AL31" s="287"/>
      <c r="AM31" s="287"/>
    </row>
    <row r="32" spans="1:39">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row>
    <row r="33" spans="1:39" ht="15.6">
      <c r="B33" s="301" t="s">
        <v>269</v>
      </c>
      <c r="C33" s="302"/>
      <c r="D33" s="613" t="s">
        <v>589</v>
      </c>
      <c r="E33" s="275"/>
      <c r="F33" s="275"/>
      <c r="G33" s="275"/>
      <c r="H33" s="275"/>
      <c r="I33" s="275"/>
      <c r="J33" s="275"/>
      <c r="K33" s="275"/>
      <c r="L33" s="275"/>
      <c r="M33" s="275"/>
      <c r="N33" s="275"/>
      <c r="O33" s="302"/>
      <c r="P33" s="275"/>
      <c r="Q33" s="275"/>
      <c r="R33" s="275"/>
      <c r="S33" s="275"/>
      <c r="T33" s="275"/>
      <c r="U33" s="275"/>
      <c r="V33" s="275"/>
      <c r="W33" s="275"/>
      <c r="X33" s="275"/>
      <c r="Y33" s="292"/>
      <c r="Z33" s="289"/>
      <c r="AA33" s="289"/>
      <c r="AB33" s="289"/>
      <c r="AC33" s="289"/>
      <c r="AD33" s="289"/>
      <c r="AE33" s="289"/>
      <c r="AF33" s="289"/>
      <c r="AG33" s="289"/>
      <c r="AH33" s="289"/>
      <c r="AI33" s="289"/>
      <c r="AJ33" s="289"/>
      <c r="AK33" s="289"/>
      <c r="AL33" s="289"/>
      <c r="AM33" s="303"/>
    </row>
    <row r="34" spans="1:39" ht="36.75" customHeight="1">
      <c r="B34" s="938" t="s">
        <v>213</v>
      </c>
      <c r="C34" s="940" t="s">
        <v>33</v>
      </c>
      <c r="D34" s="305" t="s">
        <v>427</v>
      </c>
      <c r="E34" s="942" t="s">
        <v>211</v>
      </c>
      <c r="F34" s="943"/>
      <c r="G34" s="943"/>
      <c r="H34" s="943"/>
      <c r="I34" s="943"/>
      <c r="J34" s="943"/>
      <c r="K34" s="943"/>
      <c r="L34" s="943"/>
      <c r="M34" s="944"/>
      <c r="N34" s="949" t="s">
        <v>215</v>
      </c>
      <c r="O34" s="305" t="s">
        <v>428</v>
      </c>
      <c r="P34" s="942" t="s">
        <v>214</v>
      </c>
      <c r="Q34" s="943"/>
      <c r="R34" s="943"/>
      <c r="S34" s="943"/>
      <c r="T34" s="943"/>
      <c r="U34" s="943"/>
      <c r="V34" s="943"/>
      <c r="W34" s="943"/>
      <c r="X34" s="944"/>
      <c r="Y34" s="946" t="s">
        <v>246</v>
      </c>
      <c r="Z34" s="947"/>
      <c r="AA34" s="947"/>
      <c r="AB34" s="947"/>
      <c r="AC34" s="947"/>
      <c r="AD34" s="947"/>
      <c r="AE34" s="947"/>
      <c r="AF34" s="947"/>
      <c r="AG34" s="947"/>
      <c r="AH34" s="947"/>
      <c r="AI34" s="947"/>
      <c r="AJ34" s="947"/>
      <c r="AK34" s="947"/>
      <c r="AL34" s="947"/>
      <c r="AM34" s="948"/>
    </row>
    <row r="35" spans="1:39" ht="65.25" customHeight="1">
      <c r="B35" s="939"/>
      <c r="C35" s="941"/>
      <c r="D35" s="306">
        <v>2015</v>
      </c>
      <c r="E35" s="306">
        <v>2016</v>
      </c>
      <c r="F35" s="306">
        <v>2017</v>
      </c>
      <c r="G35" s="306">
        <v>2018</v>
      </c>
      <c r="H35" s="306">
        <v>2019</v>
      </c>
      <c r="I35" s="306">
        <v>2020</v>
      </c>
      <c r="J35" s="306">
        <v>2021</v>
      </c>
      <c r="K35" s="306">
        <v>2022</v>
      </c>
      <c r="L35" s="306">
        <v>2023</v>
      </c>
      <c r="M35" s="443">
        <v>2024</v>
      </c>
      <c r="N35" s="950"/>
      <c r="O35" s="306">
        <v>2015</v>
      </c>
      <c r="P35" s="306">
        <v>2016</v>
      </c>
      <c r="Q35" s="306">
        <v>2017</v>
      </c>
      <c r="R35" s="306">
        <v>2018</v>
      </c>
      <c r="S35" s="306">
        <v>2019</v>
      </c>
      <c r="T35" s="306">
        <v>2020</v>
      </c>
      <c r="U35" s="306">
        <v>2021</v>
      </c>
      <c r="V35" s="306">
        <v>2022</v>
      </c>
      <c r="W35" s="306">
        <v>2023</v>
      </c>
      <c r="X35" s="443">
        <v>2024</v>
      </c>
      <c r="Y35" s="306" t="str">
        <f>'1.  LRAMVA Summary'!D51</f>
        <v>Residential</v>
      </c>
      <c r="Z35" s="306" t="str">
        <f>'1.  LRAMVA Summary'!E51</f>
        <v>GS&lt;50 kW</v>
      </c>
      <c r="AA35" s="306" t="str">
        <f>'1.  LRAMVA Summary'!F51</f>
        <v>GS&gt;50 kW</v>
      </c>
      <c r="AB35" s="306" t="str">
        <f>'1.  LRAMVA Summary'!G51</f>
        <v>Large Use</v>
      </c>
      <c r="AC35" s="306" t="str">
        <f>'1.  LRAMVA Summary'!H51</f>
        <v>Unmetered Scattered Load</v>
      </c>
      <c r="AD35" s="306" t="str">
        <f>'1.  LRAMVA Summary'!I51</f>
        <v>Sentinel Lighting</v>
      </c>
      <c r="AE35" s="306" t="str">
        <f>'1.  LRAMVA Summary'!J51</f>
        <v>Street Lighting</v>
      </c>
      <c r="AF35" s="306" t="str">
        <f>'1.  LRAMVA Summary'!K51</f>
        <v/>
      </c>
      <c r="AG35" s="306" t="str">
        <f>'1.  LRAMVA Summary'!L51</f>
        <v/>
      </c>
      <c r="AH35" s="306" t="str">
        <f>'1.  LRAMVA Summary'!M51</f>
        <v/>
      </c>
      <c r="AI35" s="306" t="str">
        <f>'1.  LRAMVA Summary'!N51</f>
        <v/>
      </c>
      <c r="AJ35" s="306" t="str">
        <f>'1.  LRAMVA Summary'!O51</f>
        <v/>
      </c>
      <c r="AK35" s="306" t="str">
        <f>'1.  LRAMVA Summary'!P51</f>
        <v/>
      </c>
      <c r="AL35" s="306" t="str">
        <f>'1.  LRAMVA Summary'!Q51</f>
        <v/>
      </c>
      <c r="AM35" s="308" t="str">
        <f>'1.  LRAMVA Summary'!R51</f>
        <v>Total</v>
      </c>
    </row>
    <row r="36" spans="1:39" ht="16.5" customHeight="1">
      <c r="B36" s="541" t="s">
        <v>518</v>
      </c>
      <c r="C36" s="310"/>
      <c r="D36" s="310"/>
      <c r="E36" s="310"/>
      <c r="F36" s="310"/>
      <c r="G36" s="310"/>
      <c r="H36" s="310"/>
      <c r="I36" s="310"/>
      <c r="J36" s="310"/>
      <c r="K36" s="310"/>
      <c r="L36" s="310"/>
      <c r="M36" s="310"/>
      <c r="N36" s="311"/>
      <c r="O36" s="310"/>
      <c r="P36" s="310"/>
      <c r="Q36" s="310"/>
      <c r="R36" s="310"/>
      <c r="S36" s="310"/>
      <c r="T36" s="310"/>
      <c r="U36" s="310"/>
      <c r="V36" s="310"/>
      <c r="W36" s="310"/>
      <c r="X36" s="310"/>
      <c r="Y36" s="312" t="str">
        <f>'1.  LRAMVA Summary'!D52</f>
        <v>kWh</v>
      </c>
      <c r="Z36" s="312" t="str">
        <f>'1.  LRAMVA Summary'!E52</f>
        <v>kWh</v>
      </c>
      <c r="AA36" s="312" t="str">
        <f>'1.  LRAMVA Summary'!F52</f>
        <v>kW</v>
      </c>
      <c r="AB36" s="312" t="str">
        <f>'1.  LRAMVA Summary'!G52</f>
        <v>kW</v>
      </c>
      <c r="AC36" s="312" t="str">
        <f>'1.  LRAMVA Summary'!H52</f>
        <v>kWh</v>
      </c>
      <c r="AD36" s="312" t="str">
        <f>'1.  LRAMVA Summary'!I52</f>
        <v>kW</v>
      </c>
      <c r="AE36" s="312" t="str">
        <f>'1.  LRAMVA Summary'!J52</f>
        <v>kW</v>
      </c>
      <c r="AF36" s="312" t="str">
        <f>'1.  LRAMVA Summary'!K52</f>
        <v/>
      </c>
      <c r="AG36" s="312" t="str">
        <f>'1.  LRAMVA Summary'!L52</f>
        <v/>
      </c>
      <c r="AH36" s="312" t="str">
        <f>'1.  LRAMVA Summary'!M52</f>
        <v/>
      </c>
      <c r="AI36" s="312" t="str">
        <f>'1.  LRAMVA Summary'!N52</f>
        <v/>
      </c>
      <c r="AJ36" s="312" t="str">
        <f>'1.  LRAMVA Summary'!O52</f>
        <v/>
      </c>
      <c r="AK36" s="312" t="str">
        <f>'1.  LRAMVA Summary'!P52</f>
        <v/>
      </c>
      <c r="AL36" s="312" t="str">
        <f>'1.  LRAMVA Summary'!Q52</f>
        <v/>
      </c>
      <c r="AM36" s="313"/>
    </row>
    <row r="37" spans="1:39" ht="16.5" hidden="1" customHeight="1" outlineLevel="1">
      <c r="B37" s="309" t="s">
        <v>511</v>
      </c>
      <c r="C37" s="310"/>
      <c r="D37" s="310"/>
      <c r="E37" s="310"/>
      <c r="F37" s="310"/>
      <c r="G37" s="310"/>
      <c r="H37" s="310"/>
      <c r="I37" s="310"/>
      <c r="J37" s="310"/>
      <c r="K37" s="310"/>
      <c r="L37" s="310"/>
      <c r="M37" s="310"/>
      <c r="N37" s="311"/>
      <c r="O37" s="310"/>
      <c r="P37" s="310"/>
      <c r="Q37" s="310"/>
      <c r="R37" s="310"/>
      <c r="S37" s="310"/>
      <c r="T37" s="310"/>
      <c r="U37" s="310"/>
      <c r="V37" s="310"/>
      <c r="W37" s="310"/>
      <c r="X37" s="310"/>
      <c r="Y37" s="312"/>
      <c r="Z37" s="312"/>
      <c r="AA37" s="312"/>
      <c r="AB37" s="312"/>
      <c r="AC37" s="312"/>
      <c r="AD37" s="312"/>
      <c r="AE37" s="312"/>
      <c r="AF37" s="312"/>
      <c r="AG37" s="312"/>
      <c r="AH37" s="312"/>
      <c r="AI37" s="312"/>
      <c r="AJ37" s="312"/>
      <c r="AK37" s="312"/>
      <c r="AL37" s="312"/>
      <c r="AM37" s="313"/>
    </row>
    <row r="38" spans="1:39" ht="15" hidden="1" outlineLevel="1">
      <c r="A38" s="544">
        <v>1</v>
      </c>
      <c r="B38" s="543" t="s">
        <v>95</v>
      </c>
      <c r="C38" s="312" t="s">
        <v>25</v>
      </c>
      <c r="D38" s="316">
        <v>1027535</v>
      </c>
      <c r="E38" s="316">
        <f>'7-e.  2015'!BB24</f>
        <v>1018620</v>
      </c>
      <c r="F38" s="316">
        <f>'7-e.  2015'!BC24</f>
        <v>1018620</v>
      </c>
      <c r="G38" s="316">
        <f>'7-e.  2015'!BD24</f>
        <v>1018620</v>
      </c>
      <c r="H38" s="316">
        <f>'7-e.  2015'!BE24</f>
        <v>1018620</v>
      </c>
      <c r="I38" s="316">
        <f>'7-e.  2015'!BF24</f>
        <v>1018620</v>
      </c>
      <c r="J38" s="316">
        <f>'7-e.  2015'!BG24</f>
        <v>1018620</v>
      </c>
      <c r="K38" s="316">
        <f>'7-e.  2015'!BH24</f>
        <v>1018276</v>
      </c>
      <c r="L38" s="316">
        <f>'7-e.  2015'!BI24</f>
        <v>1018276</v>
      </c>
      <c r="M38" s="316">
        <f>'7-e.  2015'!BJ24</f>
        <v>1018276</v>
      </c>
      <c r="N38" s="312"/>
      <c r="O38" s="316">
        <v>69</v>
      </c>
      <c r="P38" s="316"/>
      <c r="Q38" s="316"/>
      <c r="R38" s="316"/>
      <c r="S38" s="316"/>
      <c r="T38" s="316"/>
      <c r="U38" s="316"/>
      <c r="V38" s="316"/>
      <c r="W38" s="316"/>
      <c r="X38" s="316"/>
      <c r="Y38" s="424">
        <v>1</v>
      </c>
      <c r="Z38" s="424"/>
      <c r="AA38" s="424"/>
      <c r="AB38" s="424"/>
      <c r="AC38" s="424"/>
      <c r="AD38" s="424"/>
      <c r="AE38" s="424"/>
      <c r="AF38" s="424"/>
      <c r="AG38" s="424"/>
      <c r="AH38" s="424"/>
      <c r="AI38" s="424"/>
      <c r="AJ38" s="424"/>
      <c r="AK38" s="424"/>
      <c r="AL38" s="424"/>
      <c r="AM38" s="317">
        <f>SUM(Y38:AL38)</f>
        <v>1</v>
      </c>
    </row>
    <row r="39" spans="1:39" ht="15" hidden="1" outlineLevel="1">
      <c r="B39" s="315" t="s">
        <v>270</v>
      </c>
      <c r="C39" s="312" t="s">
        <v>164</v>
      </c>
      <c r="D39" s="316">
        <v>46083</v>
      </c>
      <c r="E39" s="316">
        <f>D39*(E38/D38)</f>
        <v>45683.179122852263</v>
      </c>
      <c r="F39" s="316">
        <f t="shared" ref="F39:M39" si="0">E39*(F38/E38)</f>
        <v>45683.179122852263</v>
      </c>
      <c r="G39" s="316">
        <f t="shared" si="0"/>
        <v>45683.179122852263</v>
      </c>
      <c r="H39" s="316">
        <f t="shared" si="0"/>
        <v>45683.179122852263</v>
      </c>
      <c r="I39" s="316">
        <f t="shared" si="0"/>
        <v>45683.179122852263</v>
      </c>
      <c r="J39" s="316">
        <f t="shared" si="0"/>
        <v>45683.179122852263</v>
      </c>
      <c r="K39" s="316">
        <f t="shared" si="0"/>
        <v>45667.751373919134</v>
      </c>
      <c r="L39" s="316">
        <f t="shared" si="0"/>
        <v>45667.751373919134</v>
      </c>
      <c r="M39" s="316">
        <f t="shared" si="0"/>
        <v>45667.751373919134</v>
      </c>
      <c r="N39" s="482"/>
      <c r="O39" s="316">
        <v>2</v>
      </c>
      <c r="P39" s="316"/>
      <c r="Q39" s="316"/>
      <c r="R39" s="316"/>
      <c r="S39" s="316"/>
      <c r="T39" s="316"/>
      <c r="U39" s="316"/>
      <c r="V39" s="316"/>
      <c r="W39" s="316"/>
      <c r="X39" s="316"/>
      <c r="Y39" s="425">
        <f>Y38</f>
        <v>1</v>
      </c>
      <c r="Z39" s="425">
        <f t="shared" ref="Z39:AL39" si="1">Z38</f>
        <v>0</v>
      </c>
      <c r="AA39" s="425">
        <f t="shared" si="1"/>
        <v>0</v>
      </c>
      <c r="AB39" s="425">
        <f t="shared" si="1"/>
        <v>0</v>
      </c>
      <c r="AC39" s="425">
        <f t="shared" si="1"/>
        <v>0</v>
      </c>
      <c r="AD39" s="425">
        <f t="shared" si="1"/>
        <v>0</v>
      </c>
      <c r="AE39" s="425">
        <f t="shared" si="1"/>
        <v>0</v>
      </c>
      <c r="AF39" s="425">
        <f t="shared" si="1"/>
        <v>0</v>
      </c>
      <c r="AG39" s="425">
        <f t="shared" si="1"/>
        <v>0</v>
      </c>
      <c r="AH39" s="425">
        <f t="shared" si="1"/>
        <v>0</v>
      </c>
      <c r="AI39" s="425">
        <f t="shared" si="1"/>
        <v>0</v>
      </c>
      <c r="AJ39" s="425">
        <f t="shared" si="1"/>
        <v>0</v>
      </c>
      <c r="AK39" s="425">
        <f t="shared" si="1"/>
        <v>0</v>
      </c>
      <c r="AL39" s="425">
        <f t="shared" si="1"/>
        <v>0</v>
      </c>
      <c r="AM39" s="318"/>
    </row>
    <row r="40" spans="1:39" ht="15.6" hidden="1" outlineLevel="1">
      <c r="B40" s="319"/>
      <c r="C40" s="320"/>
      <c r="D40" s="320"/>
      <c r="E40" s="320"/>
      <c r="F40" s="320"/>
      <c r="G40" s="320"/>
      <c r="H40" s="320"/>
      <c r="I40" s="320"/>
      <c r="J40" s="320"/>
      <c r="K40" s="320"/>
      <c r="L40" s="320"/>
      <c r="M40" s="320"/>
      <c r="N40" s="321"/>
      <c r="O40" s="320"/>
      <c r="P40" s="320"/>
      <c r="Q40" s="320"/>
      <c r="R40" s="320"/>
      <c r="S40" s="320"/>
      <c r="T40" s="320"/>
      <c r="U40" s="320"/>
      <c r="V40" s="320"/>
      <c r="W40" s="320"/>
      <c r="X40" s="320"/>
      <c r="Y40" s="426"/>
      <c r="Z40" s="427"/>
      <c r="AA40" s="427"/>
      <c r="AB40" s="427"/>
      <c r="AC40" s="427"/>
      <c r="AD40" s="427"/>
      <c r="AE40" s="427"/>
      <c r="AF40" s="427"/>
      <c r="AG40" s="427"/>
      <c r="AH40" s="427"/>
      <c r="AI40" s="427"/>
      <c r="AJ40" s="427"/>
      <c r="AK40" s="427"/>
      <c r="AL40" s="427"/>
      <c r="AM40" s="323"/>
    </row>
    <row r="41" spans="1:39" ht="15" hidden="1" outlineLevel="1">
      <c r="A41" s="544">
        <v>2</v>
      </c>
      <c r="B41" s="543" t="s">
        <v>96</v>
      </c>
      <c r="C41" s="312" t="s">
        <v>25</v>
      </c>
      <c r="D41" s="316">
        <v>2194924</v>
      </c>
      <c r="E41" s="316">
        <f>'7-e.  2015'!BB25</f>
        <v>2119365</v>
      </c>
      <c r="F41" s="316">
        <f>'7-e.  2015'!BC25</f>
        <v>2119365</v>
      </c>
      <c r="G41" s="316">
        <f>'7-e.  2015'!BD25</f>
        <v>2119365</v>
      </c>
      <c r="H41" s="316">
        <f>'7-e.  2015'!BE25</f>
        <v>2119365</v>
      </c>
      <c r="I41" s="316">
        <f>'7-e.  2015'!BF25</f>
        <v>2119365</v>
      </c>
      <c r="J41" s="316">
        <f>'7-e.  2015'!BG25</f>
        <v>2119365</v>
      </c>
      <c r="K41" s="316">
        <f>'7-e.  2015'!BH25</f>
        <v>2119365</v>
      </c>
      <c r="L41" s="316">
        <f>'7-e.  2015'!BI25</f>
        <v>2119365</v>
      </c>
      <c r="M41" s="316">
        <f>'7-e.  2015'!BJ25</f>
        <v>2119365</v>
      </c>
      <c r="N41" s="312"/>
      <c r="O41" s="316">
        <v>163</v>
      </c>
      <c r="P41" s="316"/>
      <c r="Q41" s="316"/>
      <c r="R41" s="316"/>
      <c r="S41" s="316"/>
      <c r="T41" s="316"/>
      <c r="U41" s="316"/>
      <c r="V41" s="316"/>
      <c r="W41" s="316"/>
      <c r="X41" s="316"/>
      <c r="Y41" s="424">
        <v>1</v>
      </c>
      <c r="Z41" s="424"/>
      <c r="AA41" s="424"/>
      <c r="AB41" s="424"/>
      <c r="AC41" s="424"/>
      <c r="AD41" s="424"/>
      <c r="AE41" s="424"/>
      <c r="AF41" s="424"/>
      <c r="AG41" s="424"/>
      <c r="AH41" s="424"/>
      <c r="AI41" s="424"/>
      <c r="AJ41" s="424"/>
      <c r="AK41" s="424"/>
      <c r="AL41" s="424"/>
      <c r="AM41" s="317">
        <f>SUM(Y41:AL41)</f>
        <v>1</v>
      </c>
    </row>
    <row r="42" spans="1:39" ht="15" hidden="1" outlineLevel="1">
      <c r="B42" s="315" t="s">
        <v>270</v>
      </c>
      <c r="C42" s="312" t="s">
        <v>164</v>
      </c>
      <c r="D42" s="316"/>
      <c r="E42" s="316"/>
      <c r="F42" s="316"/>
      <c r="G42" s="316"/>
      <c r="H42" s="316"/>
      <c r="I42" s="316"/>
      <c r="J42" s="316"/>
      <c r="K42" s="316"/>
      <c r="L42" s="316"/>
      <c r="M42" s="316"/>
      <c r="N42" s="482"/>
      <c r="O42" s="316">
        <v>0</v>
      </c>
      <c r="P42" s="316"/>
      <c r="Q42" s="316"/>
      <c r="R42" s="316"/>
      <c r="S42" s="316"/>
      <c r="T42" s="316"/>
      <c r="U42" s="316"/>
      <c r="V42" s="316"/>
      <c r="W42" s="316"/>
      <c r="X42" s="316"/>
      <c r="Y42" s="425">
        <f>Y41</f>
        <v>1</v>
      </c>
      <c r="Z42" s="425">
        <f t="shared" ref="Z42" si="2">Z41</f>
        <v>0</v>
      </c>
      <c r="AA42" s="425">
        <f t="shared" ref="AA42" si="3">AA41</f>
        <v>0</v>
      </c>
      <c r="AB42" s="425">
        <f t="shared" ref="AB42" si="4">AB41</f>
        <v>0</v>
      </c>
      <c r="AC42" s="425">
        <f t="shared" ref="AC42" si="5">AC41</f>
        <v>0</v>
      </c>
      <c r="AD42" s="425">
        <f t="shared" ref="AD42" si="6">AD41</f>
        <v>0</v>
      </c>
      <c r="AE42" s="425">
        <f t="shared" ref="AE42" si="7">AE41</f>
        <v>0</v>
      </c>
      <c r="AF42" s="425">
        <f t="shared" ref="AF42" si="8">AF41</f>
        <v>0</v>
      </c>
      <c r="AG42" s="425">
        <f t="shared" ref="AG42" si="9">AG41</f>
        <v>0</v>
      </c>
      <c r="AH42" s="425">
        <f t="shared" ref="AH42" si="10">AH41</f>
        <v>0</v>
      </c>
      <c r="AI42" s="425">
        <f t="shared" ref="AI42" si="11">AI41</f>
        <v>0</v>
      </c>
      <c r="AJ42" s="425">
        <f t="shared" ref="AJ42" si="12">AJ41</f>
        <v>0</v>
      </c>
      <c r="AK42" s="425">
        <f t="shared" ref="AK42" si="13">AK41</f>
        <v>0</v>
      </c>
      <c r="AL42" s="425">
        <f t="shared" ref="AL42" si="14">AL41</f>
        <v>0</v>
      </c>
      <c r="AM42" s="318"/>
    </row>
    <row r="43" spans="1:39" ht="15.6" hidden="1" outlineLevel="1">
      <c r="B43" s="319"/>
      <c r="C43" s="320"/>
      <c r="D43" s="325"/>
      <c r="E43" s="325"/>
      <c r="F43" s="325"/>
      <c r="G43" s="325"/>
      <c r="H43" s="325"/>
      <c r="I43" s="325"/>
      <c r="J43" s="325"/>
      <c r="K43" s="325"/>
      <c r="L43" s="325"/>
      <c r="M43" s="325"/>
      <c r="N43" s="321"/>
      <c r="O43" s="325"/>
      <c r="P43" s="325"/>
      <c r="Q43" s="325"/>
      <c r="R43" s="325"/>
      <c r="S43" s="325"/>
      <c r="T43" s="325"/>
      <c r="U43" s="325"/>
      <c r="V43" s="325"/>
      <c r="W43" s="325"/>
      <c r="X43" s="325"/>
      <c r="Y43" s="426"/>
      <c r="Z43" s="427"/>
      <c r="AA43" s="427"/>
      <c r="AB43" s="427"/>
      <c r="AC43" s="427"/>
      <c r="AD43" s="427"/>
      <c r="AE43" s="427"/>
      <c r="AF43" s="427"/>
      <c r="AG43" s="427"/>
      <c r="AH43" s="427"/>
      <c r="AI43" s="427"/>
      <c r="AJ43" s="427"/>
      <c r="AK43" s="427"/>
      <c r="AL43" s="427"/>
      <c r="AM43" s="323"/>
    </row>
    <row r="44" spans="1:39" ht="15" hidden="1" outlineLevel="1">
      <c r="A44" s="544">
        <v>3</v>
      </c>
      <c r="B44" s="543" t="s">
        <v>97</v>
      </c>
      <c r="C44" s="312" t="s">
        <v>25</v>
      </c>
      <c r="D44" s="316">
        <v>155424</v>
      </c>
      <c r="E44" s="316">
        <f>'7-e.  2015'!BB26</f>
        <v>155424</v>
      </c>
      <c r="F44" s="316">
        <f>'7-e.  2015'!BC26</f>
        <v>155424</v>
      </c>
      <c r="G44" s="316">
        <f>'7-e.  2015'!BD26</f>
        <v>154902</v>
      </c>
      <c r="H44" s="316">
        <f>'7-e.  2015'!BE26</f>
        <v>94825</v>
      </c>
      <c r="I44" s="316">
        <f>'7-e.  2015'!BF26</f>
        <v>0</v>
      </c>
      <c r="J44" s="316">
        <f>'7-e.  2015'!BG26</f>
        <v>0</v>
      </c>
      <c r="K44" s="316">
        <f>'7-e.  2015'!BH26</f>
        <v>0</v>
      </c>
      <c r="L44" s="316">
        <f>'7-e.  2015'!BI26</f>
        <v>0</v>
      </c>
      <c r="M44" s="316">
        <f>'7-e.  2015'!BJ26</f>
        <v>0</v>
      </c>
      <c r="N44" s="312"/>
      <c r="O44" s="316">
        <v>23</v>
      </c>
      <c r="P44" s="316"/>
      <c r="Q44" s="316"/>
      <c r="R44" s="316"/>
      <c r="S44" s="316"/>
      <c r="T44" s="316"/>
      <c r="U44" s="316"/>
      <c r="V44" s="316"/>
      <c r="W44" s="316"/>
      <c r="X44" s="316"/>
      <c r="Y44" s="424">
        <v>1</v>
      </c>
      <c r="Z44" s="424"/>
      <c r="AA44" s="424"/>
      <c r="AB44" s="424"/>
      <c r="AC44" s="424"/>
      <c r="AD44" s="424"/>
      <c r="AE44" s="424"/>
      <c r="AF44" s="424"/>
      <c r="AG44" s="424"/>
      <c r="AH44" s="424"/>
      <c r="AI44" s="424"/>
      <c r="AJ44" s="424"/>
      <c r="AK44" s="424"/>
      <c r="AL44" s="424"/>
      <c r="AM44" s="317">
        <f>SUM(Y44:AL44)</f>
        <v>1</v>
      </c>
    </row>
    <row r="45" spans="1:39" ht="15" hidden="1" outlineLevel="1">
      <c r="B45" s="315" t="s">
        <v>270</v>
      </c>
      <c r="C45" s="312" t="s">
        <v>164</v>
      </c>
      <c r="D45" s="316"/>
      <c r="E45" s="316"/>
      <c r="F45" s="316"/>
      <c r="G45" s="316"/>
      <c r="H45" s="316"/>
      <c r="I45" s="316"/>
      <c r="J45" s="316"/>
      <c r="K45" s="316"/>
      <c r="L45" s="316"/>
      <c r="M45" s="316"/>
      <c r="N45" s="482"/>
      <c r="O45" s="316">
        <v>0</v>
      </c>
      <c r="P45" s="316"/>
      <c r="Q45" s="316"/>
      <c r="R45" s="316"/>
      <c r="S45" s="316"/>
      <c r="T45" s="316"/>
      <c r="U45" s="316"/>
      <c r="V45" s="316"/>
      <c r="W45" s="316"/>
      <c r="X45" s="316"/>
      <c r="Y45" s="425">
        <f>Y44</f>
        <v>1</v>
      </c>
      <c r="Z45" s="425">
        <f t="shared" ref="Z45" si="15">Z44</f>
        <v>0</v>
      </c>
      <c r="AA45" s="425">
        <f t="shared" ref="AA45" si="16">AA44</f>
        <v>0</v>
      </c>
      <c r="AB45" s="425">
        <f t="shared" ref="AB45" si="17">AB44</f>
        <v>0</v>
      </c>
      <c r="AC45" s="425">
        <f t="shared" ref="AC45" si="18">AC44</f>
        <v>0</v>
      </c>
      <c r="AD45" s="425">
        <f t="shared" ref="AD45" si="19">AD44</f>
        <v>0</v>
      </c>
      <c r="AE45" s="425">
        <f t="shared" ref="AE45" si="20">AE44</f>
        <v>0</v>
      </c>
      <c r="AF45" s="425">
        <f t="shared" ref="AF45" si="21">AF44</f>
        <v>0</v>
      </c>
      <c r="AG45" s="425">
        <f t="shared" ref="AG45" si="22">AG44</f>
        <v>0</v>
      </c>
      <c r="AH45" s="425">
        <f t="shared" ref="AH45" si="23">AH44</f>
        <v>0</v>
      </c>
      <c r="AI45" s="425">
        <f t="shared" ref="AI45" si="24">AI44</f>
        <v>0</v>
      </c>
      <c r="AJ45" s="425">
        <f t="shared" ref="AJ45" si="25">AJ44</f>
        <v>0</v>
      </c>
      <c r="AK45" s="425">
        <f t="shared" ref="AK45" si="26">AK44</f>
        <v>0</v>
      </c>
      <c r="AL45" s="425">
        <f t="shared" ref="AL45" si="27">AL44</f>
        <v>0</v>
      </c>
      <c r="AM45" s="318"/>
    </row>
    <row r="46" spans="1:39" ht="15" hidden="1" outlineLevel="1">
      <c r="B46" s="315"/>
      <c r="C46" s="326"/>
      <c r="D46" s="312"/>
      <c r="E46" s="312"/>
      <c r="F46" s="312"/>
      <c r="G46" s="312"/>
      <c r="H46" s="312"/>
      <c r="I46" s="312"/>
      <c r="J46" s="312"/>
      <c r="K46" s="312"/>
      <c r="L46" s="312"/>
      <c r="M46" s="312"/>
      <c r="N46" s="312"/>
      <c r="O46" s="312"/>
      <c r="P46" s="312"/>
      <c r="Q46" s="312"/>
      <c r="R46" s="312"/>
      <c r="S46" s="312"/>
      <c r="T46" s="312"/>
      <c r="U46" s="312"/>
      <c r="V46" s="312"/>
      <c r="W46" s="312"/>
      <c r="X46" s="312"/>
      <c r="Y46" s="426"/>
      <c r="Z46" s="426"/>
      <c r="AA46" s="426"/>
      <c r="AB46" s="426"/>
      <c r="AC46" s="426"/>
      <c r="AD46" s="426"/>
      <c r="AE46" s="426"/>
      <c r="AF46" s="426"/>
      <c r="AG46" s="426"/>
      <c r="AH46" s="426"/>
      <c r="AI46" s="426"/>
      <c r="AJ46" s="426"/>
      <c r="AK46" s="426"/>
      <c r="AL46" s="426"/>
      <c r="AM46" s="327"/>
    </row>
    <row r="47" spans="1:39" ht="15" hidden="1" outlineLevel="1">
      <c r="A47" s="544">
        <v>4</v>
      </c>
      <c r="B47" s="543" t="s">
        <v>98</v>
      </c>
      <c r="C47" s="312" t="s">
        <v>25</v>
      </c>
      <c r="D47" s="316">
        <v>3175791</v>
      </c>
      <c r="E47" s="316">
        <f>'7-e.  2015'!BB27</f>
        <v>3175791</v>
      </c>
      <c r="F47" s="316">
        <f>'7-e.  2015'!BC27</f>
        <v>3175791</v>
      </c>
      <c r="G47" s="316">
        <f>'7-e.  2015'!BD27</f>
        <v>3175791</v>
      </c>
      <c r="H47" s="316">
        <f>'7-e.  2015'!BE27</f>
        <v>3175791</v>
      </c>
      <c r="I47" s="316">
        <f>'7-e.  2015'!BF27</f>
        <v>3175791</v>
      </c>
      <c r="J47" s="316">
        <f>'7-e.  2015'!BG27</f>
        <v>3175791</v>
      </c>
      <c r="K47" s="316">
        <f>'7-e.  2015'!BH27</f>
        <v>3175791</v>
      </c>
      <c r="L47" s="316">
        <f>'7-e.  2015'!BI27</f>
        <v>3175791</v>
      </c>
      <c r="M47" s="316">
        <f>'7-e.  2015'!BJ27</f>
        <v>3175791</v>
      </c>
      <c r="N47" s="312"/>
      <c r="O47" s="316">
        <v>1685</v>
      </c>
      <c r="P47" s="316"/>
      <c r="Q47" s="316"/>
      <c r="R47" s="316"/>
      <c r="S47" s="316"/>
      <c r="T47" s="316"/>
      <c r="U47" s="316"/>
      <c r="V47" s="316"/>
      <c r="W47" s="316"/>
      <c r="X47" s="316"/>
      <c r="Y47" s="424">
        <v>1</v>
      </c>
      <c r="Z47" s="424"/>
      <c r="AA47" s="424"/>
      <c r="AB47" s="424"/>
      <c r="AC47" s="424"/>
      <c r="AD47" s="424"/>
      <c r="AE47" s="424"/>
      <c r="AF47" s="424"/>
      <c r="AG47" s="424"/>
      <c r="AH47" s="424"/>
      <c r="AI47" s="424"/>
      <c r="AJ47" s="424"/>
      <c r="AK47" s="424"/>
      <c r="AL47" s="424"/>
      <c r="AM47" s="317">
        <f>SUM(Y47:AL47)</f>
        <v>1</v>
      </c>
    </row>
    <row r="48" spans="1:39" ht="15" hidden="1" outlineLevel="1">
      <c r="B48" s="315" t="s">
        <v>270</v>
      </c>
      <c r="C48" s="312" t="s">
        <v>164</v>
      </c>
      <c r="D48" s="316">
        <v>43375</v>
      </c>
      <c r="E48" s="316">
        <f>D48</f>
        <v>43375</v>
      </c>
      <c r="F48" s="316">
        <f t="shared" ref="F48:M48" si="28">E48</f>
        <v>43375</v>
      </c>
      <c r="G48" s="316">
        <f t="shared" si="28"/>
        <v>43375</v>
      </c>
      <c r="H48" s="316">
        <f t="shared" si="28"/>
        <v>43375</v>
      </c>
      <c r="I48" s="316">
        <f t="shared" si="28"/>
        <v>43375</v>
      </c>
      <c r="J48" s="316">
        <f t="shared" si="28"/>
        <v>43375</v>
      </c>
      <c r="K48" s="316">
        <f t="shared" si="28"/>
        <v>43375</v>
      </c>
      <c r="L48" s="316">
        <f t="shared" si="28"/>
        <v>43375</v>
      </c>
      <c r="M48" s="316">
        <f t="shared" si="28"/>
        <v>43375</v>
      </c>
      <c r="N48" s="482"/>
      <c r="O48" s="316">
        <v>22</v>
      </c>
      <c r="P48" s="316"/>
      <c r="Q48" s="316"/>
      <c r="R48" s="316"/>
      <c r="S48" s="316"/>
      <c r="T48" s="316"/>
      <c r="U48" s="316"/>
      <c r="V48" s="316"/>
      <c r="W48" s="316"/>
      <c r="X48" s="316"/>
      <c r="Y48" s="425">
        <f>Y47</f>
        <v>1</v>
      </c>
      <c r="Z48" s="425">
        <f t="shared" ref="Z48" si="29">Z47</f>
        <v>0</v>
      </c>
      <c r="AA48" s="425">
        <f t="shared" ref="AA48" si="30">AA47</f>
        <v>0</v>
      </c>
      <c r="AB48" s="425">
        <f t="shared" ref="AB48" si="31">AB47</f>
        <v>0</v>
      </c>
      <c r="AC48" s="425">
        <f t="shared" ref="AC48" si="32">AC47</f>
        <v>0</v>
      </c>
      <c r="AD48" s="425">
        <f t="shared" ref="AD48" si="33">AD47</f>
        <v>0</v>
      </c>
      <c r="AE48" s="425">
        <f t="shared" ref="AE48" si="34">AE47</f>
        <v>0</v>
      </c>
      <c r="AF48" s="425">
        <f t="shared" ref="AF48" si="35">AF47</f>
        <v>0</v>
      </c>
      <c r="AG48" s="425">
        <f t="shared" ref="AG48" si="36">AG47</f>
        <v>0</v>
      </c>
      <c r="AH48" s="425">
        <f t="shared" ref="AH48" si="37">AH47</f>
        <v>0</v>
      </c>
      <c r="AI48" s="425">
        <f t="shared" ref="AI48" si="38">AI47</f>
        <v>0</v>
      </c>
      <c r="AJ48" s="425">
        <f t="shared" ref="AJ48" si="39">AJ47</f>
        <v>0</v>
      </c>
      <c r="AK48" s="425">
        <f t="shared" ref="AK48" si="40">AK47</f>
        <v>0</v>
      </c>
      <c r="AL48" s="425">
        <f t="shared" ref="AL48" si="41">AL47</f>
        <v>0</v>
      </c>
      <c r="AM48" s="318"/>
    </row>
    <row r="49" spans="1:39" ht="15" hidden="1" outlineLevel="1">
      <c r="B49" s="315"/>
      <c r="C49" s="326"/>
      <c r="D49" s="325"/>
      <c r="E49" s="325"/>
      <c r="F49" s="325"/>
      <c r="G49" s="325"/>
      <c r="H49" s="325"/>
      <c r="I49" s="325"/>
      <c r="J49" s="325"/>
      <c r="K49" s="325"/>
      <c r="L49" s="325"/>
      <c r="M49" s="325"/>
      <c r="N49" s="312"/>
      <c r="O49" s="325"/>
      <c r="P49" s="325"/>
      <c r="Q49" s="325"/>
      <c r="R49" s="325"/>
      <c r="S49" s="325"/>
      <c r="T49" s="325"/>
      <c r="U49" s="325"/>
      <c r="V49" s="325"/>
      <c r="W49" s="325"/>
      <c r="X49" s="325"/>
      <c r="Y49" s="426"/>
      <c r="Z49" s="426"/>
      <c r="AA49" s="426"/>
      <c r="AB49" s="426"/>
      <c r="AC49" s="426"/>
      <c r="AD49" s="426"/>
      <c r="AE49" s="426"/>
      <c r="AF49" s="426"/>
      <c r="AG49" s="426"/>
      <c r="AH49" s="426"/>
      <c r="AI49" s="426"/>
      <c r="AJ49" s="426"/>
      <c r="AK49" s="426"/>
      <c r="AL49" s="426"/>
      <c r="AM49" s="327"/>
    </row>
    <row r="50" spans="1:39" ht="18" hidden="1" customHeight="1" outlineLevel="1">
      <c r="A50" s="544">
        <v>5</v>
      </c>
      <c r="B50" s="543" t="s">
        <v>99</v>
      </c>
      <c r="C50" s="312" t="s">
        <v>25</v>
      </c>
      <c r="D50" s="316">
        <v>58971</v>
      </c>
      <c r="E50" s="316">
        <f>'7-e.  2015'!BB28</f>
        <v>58971</v>
      </c>
      <c r="F50" s="316">
        <f>'7-e.  2015'!BC28</f>
        <v>58971</v>
      </c>
      <c r="G50" s="316">
        <f>'7-e.  2015'!BD28</f>
        <v>58971</v>
      </c>
      <c r="H50" s="316">
        <f>'7-e.  2015'!BE28</f>
        <v>58971</v>
      </c>
      <c r="I50" s="316">
        <f>'7-e.  2015'!BF28</f>
        <v>58971</v>
      </c>
      <c r="J50" s="316">
        <f>'7-e.  2015'!BG28</f>
        <v>58971</v>
      </c>
      <c r="K50" s="316">
        <f>'7-e.  2015'!BH28</f>
        <v>58971</v>
      </c>
      <c r="L50" s="316">
        <f>'7-e.  2015'!BI28</f>
        <v>58971</v>
      </c>
      <c r="M50" s="316">
        <f>'7-e.  2015'!BJ28</f>
        <v>58971</v>
      </c>
      <c r="N50" s="312"/>
      <c r="O50" s="316">
        <v>21</v>
      </c>
      <c r="P50" s="316"/>
      <c r="Q50" s="316"/>
      <c r="R50" s="316"/>
      <c r="S50" s="316"/>
      <c r="T50" s="316"/>
      <c r="U50" s="316"/>
      <c r="V50" s="316"/>
      <c r="W50" s="316"/>
      <c r="X50" s="316"/>
      <c r="Y50" s="424">
        <v>1</v>
      </c>
      <c r="Z50" s="424"/>
      <c r="AA50" s="424"/>
      <c r="AB50" s="424"/>
      <c r="AC50" s="424"/>
      <c r="AD50" s="424"/>
      <c r="AE50" s="424"/>
      <c r="AF50" s="424"/>
      <c r="AG50" s="424"/>
      <c r="AH50" s="424"/>
      <c r="AI50" s="424"/>
      <c r="AJ50" s="424"/>
      <c r="AK50" s="424"/>
      <c r="AL50" s="424"/>
      <c r="AM50" s="317">
        <f>SUM(Y50:AL50)</f>
        <v>1</v>
      </c>
    </row>
    <row r="51" spans="1:39" ht="15" hidden="1" outlineLevel="1">
      <c r="B51" s="315" t="s">
        <v>270</v>
      </c>
      <c r="C51" s="312" t="s">
        <v>164</v>
      </c>
      <c r="D51" s="316">
        <v>805682</v>
      </c>
      <c r="E51" s="316">
        <f>D51</f>
        <v>805682</v>
      </c>
      <c r="F51" s="316">
        <f t="shared" ref="F51:M51" si="42">E51</f>
        <v>805682</v>
      </c>
      <c r="G51" s="316">
        <f t="shared" si="42"/>
        <v>805682</v>
      </c>
      <c r="H51" s="316">
        <f t="shared" si="42"/>
        <v>805682</v>
      </c>
      <c r="I51" s="316">
        <f t="shared" si="42"/>
        <v>805682</v>
      </c>
      <c r="J51" s="316">
        <f t="shared" si="42"/>
        <v>805682</v>
      </c>
      <c r="K51" s="316">
        <f t="shared" si="42"/>
        <v>805682</v>
      </c>
      <c r="L51" s="316">
        <f t="shared" si="42"/>
        <v>805682</v>
      </c>
      <c r="M51" s="316">
        <f t="shared" si="42"/>
        <v>805682</v>
      </c>
      <c r="N51" s="482"/>
      <c r="O51" s="316">
        <v>42</v>
      </c>
      <c r="P51" s="316"/>
      <c r="Q51" s="316"/>
      <c r="R51" s="316"/>
      <c r="S51" s="316"/>
      <c r="T51" s="316"/>
      <c r="U51" s="316"/>
      <c r="V51" s="316"/>
      <c r="W51" s="316"/>
      <c r="X51" s="316"/>
      <c r="Y51" s="425">
        <f>Y50</f>
        <v>1</v>
      </c>
      <c r="Z51" s="425">
        <f t="shared" ref="Z51" si="43">Z50</f>
        <v>0</v>
      </c>
      <c r="AA51" s="425">
        <f t="shared" ref="AA51" si="44">AA50</f>
        <v>0</v>
      </c>
      <c r="AB51" s="425">
        <f t="shared" ref="AB51" si="45">AB50</f>
        <v>0</v>
      </c>
      <c r="AC51" s="425">
        <f t="shared" ref="AC51" si="46">AC50</f>
        <v>0</v>
      </c>
      <c r="AD51" s="425">
        <f t="shared" ref="AD51" si="47">AD50</f>
        <v>0</v>
      </c>
      <c r="AE51" s="425">
        <f t="shared" ref="AE51" si="48">AE50</f>
        <v>0</v>
      </c>
      <c r="AF51" s="425">
        <f t="shared" ref="AF51" si="49">AF50</f>
        <v>0</v>
      </c>
      <c r="AG51" s="425">
        <f t="shared" ref="AG51" si="50">AG50</f>
        <v>0</v>
      </c>
      <c r="AH51" s="425">
        <f t="shared" ref="AH51" si="51">AH50</f>
        <v>0</v>
      </c>
      <c r="AI51" s="425">
        <f t="shared" ref="AI51" si="52">AI50</f>
        <v>0</v>
      </c>
      <c r="AJ51" s="425">
        <f t="shared" ref="AJ51" si="53">AJ50</f>
        <v>0</v>
      </c>
      <c r="AK51" s="425">
        <f t="shared" ref="AK51" si="54">AK50</f>
        <v>0</v>
      </c>
      <c r="AL51" s="425">
        <f t="shared" ref="AL51" si="55">AL50</f>
        <v>0</v>
      </c>
      <c r="AM51" s="318"/>
    </row>
    <row r="52" spans="1:39" ht="15" hidden="1" outlineLevel="1">
      <c r="B52" s="315"/>
      <c r="C52" s="312"/>
      <c r="D52" s="312"/>
      <c r="E52" s="312"/>
      <c r="F52" s="312"/>
      <c r="G52" s="312"/>
      <c r="H52" s="312"/>
      <c r="I52" s="312"/>
      <c r="J52" s="312"/>
      <c r="K52" s="312"/>
      <c r="L52" s="312"/>
      <c r="M52" s="312"/>
      <c r="N52" s="312"/>
      <c r="O52" s="312"/>
      <c r="P52" s="312"/>
      <c r="Q52" s="312"/>
      <c r="R52" s="312"/>
      <c r="S52" s="312"/>
      <c r="T52" s="312"/>
      <c r="U52" s="312"/>
      <c r="V52" s="312"/>
      <c r="W52" s="312"/>
      <c r="X52" s="312"/>
      <c r="Y52" s="436"/>
      <c r="Z52" s="437"/>
      <c r="AA52" s="437"/>
      <c r="AB52" s="437"/>
      <c r="AC52" s="437"/>
      <c r="AD52" s="437"/>
      <c r="AE52" s="437"/>
      <c r="AF52" s="437"/>
      <c r="AG52" s="437"/>
      <c r="AH52" s="437"/>
      <c r="AI52" s="437"/>
      <c r="AJ52" s="437"/>
      <c r="AK52" s="437"/>
      <c r="AL52" s="437"/>
      <c r="AM52" s="318"/>
    </row>
    <row r="53" spans="1:39" ht="16.5" hidden="1" customHeight="1" outlineLevel="1">
      <c r="B53" s="340" t="s">
        <v>512</v>
      </c>
      <c r="C53" s="310"/>
      <c r="D53" s="310"/>
      <c r="E53" s="310"/>
      <c r="F53" s="310"/>
      <c r="G53" s="310"/>
      <c r="H53" s="310"/>
      <c r="I53" s="310"/>
      <c r="J53" s="310"/>
      <c r="K53" s="310"/>
      <c r="L53" s="310"/>
      <c r="M53" s="310"/>
      <c r="N53" s="311"/>
      <c r="O53" s="310"/>
      <c r="P53" s="310"/>
      <c r="Q53" s="310"/>
      <c r="R53" s="310"/>
      <c r="S53" s="310"/>
      <c r="T53" s="310"/>
      <c r="U53" s="310"/>
      <c r="V53" s="310"/>
      <c r="W53" s="310"/>
      <c r="X53" s="310"/>
      <c r="Y53" s="428"/>
      <c r="Z53" s="428"/>
      <c r="AA53" s="428"/>
      <c r="AB53" s="428"/>
      <c r="AC53" s="428"/>
      <c r="AD53" s="428"/>
      <c r="AE53" s="428"/>
      <c r="AF53" s="428"/>
      <c r="AG53" s="428"/>
      <c r="AH53" s="428"/>
      <c r="AI53" s="428"/>
      <c r="AJ53" s="428"/>
      <c r="AK53" s="428"/>
      <c r="AL53" s="428"/>
      <c r="AM53" s="313"/>
    </row>
    <row r="54" spans="1:39" ht="15" hidden="1" outlineLevel="1">
      <c r="A54" s="544">
        <v>6</v>
      </c>
      <c r="B54" s="543" t="s">
        <v>100</v>
      </c>
      <c r="C54" s="312" t="s">
        <v>25</v>
      </c>
      <c r="D54" s="316">
        <v>875115</v>
      </c>
      <c r="E54" s="316">
        <f>'7-e.  2015'!BB29</f>
        <v>875115</v>
      </c>
      <c r="F54" s="316">
        <f>'7-e.  2015'!BC29</f>
        <v>875115</v>
      </c>
      <c r="G54" s="316">
        <f>'7-e.  2015'!BD29</f>
        <v>875115</v>
      </c>
      <c r="H54" s="316">
        <f>'7-e.  2015'!BE29</f>
        <v>0</v>
      </c>
      <c r="I54" s="316">
        <f>'7-e.  2015'!BF29</f>
        <v>0</v>
      </c>
      <c r="J54" s="316">
        <f>'7-e.  2015'!BG29</f>
        <v>0</v>
      </c>
      <c r="K54" s="316">
        <f>'7-e.  2015'!BH29</f>
        <v>0</v>
      </c>
      <c r="L54" s="316">
        <f>'7-e.  2015'!BI29</f>
        <v>0</v>
      </c>
      <c r="M54" s="316">
        <f>'7-e.  2015'!BJ29</f>
        <v>0</v>
      </c>
      <c r="N54" s="316">
        <v>12</v>
      </c>
      <c r="O54" s="316">
        <v>187</v>
      </c>
      <c r="P54" s="316">
        <f>'7-e.  2015'!V29</f>
        <v>187</v>
      </c>
      <c r="Q54" s="316">
        <f>'7-e.  2015'!W29</f>
        <v>187</v>
      </c>
      <c r="R54" s="316">
        <f>'7-e.  2015'!X29</f>
        <v>187</v>
      </c>
      <c r="S54" s="316">
        <f>'7-e.  2015'!Y29</f>
        <v>187</v>
      </c>
      <c r="T54" s="316">
        <f>'7-e.  2015'!Z29</f>
        <v>0</v>
      </c>
      <c r="U54" s="316">
        <f>'7-e.  2015'!AA29</f>
        <v>0</v>
      </c>
      <c r="V54" s="316">
        <f>'7-e.  2015'!AB29</f>
        <v>0</v>
      </c>
      <c r="W54" s="316">
        <f>'7-e.  2015'!AC29</f>
        <v>0</v>
      </c>
      <c r="X54" s="316">
        <f>'7-e.  2015'!AD29</f>
        <v>0</v>
      </c>
      <c r="Y54" s="429"/>
      <c r="Z54" s="424"/>
      <c r="AA54" s="424">
        <v>1</v>
      </c>
      <c r="AB54" s="424"/>
      <c r="AC54" s="424"/>
      <c r="AD54" s="424"/>
      <c r="AE54" s="424"/>
      <c r="AF54" s="429"/>
      <c r="AG54" s="429"/>
      <c r="AH54" s="429"/>
      <c r="AI54" s="429"/>
      <c r="AJ54" s="429"/>
      <c r="AK54" s="429"/>
      <c r="AL54" s="429"/>
      <c r="AM54" s="317">
        <f>SUM(Y54:AL54)</f>
        <v>1</v>
      </c>
    </row>
    <row r="55" spans="1:39" ht="15" hidden="1" outlineLevel="1">
      <c r="B55" s="315" t="s">
        <v>270</v>
      </c>
      <c r="C55" s="312" t="s">
        <v>164</v>
      </c>
      <c r="D55" s="316">
        <v>1926895</v>
      </c>
      <c r="E55" s="316">
        <f>D55</f>
        <v>1926895</v>
      </c>
      <c r="F55" s="316">
        <f t="shared" ref="F55:G55" si="56">E55</f>
        <v>1926895</v>
      </c>
      <c r="G55" s="316">
        <f t="shared" si="56"/>
        <v>1926895</v>
      </c>
      <c r="H55" s="316"/>
      <c r="I55" s="316"/>
      <c r="J55" s="316"/>
      <c r="K55" s="316"/>
      <c r="L55" s="316"/>
      <c r="M55" s="316"/>
      <c r="N55" s="316">
        <f>N54</f>
        <v>12</v>
      </c>
      <c r="O55" s="316">
        <v>411</v>
      </c>
      <c r="P55" s="316">
        <f>O55</f>
        <v>411</v>
      </c>
      <c r="Q55" s="316">
        <f t="shared" ref="Q55:S55" si="57">P55</f>
        <v>411</v>
      </c>
      <c r="R55" s="316">
        <f t="shared" si="57"/>
        <v>411</v>
      </c>
      <c r="S55" s="316">
        <f t="shared" si="57"/>
        <v>411</v>
      </c>
      <c r="T55" s="316"/>
      <c r="U55" s="316"/>
      <c r="V55" s="316"/>
      <c r="W55" s="316"/>
      <c r="X55" s="316"/>
      <c r="Y55" s="425">
        <f>Y54</f>
        <v>0</v>
      </c>
      <c r="Z55" s="425">
        <f t="shared" ref="Z55" si="58">Z54</f>
        <v>0</v>
      </c>
      <c r="AA55" s="425">
        <f t="shared" ref="AA55" si="59">AA54</f>
        <v>1</v>
      </c>
      <c r="AB55" s="425">
        <f t="shared" ref="AB55" si="60">AB54</f>
        <v>0</v>
      </c>
      <c r="AC55" s="425">
        <f t="shared" ref="AC55" si="61">AC54</f>
        <v>0</v>
      </c>
      <c r="AD55" s="425">
        <f t="shared" ref="AD55" si="62">AD54</f>
        <v>0</v>
      </c>
      <c r="AE55" s="425">
        <f t="shared" ref="AE55" si="63">AE54</f>
        <v>0</v>
      </c>
      <c r="AF55" s="425">
        <f t="shared" ref="AF55" si="64">AF54</f>
        <v>0</v>
      </c>
      <c r="AG55" s="425">
        <f t="shared" ref="AG55" si="65">AG54</f>
        <v>0</v>
      </c>
      <c r="AH55" s="425">
        <f t="shared" ref="AH55" si="66">AH54</f>
        <v>0</v>
      </c>
      <c r="AI55" s="425">
        <f t="shared" ref="AI55" si="67">AI54</f>
        <v>0</v>
      </c>
      <c r="AJ55" s="425">
        <f t="shared" ref="AJ55" si="68">AJ54</f>
        <v>0</v>
      </c>
      <c r="AK55" s="425">
        <f t="shared" ref="AK55" si="69">AK54</f>
        <v>0</v>
      </c>
      <c r="AL55" s="425">
        <f t="shared" ref="AL55" si="70">AL54</f>
        <v>0</v>
      </c>
      <c r="AM55" s="332"/>
    </row>
    <row r="56" spans="1:39" ht="15" hidden="1" outlineLevel="1">
      <c r="B56" s="331"/>
      <c r="C56" s="333"/>
      <c r="D56" s="312"/>
      <c r="E56" s="312"/>
      <c r="F56" s="312"/>
      <c r="G56" s="312"/>
      <c r="H56" s="312"/>
      <c r="I56" s="312"/>
      <c r="J56" s="312"/>
      <c r="K56" s="312"/>
      <c r="L56" s="312"/>
      <c r="M56" s="312"/>
      <c r="N56" s="312"/>
      <c r="O56" s="312"/>
      <c r="P56" s="312"/>
      <c r="Q56" s="312"/>
      <c r="R56" s="312"/>
      <c r="S56" s="312"/>
      <c r="T56" s="312"/>
      <c r="U56" s="312"/>
      <c r="V56" s="312"/>
      <c r="W56" s="312"/>
      <c r="X56" s="312"/>
      <c r="Y56" s="430"/>
      <c r="Z56" s="430"/>
      <c r="AA56" s="430"/>
      <c r="AB56" s="430"/>
      <c r="AC56" s="430"/>
      <c r="AD56" s="430"/>
      <c r="AE56" s="430"/>
      <c r="AF56" s="430"/>
      <c r="AG56" s="430"/>
      <c r="AH56" s="430"/>
      <c r="AI56" s="430"/>
      <c r="AJ56" s="430"/>
      <c r="AK56" s="430"/>
      <c r="AL56" s="430"/>
      <c r="AM56" s="334"/>
    </row>
    <row r="57" spans="1:39" ht="28.5" hidden="1" customHeight="1" outlineLevel="1">
      <c r="A57" s="544">
        <v>7</v>
      </c>
      <c r="B57" s="855" t="s">
        <v>101</v>
      </c>
      <c r="C57" s="312" t="s">
        <v>25</v>
      </c>
      <c r="D57" s="316">
        <v>51722543</v>
      </c>
      <c r="E57" s="316">
        <f>'7-e.  2015'!BB30</f>
        <v>51722543</v>
      </c>
      <c r="F57" s="316">
        <f>'7-e.  2015'!BC30</f>
        <v>51599822</v>
      </c>
      <c r="G57" s="316">
        <f>'7-e.  2015'!BD30</f>
        <v>51599822</v>
      </c>
      <c r="H57" s="316">
        <f>'7-e.  2015'!BE30</f>
        <v>51599822</v>
      </c>
      <c r="I57" s="316">
        <f>'7-e.  2015'!BF30</f>
        <v>51599822</v>
      </c>
      <c r="J57" s="316">
        <f>'7-e.  2015'!BG30</f>
        <v>50635032</v>
      </c>
      <c r="K57" s="316">
        <f>'7-e.  2015'!BH30</f>
        <v>50635032</v>
      </c>
      <c r="L57" s="316">
        <f>'7-e.  2015'!BI30</f>
        <v>49277020</v>
      </c>
      <c r="M57" s="316">
        <f>'7-e.  2015'!BJ30</f>
        <v>45797398</v>
      </c>
      <c r="N57" s="316">
        <v>12</v>
      </c>
      <c r="O57" s="316">
        <v>6257</v>
      </c>
      <c r="P57" s="316">
        <f>'7-e.  2015'!V30</f>
        <v>6257</v>
      </c>
      <c r="Q57" s="316">
        <f>'7-e.  2015'!W30</f>
        <v>6257</v>
      </c>
      <c r="R57" s="316">
        <f>'7-e.  2015'!X30</f>
        <v>6218</v>
      </c>
      <c r="S57" s="316">
        <f>'7-e.  2015'!Y30</f>
        <v>6218</v>
      </c>
      <c r="T57" s="316">
        <f>'7-e.  2015'!Z30</f>
        <v>6218</v>
      </c>
      <c r="U57" s="316">
        <f>'7-e.  2015'!AA30</f>
        <v>6218</v>
      </c>
      <c r="V57" s="316">
        <f>'7-e.  2015'!AB30</f>
        <v>6047</v>
      </c>
      <c r="W57" s="316">
        <f>'7-e.  2015'!AC30</f>
        <v>6047</v>
      </c>
      <c r="X57" s="316">
        <f>'7-e.  2015'!AD30</f>
        <v>5859</v>
      </c>
      <c r="Y57" s="555"/>
      <c r="Z57" s="555">
        <v>0.14000000000000001</v>
      </c>
      <c r="AA57" s="555">
        <v>0.86</v>
      </c>
      <c r="AB57" s="424"/>
      <c r="AC57" s="555"/>
      <c r="AD57" s="424"/>
      <c r="AE57" s="424"/>
      <c r="AF57" s="429"/>
      <c r="AG57" s="429"/>
      <c r="AH57" s="429"/>
      <c r="AI57" s="429"/>
      <c r="AJ57" s="429"/>
      <c r="AK57" s="429"/>
      <c r="AL57" s="429"/>
      <c r="AM57" s="317">
        <f>SUM(Y57:AL57)</f>
        <v>1</v>
      </c>
    </row>
    <row r="58" spans="1:39" ht="15" hidden="1" outlineLevel="1">
      <c r="B58" s="315" t="s">
        <v>270</v>
      </c>
      <c r="C58" s="312" t="s">
        <v>164</v>
      </c>
      <c r="D58" s="316">
        <v>2316888</v>
      </c>
      <c r="E58" s="316">
        <f>'7-f.  2016'!BB$44+'7-g.  2017'!BB$60</f>
        <v>3715543.6325487988</v>
      </c>
      <c r="F58" s="316">
        <f>'7-f.  2016'!BC$44+'7-g.  2017'!BC$60</f>
        <v>3981789.466080551</v>
      </c>
      <c r="G58" s="316">
        <f>'7-f.  2016'!BD$44+'7-g.  2017'!BD$60</f>
        <v>4027872.6658599009</v>
      </c>
      <c r="H58" s="316">
        <f t="shared" ref="H58:M58" si="71">G58*(H57/G57)</f>
        <v>4027872.6658599009</v>
      </c>
      <c r="I58" s="316">
        <f t="shared" si="71"/>
        <v>4027872.6658599009</v>
      </c>
      <c r="J58" s="316">
        <f t="shared" si="71"/>
        <v>3952561.334954632</v>
      </c>
      <c r="K58" s="316">
        <f t="shared" si="71"/>
        <v>3952561.334954632</v>
      </c>
      <c r="L58" s="316">
        <f t="shared" si="71"/>
        <v>3846555.166663785</v>
      </c>
      <c r="M58" s="316">
        <f t="shared" si="71"/>
        <v>3574936.5098915822</v>
      </c>
      <c r="N58" s="316">
        <f>N57</f>
        <v>12</v>
      </c>
      <c r="O58" s="316">
        <v>399</v>
      </c>
      <c r="P58" s="316">
        <f>'7-f.  2016'!W$44+'7-g.  2017'!W$60</f>
        <v>511.60716189859619</v>
      </c>
      <c r="Q58" s="316">
        <f>'7-f.  2016'!X$44+'7-g.  2017'!X$60</f>
        <v>596.77990643544797</v>
      </c>
      <c r="R58" s="316">
        <f>'7-f.  2016'!Y$44+'7-g.  2017'!Y$60</f>
        <v>611.24160407187969</v>
      </c>
      <c r="S58" s="316">
        <f t="shared" ref="S58:X58" si="72">R58*(S57/R57)</f>
        <v>611.24160407187969</v>
      </c>
      <c r="T58" s="316">
        <f t="shared" si="72"/>
        <v>611.24160407187969</v>
      </c>
      <c r="U58" s="316">
        <f t="shared" si="72"/>
        <v>611.24160407187969</v>
      </c>
      <c r="V58" s="316">
        <f t="shared" si="72"/>
        <v>594.43196845008947</v>
      </c>
      <c r="W58" s="316">
        <f t="shared" si="72"/>
        <v>594.43196845008947</v>
      </c>
      <c r="X58" s="316">
        <f t="shared" si="72"/>
        <v>575.95119946239026</v>
      </c>
      <c r="Y58" s="425">
        <f>Y57</f>
        <v>0</v>
      </c>
      <c r="Z58" s="425">
        <f>Z57</f>
        <v>0.14000000000000001</v>
      </c>
      <c r="AA58" s="425">
        <f t="shared" ref="AA58" si="73">AA57</f>
        <v>0.86</v>
      </c>
      <c r="AB58" s="425">
        <f t="shared" ref="AB58" si="74">AB57</f>
        <v>0</v>
      </c>
      <c r="AC58" s="425">
        <f t="shared" ref="AC58" si="75">AC57</f>
        <v>0</v>
      </c>
      <c r="AD58" s="425">
        <f t="shared" ref="AD58" si="76">AD57</f>
        <v>0</v>
      </c>
      <c r="AE58" s="425">
        <f t="shared" ref="AE58" si="77">AE57</f>
        <v>0</v>
      </c>
      <c r="AF58" s="425">
        <f t="shared" ref="AF58" si="78">AF57</f>
        <v>0</v>
      </c>
      <c r="AG58" s="425">
        <f t="shared" ref="AG58" si="79">AG57</f>
        <v>0</v>
      </c>
      <c r="AH58" s="425">
        <f t="shared" ref="AH58" si="80">AH57</f>
        <v>0</v>
      </c>
      <c r="AI58" s="425">
        <f t="shared" ref="AI58" si="81">AI57</f>
        <v>0</v>
      </c>
      <c r="AJ58" s="425">
        <f t="shared" ref="AJ58" si="82">AJ57</f>
        <v>0</v>
      </c>
      <c r="AK58" s="425">
        <f t="shared" ref="AK58" si="83">AK57</f>
        <v>0</v>
      </c>
      <c r="AL58" s="425">
        <f t="shared" ref="AL58" si="84">AL57</f>
        <v>0</v>
      </c>
      <c r="AM58" s="332"/>
    </row>
    <row r="59" spans="1:39" ht="15" hidden="1" outlineLevel="1">
      <c r="B59" s="335"/>
      <c r="C59" s="333"/>
      <c r="D59" s="312"/>
      <c r="E59" s="312"/>
      <c r="F59" s="312"/>
      <c r="G59" s="312"/>
      <c r="H59" s="312"/>
      <c r="I59" s="312"/>
      <c r="J59" s="312"/>
      <c r="K59" s="312"/>
      <c r="L59" s="312"/>
      <c r="M59" s="312"/>
      <c r="N59" s="312"/>
      <c r="O59" s="312"/>
      <c r="P59" s="312"/>
      <c r="Q59" s="312"/>
      <c r="R59" s="312"/>
      <c r="S59" s="312"/>
      <c r="T59" s="312"/>
      <c r="U59" s="312"/>
      <c r="V59" s="312"/>
      <c r="W59" s="312"/>
      <c r="X59" s="312"/>
      <c r="Y59" s="430"/>
      <c r="Z59" s="431"/>
      <c r="AA59" s="430"/>
      <c r="AB59" s="430"/>
      <c r="AC59" s="430"/>
      <c r="AD59" s="430"/>
      <c r="AE59" s="430"/>
      <c r="AF59" s="430"/>
      <c r="AG59" s="430"/>
      <c r="AH59" s="430"/>
      <c r="AI59" s="430"/>
      <c r="AJ59" s="430"/>
      <c r="AK59" s="430"/>
      <c r="AL59" s="430"/>
      <c r="AM59" s="334"/>
    </row>
    <row r="60" spans="1:39" ht="30" hidden="1" outlineLevel="1">
      <c r="A60" s="544">
        <v>8</v>
      </c>
      <c r="B60" s="855" t="s">
        <v>102</v>
      </c>
      <c r="C60" s="312" t="s">
        <v>25</v>
      </c>
      <c r="D60" s="316">
        <v>2024454</v>
      </c>
      <c r="E60" s="316">
        <f>'7-e.  2015'!BB31</f>
        <v>1931260</v>
      </c>
      <c r="F60" s="316">
        <f>'7-e.  2015'!BC31</f>
        <v>1339668</v>
      </c>
      <c r="G60" s="316">
        <f>'7-e.  2015'!BD31</f>
        <v>1339668</v>
      </c>
      <c r="H60" s="316">
        <f>'7-e.  2015'!BE31</f>
        <v>1339668</v>
      </c>
      <c r="I60" s="316">
        <f>'7-e.  2015'!BF31</f>
        <v>1339668</v>
      </c>
      <c r="J60" s="316">
        <f>'7-e.  2015'!BG31</f>
        <v>1339668</v>
      </c>
      <c r="K60" s="316">
        <f>'7-e.  2015'!BH31</f>
        <v>1339668</v>
      </c>
      <c r="L60" s="316">
        <f>'7-e.  2015'!BI31</f>
        <v>1339668</v>
      </c>
      <c r="M60" s="316">
        <f>'7-e.  2015'!BJ31</f>
        <v>1339668</v>
      </c>
      <c r="N60" s="316">
        <v>12</v>
      </c>
      <c r="O60" s="316">
        <v>487</v>
      </c>
      <c r="P60" s="316">
        <f>'7-e.  2015'!V31</f>
        <v>487</v>
      </c>
      <c r="Q60" s="316">
        <f>'7-e.  2015'!W31</f>
        <v>465</v>
      </c>
      <c r="R60" s="316">
        <f>'7-e.  2015'!X31</f>
        <v>311</v>
      </c>
      <c r="S60" s="316">
        <f>'7-e.  2015'!Y31</f>
        <v>311</v>
      </c>
      <c r="T60" s="316">
        <f>'7-e.  2015'!Z31</f>
        <v>311</v>
      </c>
      <c r="U60" s="316">
        <f>'7-e.  2015'!AA31</f>
        <v>311</v>
      </c>
      <c r="V60" s="316">
        <f>'7-e.  2015'!AB31</f>
        <v>311</v>
      </c>
      <c r="W60" s="316">
        <f>'7-e.  2015'!AC31</f>
        <v>311</v>
      </c>
      <c r="X60" s="316">
        <f>'7-e.  2015'!AD31</f>
        <v>311</v>
      </c>
      <c r="Y60" s="429"/>
      <c r="Z60" s="555">
        <v>1</v>
      </c>
      <c r="AA60" s="424"/>
      <c r="AB60" s="424"/>
      <c r="AC60" s="424"/>
      <c r="AD60" s="424"/>
      <c r="AE60" s="424"/>
      <c r="AF60" s="429"/>
      <c r="AG60" s="429"/>
      <c r="AH60" s="429"/>
      <c r="AI60" s="429"/>
      <c r="AJ60" s="429"/>
      <c r="AK60" s="429"/>
      <c r="AL60" s="429"/>
      <c r="AM60" s="317">
        <f>SUM(Y60:AL60)</f>
        <v>1</v>
      </c>
    </row>
    <row r="61" spans="1:39" ht="15" hidden="1" outlineLevel="1">
      <c r="B61" s="315" t="s">
        <v>270</v>
      </c>
      <c r="C61" s="312" t="s">
        <v>164</v>
      </c>
      <c r="D61" s="316"/>
      <c r="E61" s="316">
        <f>'7-g.  2017'!BB$59</f>
        <v>-1169796.9042361702</v>
      </c>
      <c r="F61" s="316">
        <f>'7-g.  2017'!BC$59</f>
        <v>78920.396520405629</v>
      </c>
      <c r="G61" s="316">
        <f>'7-g.  2017'!BD$59</f>
        <v>135156.71944090264</v>
      </c>
      <c r="H61" s="316"/>
      <c r="I61" s="316"/>
      <c r="J61" s="316"/>
      <c r="K61" s="316"/>
      <c r="L61" s="316"/>
      <c r="M61" s="316"/>
      <c r="N61" s="316">
        <f>N60</f>
        <v>12</v>
      </c>
      <c r="O61" s="316"/>
      <c r="P61" s="316">
        <f>'7-g.  2017'!W$59</f>
        <v>-302.86828404059082</v>
      </c>
      <c r="Q61" s="316">
        <f>'7-g.  2017'!X$59</f>
        <v>22.373019030554051</v>
      </c>
      <c r="R61" s="316">
        <f>'7-g.  2017'!Y$59</f>
        <v>35.0293773894361</v>
      </c>
      <c r="S61" s="316"/>
      <c r="T61" s="316"/>
      <c r="U61" s="316"/>
      <c r="V61" s="316"/>
      <c r="W61" s="316"/>
      <c r="X61" s="316"/>
      <c r="Y61" s="425">
        <f>Y60</f>
        <v>0</v>
      </c>
      <c r="Z61" s="425">
        <f t="shared" ref="Z61" si="85">Z60</f>
        <v>1</v>
      </c>
      <c r="AA61" s="425">
        <f t="shared" ref="AA61" si="86">AA60</f>
        <v>0</v>
      </c>
      <c r="AB61" s="425">
        <f t="shared" ref="AB61" si="87">AB60</f>
        <v>0</v>
      </c>
      <c r="AC61" s="425">
        <f t="shared" ref="AC61" si="88">AC60</f>
        <v>0</v>
      </c>
      <c r="AD61" s="425">
        <f t="shared" ref="AD61" si="89">AD60</f>
        <v>0</v>
      </c>
      <c r="AE61" s="425">
        <f t="shared" ref="AE61" si="90">AE60</f>
        <v>0</v>
      </c>
      <c r="AF61" s="425">
        <f t="shared" ref="AF61" si="91">AF60</f>
        <v>0</v>
      </c>
      <c r="AG61" s="425">
        <f t="shared" ref="AG61" si="92">AG60</f>
        <v>0</v>
      </c>
      <c r="AH61" s="425">
        <f t="shared" ref="AH61" si="93">AH60</f>
        <v>0</v>
      </c>
      <c r="AI61" s="425">
        <f t="shared" ref="AI61" si="94">AI60</f>
        <v>0</v>
      </c>
      <c r="AJ61" s="425">
        <f t="shared" ref="AJ61" si="95">AJ60</f>
        <v>0</v>
      </c>
      <c r="AK61" s="425">
        <f t="shared" ref="AK61" si="96">AK60</f>
        <v>0</v>
      </c>
      <c r="AL61" s="425">
        <f t="shared" ref="AL61" si="97">AL60</f>
        <v>0</v>
      </c>
      <c r="AM61" s="332"/>
    </row>
    <row r="62" spans="1:39" ht="15" hidden="1" outlineLevel="1">
      <c r="B62" s="335"/>
      <c r="C62" s="333"/>
      <c r="D62" s="337"/>
      <c r="E62" s="337"/>
      <c r="F62" s="337"/>
      <c r="G62" s="337"/>
      <c r="H62" s="337"/>
      <c r="I62" s="337"/>
      <c r="J62" s="337"/>
      <c r="K62" s="337"/>
      <c r="L62" s="337"/>
      <c r="M62" s="337"/>
      <c r="N62" s="312"/>
      <c r="O62" s="337"/>
      <c r="P62" s="337"/>
      <c r="Q62" s="337"/>
      <c r="R62" s="337"/>
      <c r="S62" s="337"/>
      <c r="T62" s="337"/>
      <c r="U62" s="337"/>
      <c r="V62" s="337"/>
      <c r="W62" s="337"/>
      <c r="X62" s="337"/>
      <c r="Y62" s="430"/>
      <c r="Z62" s="431"/>
      <c r="AA62" s="430"/>
      <c r="AB62" s="430"/>
      <c r="AC62" s="430"/>
      <c r="AD62" s="430"/>
      <c r="AE62" s="430"/>
      <c r="AF62" s="430"/>
      <c r="AG62" s="430"/>
      <c r="AH62" s="430"/>
      <c r="AI62" s="430"/>
      <c r="AJ62" s="430"/>
      <c r="AK62" s="430"/>
      <c r="AL62" s="430"/>
      <c r="AM62" s="334"/>
    </row>
    <row r="63" spans="1:39" ht="30" hidden="1" outlineLevel="1">
      <c r="A63" s="544">
        <v>9</v>
      </c>
      <c r="B63" s="543" t="s">
        <v>103</v>
      </c>
      <c r="C63" s="312" t="s">
        <v>25</v>
      </c>
      <c r="D63" s="316">
        <v>1437827</v>
      </c>
      <c r="E63" s="316">
        <f>'7-e.  2015'!BB32</f>
        <v>1437827</v>
      </c>
      <c r="F63" s="316">
        <f>'7-e.  2015'!BC32</f>
        <v>1437827</v>
      </c>
      <c r="G63" s="316">
        <f>'7-e.  2015'!BD32</f>
        <v>1437827</v>
      </c>
      <c r="H63" s="316">
        <f>'7-e.  2015'!BE32</f>
        <v>1437827</v>
      </c>
      <c r="I63" s="316">
        <f>'7-e.  2015'!BF32</f>
        <v>1437827</v>
      </c>
      <c r="J63" s="316">
        <f>'7-e.  2015'!BG32</f>
        <v>1437827</v>
      </c>
      <c r="K63" s="316">
        <f>'7-e.  2015'!BH32</f>
        <v>1437827</v>
      </c>
      <c r="L63" s="316">
        <f>'7-e.  2015'!BI32</f>
        <v>1434849</v>
      </c>
      <c r="M63" s="316">
        <f>'7-e.  2015'!BJ32</f>
        <v>1434849</v>
      </c>
      <c r="N63" s="316">
        <v>12</v>
      </c>
      <c r="O63" s="316">
        <v>316</v>
      </c>
      <c r="P63" s="316">
        <f>'7-e.  2015'!V32</f>
        <v>316</v>
      </c>
      <c r="Q63" s="316">
        <f>'7-e.  2015'!W32</f>
        <v>316</v>
      </c>
      <c r="R63" s="316">
        <f>'7-e.  2015'!X32</f>
        <v>316</v>
      </c>
      <c r="S63" s="316">
        <f>'7-e.  2015'!Y32</f>
        <v>316</v>
      </c>
      <c r="T63" s="316">
        <f>'7-e.  2015'!Z32</f>
        <v>316</v>
      </c>
      <c r="U63" s="316">
        <f>'7-e.  2015'!AA32</f>
        <v>316</v>
      </c>
      <c r="V63" s="316">
        <f>'7-e.  2015'!AB32</f>
        <v>316</v>
      </c>
      <c r="W63" s="316">
        <f>'7-e.  2015'!AC32</f>
        <v>316</v>
      </c>
      <c r="X63" s="316">
        <f>'7-e.  2015'!AD32</f>
        <v>315</v>
      </c>
      <c r="Y63" s="429"/>
      <c r="Z63" s="424"/>
      <c r="AA63" s="424">
        <v>1</v>
      </c>
      <c r="AB63" s="424"/>
      <c r="AC63" s="424"/>
      <c r="AD63" s="424"/>
      <c r="AE63" s="424"/>
      <c r="AF63" s="429"/>
      <c r="AG63" s="429"/>
      <c r="AH63" s="429"/>
      <c r="AI63" s="429"/>
      <c r="AJ63" s="429"/>
      <c r="AK63" s="429"/>
      <c r="AL63" s="429"/>
      <c r="AM63" s="317">
        <f>SUM(Y63:AL63)</f>
        <v>1</v>
      </c>
    </row>
    <row r="64" spans="1:39" ht="15" hidden="1" outlineLevel="1">
      <c r="B64" s="315" t="s">
        <v>270</v>
      </c>
      <c r="C64" s="312" t="s">
        <v>164</v>
      </c>
      <c r="D64" s="316">
        <v>903373</v>
      </c>
      <c r="E64" s="316">
        <f>D64*(E63/D63)</f>
        <v>903373</v>
      </c>
      <c r="F64" s="316">
        <f t="shared" ref="F64:M64" si="98">E64*(F63/E63)</f>
        <v>903373</v>
      </c>
      <c r="G64" s="316">
        <f t="shared" si="98"/>
        <v>903373</v>
      </c>
      <c r="H64" s="316">
        <f t="shared" si="98"/>
        <v>903373</v>
      </c>
      <c r="I64" s="316">
        <f t="shared" si="98"/>
        <v>903373</v>
      </c>
      <c r="J64" s="316">
        <f t="shared" si="98"/>
        <v>903373</v>
      </c>
      <c r="K64" s="316">
        <f t="shared" si="98"/>
        <v>903373</v>
      </c>
      <c r="L64" s="316">
        <f t="shared" si="98"/>
        <v>901501.95098367182</v>
      </c>
      <c r="M64" s="316">
        <f t="shared" si="98"/>
        <v>901501.95098367182</v>
      </c>
      <c r="N64" s="316">
        <f>N63</f>
        <v>12</v>
      </c>
      <c r="O64" s="316">
        <v>186</v>
      </c>
      <c r="P64" s="316">
        <f t="shared" ref="P64:X64" si="99">O64*(P63/O63)</f>
        <v>186</v>
      </c>
      <c r="Q64" s="316">
        <f t="shared" si="99"/>
        <v>186</v>
      </c>
      <c r="R64" s="316">
        <f t="shared" si="99"/>
        <v>186</v>
      </c>
      <c r="S64" s="316">
        <f t="shared" si="99"/>
        <v>186</v>
      </c>
      <c r="T64" s="316">
        <f t="shared" si="99"/>
        <v>186</v>
      </c>
      <c r="U64" s="316">
        <f t="shared" si="99"/>
        <v>186</v>
      </c>
      <c r="V64" s="316">
        <f t="shared" si="99"/>
        <v>186</v>
      </c>
      <c r="W64" s="316">
        <f t="shared" si="99"/>
        <v>186</v>
      </c>
      <c r="X64" s="316">
        <f t="shared" si="99"/>
        <v>185.41139240506328</v>
      </c>
      <c r="Y64" s="425">
        <f>Y63</f>
        <v>0</v>
      </c>
      <c r="Z64" s="425">
        <f t="shared" ref="Z64" si="100">Z63</f>
        <v>0</v>
      </c>
      <c r="AA64" s="425">
        <f t="shared" ref="AA64" si="101">AA63</f>
        <v>1</v>
      </c>
      <c r="AB64" s="425">
        <f t="shared" ref="AB64" si="102">AB63</f>
        <v>0</v>
      </c>
      <c r="AC64" s="425">
        <f t="shared" ref="AC64" si="103">AC63</f>
        <v>0</v>
      </c>
      <c r="AD64" s="425">
        <f t="shared" ref="AD64" si="104">AD63</f>
        <v>0</v>
      </c>
      <c r="AE64" s="425">
        <f t="shared" ref="AE64" si="105">AE63</f>
        <v>0</v>
      </c>
      <c r="AF64" s="425">
        <f t="shared" ref="AF64" si="106">AF63</f>
        <v>0</v>
      </c>
      <c r="AG64" s="425">
        <f t="shared" ref="AG64" si="107">AG63</f>
        <v>0</v>
      </c>
      <c r="AH64" s="425">
        <f t="shared" ref="AH64" si="108">AH63</f>
        <v>0</v>
      </c>
      <c r="AI64" s="425">
        <f t="shared" ref="AI64" si="109">AI63</f>
        <v>0</v>
      </c>
      <c r="AJ64" s="425">
        <f t="shared" ref="AJ64" si="110">AJ63</f>
        <v>0</v>
      </c>
      <c r="AK64" s="425">
        <f t="shared" ref="AK64" si="111">AK63</f>
        <v>0</v>
      </c>
      <c r="AL64" s="425">
        <f t="shared" ref="AL64" si="112">AL63</f>
        <v>0</v>
      </c>
      <c r="AM64" s="332"/>
    </row>
    <row r="65" spans="1:39" ht="15" hidden="1" outlineLevel="1">
      <c r="B65" s="335"/>
      <c r="C65" s="333"/>
      <c r="D65" s="337"/>
      <c r="E65" s="337"/>
      <c r="F65" s="337"/>
      <c r="G65" s="337"/>
      <c r="H65" s="337"/>
      <c r="I65" s="337"/>
      <c r="J65" s="337"/>
      <c r="K65" s="337"/>
      <c r="L65" s="337"/>
      <c r="M65" s="337"/>
      <c r="N65" s="312"/>
      <c r="O65" s="337"/>
      <c r="P65" s="337"/>
      <c r="Q65" s="337"/>
      <c r="R65" s="337"/>
      <c r="S65" s="337"/>
      <c r="T65" s="337"/>
      <c r="U65" s="337"/>
      <c r="V65" s="337"/>
      <c r="W65" s="337"/>
      <c r="X65" s="337"/>
      <c r="Y65" s="430"/>
      <c r="Z65" s="430"/>
      <c r="AA65" s="430"/>
      <c r="AB65" s="430"/>
      <c r="AC65" s="430"/>
      <c r="AD65" s="430"/>
      <c r="AE65" s="430"/>
      <c r="AF65" s="430"/>
      <c r="AG65" s="430"/>
      <c r="AH65" s="430"/>
      <c r="AI65" s="430"/>
      <c r="AJ65" s="430"/>
      <c r="AK65" s="430"/>
      <c r="AL65" s="430"/>
      <c r="AM65" s="334"/>
    </row>
    <row r="66" spans="1:39" ht="30" hidden="1" outlineLevel="1">
      <c r="A66" s="544">
        <v>10</v>
      </c>
      <c r="B66" s="543" t="s">
        <v>104</v>
      </c>
      <c r="C66" s="312" t="s">
        <v>25</v>
      </c>
      <c r="D66" s="316"/>
      <c r="E66" s="316"/>
      <c r="F66" s="316"/>
      <c r="G66" s="316"/>
      <c r="H66" s="316"/>
      <c r="I66" s="316"/>
      <c r="J66" s="316"/>
      <c r="K66" s="316"/>
      <c r="L66" s="316"/>
      <c r="M66" s="316"/>
      <c r="N66" s="316">
        <v>3</v>
      </c>
      <c r="O66" s="316"/>
      <c r="P66" s="316"/>
      <c r="Q66" s="316"/>
      <c r="R66" s="316"/>
      <c r="S66" s="316"/>
      <c r="T66" s="316"/>
      <c r="U66" s="316"/>
      <c r="V66" s="316"/>
      <c r="W66" s="316"/>
      <c r="X66" s="316"/>
      <c r="Y66" s="429"/>
      <c r="Z66" s="424"/>
      <c r="AA66" s="424"/>
      <c r="AB66" s="424"/>
      <c r="AC66" s="424"/>
      <c r="AD66" s="424"/>
      <c r="AE66" s="424"/>
      <c r="AF66" s="429"/>
      <c r="AG66" s="429"/>
      <c r="AH66" s="429"/>
      <c r="AI66" s="429"/>
      <c r="AJ66" s="429"/>
      <c r="AK66" s="429"/>
      <c r="AL66" s="429"/>
      <c r="AM66" s="317">
        <f>SUM(Y66:AL66)</f>
        <v>0</v>
      </c>
    </row>
    <row r="67" spans="1:39" ht="15" hidden="1" outlineLevel="1">
      <c r="B67" s="315" t="s">
        <v>270</v>
      </c>
      <c r="C67" s="312" t="s">
        <v>164</v>
      </c>
      <c r="D67" s="316"/>
      <c r="E67" s="316"/>
      <c r="F67" s="316"/>
      <c r="G67" s="316"/>
      <c r="H67" s="316"/>
      <c r="I67" s="316"/>
      <c r="J67" s="316"/>
      <c r="K67" s="316"/>
      <c r="L67" s="316"/>
      <c r="M67" s="316"/>
      <c r="N67" s="316">
        <f>N66</f>
        <v>3</v>
      </c>
      <c r="O67" s="316"/>
      <c r="P67" s="316"/>
      <c r="Q67" s="316"/>
      <c r="R67" s="316"/>
      <c r="S67" s="316"/>
      <c r="T67" s="316"/>
      <c r="U67" s="316"/>
      <c r="V67" s="316"/>
      <c r="W67" s="316"/>
      <c r="X67" s="316"/>
      <c r="Y67" s="425">
        <f>Y66</f>
        <v>0</v>
      </c>
      <c r="Z67" s="425">
        <f t="shared" ref="Z67" si="113">Z66</f>
        <v>0</v>
      </c>
      <c r="AA67" s="425">
        <f t="shared" ref="AA67" si="114">AA66</f>
        <v>0</v>
      </c>
      <c r="AB67" s="425">
        <f t="shared" ref="AB67" si="115">AB66</f>
        <v>0</v>
      </c>
      <c r="AC67" s="425">
        <f t="shared" ref="AC67" si="116">AC66</f>
        <v>0</v>
      </c>
      <c r="AD67" s="425">
        <f t="shared" ref="AD67" si="117">AD66</f>
        <v>0</v>
      </c>
      <c r="AE67" s="425">
        <f t="shared" ref="AE67" si="118">AE66</f>
        <v>0</v>
      </c>
      <c r="AF67" s="425">
        <f t="shared" ref="AF67" si="119">AF66</f>
        <v>0</v>
      </c>
      <c r="AG67" s="425">
        <f t="shared" ref="AG67" si="120">AG66</f>
        <v>0</v>
      </c>
      <c r="AH67" s="425">
        <f t="shared" ref="AH67" si="121">AH66</f>
        <v>0</v>
      </c>
      <c r="AI67" s="425">
        <f t="shared" ref="AI67" si="122">AI66</f>
        <v>0</v>
      </c>
      <c r="AJ67" s="425">
        <f t="shared" ref="AJ67" si="123">AJ66</f>
        <v>0</v>
      </c>
      <c r="AK67" s="425">
        <f t="shared" ref="AK67" si="124">AK66</f>
        <v>0</v>
      </c>
      <c r="AL67" s="425">
        <f t="shared" ref="AL67" si="125">AL66</f>
        <v>0</v>
      </c>
      <c r="AM67" s="332"/>
    </row>
    <row r="68" spans="1:39" ht="15" hidden="1" outlineLevel="1">
      <c r="B68" s="335"/>
      <c r="C68" s="333"/>
      <c r="D68" s="337"/>
      <c r="E68" s="337"/>
      <c r="F68" s="337"/>
      <c r="G68" s="337"/>
      <c r="H68" s="337"/>
      <c r="I68" s="337"/>
      <c r="J68" s="337"/>
      <c r="K68" s="337"/>
      <c r="L68" s="337"/>
      <c r="M68" s="337"/>
      <c r="N68" s="312"/>
      <c r="O68" s="337"/>
      <c r="P68" s="337"/>
      <c r="Q68" s="337"/>
      <c r="R68" s="337"/>
      <c r="S68" s="337"/>
      <c r="T68" s="337"/>
      <c r="U68" s="337"/>
      <c r="V68" s="337"/>
      <c r="W68" s="337"/>
      <c r="X68" s="337"/>
      <c r="Y68" s="430"/>
      <c r="Z68" s="431"/>
      <c r="AA68" s="430"/>
      <c r="AB68" s="430"/>
      <c r="AC68" s="430"/>
      <c r="AD68" s="430"/>
      <c r="AE68" s="430"/>
      <c r="AF68" s="430"/>
      <c r="AG68" s="430"/>
      <c r="AH68" s="430"/>
      <c r="AI68" s="430"/>
      <c r="AJ68" s="430"/>
      <c r="AK68" s="430"/>
      <c r="AL68" s="430"/>
      <c r="AM68" s="334"/>
    </row>
    <row r="69" spans="1:39" ht="15.6" hidden="1" outlineLevel="1">
      <c r="B69" s="309" t="s">
        <v>10</v>
      </c>
      <c r="C69" s="310"/>
      <c r="D69" s="310"/>
      <c r="E69" s="310"/>
      <c r="F69" s="310"/>
      <c r="G69" s="310"/>
      <c r="H69" s="310"/>
      <c r="I69" s="310"/>
      <c r="J69" s="310"/>
      <c r="K69" s="310"/>
      <c r="L69" s="310"/>
      <c r="M69" s="310"/>
      <c r="N69" s="311"/>
      <c r="O69" s="310"/>
      <c r="P69" s="310"/>
      <c r="Q69" s="310"/>
      <c r="R69" s="310"/>
      <c r="S69" s="310"/>
      <c r="T69" s="310"/>
      <c r="U69" s="310"/>
      <c r="V69" s="310"/>
      <c r="W69" s="310"/>
      <c r="X69" s="310"/>
      <c r="Y69" s="428"/>
      <c r="Z69" s="428"/>
      <c r="AA69" s="428"/>
      <c r="AB69" s="428"/>
      <c r="AC69" s="428"/>
      <c r="AD69" s="428"/>
      <c r="AE69" s="428"/>
      <c r="AF69" s="428"/>
      <c r="AG69" s="428"/>
      <c r="AH69" s="428"/>
      <c r="AI69" s="428"/>
      <c r="AJ69" s="428"/>
      <c r="AK69" s="428"/>
      <c r="AL69" s="428"/>
      <c r="AM69" s="313"/>
    </row>
    <row r="70" spans="1:39" ht="30" hidden="1" outlineLevel="1">
      <c r="A70" s="544">
        <v>11</v>
      </c>
      <c r="B70" s="543" t="s">
        <v>105</v>
      </c>
      <c r="C70" s="312" t="s">
        <v>25</v>
      </c>
      <c r="D70" s="316"/>
      <c r="E70" s="316"/>
      <c r="F70" s="316"/>
      <c r="G70" s="316"/>
      <c r="H70" s="316"/>
      <c r="I70" s="316"/>
      <c r="J70" s="316"/>
      <c r="K70" s="316"/>
      <c r="L70" s="316"/>
      <c r="M70" s="316"/>
      <c r="N70" s="316">
        <v>12</v>
      </c>
      <c r="O70" s="316"/>
      <c r="P70" s="316"/>
      <c r="Q70" s="316"/>
      <c r="R70" s="316"/>
      <c r="S70" s="316"/>
      <c r="T70" s="316"/>
      <c r="U70" s="316"/>
      <c r="V70" s="316"/>
      <c r="W70" s="316"/>
      <c r="X70" s="316"/>
      <c r="Y70" s="440"/>
      <c r="Z70" s="424"/>
      <c r="AA70" s="424"/>
      <c r="AB70" s="424"/>
      <c r="AC70" s="424"/>
      <c r="AD70" s="424"/>
      <c r="AE70" s="424"/>
      <c r="AF70" s="429"/>
      <c r="AG70" s="429"/>
      <c r="AH70" s="429"/>
      <c r="AI70" s="429"/>
      <c r="AJ70" s="429"/>
      <c r="AK70" s="429"/>
      <c r="AL70" s="429"/>
      <c r="AM70" s="317">
        <f>SUM(Y70:AL70)</f>
        <v>0</v>
      </c>
    </row>
    <row r="71" spans="1:39" ht="15" hidden="1" outlineLevel="1">
      <c r="B71" s="315" t="s">
        <v>270</v>
      </c>
      <c r="C71" s="312" t="s">
        <v>164</v>
      </c>
      <c r="D71" s="316"/>
      <c r="E71" s="316"/>
      <c r="F71" s="316"/>
      <c r="G71" s="316"/>
      <c r="H71" s="316"/>
      <c r="I71" s="316"/>
      <c r="J71" s="316"/>
      <c r="K71" s="316"/>
      <c r="L71" s="316"/>
      <c r="M71" s="316"/>
      <c r="N71" s="316">
        <f>N70</f>
        <v>12</v>
      </c>
      <c r="O71" s="316"/>
      <c r="P71" s="316"/>
      <c r="Q71" s="316"/>
      <c r="R71" s="316"/>
      <c r="S71" s="316"/>
      <c r="T71" s="316"/>
      <c r="U71" s="316"/>
      <c r="V71" s="316"/>
      <c r="W71" s="316"/>
      <c r="X71" s="316"/>
      <c r="Y71" s="425">
        <f>Y70</f>
        <v>0</v>
      </c>
      <c r="Z71" s="425">
        <f t="shared" ref="Z71" si="126">Z70</f>
        <v>0</v>
      </c>
      <c r="AA71" s="425">
        <f t="shared" ref="AA71" si="127">AA70</f>
        <v>0</v>
      </c>
      <c r="AB71" s="425">
        <f t="shared" ref="AB71" si="128">AB70</f>
        <v>0</v>
      </c>
      <c r="AC71" s="425">
        <f t="shared" ref="AC71" si="129">AC70</f>
        <v>0</v>
      </c>
      <c r="AD71" s="425">
        <f t="shared" ref="AD71" si="130">AD70</f>
        <v>0</v>
      </c>
      <c r="AE71" s="425">
        <f t="shared" ref="AE71" si="131">AE70</f>
        <v>0</v>
      </c>
      <c r="AF71" s="425">
        <f t="shared" ref="AF71" si="132">AF70</f>
        <v>0</v>
      </c>
      <c r="AG71" s="425">
        <f t="shared" ref="AG71" si="133">AG70</f>
        <v>0</v>
      </c>
      <c r="AH71" s="425">
        <f t="shared" ref="AH71" si="134">AH70</f>
        <v>0</v>
      </c>
      <c r="AI71" s="425">
        <f t="shared" ref="AI71" si="135">AI70</f>
        <v>0</v>
      </c>
      <c r="AJ71" s="425">
        <f t="shared" ref="AJ71" si="136">AJ70</f>
        <v>0</v>
      </c>
      <c r="AK71" s="425">
        <f t="shared" ref="AK71" si="137">AK70</f>
        <v>0</v>
      </c>
      <c r="AL71" s="425">
        <f t="shared" ref="AL71" si="138">AL70</f>
        <v>0</v>
      </c>
      <c r="AM71" s="318"/>
    </row>
    <row r="72" spans="1:39" ht="15" hidden="1" outlineLevel="1">
      <c r="B72" s="336"/>
      <c r="C72" s="326"/>
      <c r="D72" s="312"/>
      <c r="E72" s="312"/>
      <c r="F72" s="312"/>
      <c r="G72" s="312"/>
      <c r="H72" s="312"/>
      <c r="I72" s="312"/>
      <c r="J72" s="312"/>
      <c r="K72" s="312"/>
      <c r="L72" s="312"/>
      <c r="M72" s="312"/>
      <c r="N72" s="312"/>
      <c r="O72" s="312"/>
      <c r="P72" s="312"/>
      <c r="Q72" s="312"/>
      <c r="R72" s="312"/>
      <c r="S72" s="312"/>
      <c r="T72" s="312"/>
      <c r="U72" s="312"/>
      <c r="V72" s="312"/>
      <c r="W72" s="312"/>
      <c r="X72" s="312"/>
      <c r="Y72" s="426"/>
      <c r="Z72" s="435"/>
      <c r="AA72" s="435"/>
      <c r="AB72" s="435"/>
      <c r="AC72" s="435"/>
      <c r="AD72" s="435"/>
      <c r="AE72" s="435"/>
      <c r="AF72" s="435"/>
      <c r="AG72" s="435"/>
      <c r="AH72" s="435"/>
      <c r="AI72" s="435"/>
      <c r="AJ72" s="435"/>
      <c r="AK72" s="435"/>
      <c r="AL72" s="435"/>
      <c r="AM72" s="327"/>
    </row>
    <row r="73" spans="1:39" ht="30" hidden="1" outlineLevel="1">
      <c r="A73" s="544">
        <v>12</v>
      </c>
      <c r="B73" s="543" t="s">
        <v>106</v>
      </c>
      <c r="C73" s="312" t="s">
        <v>25</v>
      </c>
      <c r="D73" s="316"/>
      <c r="E73" s="316"/>
      <c r="F73" s="316"/>
      <c r="G73" s="316"/>
      <c r="H73" s="316"/>
      <c r="I73" s="316"/>
      <c r="J73" s="316"/>
      <c r="K73" s="316"/>
      <c r="L73" s="316"/>
      <c r="M73" s="316"/>
      <c r="N73" s="316">
        <v>12</v>
      </c>
      <c r="O73" s="316"/>
      <c r="P73" s="316"/>
      <c r="Q73" s="316"/>
      <c r="R73" s="316"/>
      <c r="S73" s="316"/>
      <c r="T73" s="316"/>
      <c r="U73" s="316"/>
      <c r="V73" s="316"/>
      <c r="W73" s="316"/>
      <c r="X73" s="316"/>
      <c r="Y73" s="424"/>
      <c r="Z73" s="424"/>
      <c r="AA73" s="424"/>
      <c r="AB73" s="424"/>
      <c r="AC73" s="424"/>
      <c r="AD73" s="424"/>
      <c r="AE73" s="424"/>
      <c r="AF73" s="429"/>
      <c r="AG73" s="429"/>
      <c r="AH73" s="429"/>
      <c r="AI73" s="429"/>
      <c r="AJ73" s="429"/>
      <c r="AK73" s="429"/>
      <c r="AL73" s="429"/>
      <c r="AM73" s="317">
        <f>SUM(Y73:AL73)</f>
        <v>0</v>
      </c>
    </row>
    <row r="74" spans="1:39" ht="15" hidden="1" outlineLevel="1">
      <c r="B74" s="543" t="s">
        <v>270</v>
      </c>
      <c r="C74" s="312" t="s">
        <v>164</v>
      </c>
      <c r="D74" s="316"/>
      <c r="E74" s="316"/>
      <c r="F74" s="316"/>
      <c r="G74" s="316"/>
      <c r="H74" s="316"/>
      <c r="I74" s="316"/>
      <c r="J74" s="316"/>
      <c r="K74" s="316"/>
      <c r="L74" s="316"/>
      <c r="M74" s="316"/>
      <c r="N74" s="316">
        <f>N73</f>
        <v>12</v>
      </c>
      <c r="O74" s="316"/>
      <c r="P74" s="316"/>
      <c r="Q74" s="316"/>
      <c r="R74" s="316"/>
      <c r="S74" s="316"/>
      <c r="T74" s="316"/>
      <c r="U74" s="316"/>
      <c r="V74" s="316"/>
      <c r="W74" s="316"/>
      <c r="X74" s="316"/>
      <c r="Y74" s="425">
        <f>Y73</f>
        <v>0</v>
      </c>
      <c r="Z74" s="425">
        <f t="shared" ref="Z74" si="139">Z73</f>
        <v>0</v>
      </c>
      <c r="AA74" s="425">
        <f t="shared" ref="AA74" si="140">AA73</f>
        <v>0</v>
      </c>
      <c r="AB74" s="425">
        <f t="shared" ref="AB74" si="141">AB73</f>
        <v>0</v>
      </c>
      <c r="AC74" s="425">
        <f t="shared" ref="AC74" si="142">AC73</f>
        <v>0</v>
      </c>
      <c r="AD74" s="425">
        <f t="shared" ref="AD74" si="143">AD73</f>
        <v>0</v>
      </c>
      <c r="AE74" s="425">
        <f t="shared" ref="AE74" si="144">AE73</f>
        <v>0</v>
      </c>
      <c r="AF74" s="425">
        <f t="shared" ref="AF74" si="145">AF73</f>
        <v>0</v>
      </c>
      <c r="AG74" s="425">
        <f t="shared" ref="AG74" si="146">AG73</f>
        <v>0</v>
      </c>
      <c r="AH74" s="425">
        <f t="shared" ref="AH74" si="147">AH73</f>
        <v>0</v>
      </c>
      <c r="AI74" s="425">
        <f t="shared" ref="AI74" si="148">AI73</f>
        <v>0</v>
      </c>
      <c r="AJ74" s="425">
        <f t="shared" ref="AJ74" si="149">AJ73</f>
        <v>0</v>
      </c>
      <c r="AK74" s="425">
        <f t="shared" ref="AK74" si="150">AK73</f>
        <v>0</v>
      </c>
      <c r="AL74" s="425">
        <f t="shared" ref="AL74" si="151">AL73</f>
        <v>0</v>
      </c>
      <c r="AM74" s="318"/>
    </row>
    <row r="75" spans="1:39" ht="15" hidden="1" outlineLevel="1">
      <c r="B75" s="543"/>
      <c r="C75" s="326"/>
      <c r="D75" s="312"/>
      <c r="E75" s="312"/>
      <c r="F75" s="312"/>
      <c r="G75" s="312"/>
      <c r="H75" s="312"/>
      <c r="I75" s="312"/>
      <c r="J75" s="312"/>
      <c r="K75" s="312"/>
      <c r="L75" s="312"/>
      <c r="M75" s="312"/>
      <c r="N75" s="312"/>
      <c r="O75" s="312"/>
      <c r="P75" s="312"/>
      <c r="Q75" s="312"/>
      <c r="R75" s="312"/>
      <c r="S75" s="312"/>
      <c r="T75" s="312"/>
      <c r="U75" s="312"/>
      <c r="V75" s="312"/>
      <c r="W75" s="312"/>
      <c r="X75" s="312"/>
      <c r="Y75" s="436"/>
      <c r="Z75" s="436"/>
      <c r="AA75" s="426"/>
      <c r="AB75" s="426"/>
      <c r="AC75" s="426"/>
      <c r="AD75" s="426"/>
      <c r="AE75" s="426"/>
      <c r="AF75" s="426"/>
      <c r="AG75" s="426"/>
      <c r="AH75" s="426"/>
      <c r="AI75" s="426"/>
      <c r="AJ75" s="426"/>
      <c r="AK75" s="426"/>
      <c r="AL75" s="426"/>
      <c r="AM75" s="327"/>
    </row>
    <row r="76" spans="1:39" ht="30" hidden="1" outlineLevel="1">
      <c r="A76" s="544">
        <v>13</v>
      </c>
      <c r="B76" s="543" t="s">
        <v>107</v>
      </c>
      <c r="C76" s="312" t="s">
        <v>25</v>
      </c>
      <c r="D76" s="316">
        <v>1293617</v>
      </c>
      <c r="E76" s="316">
        <f>'7-e.  2015'!BB35</f>
        <v>949437</v>
      </c>
      <c r="F76" s="316">
        <f>'7-e.  2015'!BC35</f>
        <v>808737</v>
      </c>
      <c r="G76" s="316">
        <f>'7-e.  2015'!BD35</f>
        <v>808737</v>
      </c>
      <c r="H76" s="316">
        <f>'7-e.  2015'!BE35</f>
        <v>793295</v>
      </c>
      <c r="I76" s="316">
        <f>'7-e.  2015'!BF35</f>
        <v>752682</v>
      </c>
      <c r="J76" s="316">
        <f>'7-e.  2015'!BG35</f>
        <v>643670</v>
      </c>
      <c r="K76" s="316">
        <f>'7-e.  2015'!BH35</f>
        <v>620972</v>
      </c>
      <c r="L76" s="316">
        <f>'7-e.  2015'!BI35</f>
        <v>590250</v>
      </c>
      <c r="M76" s="316">
        <f>'7-e.  2015'!BJ35</f>
        <v>492441</v>
      </c>
      <c r="N76" s="316">
        <v>12</v>
      </c>
      <c r="O76" s="316">
        <v>274</v>
      </c>
      <c r="P76" s="316">
        <f>'7-e.  2015'!V35</f>
        <v>274</v>
      </c>
      <c r="Q76" s="316">
        <f>'7-e.  2015'!W35</f>
        <v>220</v>
      </c>
      <c r="R76" s="316">
        <f>'7-e.  2015'!X35</f>
        <v>200</v>
      </c>
      <c r="S76" s="316">
        <f>'7-e.  2015'!Y35</f>
        <v>200</v>
      </c>
      <c r="T76" s="316">
        <f>'7-e.  2015'!Z35</f>
        <v>196</v>
      </c>
      <c r="U76" s="316">
        <f>'7-e.  2015'!AA35</f>
        <v>175</v>
      </c>
      <c r="V76" s="316">
        <f>'7-e.  2015'!AB35</f>
        <v>158</v>
      </c>
      <c r="W76" s="316">
        <f>'7-e.  2015'!AC35</f>
        <v>150</v>
      </c>
      <c r="X76" s="316">
        <f>'7-e.  2015'!AD35</f>
        <v>138</v>
      </c>
      <c r="Y76" s="424"/>
      <c r="Z76" s="424"/>
      <c r="AA76" s="424">
        <v>1</v>
      </c>
      <c r="AB76" s="424"/>
      <c r="AC76" s="424"/>
      <c r="AD76" s="424"/>
      <c r="AE76" s="424"/>
      <c r="AF76" s="429"/>
      <c r="AG76" s="429"/>
      <c r="AH76" s="429"/>
      <c r="AI76" s="429"/>
      <c r="AJ76" s="429"/>
      <c r="AK76" s="429"/>
      <c r="AL76" s="429"/>
      <c r="AM76" s="317">
        <f>SUM(Y76:AL76)</f>
        <v>1</v>
      </c>
    </row>
    <row r="77" spans="1:39" ht="15" hidden="1" outlineLevel="1">
      <c r="B77" s="543" t="s">
        <v>270</v>
      </c>
      <c r="C77" s="312" t="s">
        <v>164</v>
      </c>
      <c r="D77" s="316"/>
      <c r="E77" s="316"/>
      <c r="F77" s="316"/>
      <c r="G77" s="316"/>
      <c r="H77" s="316"/>
      <c r="I77" s="316"/>
      <c r="J77" s="316"/>
      <c r="K77" s="316"/>
      <c r="L77" s="316"/>
      <c r="M77" s="316"/>
      <c r="N77" s="316">
        <f>N76</f>
        <v>12</v>
      </c>
      <c r="O77" s="316"/>
      <c r="P77" s="316"/>
      <c r="Q77" s="316"/>
      <c r="R77" s="316"/>
      <c r="S77" s="316"/>
      <c r="T77" s="316"/>
      <c r="U77" s="316"/>
      <c r="V77" s="316"/>
      <c r="W77" s="316"/>
      <c r="X77" s="316"/>
      <c r="Y77" s="425">
        <f>Y76</f>
        <v>0</v>
      </c>
      <c r="Z77" s="425">
        <f t="shared" ref="Z77:AL77" si="152">Z76</f>
        <v>0</v>
      </c>
      <c r="AA77" s="425">
        <f t="shared" si="152"/>
        <v>1</v>
      </c>
      <c r="AB77" s="425">
        <f t="shared" si="152"/>
        <v>0</v>
      </c>
      <c r="AC77" s="425">
        <f t="shared" si="152"/>
        <v>0</v>
      </c>
      <c r="AD77" s="425">
        <f t="shared" si="152"/>
        <v>0</v>
      </c>
      <c r="AE77" s="425">
        <f t="shared" si="152"/>
        <v>0</v>
      </c>
      <c r="AF77" s="425">
        <f t="shared" si="152"/>
        <v>0</v>
      </c>
      <c r="AG77" s="425">
        <f t="shared" si="152"/>
        <v>0</v>
      </c>
      <c r="AH77" s="425">
        <f t="shared" si="152"/>
        <v>0</v>
      </c>
      <c r="AI77" s="425">
        <f t="shared" si="152"/>
        <v>0</v>
      </c>
      <c r="AJ77" s="425">
        <f t="shared" si="152"/>
        <v>0</v>
      </c>
      <c r="AK77" s="425">
        <f t="shared" si="152"/>
        <v>0</v>
      </c>
      <c r="AL77" s="425">
        <f t="shared" si="152"/>
        <v>0</v>
      </c>
      <c r="AM77" s="327"/>
    </row>
    <row r="78" spans="1:39" ht="15" hidden="1" outlineLevel="1">
      <c r="B78" s="543"/>
      <c r="C78" s="326"/>
      <c r="D78" s="312"/>
      <c r="E78" s="312"/>
      <c r="F78" s="312"/>
      <c r="G78" s="312"/>
      <c r="H78" s="312"/>
      <c r="I78" s="312"/>
      <c r="J78" s="312"/>
      <c r="K78" s="312"/>
      <c r="L78" s="312"/>
      <c r="M78" s="312"/>
      <c r="N78" s="312"/>
      <c r="O78" s="312"/>
      <c r="P78" s="312"/>
      <c r="Q78" s="312"/>
      <c r="R78" s="312"/>
      <c r="S78" s="312"/>
      <c r="T78" s="312"/>
      <c r="U78" s="312"/>
      <c r="V78" s="312"/>
      <c r="W78" s="312"/>
      <c r="X78" s="312"/>
      <c r="Y78" s="426"/>
      <c r="Z78" s="426"/>
      <c r="AA78" s="426"/>
      <c r="AB78" s="426"/>
      <c r="AC78" s="426"/>
      <c r="AD78" s="426"/>
      <c r="AE78" s="426"/>
      <c r="AF78" s="426"/>
      <c r="AG78" s="426"/>
      <c r="AH78" s="426"/>
      <c r="AI78" s="426"/>
      <c r="AJ78" s="426"/>
      <c r="AK78" s="426"/>
      <c r="AL78" s="426"/>
      <c r="AM78" s="327"/>
    </row>
    <row r="79" spans="1:39" ht="15.6" hidden="1" outlineLevel="1">
      <c r="B79" s="309" t="s">
        <v>108</v>
      </c>
      <c r="C79" s="310"/>
      <c r="D79" s="311"/>
      <c r="E79" s="311"/>
      <c r="F79" s="311"/>
      <c r="G79" s="311"/>
      <c r="H79" s="311"/>
      <c r="I79" s="311"/>
      <c r="J79" s="311"/>
      <c r="K79" s="311"/>
      <c r="L79" s="311"/>
      <c r="M79" s="311"/>
      <c r="N79" s="311"/>
      <c r="O79" s="311"/>
      <c r="P79" s="310"/>
      <c r="Q79" s="310"/>
      <c r="R79" s="310"/>
      <c r="S79" s="310"/>
      <c r="T79" s="310"/>
      <c r="U79" s="310"/>
      <c r="V79" s="310"/>
      <c r="W79" s="310"/>
      <c r="X79" s="310"/>
      <c r="Y79" s="428"/>
      <c r="Z79" s="428"/>
      <c r="AA79" s="428"/>
      <c r="AB79" s="428"/>
      <c r="AC79" s="428"/>
      <c r="AD79" s="428"/>
      <c r="AE79" s="428"/>
      <c r="AF79" s="428"/>
      <c r="AG79" s="428"/>
      <c r="AH79" s="428"/>
      <c r="AI79" s="428"/>
      <c r="AJ79" s="428"/>
      <c r="AK79" s="428"/>
      <c r="AL79" s="428"/>
      <c r="AM79" s="313"/>
    </row>
    <row r="80" spans="1:39" ht="15" hidden="1" outlineLevel="1">
      <c r="A80" s="544">
        <v>14</v>
      </c>
      <c r="B80" s="336" t="s">
        <v>109</v>
      </c>
      <c r="C80" s="312" t="s">
        <v>25</v>
      </c>
      <c r="D80" s="316">
        <v>147287</v>
      </c>
      <c r="E80" s="316">
        <f>'7-e.  2015'!BB37</f>
        <v>115538</v>
      </c>
      <c r="F80" s="316">
        <f>'7-e.  2015'!BC37</f>
        <v>110988</v>
      </c>
      <c r="G80" s="316">
        <f>'7-e.  2015'!BD37</f>
        <v>106438</v>
      </c>
      <c r="H80" s="316">
        <f>'7-e.  2015'!BE37</f>
        <v>103950</v>
      </c>
      <c r="I80" s="316">
        <f>'7-e.  2015'!BF37</f>
        <v>103950</v>
      </c>
      <c r="J80" s="316">
        <f>'7-e.  2015'!BG37</f>
        <v>101695</v>
      </c>
      <c r="K80" s="316">
        <f>'7-e.  2015'!BH37</f>
        <v>98746</v>
      </c>
      <c r="L80" s="316">
        <f>'7-e.  2015'!BI37</f>
        <v>50947</v>
      </c>
      <c r="M80" s="316">
        <f>'7-e.  2015'!BJ37</f>
        <v>50839</v>
      </c>
      <c r="N80" s="316">
        <v>12</v>
      </c>
      <c r="O80" s="316">
        <v>12</v>
      </c>
      <c r="P80" s="316">
        <f>'7-e.  2015'!V37</f>
        <v>12</v>
      </c>
      <c r="Q80" s="316">
        <f>'7-e.  2015'!W37</f>
        <v>10</v>
      </c>
      <c r="R80" s="316">
        <f>'7-e.  2015'!X37</f>
        <v>10</v>
      </c>
      <c r="S80" s="316">
        <f>'7-e.  2015'!Y37</f>
        <v>10</v>
      </c>
      <c r="T80" s="316">
        <f>'7-e.  2015'!Z37</f>
        <v>10</v>
      </c>
      <c r="U80" s="316">
        <f>'7-e.  2015'!AA37</f>
        <v>10</v>
      </c>
      <c r="V80" s="316">
        <f>'7-e.  2015'!AB37</f>
        <v>10</v>
      </c>
      <c r="W80" s="316">
        <f>'7-e.  2015'!AC37</f>
        <v>10</v>
      </c>
      <c r="X80" s="316">
        <f>'7-e.  2015'!AD37</f>
        <v>7</v>
      </c>
      <c r="Y80" s="555">
        <v>1</v>
      </c>
      <c r="Z80" s="424"/>
      <c r="AA80" s="424"/>
      <c r="AB80" s="424"/>
      <c r="AC80" s="424"/>
      <c r="AD80" s="424"/>
      <c r="AE80" s="424"/>
      <c r="AF80" s="424"/>
      <c r="AG80" s="424"/>
      <c r="AH80" s="424"/>
      <c r="AI80" s="424"/>
      <c r="AJ80" s="424"/>
      <c r="AK80" s="424"/>
      <c r="AL80" s="424"/>
      <c r="AM80" s="317">
        <f>SUM(Y80:AL80)</f>
        <v>1</v>
      </c>
    </row>
    <row r="81" spans="1:39" ht="15" hidden="1" outlineLevel="1">
      <c r="B81" s="315" t="s">
        <v>270</v>
      </c>
      <c r="C81" s="312" t="s">
        <v>164</v>
      </c>
      <c r="D81" s="316"/>
      <c r="E81" s="316"/>
      <c r="F81" s="316"/>
      <c r="G81" s="316"/>
      <c r="H81" s="316"/>
      <c r="I81" s="316"/>
      <c r="J81" s="316"/>
      <c r="K81" s="316"/>
      <c r="L81" s="316"/>
      <c r="M81" s="316"/>
      <c r="N81" s="316">
        <f>N80</f>
        <v>12</v>
      </c>
      <c r="O81" s="316"/>
      <c r="P81" s="316"/>
      <c r="Q81" s="316"/>
      <c r="R81" s="316"/>
      <c r="S81" s="316"/>
      <c r="T81" s="316"/>
      <c r="U81" s="316"/>
      <c r="V81" s="316"/>
      <c r="W81" s="316"/>
      <c r="X81" s="316"/>
      <c r="Y81" s="425">
        <f>Y80</f>
        <v>1</v>
      </c>
      <c r="Z81" s="425">
        <f t="shared" ref="Z81" si="153">Z80</f>
        <v>0</v>
      </c>
      <c r="AA81" s="425">
        <f t="shared" ref="AA81" si="154">AA80</f>
        <v>0</v>
      </c>
      <c r="AB81" s="425">
        <f t="shared" ref="AB81" si="155">AB80</f>
        <v>0</v>
      </c>
      <c r="AC81" s="425">
        <f t="shared" ref="AC81" si="156">AC80</f>
        <v>0</v>
      </c>
      <c r="AD81" s="425">
        <f>AD80</f>
        <v>0</v>
      </c>
      <c r="AE81" s="425">
        <f t="shared" ref="AE81" si="157">AE80</f>
        <v>0</v>
      </c>
      <c r="AF81" s="425">
        <f t="shared" ref="AF81" si="158">AF80</f>
        <v>0</v>
      </c>
      <c r="AG81" s="425">
        <f t="shared" ref="AG81" si="159">AG80</f>
        <v>0</v>
      </c>
      <c r="AH81" s="425">
        <f t="shared" ref="AH81" si="160">AH80</f>
        <v>0</v>
      </c>
      <c r="AI81" s="425">
        <f t="shared" ref="AI81" si="161">AI80</f>
        <v>0</v>
      </c>
      <c r="AJ81" s="425">
        <f t="shared" ref="AJ81" si="162">AJ80</f>
        <v>0</v>
      </c>
      <c r="AK81" s="425">
        <f t="shared" ref="AK81" si="163">AK80</f>
        <v>0</v>
      </c>
      <c r="AL81" s="425">
        <f t="shared" ref="AL81" si="164">AL80</f>
        <v>0</v>
      </c>
      <c r="AM81" s="318"/>
    </row>
    <row r="82" spans="1:39" s="538" customFormat="1" ht="15" hidden="1" outlineLevel="1">
      <c r="A82" s="545"/>
      <c r="B82" s="315"/>
      <c r="C82" s="312"/>
      <c r="D82" s="312"/>
      <c r="E82" s="312"/>
      <c r="F82" s="312"/>
      <c r="G82" s="312"/>
      <c r="H82" s="312"/>
      <c r="I82" s="312"/>
      <c r="J82" s="312"/>
      <c r="K82" s="312"/>
      <c r="L82" s="312"/>
      <c r="M82" s="312"/>
      <c r="N82" s="482"/>
      <c r="O82" s="312"/>
      <c r="P82" s="312"/>
      <c r="Q82" s="312"/>
      <c r="R82" s="312"/>
      <c r="S82" s="312"/>
      <c r="T82" s="312"/>
      <c r="U82" s="312"/>
      <c r="V82" s="312"/>
      <c r="W82" s="312"/>
      <c r="X82" s="312"/>
      <c r="Y82" s="425"/>
      <c r="Z82" s="425"/>
      <c r="AA82" s="425"/>
      <c r="AB82" s="425"/>
      <c r="AC82" s="425"/>
      <c r="AD82" s="425"/>
      <c r="AE82" s="425"/>
      <c r="AF82" s="425"/>
      <c r="AG82" s="425"/>
      <c r="AH82" s="425"/>
      <c r="AI82" s="425"/>
      <c r="AJ82" s="425"/>
      <c r="AK82" s="425"/>
      <c r="AL82" s="425"/>
      <c r="AM82" s="539"/>
    </row>
    <row r="83" spans="1:39" s="330" customFormat="1" ht="15.6" hidden="1" outlineLevel="1">
      <c r="A83" s="545"/>
      <c r="B83" s="309" t="s">
        <v>504</v>
      </c>
      <c r="C83" s="312"/>
      <c r="D83" s="312"/>
      <c r="E83" s="312"/>
      <c r="F83" s="312"/>
      <c r="G83" s="312"/>
      <c r="H83" s="312"/>
      <c r="I83" s="312"/>
      <c r="J83" s="312"/>
      <c r="K83" s="312"/>
      <c r="L83" s="312"/>
      <c r="M83" s="312"/>
      <c r="N83" s="312"/>
      <c r="O83" s="312"/>
      <c r="P83" s="312"/>
      <c r="Q83" s="312"/>
      <c r="R83" s="312"/>
      <c r="S83" s="312"/>
      <c r="T83" s="312"/>
      <c r="U83" s="312"/>
      <c r="V83" s="312"/>
      <c r="W83" s="312"/>
      <c r="X83" s="312"/>
      <c r="Y83" s="426"/>
      <c r="Z83" s="426"/>
      <c r="AA83" s="426"/>
      <c r="AB83" s="426"/>
      <c r="AC83" s="426"/>
      <c r="AD83" s="426"/>
      <c r="AE83" s="430"/>
      <c r="AF83" s="430"/>
      <c r="AG83" s="430"/>
      <c r="AH83" s="430"/>
      <c r="AI83" s="430"/>
      <c r="AJ83" s="430"/>
      <c r="AK83" s="430"/>
      <c r="AL83" s="430"/>
      <c r="AM83" s="540"/>
    </row>
    <row r="84" spans="1:39" ht="15" hidden="1" outlineLevel="1">
      <c r="A84" s="544">
        <v>15</v>
      </c>
      <c r="B84" s="315" t="s">
        <v>509</v>
      </c>
      <c r="C84" s="312" t="s">
        <v>25</v>
      </c>
      <c r="D84" s="316"/>
      <c r="E84" s="316"/>
      <c r="F84" s="316"/>
      <c r="G84" s="316"/>
      <c r="H84" s="316"/>
      <c r="I84" s="316"/>
      <c r="J84" s="316"/>
      <c r="K84" s="316"/>
      <c r="L84" s="316"/>
      <c r="M84" s="316"/>
      <c r="N84" s="316">
        <v>0</v>
      </c>
      <c r="O84" s="316"/>
      <c r="P84" s="316"/>
      <c r="Q84" s="316"/>
      <c r="R84" s="316"/>
      <c r="S84" s="316"/>
      <c r="T84" s="316"/>
      <c r="U84" s="316"/>
      <c r="V84" s="316"/>
      <c r="W84" s="316"/>
      <c r="X84" s="316"/>
      <c r="Y84" s="424"/>
      <c r="Z84" s="424"/>
      <c r="AA84" s="424"/>
      <c r="AB84" s="424"/>
      <c r="AC84" s="424"/>
      <c r="AD84" s="424"/>
      <c r="AE84" s="424"/>
      <c r="AF84" s="424"/>
      <c r="AG84" s="424"/>
      <c r="AH84" s="424"/>
      <c r="AI84" s="424"/>
      <c r="AJ84" s="424"/>
      <c r="AK84" s="424"/>
      <c r="AL84" s="424"/>
      <c r="AM84" s="317">
        <f>SUM(Y84:AL84)</f>
        <v>0</v>
      </c>
    </row>
    <row r="85" spans="1:39" ht="15" hidden="1" outlineLevel="1">
      <c r="B85" s="315" t="s">
        <v>270</v>
      </c>
      <c r="C85" s="312" t="s">
        <v>164</v>
      </c>
      <c r="D85" s="316"/>
      <c r="E85" s="316"/>
      <c r="F85" s="316"/>
      <c r="G85" s="316"/>
      <c r="H85" s="316"/>
      <c r="I85" s="316"/>
      <c r="J85" s="316"/>
      <c r="K85" s="316"/>
      <c r="L85" s="316"/>
      <c r="M85" s="316"/>
      <c r="N85" s="316">
        <f>N84</f>
        <v>0</v>
      </c>
      <c r="O85" s="316"/>
      <c r="P85" s="316"/>
      <c r="Q85" s="316"/>
      <c r="R85" s="316"/>
      <c r="S85" s="316"/>
      <c r="T85" s="316"/>
      <c r="U85" s="316"/>
      <c r="V85" s="316"/>
      <c r="W85" s="316"/>
      <c r="X85" s="316"/>
      <c r="Y85" s="425">
        <f>Y84</f>
        <v>0</v>
      </c>
      <c r="Z85" s="425">
        <f t="shared" ref="Z85:AC85" si="165">Z84</f>
        <v>0</v>
      </c>
      <c r="AA85" s="425">
        <f t="shared" si="165"/>
        <v>0</v>
      </c>
      <c r="AB85" s="425">
        <f t="shared" si="165"/>
        <v>0</v>
      </c>
      <c r="AC85" s="425">
        <f t="shared" si="165"/>
        <v>0</v>
      </c>
      <c r="AD85" s="425">
        <f>AD84</f>
        <v>0</v>
      </c>
      <c r="AE85" s="425">
        <f t="shared" ref="AE85:AL85" si="166">AE84</f>
        <v>0</v>
      </c>
      <c r="AF85" s="425">
        <f t="shared" si="166"/>
        <v>0</v>
      </c>
      <c r="AG85" s="425">
        <f t="shared" si="166"/>
        <v>0</v>
      </c>
      <c r="AH85" s="425">
        <f t="shared" si="166"/>
        <v>0</v>
      </c>
      <c r="AI85" s="425">
        <f t="shared" si="166"/>
        <v>0</v>
      </c>
      <c r="AJ85" s="425">
        <f t="shared" si="166"/>
        <v>0</v>
      </c>
      <c r="AK85" s="425">
        <f t="shared" si="166"/>
        <v>0</v>
      </c>
      <c r="AL85" s="425">
        <f t="shared" si="166"/>
        <v>0</v>
      </c>
      <c r="AM85" s="318"/>
    </row>
    <row r="86" spans="1:39" ht="15" hidden="1" outlineLevel="1">
      <c r="B86" s="336"/>
      <c r="C86" s="326"/>
      <c r="D86" s="312"/>
      <c r="E86" s="312"/>
      <c r="F86" s="312"/>
      <c r="G86" s="312"/>
      <c r="H86" s="312"/>
      <c r="I86" s="312"/>
      <c r="J86" s="312"/>
      <c r="K86" s="312"/>
      <c r="L86" s="312"/>
      <c r="M86" s="312"/>
      <c r="N86" s="312"/>
      <c r="O86" s="312"/>
      <c r="P86" s="312"/>
      <c r="Q86" s="312"/>
      <c r="R86" s="312"/>
      <c r="S86" s="312"/>
      <c r="T86" s="312"/>
      <c r="U86" s="312"/>
      <c r="V86" s="312"/>
      <c r="W86" s="312"/>
      <c r="X86" s="312"/>
      <c r="Y86" s="426"/>
      <c r="Z86" s="426"/>
      <c r="AA86" s="426"/>
      <c r="AB86" s="426"/>
      <c r="AC86" s="426"/>
      <c r="AD86" s="426"/>
      <c r="AE86" s="426"/>
      <c r="AF86" s="426"/>
      <c r="AG86" s="426"/>
      <c r="AH86" s="426"/>
      <c r="AI86" s="426"/>
      <c r="AJ86" s="426"/>
      <c r="AK86" s="426"/>
      <c r="AL86" s="426"/>
      <c r="AM86" s="327"/>
    </row>
    <row r="87" spans="1:39" s="304" customFormat="1" ht="15" hidden="1" outlineLevel="1">
      <c r="A87" s="544">
        <v>16</v>
      </c>
      <c r="B87" s="345" t="s">
        <v>505</v>
      </c>
      <c r="C87" s="312" t="s">
        <v>25</v>
      </c>
      <c r="D87" s="316">
        <v>235240</v>
      </c>
      <c r="E87" s="316">
        <f>'7-e.  2015'!BB43</f>
        <v>235240</v>
      </c>
      <c r="F87" s="316">
        <f>'7-e.  2015'!BC43</f>
        <v>0</v>
      </c>
      <c r="G87" s="316">
        <f>'7-e.  2015'!BD43</f>
        <v>0</v>
      </c>
      <c r="H87" s="316">
        <f>'7-e.  2015'!BE43</f>
        <v>0</v>
      </c>
      <c r="I87" s="316">
        <f>'7-e.  2015'!BF43</f>
        <v>0</v>
      </c>
      <c r="J87" s="316">
        <f>'7-e.  2015'!BG43</f>
        <v>0</v>
      </c>
      <c r="K87" s="316">
        <f>'7-e.  2015'!BH43</f>
        <v>0</v>
      </c>
      <c r="L87" s="316">
        <f>'7-e.  2015'!BI43</f>
        <v>0</v>
      </c>
      <c r="M87" s="316">
        <f>'7-e.  2015'!BJ43</f>
        <v>0</v>
      </c>
      <c r="N87" s="316">
        <v>12</v>
      </c>
      <c r="O87" s="316">
        <v>27</v>
      </c>
      <c r="P87" s="316">
        <f>'7-e.  2015'!V43</f>
        <v>27</v>
      </c>
      <c r="Q87" s="316">
        <f>'7-e.  2015'!W43</f>
        <v>27</v>
      </c>
      <c r="R87" s="316">
        <f>'7-e.  2015'!X43</f>
        <v>0</v>
      </c>
      <c r="S87" s="316">
        <f>'7-e.  2015'!Y43</f>
        <v>0</v>
      </c>
      <c r="T87" s="316">
        <f>'7-e.  2015'!Z43</f>
        <v>0</v>
      </c>
      <c r="U87" s="316">
        <f>'7-e.  2015'!AA43</f>
        <v>0</v>
      </c>
      <c r="V87" s="316">
        <f>'7-e.  2015'!AB43</f>
        <v>0</v>
      </c>
      <c r="W87" s="316">
        <f>'7-e.  2015'!AC43</f>
        <v>0</v>
      </c>
      <c r="X87" s="316">
        <f>'7-e.  2015'!AD43</f>
        <v>0</v>
      </c>
      <c r="Y87" s="424"/>
      <c r="Z87" s="424"/>
      <c r="AA87" s="424">
        <v>1</v>
      </c>
      <c r="AB87" s="424"/>
      <c r="AC87" s="424"/>
      <c r="AD87" s="424"/>
      <c r="AE87" s="424"/>
      <c r="AF87" s="424"/>
      <c r="AG87" s="424"/>
      <c r="AH87" s="424"/>
      <c r="AI87" s="424"/>
      <c r="AJ87" s="424"/>
      <c r="AK87" s="424"/>
      <c r="AL87" s="424"/>
      <c r="AM87" s="317">
        <f>SUM(Y87:AL87)</f>
        <v>1</v>
      </c>
    </row>
    <row r="88" spans="1:39" s="304" customFormat="1" ht="15" hidden="1" outlineLevel="1">
      <c r="A88" s="544"/>
      <c r="B88" s="345" t="s">
        <v>270</v>
      </c>
      <c r="C88" s="312" t="s">
        <v>164</v>
      </c>
      <c r="D88" s="316"/>
      <c r="E88" s="316"/>
      <c r="F88" s="316"/>
      <c r="G88" s="316"/>
      <c r="H88" s="316"/>
      <c r="I88" s="316"/>
      <c r="J88" s="316"/>
      <c r="K88" s="316"/>
      <c r="L88" s="316"/>
      <c r="M88" s="316"/>
      <c r="N88" s="316">
        <v>12</v>
      </c>
      <c r="O88" s="316"/>
      <c r="P88" s="316"/>
      <c r="Q88" s="316"/>
      <c r="R88" s="316"/>
      <c r="S88" s="316"/>
      <c r="T88" s="316"/>
      <c r="U88" s="316"/>
      <c r="V88" s="316"/>
      <c r="W88" s="316"/>
      <c r="X88" s="316"/>
      <c r="Y88" s="425">
        <f>Y87</f>
        <v>0</v>
      </c>
      <c r="Z88" s="425">
        <f t="shared" ref="Z88:AC88" si="167">Z87</f>
        <v>0</v>
      </c>
      <c r="AA88" s="425">
        <f t="shared" si="167"/>
        <v>1</v>
      </c>
      <c r="AB88" s="425">
        <f t="shared" si="167"/>
        <v>0</v>
      </c>
      <c r="AC88" s="425">
        <f t="shared" si="167"/>
        <v>0</v>
      </c>
      <c r="AD88" s="425">
        <f>AD87</f>
        <v>0</v>
      </c>
      <c r="AE88" s="425">
        <f t="shared" ref="AE88:AL88" si="168">AE87</f>
        <v>0</v>
      </c>
      <c r="AF88" s="425">
        <f t="shared" si="168"/>
        <v>0</v>
      </c>
      <c r="AG88" s="425">
        <f t="shared" si="168"/>
        <v>0</v>
      </c>
      <c r="AH88" s="425">
        <f t="shared" si="168"/>
        <v>0</v>
      </c>
      <c r="AI88" s="425">
        <f t="shared" si="168"/>
        <v>0</v>
      </c>
      <c r="AJ88" s="425">
        <f t="shared" si="168"/>
        <v>0</v>
      </c>
      <c r="AK88" s="425">
        <f t="shared" si="168"/>
        <v>0</v>
      </c>
      <c r="AL88" s="425">
        <f t="shared" si="168"/>
        <v>0</v>
      </c>
      <c r="AM88" s="318"/>
    </row>
    <row r="89" spans="1:39" s="304" customFormat="1" ht="15" hidden="1" outlineLevel="1">
      <c r="A89" s="544"/>
      <c r="B89" s="345"/>
      <c r="C89" s="312"/>
      <c r="D89" s="312"/>
      <c r="E89" s="312"/>
      <c r="F89" s="312"/>
      <c r="G89" s="312"/>
      <c r="H89" s="312"/>
      <c r="I89" s="312"/>
      <c r="J89" s="312"/>
      <c r="K89" s="312"/>
      <c r="L89" s="312"/>
      <c r="M89" s="312"/>
      <c r="N89" s="312"/>
      <c r="O89" s="312"/>
      <c r="P89" s="312"/>
      <c r="Q89" s="312"/>
      <c r="R89" s="312"/>
      <c r="S89" s="312"/>
      <c r="T89" s="312"/>
      <c r="U89" s="312"/>
      <c r="V89" s="312"/>
      <c r="W89" s="312"/>
      <c r="X89" s="312"/>
      <c r="Y89" s="426"/>
      <c r="Z89" s="426"/>
      <c r="AA89" s="426"/>
      <c r="AB89" s="426"/>
      <c r="AC89" s="426"/>
      <c r="AD89" s="426"/>
      <c r="AE89" s="430"/>
      <c r="AF89" s="430"/>
      <c r="AG89" s="430"/>
      <c r="AH89" s="430"/>
      <c r="AI89" s="430"/>
      <c r="AJ89" s="430"/>
      <c r="AK89" s="430"/>
      <c r="AL89" s="430"/>
      <c r="AM89" s="334"/>
    </row>
    <row r="90" spans="1:39" ht="15.6" hidden="1" outlineLevel="1">
      <c r="B90" s="542" t="s">
        <v>510</v>
      </c>
      <c r="C90" s="341"/>
      <c r="D90" s="311"/>
      <c r="E90" s="310"/>
      <c r="F90" s="310"/>
      <c r="G90" s="310"/>
      <c r="H90" s="310"/>
      <c r="I90" s="310"/>
      <c r="J90" s="310"/>
      <c r="K90" s="310"/>
      <c r="L90" s="310"/>
      <c r="M90" s="310"/>
      <c r="N90" s="311"/>
      <c r="O90" s="310"/>
      <c r="P90" s="310"/>
      <c r="Q90" s="310"/>
      <c r="R90" s="310"/>
      <c r="S90" s="310"/>
      <c r="T90" s="310"/>
      <c r="U90" s="310"/>
      <c r="V90" s="310"/>
      <c r="W90" s="310"/>
      <c r="X90" s="310"/>
      <c r="Y90" s="428"/>
      <c r="Z90" s="428"/>
      <c r="AA90" s="428"/>
      <c r="AB90" s="428"/>
      <c r="AC90" s="428"/>
      <c r="AD90" s="428"/>
      <c r="AE90" s="428"/>
      <c r="AF90" s="428"/>
      <c r="AG90" s="428"/>
      <c r="AH90" s="428"/>
      <c r="AI90" s="428"/>
      <c r="AJ90" s="428"/>
      <c r="AK90" s="428"/>
      <c r="AL90" s="428"/>
      <c r="AM90" s="313"/>
    </row>
    <row r="91" spans="1:39" ht="15" hidden="1" outlineLevel="1">
      <c r="A91" s="544">
        <v>17</v>
      </c>
      <c r="B91" s="543" t="s">
        <v>113</v>
      </c>
      <c r="C91" s="312" t="s">
        <v>25</v>
      </c>
      <c r="D91" s="316">
        <v>130073</v>
      </c>
      <c r="E91" s="316">
        <f>'7-e.  2015'!BB41</f>
        <v>0</v>
      </c>
      <c r="F91" s="316">
        <f>'7-e.  2015'!BC41</f>
        <v>0</v>
      </c>
      <c r="G91" s="316">
        <f>'7-e.  2015'!BD41</f>
        <v>0</v>
      </c>
      <c r="H91" s="316">
        <f>'7-e.  2015'!BE41</f>
        <v>0</v>
      </c>
      <c r="I91" s="316">
        <f>'7-e.  2015'!BF41</f>
        <v>0</v>
      </c>
      <c r="J91" s="316">
        <f>'7-e.  2015'!BG41</f>
        <v>0</v>
      </c>
      <c r="K91" s="316">
        <f>'7-e.  2015'!BH41</f>
        <v>0</v>
      </c>
      <c r="L91" s="316">
        <f>'7-e.  2015'!BI41</f>
        <v>0</v>
      </c>
      <c r="M91" s="316">
        <f>'7-e.  2015'!BJ41</f>
        <v>0</v>
      </c>
      <c r="N91" s="316">
        <v>1</v>
      </c>
      <c r="O91" s="316">
        <v>0</v>
      </c>
      <c r="P91" s="316">
        <f>'7-e.  2015'!V41</f>
        <v>0</v>
      </c>
      <c r="Q91" s="316">
        <f>'7-e.  2015'!W41</f>
        <v>0</v>
      </c>
      <c r="R91" s="316">
        <f>'7-e.  2015'!X41</f>
        <v>0</v>
      </c>
      <c r="S91" s="316">
        <f>'7-e.  2015'!Y41</f>
        <v>0</v>
      </c>
      <c r="T91" s="316">
        <f>'7-e.  2015'!Z41</f>
        <v>0</v>
      </c>
      <c r="U91" s="316">
        <f>'7-e.  2015'!AA41</f>
        <v>0</v>
      </c>
      <c r="V91" s="316">
        <f>'7-e.  2015'!AB41</f>
        <v>0</v>
      </c>
      <c r="W91" s="316">
        <f>'7-e.  2015'!AC41</f>
        <v>0</v>
      </c>
      <c r="X91" s="316">
        <f>'7-e.  2015'!AD41</f>
        <v>0</v>
      </c>
      <c r="Y91" s="440"/>
      <c r="Z91" s="424"/>
      <c r="AA91" s="424">
        <v>1</v>
      </c>
      <c r="AB91" s="424"/>
      <c r="AC91" s="424"/>
      <c r="AD91" s="424"/>
      <c r="AE91" s="424"/>
      <c r="AF91" s="429"/>
      <c r="AG91" s="429"/>
      <c r="AH91" s="429"/>
      <c r="AI91" s="429"/>
      <c r="AJ91" s="429"/>
      <c r="AK91" s="429"/>
      <c r="AL91" s="429"/>
      <c r="AM91" s="317">
        <f>SUM(Y91:AL91)</f>
        <v>1</v>
      </c>
    </row>
    <row r="92" spans="1:39" ht="15" hidden="1" outlineLevel="1">
      <c r="B92" s="315" t="s">
        <v>270</v>
      </c>
      <c r="C92" s="312" t="s">
        <v>164</v>
      </c>
      <c r="D92" s="316"/>
      <c r="E92" s="316"/>
      <c r="F92" s="316"/>
      <c r="G92" s="316"/>
      <c r="H92" s="316"/>
      <c r="I92" s="316"/>
      <c r="J92" s="316"/>
      <c r="K92" s="316"/>
      <c r="L92" s="316"/>
      <c r="M92" s="316"/>
      <c r="N92" s="316">
        <f>N91</f>
        <v>1</v>
      </c>
      <c r="O92" s="316"/>
      <c r="P92" s="316"/>
      <c r="Q92" s="316"/>
      <c r="R92" s="316"/>
      <c r="S92" s="316"/>
      <c r="T92" s="316"/>
      <c r="U92" s="316"/>
      <c r="V92" s="316"/>
      <c r="W92" s="316"/>
      <c r="X92" s="316"/>
      <c r="Y92" s="425">
        <f>Y91</f>
        <v>0</v>
      </c>
      <c r="Z92" s="425">
        <f t="shared" ref="Z92:AL92" si="169">Z91</f>
        <v>0</v>
      </c>
      <c r="AA92" s="425">
        <f t="shared" si="169"/>
        <v>1</v>
      </c>
      <c r="AB92" s="425">
        <f t="shared" si="169"/>
        <v>0</v>
      </c>
      <c r="AC92" s="425">
        <f t="shared" si="169"/>
        <v>0</v>
      </c>
      <c r="AD92" s="425">
        <f t="shared" si="169"/>
        <v>0</v>
      </c>
      <c r="AE92" s="425">
        <f t="shared" si="169"/>
        <v>0</v>
      </c>
      <c r="AF92" s="425">
        <f t="shared" si="169"/>
        <v>0</v>
      </c>
      <c r="AG92" s="425">
        <f t="shared" si="169"/>
        <v>0</v>
      </c>
      <c r="AH92" s="425">
        <f t="shared" si="169"/>
        <v>0</v>
      </c>
      <c r="AI92" s="425">
        <f t="shared" si="169"/>
        <v>0</v>
      </c>
      <c r="AJ92" s="425">
        <f t="shared" si="169"/>
        <v>0</v>
      </c>
      <c r="AK92" s="425">
        <f t="shared" si="169"/>
        <v>0</v>
      </c>
      <c r="AL92" s="425">
        <f t="shared" si="169"/>
        <v>0</v>
      </c>
      <c r="AM92" s="327"/>
    </row>
    <row r="93" spans="1:39" ht="15" hidden="1" outlineLevel="1">
      <c r="B93" s="315"/>
      <c r="C93" s="312"/>
      <c r="D93" s="312"/>
      <c r="E93" s="312"/>
      <c r="F93" s="312"/>
      <c r="G93" s="312"/>
      <c r="H93" s="312"/>
      <c r="I93" s="312"/>
      <c r="J93" s="312"/>
      <c r="K93" s="312"/>
      <c r="L93" s="312"/>
      <c r="M93" s="312"/>
      <c r="N93" s="312"/>
      <c r="O93" s="312"/>
      <c r="P93" s="312"/>
      <c r="Q93" s="312"/>
      <c r="R93" s="312"/>
      <c r="S93" s="312"/>
      <c r="T93" s="312"/>
      <c r="U93" s="312"/>
      <c r="V93" s="312"/>
      <c r="W93" s="312"/>
      <c r="X93" s="312"/>
      <c r="Y93" s="436"/>
      <c r="Z93" s="439"/>
      <c r="AA93" s="439"/>
      <c r="AB93" s="439"/>
      <c r="AC93" s="439"/>
      <c r="AD93" s="439"/>
      <c r="AE93" s="439"/>
      <c r="AF93" s="439"/>
      <c r="AG93" s="439"/>
      <c r="AH93" s="439"/>
      <c r="AI93" s="439"/>
      <c r="AJ93" s="439"/>
      <c r="AK93" s="439"/>
      <c r="AL93" s="439"/>
      <c r="AM93" s="327"/>
    </row>
    <row r="94" spans="1:39" ht="15" hidden="1" outlineLevel="1">
      <c r="A94" s="544">
        <v>18</v>
      </c>
      <c r="B94" s="543" t="s">
        <v>110</v>
      </c>
      <c r="C94" s="312" t="s">
        <v>25</v>
      </c>
      <c r="D94" s="316">
        <v>901493</v>
      </c>
      <c r="E94" s="316">
        <f>'7-e.  2015'!BB38</f>
        <v>901493</v>
      </c>
      <c r="F94" s="316">
        <f>'7-e.  2015'!BC38</f>
        <v>901493</v>
      </c>
      <c r="G94" s="316">
        <f>'7-e.  2015'!BD38</f>
        <v>901493</v>
      </c>
      <c r="H94" s="316">
        <f>'7-e.  2015'!BE38</f>
        <v>901493</v>
      </c>
      <c r="I94" s="316">
        <f>'7-e.  2015'!BF38</f>
        <v>901493</v>
      </c>
      <c r="J94" s="316">
        <f>'7-e.  2015'!BG38</f>
        <v>901493</v>
      </c>
      <c r="K94" s="316">
        <f>'7-e.  2015'!BH38</f>
        <v>901493</v>
      </c>
      <c r="L94" s="316">
        <f>'7-e.  2015'!BI38</f>
        <v>901493</v>
      </c>
      <c r="M94" s="316">
        <f>'7-e.  2015'!BJ38</f>
        <v>901493</v>
      </c>
      <c r="N94" s="316">
        <v>12</v>
      </c>
      <c r="O94" s="316">
        <v>131</v>
      </c>
      <c r="P94" s="316">
        <f>'7-e.  2015'!V39</f>
        <v>0</v>
      </c>
      <c r="Q94" s="316">
        <f>'7-e.  2015'!W39</f>
        <v>0</v>
      </c>
      <c r="R94" s="316">
        <f>'7-e.  2015'!X39</f>
        <v>0</v>
      </c>
      <c r="S94" s="316">
        <f>'7-e.  2015'!Y39</f>
        <v>0</v>
      </c>
      <c r="T94" s="316">
        <f>'7-e.  2015'!Z39</f>
        <v>0</v>
      </c>
      <c r="U94" s="316">
        <f>'7-e.  2015'!AA39</f>
        <v>0</v>
      </c>
      <c r="V94" s="316">
        <f>'7-e.  2015'!AB39</f>
        <v>0</v>
      </c>
      <c r="W94" s="316">
        <f>'7-e.  2015'!AC39</f>
        <v>0</v>
      </c>
      <c r="X94" s="316">
        <f>'7-e.  2015'!AD39</f>
        <v>0</v>
      </c>
      <c r="Y94" s="440"/>
      <c r="Z94" s="424"/>
      <c r="AA94" s="424">
        <v>1</v>
      </c>
      <c r="AB94" s="424"/>
      <c r="AC94" s="424"/>
      <c r="AD94" s="424"/>
      <c r="AE94" s="424"/>
      <c r="AF94" s="429"/>
      <c r="AG94" s="429"/>
      <c r="AH94" s="429"/>
      <c r="AI94" s="429"/>
      <c r="AJ94" s="429"/>
      <c r="AK94" s="429"/>
      <c r="AL94" s="429"/>
      <c r="AM94" s="317">
        <f>SUM(Y94:AL94)</f>
        <v>1</v>
      </c>
    </row>
    <row r="95" spans="1:39" ht="15" hidden="1" outlineLevel="1">
      <c r="B95" s="315" t="s">
        <v>270</v>
      </c>
      <c r="C95" s="312" t="s">
        <v>164</v>
      </c>
      <c r="D95" s="316"/>
      <c r="E95" s="316"/>
      <c r="F95" s="316"/>
      <c r="G95" s="316"/>
      <c r="H95" s="316"/>
      <c r="I95" s="316"/>
      <c r="J95" s="316"/>
      <c r="K95" s="316"/>
      <c r="L95" s="316"/>
      <c r="M95" s="316"/>
      <c r="N95" s="316">
        <f>N94</f>
        <v>12</v>
      </c>
      <c r="O95" s="316"/>
      <c r="P95" s="316"/>
      <c r="Q95" s="316"/>
      <c r="R95" s="316"/>
      <c r="S95" s="316"/>
      <c r="T95" s="316"/>
      <c r="U95" s="316"/>
      <c r="V95" s="316"/>
      <c r="W95" s="316"/>
      <c r="X95" s="316"/>
      <c r="Y95" s="425">
        <f>Y94</f>
        <v>0</v>
      </c>
      <c r="Z95" s="425">
        <f t="shared" ref="Z95" si="170">Z94</f>
        <v>0</v>
      </c>
      <c r="AA95" s="425">
        <f t="shared" ref="AA95" si="171">AA94</f>
        <v>1</v>
      </c>
      <c r="AB95" s="425">
        <f t="shared" ref="AB95" si="172">AB94</f>
        <v>0</v>
      </c>
      <c r="AC95" s="425">
        <f t="shared" ref="AC95" si="173">AC94</f>
        <v>0</v>
      </c>
      <c r="AD95" s="425">
        <f t="shared" ref="AD95" si="174">AD94</f>
        <v>0</v>
      </c>
      <c r="AE95" s="425">
        <f t="shared" ref="AE95" si="175">AE94</f>
        <v>0</v>
      </c>
      <c r="AF95" s="425">
        <f t="shared" ref="AF95" si="176">AF94</f>
        <v>0</v>
      </c>
      <c r="AG95" s="425">
        <f t="shared" ref="AG95" si="177">AG94</f>
        <v>0</v>
      </c>
      <c r="AH95" s="425">
        <f t="shared" ref="AH95" si="178">AH94</f>
        <v>0</v>
      </c>
      <c r="AI95" s="425">
        <f t="shared" ref="AI95" si="179">AI94</f>
        <v>0</v>
      </c>
      <c r="AJ95" s="425">
        <f t="shared" ref="AJ95" si="180">AJ94</f>
        <v>0</v>
      </c>
      <c r="AK95" s="425">
        <f t="shared" ref="AK95" si="181">AK94</f>
        <v>0</v>
      </c>
      <c r="AL95" s="425">
        <f t="shared" ref="AL95" si="182">AL94</f>
        <v>0</v>
      </c>
      <c r="AM95" s="327"/>
    </row>
    <row r="96" spans="1:39" ht="15" hidden="1" outlineLevel="1">
      <c r="B96" s="343"/>
      <c r="C96" s="312"/>
      <c r="D96" s="312"/>
      <c r="E96" s="312"/>
      <c r="F96" s="312"/>
      <c r="G96" s="312"/>
      <c r="H96" s="312"/>
      <c r="I96" s="312"/>
      <c r="J96" s="312"/>
      <c r="K96" s="312"/>
      <c r="L96" s="312"/>
      <c r="M96" s="312"/>
      <c r="N96" s="312"/>
      <c r="O96" s="312"/>
      <c r="P96" s="312"/>
      <c r="Q96" s="312"/>
      <c r="R96" s="312"/>
      <c r="S96" s="312"/>
      <c r="T96" s="312"/>
      <c r="U96" s="312"/>
      <c r="V96" s="312"/>
      <c r="W96" s="312"/>
      <c r="X96" s="312"/>
      <c r="Y96" s="437"/>
      <c r="Z96" s="438"/>
      <c r="AA96" s="438"/>
      <c r="AB96" s="438"/>
      <c r="AC96" s="438"/>
      <c r="AD96" s="438"/>
      <c r="AE96" s="438"/>
      <c r="AF96" s="438"/>
      <c r="AG96" s="438"/>
      <c r="AH96" s="438"/>
      <c r="AI96" s="438"/>
      <c r="AJ96" s="438"/>
      <c r="AK96" s="438"/>
      <c r="AL96" s="438"/>
      <c r="AM96" s="318"/>
    </row>
    <row r="97" spans="1:39" ht="15" hidden="1" outlineLevel="1">
      <c r="A97" s="544">
        <v>19</v>
      </c>
      <c r="B97" s="543" t="s">
        <v>112</v>
      </c>
      <c r="C97" s="312" t="s">
        <v>25</v>
      </c>
      <c r="D97" s="316"/>
      <c r="E97" s="316"/>
      <c r="F97" s="316"/>
      <c r="G97" s="316"/>
      <c r="H97" s="316"/>
      <c r="I97" s="316"/>
      <c r="J97" s="316"/>
      <c r="K97" s="316"/>
      <c r="L97" s="316"/>
      <c r="M97" s="316"/>
      <c r="N97" s="316">
        <v>0</v>
      </c>
      <c r="O97" s="316"/>
      <c r="P97" s="316"/>
      <c r="Q97" s="316"/>
      <c r="R97" s="316"/>
      <c r="S97" s="316"/>
      <c r="T97" s="316"/>
      <c r="U97" s="316"/>
      <c r="V97" s="316"/>
      <c r="W97" s="316"/>
      <c r="X97" s="316"/>
      <c r="Y97" s="440"/>
      <c r="Z97" s="424"/>
      <c r="AA97" s="424"/>
      <c r="AB97" s="424"/>
      <c r="AC97" s="424"/>
      <c r="AD97" s="424"/>
      <c r="AE97" s="424"/>
      <c r="AF97" s="429"/>
      <c r="AG97" s="429"/>
      <c r="AH97" s="429"/>
      <c r="AI97" s="429"/>
      <c r="AJ97" s="429"/>
      <c r="AK97" s="429"/>
      <c r="AL97" s="429"/>
      <c r="AM97" s="317">
        <f>SUM(Y97:AL97)</f>
        <v>0</v>
      </c>
    </row>
    <row r="98" spans="1:39" ht="15" hidden="1" outlineLevel="1">
      <c r="B98" s="315" t="s">
        <v>270</v>
      </c>
      <c r="C98" s="312" t="s">
        <v>164</v>
      </c>
      <c r="D98" s="316"/>
      <c r="E98" s="316"/>
      <c r="F98" s="316"/>
      <c r="G98" s="316"/>
      <c r="H98" s="316"/>
      <c r="I98" s="316"/>
      <c r="J98" s="316"/>
      <c r="K98" s="316"/>
      <c r="L98" s="316"/>
      <c r="M98" s="316"/>
      <c r="N98" s="316">
        <f>N97</f>
        <v>0</v>
      </c>
      <c r="O98" s="316"/>
      <c r="P98" s="316"/>
      <c r="Q98" s="316"/>
      <c r="R98" s="316"/>
      <c r="S98" s="316"/>
      <c r="T98" s="316"/>
      <c r="U98" s="316"/>
      <c r="V98" s="316"/>
      <c r="W98" s="316"/>
      <c r="X98" s="316"/>
      <c r="Y98" s="425">
        <f>Y97</f>
        <v>0</v>
      </c>
      <c r="Z98" s="425">
        <f t="shared" ref="Z98:AL98" si="183">Z97</f>
        <v>0</v>
      </c>
      <c r="AA98" s="425">
        <f t="shared" si="183"/>
        <v>0</v>
      </c>
      <c r="AB98" s="425">
        <f t="shared" si="183"/>
        <v>0</v>
      </c>
      <c r="AC98" s="425">
        <f t="shared" si="183"/>
        <v>0</v>
      </c>
      <c r="AD98" s="425">
        <f t="shared" si="183"/>
        <v>0</v>
      </c>
      <c r="AE98" s="425">
        <f t="shared" si="183"/>
        <v>0</v>
      </c>
      <c r="AF98" s="425">
        <f t="shared" si="183"/>
        <v>0</v>
      </c>
      <c r="AG98" s="425">
        <f t="shared" si="183"/>
        <v>0</v>
      </c>
      <c r="AH98" s="425">
        <f t="shared" si="183"/>
        <v>0</v>
      </c>
      <c r="AI98" s="425">
        <f t="shared" si="183"/>
        <v>0</v>
      </c>
      <c r="AJ98" s="425">
        <f t="shared" si="183"/>
        <v>0</v>
      </c>
      <c r="AK98" s="425">
        <f t="shared" si="183"/>
        <v>0</v>
      </c>
      <c r="AL98" s="425">
        <f t="shared" si="183"/>
        <v>0</v>
      </c>
      <c r="AM98" s="318"/>
    </row>
    <row r="99" spans="1:39" ht="15" hidden="1" outlineLevel="1">
      <c r="B99" s="343"/>
      <c r="C99" s="312"/>
      <c r="D99" s="312"/>
      <c r="E99" s="312"/>
      <c r="F99" s="312"/>
      <c r="G99" s="312"/>
      <c r="H99" s="312"/>
      <c r="I99" s="312"/>
      <c r="J99" s="312"/>
      <c r="K99" s="312"/>
      <c r="L99" s="312"/>
      <c r="M99" s="312"/>
      <c r="N99" s="312"/>
      <c r="O99" s="312"/>
      <c r="P99" s="312"/>
      <c r="Q99" s="312"/>
      <c r="R99" s="312"/>
      <c r="S99" s="312"/>
      <c r="T99" s="312"/>
      <c r="U99" s="312"/>
      <c r="V99" s="312"/>
      <c r="W99" s="312"/>
      <c r="X99" s="312"/>
      <c r="Y99" s="426"/>
      <c r="Z99" s="426"/>
      <c r="AA99" s="426"/>
      <c r="AB99" s="426"/>
      <c r="AC99" s="426"/>
      <c r="AD99" s="426"/>
      <c r="AE99" s="426"/>
      <c r="AF99" s="426"/>
      <c r="AG99" s="426"/>
      <c r="AH99" s="426"/>
      <c r="AI99" s="426"/>
      <c r="AJ99" s="426"/>
      <c r="AK99" s="426"/>
      <c r="AL99" s="426"/>
      <c r="AM99" s="327"/>
    </row>
    <row r="100" spans="1:39" ht="15" hidden="1" outlineLevel="1">
      <c r="A100" s="544">
        <v>20</v>
      </c>
      <c r="B100" s="543" t="s">
        <v>111</v>
      </c>
      <c r="C100" s="312" t="s">
        <v>25</v>
      </c>
      <c r="D100" s="316"/>
      <c r="E100" s="316"/>
      <c r="F100" s="316"/>
      <c r="G100" s="316"/>
      <c r="H100" s="316"/>
      <c r="I100" s="316"/>
      <c r="J100" s="316"/>
      <c r="K100" s="316"/>
      <c r="L100" s="316"/>
      <c r="M100" s="316"/>
      <c r="N100" s="316">
        <v>0</v>
      </c>
      <c r="O100" s="316"/>
      <c r="P100" s="316"/>
      <c r="Q100" s="316"/>
      <c r="R100" s="316"/>
      <c r="S100" s="316"/>
      <c r="T100" s="316"/>
      <c r="U100" s="316"/>
      <c r="V100" s="316"/>
      <c r="W100" s="316"/>
      <c r="X100" s="316"/>
      <c r="Y100" s="440"/>
      <c r="Z100" s="424"/>
      <c r="AA100" s="424"/>
      <c r="AB100" s="424"/>
      <c r="AC100" s="424"/>
      <c r="AD100" s="424"/>
      <c r="AE100" s="424"/>
      <c r="AF100" s="429"/>
      <c r="AG100" s="429"/>
      <c r="AH100" s="429"/>
      <c r="AI100" s="429"/>
      <c r="AJ100" s="429"/>
      <c r="AK100" s="429"/>
      <c r="AL100" s="429"/>
      <c r="AM100" s="317">
        <f>SUM(Y100:AL100)</f>
        <v>0</v>
      </c>
    </row>
    <row r="101" spans="1:39" ht="15" hidden="1" outlineLevel="1">
      <c r="B101" s="315" t="s">
        <v>270</v>
      </c>
      <c r="C101" s="312" t="s">
        <v>164</v>
      </c>
      <c r="D101" s="316"/>
      <c r="E101" s="316"/>
      <c r="F101" s="316"/>
      <c r="G101" s="316"/>
      <c r="H101" s="316"/>
      <c r="I101" s="316"/>
      <c r="J101" s="316"/>
      <c r="K101" s="316"/>
      <c r="L101" s="316"/>
      <c r="M101" s="316"/>
      <c r="N101" s="316">
        <f>N100</f>
        <v>0</v>
      </c>
      <c r="O101" s="316"/>
      <c r="P101" s="316"/>
      <c r="Q101" s="316"/>
      <c r="R101" s="316"/>
      <c r="S101" s="316"/>
      <c r="T101" s="316"/>
      <c r="U101" s="316"/>
      <c r="V101" s="316"/>
      <c r="W101" s="316"/>
      <c r="X101" s="316"/>
      <c r="Y101" s="425">
        <f t="shared" ref="Y101:AL101" si="184">Y100</f>
        <v>0</v>
      </c>
      <c r="Z101" s="425">
        <f t="shared" si="184"/>
        <v>0</v>
      </c>
      <c r="AA101" s="425">
        <f t="shared" si="184"/>
        <v>0</v>
      </c>
      <c r="AB101" s="425">
        <f t="shared" si="184"/>
        <v>0</v>
      </c>
      <c r="AC101" s="425">
        <f t="shared" si="184"/>
        <v>0</v>
      </c>
      <c r="AD101" s="425">
        <f t="shared" si="184"/>
        <v>0</v>
      </c>
      <c r="AE101" s="425">
        <f t="shared" si="184"/>
        <v>0</v>
      </c>
      <c r="AF101" s="425">
        <f t="shared" si="184"/>
        <v>0</v>
      </c>
      <c r="AG101" s="425">
        <f t="shared" si="184"/>
        <v>0</v>
      </c>
      <c r="AH101" s="425">
        <f t="shared" si="184"/>
        <v>0</v>
      </c>
      <c r="AI101" s="425">
        <f t="shared" si="184"/>
        <v>0</v>
      </c>
      <c r="AJ101" s="425">
        <f t="shared" si="184"/>
        <v>0</v>
      </c>
      <c r="AK101" s="425">
        <f t="shared" si="184"/>
        <v>0</v>
      </c>
      <c r="AL101" s="425">
        <f t="shared" si="184"/>
        <v>0</v>
      </c>
      <c r="AM101" s="327"/>
    </row>
    <row r="102" spans="1:39" ht="15.6" hidden="1" outlineLevel="1">
      <c r="B102" s="344"/>
      <c r="C102" s="321"/>
      <c r="D102" s="312"/>
      <c r="E102" s="312"/>
      <c r="F102" s="312"/>
      <c r="G102" s="312"/>
      <c r="H102" s="312"/>
      <c r="I102" s="312"/>
      <c r="J102" s="312"/>
      <c r="K102" s="312"/>
      <c r="L102" s="312"/>
      <c r="M102" s="312"/>
      <c r="N102" s="321"/>
      <c r="O102" s="312"/>
      <c r="P102" s="312"/>
      <c r="Q102" s="312"/>
      <c r="R102" s="312"/>
      <c r="S102" s="312"/>
      <c r="T102" s="312"/>
      <c r="U102" s="312"/>
      <c r="V102" s="312"/>
      <c r="W102" s="312"/>
      <c r="X102" s="312"/>
      <c r="Y102" s="426"/>
      <c r="Z102" s="426"/>
      <c r="AA102" s="426"/>
      <c r="AB102" s="426"/>
      <c r="AC102" s="426"/>
      <c r="AD102" s="426"/>
      <c r="AE102" s="426"/>
      <c r="AF102" s="426"/>
      <c r="AG102" s="426"/>
      <c r="AH102" s="426"/>
      <c r="AI102" s="426"/>
      <c r="AJ102" s="426"/>
      <c r="AK102" s="426"/>
      <c r="AL102" s="426"/>
      <c r="AM102" s="327"/>
    </row>
    <row r="103" spans="1:39" ht="15.6" hidden="1" outlineLevel="1">
      <c r="B103" s="541" t="s">
        <v>517</v>
      </c>
      <c r="C103" s="312"/>
      <c r="D103" s="312"/>
      <c r="E103" s="312"/>
      <c r="F103" s="312"/>
      <c r="G103" s="312"/>
      <c r="H103" s="312"/>
      <c r="I103" s="312"/>
      <c r="J103" s="312"/>
      <c r="K103" s="312"/>
      <c r="L103" s="312"/>
      <c r="M103" s="312"/>
      <c r="N103" s="312"/>
      <c r="O103" s="312"/>
      <c r="P103" s="312"/>
      <c r="Q103" s="312"/>
      <c r="R103" s="312"/>
      <c r="S103" s="312"/>
      <c r="T103" s="312"/>
      <c r="U103" s="312"/>
      <c r="V103" s="312"/>
      <c r="W103" s="312"/>
      <c r="X103" s="312"/>
      <c r="Y103" s="436"/>
      <c r="Z103" s="439"/>
      <c r="AA103" s="439"/>
      <c r="AB103" s="439"/>
      <c r="AC103" s="439"/>
      <c r="AD103" s="439"/>
      <c r="AE103" s="439"/>
      <c r="AF103" s="439"/>
      <c r="AG103" s="439"/>
      <c r="AH103" s="439"/>
      <c r="AI103" s="439"/>
      <c r="AJ103" s="439"/>
      <c r="AK103" s="439"/>
      <c r="AL103" s="439"/>
      <c r="AM103" s="327"/>
    </row>
    <row r="104" spans="1:39" ht="15.6" hidden="1" outlineLevel="1">
      <c r="B104" s="309" t="s">
        <v>513</v>
      </c>
      <c r="C104" s="312"/>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436"/>
      <c r="Z104" s="439"/>
      <c r="AA104" s="439"/>
      <c r="AB104" s="439"/>
      <c r="AC104" s="439"/>
      <c r="AD104" s="439"/>
      <c r="AE104" s="439"/>
      <c r="AF104" s="439"/>
      <c r="AG104" s="439"/>
      <c r="AH104" s="439"/>
      <c r="AI104" s="439"/>
      <c r="AJ104" s="439"/>
      <c r="AK104" s="439"/>
      <c r="AL104" s="439"/>
      <c r="AM104" s="327"/>
    </row>
    <row r="105" spans="1:39" ht="15" hidden="1" outlineLevel="1">
      <c r="A105" s="544">
        <v>21</v>
      </c>
      <c r="B105" s="543" t="s">
        <v>114</v>
      </c>
      <c r="C105" s="312" t="s">
        <v>25</v>
      </c>
      <c r="D105" s="316">
        <v>6484457</v>
      </c>
      <c r="E105" s="316">
        <f>'7-e.  2015'!BB44</f>
        <v>6429030</v>
      </c>
      <c r="F105" s="316">
        <f>'7-e.  2015'!BC44</f>
        <v>6429030</v>
      </c>
      <c r="G105" s="316">
        <f>'7-e.  2015'!BD44</f>
        <v>6429030</v>
      </c>
      <c r="H105" s="316">
        <f>'7-e.  2015'!BE44</f>
        <v>6429030</v>
      </c>
      <c r="I105" s="316">
        <f>'7-e.  2015'!BF44</f>
        <v>6429030</v>
      </c>
      <c r="J105" s="316">
        <f>'7-e.  2015'!BG44</f>
        <v>6429030</v>
      </c>
      <c r="K105" s="316">
        <f>'7-e.  2015'!BH44</f>
        <v>6424967</v>
      </c>
      <c r="L105" s="316">
        <f>'7-e.  2015'!BI44</f>
        <v>6424967</v>
      </c>
      <c r="M105" s="316">
        <f>'7-e.  2015'!BJ44</f>
        <v>6424967</v>
      </c>
      <c r="N105" s="312"/>
      <c r="O105" s="316">
        <v>424</v>
      </c>
      <c r="P105" s="316">
        <f>'7-e.  2015'!V44</f>
        <v>424</v>
      </c>
      <c r="Q105" s="316">
        <f>'7-e.  2015'!W44</f>
        <v>420</v>
      </c>
      <c r="R105" s="316">
        <f>'7-e.  2015'!X44</f>
        <v>420</v>
      </c>
      <c r="S105" s="316">
        <f>'7-e.  2015'!Y44</f>
        <v>420</v>
      </c>
      <c r="T105" s="316">
        <f>'7-e.  2015'!Z44</f>
        <v>420</v>
      </c>
      <c r="U105" s="316">
        <f>'7-e.  2015'!AA44</f>
        <v>420</v>
      </c>
      <c r="V105" s="316">
        <f>'7-e.  2015'!AB44</f>
        <v>420</v>
      </c>
      <c r="W105" s="316">
        <f>'7-e.  2015'!AC44</f>
        <v>420</v>
      </c>
      <c r="X105" s="316">
        <f>'7-e.  2015'!AD44</f>
        <v>420</v>
      </c>
      <c r="Y105" s="555">
        <v>1</v>
      </c>
      <c r="Z105" s="424"/>
      <c r="AA105" s="424"/>
      <c r="AB105" s="424"/>
      <c r="AC105" s="424"/>
      <c r="AD105" s="424"/>
      <c r="AE105" s="424"/>
      <c r="AF105" s="424"/>
      <c r="AG105" s="424"/>
      <c r="AH105" s="424"/>
      <c r="AI105" s="424"/>
      <c r="AJ105" s="424"/>
      <c r="AK105" s="424"/>
      <c r="AL105" s="424"/>
      <c r="AM105" s="317">
        <f>SUM(Y105:AL105)</f>
        <v>1</v>
      </c>
    </row>
    <row r="106" spans="1:39" ht="15" hidden="1" outlineLevel="1">
      <c r="B106" s="315" t="s">
        <v>270</v>
      </c>
      <c r="C106" s="312" t="s">
        <v>164</v>
      </c>
      <c r="D106" s="316">
        <v>810288</v>
      </c>
      <c r="E106" s="316">
        <f>D106*(E105/D105)</f>
        <v>803361.92539174831</v>
      </c>
      <c r="F106" s="316">
        <f t="shared" ref="F106:M106" si="185">E106*(F105/E105)</f>
        <v>803361.92539174831</v>
      </c>
      <c r="G106" s="316">
        <f t="shared" si="185"/>
        <v>803361.92539174831</v>
      </c>
      <c r="H106" s="316">
        <f t="shared" si="185"/>
        <v>803361.92539174831</v>
      </c>
      <c r="I106" s="316">
        <f t="shared" si="185"/>
        <v>803361.92539174831</v>
      </c>
      <c r="J106" s="316">
        <f t="shared" si="185"/>
        <v>803361.92539174831</v>
      </c>
      <c r="K106" s="316">
        <f t="shared" si="185"/>
        <v>802854.21901880146</v>
      </c>
      <c r="L106" s="316">
        <f t="shared" si="185"/>
        <v>802854.21901880146</v>
      </c>
      <c r="M106" s="316">
        <f t="shared" si="185"/>
        <v>802854.21901880146</v>
      </c>
      <c r="N106" s="312"/>
      <c r="O106" s="316">
        <v>59</v>
      </c>
      <c r="P106" s="316">
        <f t="shared" ref="P106:X106" si="186">O106*(P105/O105)</f>
        <v>59</v>
      </c>
      <c r="Q106" s="316">
        <f t="shared" si="186"/>
        <v>58.443396226415096</v>
      </c>
      <c r="R106" s="316">
        <f t="shared" si="186"/>
        <v>58.443396226415096</v>
      </c>
      <c r="S106" s="316">
        <f t="shared" si="186"/>
        <v>58.443396226415096</v>
      </c>
      <c r="T106" s="316">
        <f t="shared" si="186"/>
        <v>58.443396226415096</v>
      </c>
      <c r="U106" s="316">
        <f t="shared" si="186"/>
        <v>58.443396226415096</v>
      </c>
      <c r="V106" s="316">
        <f t="shared" si="186"/>
        <v>58.443396226415096</v>
      </c>
      <c r="W106" s="316">
        <f t="shared" si="186"/>
        <v>58.443396226415096</v>
      </c>
      <c r="X106" s="316">
        <f t="shared" si="186"/>
        <v>58.443396226415096</v>
      </c>
      <c r="Y106" s="425">
        <f>Y105</f>
        <v>1</v>
      </c>
      <c r="Z106" s="425">
        <f t="shared" ref="Z106" si="187">Z105</f>
        <v>0</v>
      </c>
      <c r="AA106" s="425">
        <f t="shared" ref="AA106" si="188">AA105</f>
        <v>0</v>
      </c>
      <c r="AB106" s="425">
        <f t="shared" ref="AB106" si="189">AB105</f>
        <v>0</v>
      </c>
      <c r="AC106" s="425">
        <f t="shared" ref="AC106" si="190">AC105</f>
        <v>0</v>
      </c>
      <c r="AD106" s="425">
        <f t="shared" ref="AD106" si="191">AD105</f>
        <v>0</v>
      </c>
      <c r="AE106" s="425">
        <f t="shared" ref="AE106" si="192">AE105</f>
        <v>0</v>
      </c>
      <c r="AF106" s="425">
        <f t="shared" ref="AF106" si="193">AF105</f>
        <v>0</v>
      </c>
      <c r="AG106" s="425">
        <f t="shared" ref="AG106" si="194">AG105</f>
        <v>0</v>
      </c>
      <c r="AH106" s="425">
        <f t="shared" ref="AH106" si="195">AH105</f>
        <v>0</v>
      </c>
      <c r="AI106" s="425">
        <f t="shared" ref="AI106" si="196">AI105</f>
        <v>0</v>
      </c>
      <c r="AJ106" s="425">
        <f t="shared" ref="AJ106" si="197">AJ105</f>
        <v>0</v>
      </c>
      <c r="AK106" s="425">
        <f t="shared" ref="AK106" si="198">AK105</f>
        <v>0</v>
      </c>
      <c r="AL106" s="425">
        <f t="shared" ref="AL106" si="199">AL105</f>
        <v>0</v>
      </c>
      <c r="AM106" s="327"/>
    </row>
    <row r="107" spans="1:39" ht="15" hidden="1" outlineLevel="1">
      <c r="B107" s="315"/>
      <c r="C107" s="312"/>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436"/>
      <c r="Z107" s="439"/>
      <c r="AA107" s="439"/>
      <c r="AB107" s="439"/>
      <c r="AC107" s="439"/>
      <c r="AD107" s="439"/>
      <c r="AE107" s="439"/>
      <c r="AF107" s="439"/>
      <c r="AG107" s="439"/>
      <c r="AH107" s="439"/>
      <c r="AI107" s="439"/>
      <c r="AJ107" s="439"/>
      <c r="AK107" s="439"/>
      <c r="AL107" s="439"/>
      <c r="AM107" s="327"/>
    </row>
    <row r="108" spans="1:39" ht="30" hidden="1" outlineLevel="1">
      <c r="A108" s="544">
        <v>22</v>
      </c>
      <c r="B108" s="543" t="s">
        <v>115</v>
      </c>
      <c r="C108" s="312" t="s">
        <v>25</v>
      </c>
      <c r="D108" s="316">
        <v>3220099</v>
      </c>
      <c r="E108" s="316">
        <f>'7-e.  2015'!BB45</f>
        <v>3220099</v>
      </c>
      <c r="F108" s="316">
        <f>'7-e.  2015'!BC45</f>
        <v>3220099</v>
      </c>
      <c r="G108" s="316">
        <f>'7-e.  2015'!BD45</f>
        <v>3220099</v>
      </c>
      <c r="H108" s="316">
        <f>'7-e.  2015'!BE45</f>
        <v>3220099</v>
      </c>
      <c r="I108" s="316">
        <f>'7-e.  2015'!BF45</f>
        <v>3220099</v>
      </c>
      <c r="J108" s="316">
        <f>'7-e.  2015'!BG45</f>
        <v>3220099</v>
      </c>
      <c r="K108" s="316">
        <f>'7-e.  2015'!BH45</f>
        <v>3220099</v>
      </c>
      <c r="L108" s="316">
        <f>'7-e.  2015'!BI45</f>
        <v>3220099</v>
      </c>
      <c r="M108" s="316">
        <f>'7-e.  2015'!BJ45</f>
        <v>3220099</v>
      </c>
      <c r="N108" s="312"/>
      <c r="O108" s="316">
        <v>1696</v>
      </c>
      <c r="P108" s="316">
        <f>'7-e.  2015'!V45</f>
        <v>1696</v>
      </c>
      <c r="Q108" s="316">
        <f>'7-e.  2015'!W45</f>
        <v>1696</v>
      </c>
      <c r="R108" s="316">
        <f>'7-e.  2015'!X45</f>
        <v>1696</v>
      </c>
      <c r="S108" s="316">
        <f>'7-e.  2015'!Y45</f>
        <v>1696</v>
      </c>
      <c r="T108" s="316">
        <f>'7-e.  2015'!Z45</f>
        <v>1696</v>
      </c>
      <c r="U108" s="316">
        <f>'7-e.  2015'!AA45</f>
        <v>1696</v>
      </c>
      <c r="V108" s="316">
        <f>'7-e.  2015'!AB45</f>
        <v>1696</v>
      </c>
      <c r="W108" s="316">
        <f>'7-e.  2015'!AC45</f>
        <v>1696</v>
      </c>
      <c r="X108" s="316">
        <f>'7-e.  2015'!AD45</f>
        <v>1696</v>
      </c>
      <c r="Y108" s="555">
        <v>1</v>
      </c>
      <c r="Z108" s="424"/>
      <c r="AA108" s="424"/>
      <c r="AB108" s="424"/>
      <c r="AC108" s="424"/>
      <c r="AD108" s="424"/>
      <c r="AE108" s="424"/>
      <c r="AF108" s="424"/>
      <c r="AG108" s="424"/>
      <c r="AH108" s="424"/>
      <c r="AI108" s="424"/>
      <c r="AJ108" s="424"/>
      <c r="AK108" s="424"/>
      <c r="AL108" s="424"/>
      <c r="AM108" s="317">
        <f>SUM(Y108:AL108)</f>
        <v>1</v>
      </c>
    </row>
    <row r="109" spans="1:39" ht="15" hidden="1" outlineLevel="1">
      <c r="B109" s="315" t="s">
        <v>270</v>
      </c>
      <c r="C109" s="312" t="s">
        <v>164</v>
      </c>
      <c r="D109" s="316">
        <v>506403</v>
      </c>
      <c r="E109" s="316">
        <f>D109</f>
        <v>506403</v>
      </c>
      <c r="F109" s="316">
        <f t="shared" ref="F109:M109" si="200">E109</f>
        <v>506403</v>
      </c>
      <c r="G109" s="316">
        <f t="shared" si="200"/>
        <v>506403</v>
      </c>
      <c r="H109" s="316">
        <f t="shared" si="200"/>
        <v>506403</v>
      </c>
      <c r="I109" s="316">
        <f t="shared" si="200"/>
        <v>506403</v>
      </c>
      <c r="J109" s="316">
        <f t="shared" si="200"/>
        <v>506403</v>
      </c>
      <c r="K109" s="316">
        <f t="shared" si="200"/>
        <v>506403</v>
      </c>
      <c r="L109" s="316">
        <f t="shared" si="200"/>
        <v>506403</v>
      </c>
      <c r="M109" s="316">
        <f t="shared" si="200"/>
        <v>506403</v>
      </c>
      <c r="N109" s="312"/>
      <c r="O109" s="316">
        <v>258</v>
      </c>
      <c r="P109" s="316">
        <f t="shared" ref="P109:X109" si="201">O109*(P108/O108)</f>
        <v>258</v>
      </c>
      <c r="Q109" s="316">
        <f t="shared" si="201"/>
        <v>258</v>
      </c>
      <c r="R109" s="316">
        <f t="shared" si="201"/>
        <v>258</v>
      </c>
      <c r="S109" s="316">
        <f t="shared" si="201"/>
        <v>258</v>
      </c>
      <c r="T109" s="316">
        <f t="shared" si="201"/>
        <v>258</v>
      </c>
      <c r="U109" s="316">
        <f t="shared" si="201"/>
        <v>258</v>
      </c>
      <c r="V109" s="316">
        <f t="shared" si="201"/>
        <v>258</v>
      </c>
      <c r="W109" s="316">
        <f t="shared" si="201"/>
        <v>258</v>
      </c>
      <c r="X109" s="316">
        <f t="shared" si="201"/>
        <v>258</v>
      </c>
      <c r="Y109" s="425">
        <f>Y108</f>
        <v>1</v>
      </c>
      <c r="Z109" s="425">
        <f t="shared" ref="Z109" si="202">Z108</f>
        <v>0</v>
      </c>
      <c r="AA109" s="425">
        <f t="shared" ref="AA109" si="203">AA108</f>
        <v>0</v>
      </c>
      <c r="AB109" s="425">
        <f t="shared" ref="AB109" si="204">AB108</f>
        <v>0</v>
      </c>
      <c r="AC109" s="425">
        <f t="shared" ref="AC109" si="205">AC108</f>
        <v>0</v>
      </c>
      <c r="AD109" s="425">
        <f t="shared" ref="AD109" si="206">AD108</f>
        <v>0</v>
      </c>
      <c r="AE109" s="425">
        <f t="shared" ref="AE109" si="207">AE108</f>
        <v>0</v>
      </c>
      <c r="AF109" s="425">
        <f t="shared" ref="AF109" si="208">AF108</f>
        <v>0</v>
      </c>
      <c r="AG109" s="425">
        <f t="shared" ref="AG109" si="209">AG108</f>
        <v>0</v>
      </c>
      <c r="AH109" s="425">
        <f t="shared" ref="AH109" si="210">AH108</f>
        <v>0</v>
      </c>
      <c r="AI109" s="425">
        <f t="shared" ref="AI109" si="211">AI108</f>
        <v>0</v>
      </c>
      <c r="AJ109" s="425">
        <f t="shared" ref="AJ109" si="212">AJ108</f>
        <v>0</v>
      </c>
      <c r="AK109" s="425">
        <f t="shared" ref="AK109" si="213">AK108</f>
        <v>0</v>
      </c>
      <c r="AL109" s="425">
        <f t="shared" ref="AL109" si="214">AL108</f>
        <v>0</v>
      </c>
      <c r="AM109" s="327"/>
    </row>
    <row r="110" spans="1:39" ht="15" hidden="1" outlineLevel="1">
      <c r="B110" s="315"/>
      <c r="C110" s="312"/>
      <c r="D110" s="312"/>
      <c r="E110" s="312"/>
      <c r="F110" s="312"/>
      <c r="G110" s="312"/>
      <c r="H110" s="312"/>
      <c r="I110" s="312"/>
      <c r="J110" s="312"/>
      <c r="K110" s="312"/>
      <c r="L110" s="312"/>
      <c r="M110" s="312"/>
      <c r="N110" s="312"/>
      <c r="O110" s="312"/>
      <c r="P110" s="312"/>
      <c r="Q110" s="312"/>
      <c r="R110" s="312"/>
      <c r="S110" s="312"/>
      <c r="T110" s="312"/>
      <c r="U110" s="312"/>
      <c r="V110" s="312"/>
      <c r="W110" s="312"/>
      <c r="X110" s="312"/>
      <c r="Y110" s="436"/>
      <c r="Z110" s="439"/>
      <c r="AA110" s="439"/>
      <c r="AB110" s="439"/>
      <c r="AC110" s="439"/>
      <c r="AD110" s="439"/>
      <c r="AE110" s="439"/>
      <c r="AF110" s="439"/>
      <c r="AG110" s="439"/>
      <c r="AH110" s="439"/>
      <c r="AI110" s="439"/>
      <c r="AJ110" s="439"/>
      <c r="AK110" s="439"/>
      <c r="AL110" s="439"/>
      <c r="AM110" s="327"/>
    </row>
    <row r="111" spans="1:39" ht="30" hidden="1" outlineLevel="1">
      <c r="A111" s="544">
        <v>23</v>
      </c>
      <c r="B111" s="855" t="s">
        <v>116</v>
      </c>
      <c r="C111" s="312" t="s">
        <v>25</v>
      </c>
      <c r="D111" s="316">
        <v>0</v>
      </c>
      <c r="E111" s="316"/>
      <c r="F111" s="316"/>
      <c r="G111" s="316"/>
      <c r="H111" s="316"/>
      <c r="I111" s="316"/>
      <c r="J111" s="316"/>
      <c r="K111" s="316"/>
      <c r="L111" s="316"/>
      <c r="M111" s="316"/>
      <c r="N111" s="312"/>
      <c r="O111" s="316"/>
      <c r="P111" s="316"/>
      <c r="Q111" s="316"/>
      <c r="R111" s="316"/>
      <c r="S111" s="316"/>
      <c r="T111" s="316"/>
      <c r="U111" s="316"/>
      <c r="V111" s="316"/>
      <c r="W111" s="316"/>
      <c r="X111" s="316"/>
      <c r="Y111" s="424">
        <v>1</v>
      </c>
      <c r="Z111" s="424"/>
      <c r="AA111" s="424"/>
      <c r="AB111" s="424"/>
      <c r="AC111" s="424"/>
      <c r="AD111" s="424"/>
      <c r="AE111" s="424"/>
      <c r="AF111" s="424"/>
      <c r="AG111" s="424"/>
      <c r="AH111" s="424"/>
      <c r="AI111" s="424"/>
      <c r="AJ111" s="424"/>
      <c r="AK111" s="424"/>
      <c r="AL111" s="424"/>
      <c r="AM111" s="317">
        <f>SUM(Y111:AL111)</f>
        <v>1</v>
      </c>
    </row>
    <row r="112" spans="1:39" ht="15" hidden="1" outlineLevel="1">
      <c r="B112" s="315" t="s">
        <v>270</v>
      </c>
      <c r="C112" s="312" t="s">
        <v>164</v>
      </c>
      <c r="D112" s="316">
        <v>992</v>
      </c>
      <c r="E112" s="316">
        <f>'7-f.  2016'!BB$37+'7-g.  2017'!BB$62</f>
        <v>107572.76999999999</v>
      </c>
      <c r="F112" s="316">
        <f>'7-f.  2016'!BC$37+'7-g.  2017'!BC$62</f>
        <v>107572.77</v>
      </c>
      <c r="G112" s="316">
        <f>'7-f.  2016'!BD$37+'7-g.  2017'!BD$62</f>
        <v>107572.76999999999</v>
      </c>
      <c r="H112" s="316">
        <f t="shared" ref="H112:M112" si="215">G112</f>
        <v>107572.76999999999</v>
      </c>
      <c r="I112" s="316">
        <f t="shared" si="215"/>
        <v>107572.76999999999</v>
      </c>
      <c r="J112" s="316">
        <f t="shared" si="215"/>
        <v>107572.76999999999</v>
      </c>
      <c r="K112" s="316">
        <f t="shared" si="215"/>
        <v>107572.76999999999</v>
      </c>
      <c r="L112" s="316">
        <f t="shared" si="215"/>
        <v>107572.76999999999</v>
      </c>
      <c r="M112" s="316">
        <f t="shared" si="215"/>
        <v>107572.76999999999</v>
      </c>
      <c r="N112" s="312"/>
      <c r="O112" s="316">
        <v>0</v>
      </c>
      <c r="P112" s="316">
        <f>'7-f.  2016'!W$37+'7-g.  2017'!W$62</f>
        <v>6.3444400000000005</v>
      </c>
      <c r="Q112" s="316">
        <f>'7-f.  2016'!X$37+'7-g.  2017'!X$62</f>
        <v>6.3444400000000005</v>
      </c>
      <c r="R112" s="316">
        <f>'7-f.  2016'!Y$37+'7-g.  2017'!Y$62</f>
        <v>6.3444400000000005</v>
      </c>
      <c r="S112" s="316">
        <f t="shared" ref="S112:X112" si="216">R112</f>
        <v>6.3444400000000005</v>
      </c>
      <c r="T112" s="316">
        <f t="shared" si="216"/>
        <v>6.3444400000000005</v>
      </c>
      <c r="U112" s="316">
        <f t="shared" si="216"/>
        <v>6.3444400000000005</v>
      </c>
      <c r="V112" s="316">
        <f t="shared" si="216"/>
        <v>6.3444400000000005</v>
      </c>
      <c r="W112" s="316">
        <f t="shared" si="216"/>
        <v>6.3444400000000005</v>
      </c>
      <c r="X112" s="316">
        <f t="shared" si="216"/>
        <v>6.3444400000000005</v>
      </c>
      <c r="Y112" s="425">
        <f>Y111</f>
        <v>1</v>
      </c>
      <c r="Z112" s="425">
        <f t="shared" ref="Z112" si="217">Z111</f>
        <v>0</v>
      </c>
      <c r="AA112" s="425">
        <f t="shared" ref="AA112" si="218">AA111</f>
        <v>0</v>
      </c>
      <c r="AB112" s="425">
        <f t="shared" ref="AB112" si="219">AB111</f>
        <v>0</v>
      </c>
      <c r="AC112" s="425">
        <f t="shared" ref="AC112" si="220">AC111</f>
        <v>0</v>
      </c>
      <c r="AD112" s="425">
        <f t="shared" ref="AD112" si="221">AD111</f>
        <v>0</v>
      </c>
      <c r="AE112" s="425">
        <f t="shared" ref="AE112" si="222">AE111</f>
        <v>0</v>
      </c>
      <c r="AF112" s="425">
        <f t="shared" ref="AF112" si="223">AF111</f>
        <v>0</v>
      </c>
      <c r="AG112" s="425">
        <f t="shared" ref="AG112" si="224">AG111</f>
        <v>0</v>
      </c>
      <c r="AH112" s="425">
        <f t="shared" ref="AH112" si="225">AH111</f>
        <v>0</v>
      </c>
      <c r="AI112" s="425">
        <f t="shared" ref="AI112" si="226">AI111</f>
        <v>0</v>
      </c>
      <c r="AJ112" s="425">
        <f t="shared" ref="AJ112" si="227">AJ111</f>
        <v>0</v>
      </c>
      <c r="AK112" s="425">
        <f t="shared" ref="AK112" si="228">AK111</f>
        <v>0</v>
      </c>
      <c r="AL112" s="425">
        <f t="shared" ref="AL112" si="229">AL111</f>
        <v>0</v>
      </c>
      <c r="AM112" s="327"/>
    </row>
    <row r="113" spans="1:39" ht="15" hidden="1" outlineLevel="1">
      <c r="B113" s="343"/>
      <c r="C113" s="312"/>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436"/>
      <c r="Z113" s="439"/>
      <c r="AA113" s="439"/>
      <c r="AB113" s="439"/>
      <c r="AC113" s="439"/>
      <c r="AD113" s="439"/>
      <c r="AE113" s="439"/>
      <c r="AF113" s="439"/>
      <c r="AG113" s="439"/>
      <c r="AH113" s="439"/>
      <c r="AI113" s="439"/>
      <c r="AJ113" s="439"/>
      <c r="AK113" s="439"/>
      <c r="AL113" s="439"/>
      <c r="AM113" s="327"/>
    </row>
    <row r="114" spans="1:39" ht="15" hidden="1" outlineLevel="1">
      <c r="A114" s="544">
        <v>24</v>
      </c>
      <c r="B114" s="543" t="s">
        <v>117</v>
      </c>
      <c r="C114" s="312" t="s">
        <v>25</v>
      </c>
      <c r="D114" s="316"/>
      <c r="E114" s="316"/>
      <c r="F114" s="316"/>
      <c r="G114" s="316"/>
      <c r="H114" s="316"/>
      <c r="I114" s="316"/>
      <c r="J114" s="316"/>
      <c r="K114" s="316"/>
      <c r="L114" s="316"/>
      <c r="M114" s="316"/>
      <c r="N114" s="312"/>
      <c r="O114" s="316"/>
      <c r="P114" s="316"/>
      <c r="Q114" s="316"/>
      <c r="R114" s="316"/>
      <c r="S114" s="316"/>
      <c r="T114" s="316"/>
      <c r="U114" s="316"/>
      <c r="V114" s="316"/>
      <c r="W114" s="316"/>
      <c r="X114" s="316"/>
      <c r="Y114" s="424"/>
      <c r="Z114" s="424"/>
      <c r="AA114" s="424"/>
      <c r="AB114" s="424"/>
      <c r="AC114" s="424"/>
      <c r="AD114" s="424"/>
      <c r="AE114" s="424"/>
      <c r="AF114" s="424"/>
      <c r="AG114" s="424"/>
      <c r="AH114" s="424"/>
      <c r="AI114" s="424"/>
      <c r="AJ114" s="424"/>
      <c r="AK114" s="424"/>
      <c r="AL114" s="424"/>
      <c r="AM114" s="317">
        <f>SUM(Y114:AL114)</f>
        <v>0</v>
      </c>
    </row>
    <row r="115" spans="1:39" ht="15" hidden="1" outlineLevel="1">
      <c r="B115" s="315" t="s">
        <v>270</v>
      </c>
      <c r="C115" s="312" t="s">
        <v>164</v>
      </c>
      <c r="D115" s="316"/>
      <c r="E115" s="316"/>
      <c r="F115" s="316"/>
      <c r="G115" s="316"/>
      <c r="H115" s="316"/>
      <c r="I115" s="316"/>
      <c r="J115" s="316"/>
      <c r="K115" s="316"/>
      <c r="L115" s="316"/>
      <c r="M115" s="316"/>
      <c r="N115" s="312"/>
      <c r="O115" s="316"/>
      <c r="P115" s="316"/>
      <c r="Q115" s="316"/>
      <c r="R115" s="316"/>
      <c r="S115" s="316"/>
      <c r="T115" s="316"/>
      <c r="U115" s="316"/>
      <c r="V115" s="316"/>
      <c r="W115" s="316"/>
      <c r="X115" s="316"/>
      <c r="Y115" s="425">
        <f>Y114</f>
        <v>0</v>
      </c>
      <c r="Z115" s="425">
        <f t="shared" ref="Z115" si="230">Z114</f>
        <v>0</v>
      </c>
      <c r="AA115" s="425">
        <f t="shared" ref="AA115" si="231">AA114</f>
        <v>0</v>
      </c>
      <c r="AB115" s="425">
        <f t="shared" ref="AB115" si="232">AB114</f>
        <v>0</v>
      </c>
      <c r="AC115" s="425">
        <f t="shared" ref="AC115" si="233">AC114</f>
        <v>0</v>
      </c>
      <c r="AD115" s="425">
        <f t="shared" ref="AD115" si="234">AD114</f>
        <v>0</v>
      </c>
      <c r="AE115" s="425">
        <f t="shared" ref="AE115" si="235">AE114</f>
        <v>0</v>
      </c>
      <c r="AF115" s="425">
        <f t="shared" ref="AF115" si="236">AF114</f>
        <v>0</v>
      </c>
      <c r="AG115" s="425">
        <f t="shared" ref="AG115" si="237">AG114</f>
        <v>0</v>
      </c>
      <c r="AH115" s="425">
        <f t="shared" ref="AH115" si="238">AH114</f>
        <v>0</v>
      </c>
      <c r="AI115" s="425">
        <f t="shared" ref="AI115" si="239">AI114</f>
        <v>0</v>
      </c>
      <c r="AJ115" s="425">
        <f t="shared" ref="AJ115" si="240">AJ114</f>
        <v>0</v>
      </c>
      <c r="AK115" s="425">
        <f t="shared" ref="AK115" si="241">AK114</f>
        <v>0</v>
      </c>
      <c r="AL115" s="425">
        <f t="shared" ref="AL115" si="242">AL114</f>
        <v>0</v>
      </c>
      <c r="AM115" s="327"/>
    </row>
    <row r="116" spans="1:39" ht="15" hidden="1" outlineLevel="1">
      <c r="B116" s="315"/>
      <c r="C116" s="312"/>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426"/>
      <c r="Z116" s="439"/>
      <c r="AA116" s="439"/>
      <c r="AB116" s="439"/>
      <c r="AC116" s="439"/>
      <c r="AD116" s="439"/>
      <c r="AE116" s="439"/>
      <c r="AF116" s="439"/>
      <c r="AG116" s="439"/>
      <c r="AH116" s="439"/>
      <c r="AI116" s="439"/>
      <c r="AJ116" s="439"/>
      <c r="AK116" s="439"/>
      <c r="AL116" s="439"/>
      <c r="AM116" s="327"/>
    </row>
    <row r="117" spans="1:39" ht="15.6" hidden="1" outlineLevel="1">
      <c r="B117" s="309" t="s">
        <v>514</v>
      </c>
      <c r="C117" s="312"/>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426"/>
      <c r="Z117" s="439"/>
      <c r="AA117" s="439"/>
      <c r="AB117" s="439"/>
      <c r="AC117" s="439"/>
      <c r="AD117" s="439"/>
      <c r="AE117" s="439"/>
      <c r="AF117" s="439"/>
      <c r="AG117" s="439"/>
      <c r="AH117" s="439"/>
      <c r="AI117" s="439"/>
      <c r="AJ117" s="439"/>
      <c r="AK117" s="439"/>
      <c r="AL117" s="439"/>
      <c r="AM117" s="327"/>
    </row>
    <row r="118" spans="1:39" ht="15" hidden="1" outlineLevel="1">
      <c r="A118" s="544">
        <v>25</v>
      </c>
      <c r="B118" s="543" t="s">
        <v>118</v>
      </c>
      <c r="C118" s="312" t="s">
        <v>25</v>
      </c>
      <c r="D118" s="316">
        <v>0</v>
      </c>
      <c r="E118" s="316"/>
      <c r="F118" s="316"/>
      <c r="G118" s="316"/>
      <c r="H118" s="316"/>
      <c r="I118" s="316"/>
      <c r="J118" s="316"/>
      <c r="K118" s="316"/>
      <c r="L118" s="316"/>
      <c r="M118" s="316"/>
      <c r="N118" s="316">
        <v>12</v>
      </c>
      <c r="O118" s="316">
        <v>0</v>
      </c>
      <c r="P118" s="316"/>
      <c r="Q118" s="316"/>
      <c r="R118" s="316"/>
      <c r="S118" s="316"/>
      <c r="T118" s="316"/>
      <c r="U118" s="316"/>
      <c r="V118" s="316"/>
      <c r="W118" s="316"/>
      <c r="X118" s="316"/>
      <c r="Y118" s="440"/>
      <c r="Z118" s="424"/>
      <c r="AA118" s="424">
        <v>1</v>
      </c>
      <c r="AB118" s="424"/>
      <c r="AC118" s="424"/>
      <c r="AD118" s="424"/>
      <c r="AE118" s="424"/>
      <c r="AF118" s="429"/>
      <c r="AG118" s="429"/>
      <c r="AH118" s="429"/>
      <c r="AI118" s="429"/>
      <c r="AJ118" s="429"/>
      <c r="AK118" s="429"/>
      <c r="AL118" s="429"/>
      <c r="AM118" s="317">
        <f>SUM(Y118:AL118)</f>
        <v>1</v>
      </c>
    </row>
    <row r="119" spans="1:39" ht="15" hidden="1" outlineLevel="1">
      <c r="B119" s="315" t="s">
        <v>270</v>
      </c>
      <c r="C119" s="312" t="s">
        <v>164</v>
      </c>
      <c r="D119" s="316">
        <v>311335</v>
      </c>
      <c r="E119" s="316">
        <f>D119</f>
        <v>311335</v>
      </c>
      <c r="F119" s="316">
        <f t="shared" ref="F119:M119" si="243">E119</f>
        <v>311335</v>
      </c>
      <c r="G119" s="316">
        <f t="shared" si="243"/>
        <v>311335</v>
      </c>
      <c r="H119" s="316">
        <f t="shared" si="243"/>
        <v>311335</v>
      </c>
      <c r="I119" s="316">
        <f t="shared" si="243"/>
        <v>311335</v>
      </c>
      <c r="J119" s="316">
        <f t="shared" si="243"/>
        <v>311335</v>
      </c>
      <c r="K119" s="316">
        <f t="shared" si="243"/>
        <v>311335</v>
      </c>
      <c r="L119" s="316">
        <f t="shared" si="243"/>
        <v>311335</v>
      </c>
      <c r="M119" s="316">
        <f t="shared" si="243"/>
        <v>311335</v>
      </c>
      <c r="N119" s="316">
        <f>N118</f>
        <v>12</v>
      </c>
      <c r="O119" s="316">
        <v>66</v>
      </c>
      <c r="P119" s="316">
        <f>O119</f>
        <v>66</v>
      </c>
      <c r="Q119" s="316">
        <f t="shared" ref="Q119:X119" si="244">P119</f>
        <v>66</v>
      </c>
      <c r="R119" s="316">
        <f t="shared" si="244"/>
        <v>66</v>
      </c>
      <c r="S119" s="316">
        <f t="shared" si="244"/>
        <v>66</v>
      </c>
      <c r="T119" s="316">
        <f t="shared" si="244"/>
        <v>66</v>
      </c>
      <c r="U119" s="316">
        <f t="shared" si="244"/>
        <v>66</v>
      </c>
      <c r="V119" s="316">
        <f t="shared" si="244"/>
        <v>66</v>
      </c>
      <c r="W119" s="316">
        <f t="shared" si="244"/>
        <v>66</v>
      </c>
      <c r="X119" s="316">
        <f t="shared" si="244"/>
        <v>66</v>
      </c>
      <c r="Y119" s="425">
        <f>Y118</f>
        <v>0</v>
      </c>
      <c r="Z119" s="425">
        <f t="shared" ref="Z119" si="245">Z118</f>
        <v>0</v>
      </c>
      <c r="AA119" s="425">
        <f t="shared" ref="AA119" si="246">AA118</f>
        <v>1</v>
      </c>
      <c r="AB119" s="425">
        <f t="shared" ref="AB119" si="247">AB118</f>
        <v>0</v>
      </c>
      <c r="AC119" s="425">
        <f t="shared" ref="AC119" si="248">AC118</f>
        <v>0</v>
      </c>
      <c r="AD119" s="425">
        <f t="shared" ref="AD119" si="249">AD118</f>
        <v>0</v>
      </c>
      <c r="AE119" s="425">
        <f t="shared" ref="AE119" si="250">AE118</f>
        <v>0</v>
      </c>
      <c r="AF119" s="425">
        <f t="shared" ref="AF119" si="251">AF118</f>
        <v>0</v>
      </c>
      <c r="AG119" s="425">
        <f t="shared" ref="AG119" si="252">AG118</f>
        <v>0</v>
      </c>
      <c r="AH119" s="425">
        <f t="shared" ref="AH119" si="253">AH118</f>
        <v>0</v>
      </c>
      <c r="AI119" s="425">
        <f t="shared" ref="AI119" si="254">AI118</f>
        <v>0</v>
      </c>
      <c r="AJ119" s="425">
        <f t="shared" ref="AJ119" si="255">AJ118</f>
        <v>0</v>
      </c>
      <c r="AK119" s="425">
        <f t="shared" ref="AK119" si="256">AK118</f>
        <v>0</v>
      </c>
      <c r="AL119" s="425">
        <f t="shared" ref="AL119" si="257">AL118</f>
        <v>0</v>
      </c>
      <c r="AM119" s="327"/>
    </row>
    <row r="120" spans="1:39" ht="15" hidden="1" outlineLevel="1">
      <c r="B120" s="315"/>
      <c r="C120" s="312"/>
      <c r="D120" s="312"/>
      <c r="E120" s="312"/>
      <c r="F120" s="312"/>
      <c r="G120" s="312"/>
      <c r="H120" s="312"/>
      <c r="I120" s="312"/>
      <c r="J120" s="312"/>
      <c r="K120" s="312"/>
      <c r="L120" s="312"/>
      <c r="M120" s="312"/>
      <c r="N120" s="312"/>
      <c r="O120" s="312"/>
      <c r="P120" s="312"/>
      <c r="Q120" s="312"/>
      <c r="R120" s="312"/>
      <c r="S120" s="312"/>
      <c r="T120" s="312"/>
      <c r="U120" s="312"/>
      <c r="V120" s="312"/>
      <c r="W120" s="312"/>
      <c r="X120" s="312"/>
      <c r="Y120" s="426"/>
      <c r="Z120" s="439"/>
      <c r="AA120" s="439"/>
      <c r="AB120" s="439"/>
      <c r="AC120" s="439"/>
      <c r="AD120" s="439"/>
      <c r="AE120" s="439"/>
      <c r="AF120" s="439"/>
      <c r="AG120" s="439"/>
      <c r="AH120" s="439"/>
      <c r="AI120" s="439"/>
      <c r="AJ120" s="439"/>
      <c r="AK120" s="439"/>
      <c r="AL120" s="439"/>
      <c r="AM120" s="327"/>
    </row>
    <row r="121" spans="1:39" ht="15" hidden="1" outlineLevel="1">
      <c r="A121" s="544">
        <v>26</v>
      </c>
      <c r="B121" s="855" t="s">
        <v>119</v>
      </c>
      <c r="C121" s="312" t="s">
        <v>25</v>
      </c>
      <c r="D121" s="316">
        <v>4388100</v>
      </c>
      <c r="E121" s="316">
        <f>'7-e.  2015'!BB48</f>
        <v>4388100</v>
      </c>
      <c r="F121" s="316">
        <f>'7-e.  2015'!BC48</f>
        <v>4353851</v>
      </c>
      <c r="G121" s="316">
        <f>'7-e.  2015'!BD48</f>
        <v>4353851</v>
      </c>
      <c r="H121" s="316">
        <f>'7-e.  2015'!BE48</f>
        <v>4353851</v>
      </c>
      <c r="I121" s="316">
        <f>'7-e.  2015'!BF48</f>
        <v>4353851</v>
      </c>
      <c r="J121" s="316">
        <f>'7-e.  2015'!BG48</f>
        <v>4182174</v>
      </c>
      <c r="K121" s="316">
        <f>'7-e.  2015'!BH48</f>
        <v>4182174</v>
      </c>
      <c r="L121" s="316">
        <f>'7-e.  2015'!BI48</f>
        <v>4142538</v>
      </c>
      <c r="M121" s="316">
        <f>'7-e.  2015'!BJ48</f>
        <v>3581795</v>
      </c>
      <c r="N121" s="316">
        <v>12</v>
      </c>
      <c r="O121" s="316">
        <v>592</v>
      </c>
      <c r="P121" s="316">
        <f>'7-e.  2015'!V48</f>
        <v>592</v>
      </c>
      <c r="Q121" s="316">
        <f>'7-e.  2015'!W48</f>
        <v>592</v>
      </c>
      <c r="R121" s="316">
        <f>'7-e.  2015'!X48</f>
        <v>581</v>
      </c>
      <c r="S121" s="316">
        <f>'7-e.  2015'!Y48</f>
        <v>581</v>
      </c>
      <c r="T121" s="316">
        <f>'7-e.  2015'!Z48</f>
        <v>581</v>
      </c>
      <c r="U121" s="316">
        <f>'7-e.  2015'!AA48</f>
        <v>581</v>
      </c>
      <c r="V121" s="316">
        <f>'7-e.  2015'!AB48</f>
        <v>553</v>
      </c>
      <c r="W121" s="316">
        <f>'7-e.  2015'!AC48</f>
        <v>553</v>
      </c>
      <c r="X121" s="316">
        <f>'7-e.  2015'!AD48</f>
        <v>542</v>
      </c>
      <c r="Y121" s="440"/>
      <c r="Z121" s="555">
        <v>0.14000000000000001</v>
      </c>
      <c r="AA121" s="555">
        <v>0.86</v>
      </c>
      <c r="AB121" s="424"/>
      <c r="AC121" s="555"/>
      <c r="AD121" s="424"/>
      <c r="AE121" s="424"/>
      <c r="AF121" s="429"/>
      <c r="AG121" s="429"/>
      <c r="AH121" s="429"/>
      <c r="AI121" s="429"/>
      <c r="AJ121" s="429"/>
      <c r="AK121" s="429"/>
      <c r="AL121" s="429"/>
      <c r="AM121" s="317">
        <f>SUM(Y121:AL121)</f>
        <v>1</v>
      </c>
    </row>
    <row r="122" spans="1:39" ht="15" hidden="1" outlineLevel="1">
      <c r="B122" s="790" t="s">
        <v>270</v>
      </c>
      <c r="C122" s="312" t="s">
        <v>164</v>
      </c>
      <c r="D122" s="316">
        <v>12562665</v>
      </c>
      <c r="E122" s="316">
        <f>D122*(E121/D121)+308183</f>
        <v>12870848</v>
      </c>
      <c r="F122" s="316">
        <f>'7-f.  2016'!BC$39+'7-g.  2017'!BC$63</f>
        <v>12812739.936288906</v>
      </c>
      <c r="G122" s="316">
        <f>'7-f.  2016'!BD$39+'7-g.  2017'!BD$63</f>
        <v>12822525.11421437</v>
      </c>
      <c r="H122" s="316">
        <f t="shared" ref="H122:M122" si="258">G122*(H121/G121)</f>
        <v>12822525.11421437</v>
      </c>
      <c r="I122" s="316">
        <f t="shared" si="258"/>
        <v>12822525.11421437</v>
      </c>
      <c r="J122" s="316">
        <f t="shared" si="258"/>
        <v>12316919.239315808</v>
      </c>
      <c r="K122" s="316">
        <f t="shared" si="258"/>
        <v>12316919.239315808</v>
      </c>
      <c r="L122" s="316">
        <f t="shared" si="258"/>
        <v>12200187.269060738</v>
      </c>
      <c r="M122" s="316">
        <f t="shared" si="258"/>
        <v>10548743.248555694</v>
      </c>
      <c r="N122" s="316">
        <f>N121</f>
        <v>12</v>
      </c>
      <c r="O122" s="316">
        <v>1734</v>
      </c>
      <c r="P122" s="316">
        <f>O122*(P121/O121)+50</f>
        <v>1784</v>
      </c>
      <c r="Q122" s="316">
        <f>'7-f.  2016'!X$39+'7-g.  2017'!X$63</f>
        <v>1766.4913773156302</v>
      </c>
      <c r="R122" s="316">
        <f>'7-f.  2016'!Y$39+'7-g.  2017'!Y$63</f>
        <v>1769.4631487040865</v>
      </c>
      <c r="S122" s="316">
        <f t="shared" ref="S122:X122" si="259">R122*(S121/R121)</f>
        <v>1769.4631487040865</v>
      </c>
      <c r="T122" s="316">
        <f t="shared" si="259"/>
        <v>1769.4631487040865</v>
      </c>
      <c r="U122" s="316">
        <f t="shared" si="259"/>
        <v>1769.4631487040865</v>
      </c>
      <c r="V122" s="316">
        <f t="shared" si="259"/>
        <v>1684.1878162364196</v>
      </c>
      <c r="W122" s="316">
        <f t="shared" si="259"/>
        <v>1684.1878162364196</v>
      </c>
      <c r="X122" s="316">
        <f t="shared" si="259"/>
        <v>1650.6867927669791</v>
      </c>
      <c r="Y122" s="425">
        <f>Y121</f>
        <v>0</v>
      </c>
      <c r="Z122" s="425">
        <f t="shared" ref="Z122" si="260">Z121</f>
        <v>0.14000000000000001</v>
      </c>
      <c r="AA122" s="425">
        <f t="shared" ref="AA122" si="261">AA121</f>
        <v>0.86</v>
      </c>
      <c r="AB122" s="425">
        <f t="shared" ref="AB122" si="262">AB121</f>
        <v>0</v>
      </c>
      <c r="AC122" s="425">
        <f t="shared" ref="AC122" si="263">AC121</f>
        <v>0</v>
      </c>
      <c r="AD122" s="425">
        <f t="shared" ref="AD122" si="264">AD121</f>
        <v>0</v>
      </c>
      <c r="AE122" s="425">
        <f t="shared" ref="AE122" si="265">AE121</f>
        <v>0</v>
      </c>
      <c r="AF122" s="425">
        <f t="shared" ref="AF122" si="266">AF121</f>
        <v>0</v>
      </c>
      <c r="AG122" s="425">
        <f t="shared" ref="AG122" si="267">AG121</f>
        <v>0</v>
      </c>
      <c r="AH122" s="425">
        <f t="shared" ref="AH122" si="268">AH121</f>
        <v>0</v>
      </c>
      <c r="AI122" s="425">
        <f t="shared" ref="AI122" si="269">AI121</f>
        <v>0</v>
      </c>
      <c r="AJ122" s="425">
        <f t="shared" ref="AJ122" si="270">AJ121</f>
        <v>0</v>
      </c>
      <c r="AK122" s="425">
        <f t="shared" ref="AK122" si="271">AK121</f>
        <v>0</v>
      </c>
      <c r="AL122" s="425">
        <f t="shared" ref="AL122" si="272">AL121</f>
        <v>0</v>
      </c>
      <c r="AM122" s="327"/>
    </row>
    <row r="123" spans="1:39" ht="15" hidden="1" outlineLevel="1">
      <c r="B123" s="315"/>
      <c r="C123" s="312"/>
      <c r="D123" s="312"/>
      <c r="E123" s="312"/>
      <c r="F123" s="312"/>
      <c r="G123" s="312"/>
      <c r="H123" s="312"/>
      <c r="I123" s="312"/>
      <c r="J123" s="312"/>
      <c r="K123" s="312"/>
      <c r="L123" s="312"/>
      <c r="M123" s="312"/>
      <c r="N123" s="312"/>
      <c r="O123" s="312"/>
      <c r="P123" s="312"/>
      <c r="Q123" s="312"/>
      <c r="R123" s="312"/>
      <c r="S123" s="312"/>
      <c r="T123" s="312"/>
      <c r="U123" s="312"/>
      <c r="V123" s="312"/>
      <c r="W123" s="312"/>
      <c r="X123" s="312"/>
      <c r="Y123" s="426"/>
      <c r="Z123" s="439"/>
      <c r="AA123" s="439"/>
      <c r="AB123" s="439"/>
      <c r="AC123" s="439"/>
      <c r="AD123" s="439"/>
      <c r="AE123" s="439"/>
      <c r="AF123" s="439"/>
      <c r="AG123" s="439"/>
      <c r="AH123" s="439"/>
      <c r="AI123" s="439"/>
      <c r="AJ123" s="439"/>
      <c r="AK123" s="439"/>
      <c r="AL123" s="439"/>
      <c r="AM123" s="327"/>
    </row>
    <row r="124" spans="1:39" ht="30" hidden="1" outlineLevel="1">
      <c r="A124" s="544">
        <v>27</v>
      </c>
      <c r="B124" s="543" t="s">
        <v>120</v>
      </c>
      <c r="C124" s="312" t="s">
        <v>25</v>
      </c>
      <c r="D124" s="316"/>
      <c r="E124" s="316"/>
      <c r="F124" s="316"/>
      <c r="G124" s="316"/>
      <c r="H124" s="316"/>
      <c r="I124" s="316"/>
      <c r="J124" s="316"/>
      <c r="K124" s="316"/>
      <c r="L124" s="316"/>
      <c r="M124" s="316"/>
      <c r="N124" s="316">
        <v>12</v>
      </c>
      <c r="O124" s="316"/>
      <c r="P124" s="316"/>
      <c r="Q124" s="316"/>
      <c r="R124" s="316"/>
      <c r="S124" s="316"/>
      <c r="T124" s="316"/>
      <c r="U124" s="316"/>
      <c r="V124" s="316"/>
      <c r="W124" s="316"/>
      <c r="X124" s="316"/>
      <c r="Y124" s="440"/>
      <c r="Z124" s="424"/>
      <c r="AA124" s="424"/>
      <c r="AB124" s="424"/>
      <c r="AC124" s="424"/>
      <c r="AD124" s="424"/>
      <c r="AE124" s="424"/>
      <c r="AF124" s="429"/>
      <c r="AG124" s="429"/>
      <c r="AH124" s="429"/>
      <c r="AI124" s="429"/>
      <c r="AJ124" s="429"/>
      <c r="AK124" s="429"/>
      <c r="AL124" s="429"/>
      <c r="AM124" s="317">
        <f>SUM(Y124:AL124)</f>
        <v>0</v>
      </c>
    </row>
    <row r="125" spans="1:39" ht="15" hidden="1" outlineLevel="1">
      <c r="B125" s="315" t="s">
        <v>270</v>
      </c>
      <c r="C125" s="312" t="s">
        <v>164</v>
      </c>
      <c r="D125" s="316"/>
      <c r="E125" s="316"/>
      <c r="F125" s="316"/>
      <c r="G125" s="316"/>
      <c r="H125" s="316"/>
      <c r="I125" s="316"/>
      <c r="J125" s="316"/>
      <c r="K125" s="316"/>
      <c r="L125" s="316"/>
      <c r="M125" s="316"/>
      <c r="N125" s="316">
        <f>N124</f>
        <v>12</v>
      </c>
      <c r="O125" s="316"/>
      <c r="P125" s="316"/>
      <c r="Q125" s="316"/>
      <c r="R125" s="316"/>
      <c r="S125" s="316"/>
      <c r="T125" s="316"/>
      <c r="U125" s="316"/>
      <c r="V125" s="316"/>
      <c r="W125" s="316"/>
      <c r="X125" s="316"/>
      <c r="Y125" s="425">
        <f>Y124</f>
        <v>0</v>
      </c>
      <c r="Z125" s="425">
        <f t="shared" ref="Z125" si="273">Z124</f>
        <v>0</v>
      </c>
      <c r="AA125" s="425">
        <f t="shared" ref="AA125" si="274">AA124</f>
        <v>0</v>
      </c>
      <c r="AB125" s="425">
        <f t="shared" ref="AB125" si="275">AB124</f>
        <v>0</v>
      </c>
      <c r="AC125" s="425">
        <f t="shared" ref="AC125" si="276">AC124</f>
        <v>0</v>
      </c>
      <c r="AD125" s="425">
        <f t="shared" ref="AD125" si="277">AD124</f>
        <v>0</v>
      </c>
      <c r="AE125" s="425">
        <f t="shared" ref="AE125" si="278">AE124</f>
        <v>0</v>
      </c>
      <c r="AF125" s="425">
        <f t="shared" ref="AF125" si="279">AF124</f>
        <v>0</v>
      </c>
      <c r="AG125" s="425">
        <f t="shared" ref="AG125" si="280">AG124</f>
        <v>0</v>
      </c>
      <c r="AH125" s="425">
        <f t="shared" ref="AH125" si="281">AH124</f>
        <v>0</v>
      </c>
      <c r="AI125" s="425">
        <f t="shared" ref="AI125" si="282">AI124</f>
        <v>0</v>
      </c>
      <c r="AJ125" s="425">
        <f t="shared" ref="AJ125" si="283">AJ124</f>
        <v>0</v>
      </c>
      <c r="AK125" s="425">
        <f t="shared" ref="AK125" si="284">AK124</f>
        <v>0</v>
      </c>
      <c r="AL125" s="425">
        <f t="shared" ref="AL125" si="285">AL124</f>
        <v>0</v>
      </c>
      <c r="AM125" s="327"/>
    </row>
    <row r="126" spans="1:39" ht="15" hidden="1" outlineLevel="1">
      <c r="B126" s="315"/>
      <c r="C126" s="312"/>
      <c r="D126" s="312"/>
      <c r="E126" s="312"/>
      <c r="F126" s="312"/>
      <c r="G126" s="312"/>
      <c r="H126" s="312"/>
      <c r="I126" s="312"/>
      <c r="J126" s="312"/>
      <c r="K126" s="312"/>
      <c r="L126" s="312"/>
      <c r="M126" s="312"/>
      <c r="N126" s="312"/>
      <c r="O126" s="312"/>
      <c r="P126" s="312"/>
      <c r="Q126" s="312"/>
      <c r="R126" s="312"/>
      <c r="S126" s="312"/>
      <c r="T126" s="312"/>
      <c r="U126" s="312"/>
      <c r="V126" s="312"/>
      <c r="W126" s="312"/>
      <c r="X126" s="312"/>
      <c r="Y126" s="426"/>
      <c r="Z126" s="439"/>
      <c r="AA126" s="439"/>
      <c r="AB126" s="439"/>
      <c r="AC126" s="439"/>
      <c r="AD126" s="439"/>
      <c r="AE126" s="439"/>
      <c r="AF126" s="439"/>
      <c r="AG126" s="439"/>
      <c r="AH126" s="439"/>
      <c r="AI126" s="439"/>
      <c r="AJ126" s="439"/>
      <c r="AK126" s="439"/>
      <c r="AL126" s="439"/>
      <c r="AM126" s="327"/>
    </row>
    <row r="127" spans="1:39" ht="30" hidden="1" outlineLevel="1">
      <c r="A127" s="544">
        <v>28</v>
      </c>
      <c r="B127" s="856" t="s">
        <v>121</v>
      </c>
      <c r="C127" s="312" t="s">
        <v>25</v>
      </c>
      <c r="D127" s="316"/>
      <c r="E127" s="316"/>
      <c r="F127" s="316"/>
      <c r="G127" s="316"/>
      <c r="H127" s="316"/>
      <c r="I127" s="316"/>
      <c r="J127" s="316"/>
      <c r="K127" s="316"/>
      <c r="L127" s="316"/>
      <c r="M127" s="316"/>
      <c r="N127" s="316">
        <v>12</v>
      </c>
      <c r="O127" s="316"/>
      <c r="P127" s="316"/>
      <c r="Q127" s="316"/>
      <c r="R127" s="316"/>
      <c r="S127" s="316"/>
      <c r="T127" s="316"/>
      <c r="U127" s="316"/>
      <c r="V127" s="316"/>
      <c r="W127" s="316"/>
      <c r="X127" s="316"/>
      <c r="Y127" s="440"/>
      <c r="Z127" s="424"/>
      <c r="AA127" s="424"/>
      <c r="AB127" s="424"/>
      <c r="AC127" s="424"/>
      <c r="AD127" s="424"/>
      <c r="AE127" s="424"/>
      <c r="AF127" s="429"/>
      <c r="AG127" s="429"/>
      <c r="AH127" s="429"/>
      <c r="AI127" s="429"/>
      <c r="AJ127" s="429"/>
      <c r="AK127" s="429"/>
      <c r="AL127" s="429"/>
      <c r="AM127" s="317">
        <f>SUM(Y127:AL127)</f>
        <v>0</v>
      </c>
    </row>
    <row r="128" spans="1:39" ht="15" hidden="1" outlineLevel="1">
      <c r="B128" s="315" t="s">
        <v>270</v>
      </c>
      <c r="C128" s="312" t="s">
        <v>164</v>
      </c>
      <c r="D128" s="316"/>
      <c r="E128" s="316"/>
      <c r="F128" s="316"/>
      <c r="G128" s="316"/>
      <c r="H128" s="316"/>
      <c r="I128" s="316"/>
      <c r="J128" s="316"/>
      <c r="K128" s="316"/>
      <c r="L128" s="316"/>
      <c r="M128" s="316"/>
      <c r="N128" s="316">
        <f>N127</f>
        <v>12</v>
      </c>
      <c r="O128" s="316"/>
      <c r="P128" s="316"/>
      <c r="Q128" s="316"/>
      <c r="R128" s="316"/>
      <c r="S128" s="316"/>
      <c r="T128" s="316"/>
      <c r="U128" s="316"/>
      <c r="V128" s="316"/>
      <c r="W128" s="316"/>
      <c r="X128" s="316"/>
      <c r="Y128" s="425">
        <f>Y127</f>
        <v>0</v>
      </c>
      <c r="Z128" s="425">
        <f t="shared" ref="Z128" si="286">Z127</f>
        <v>0</v>
      </c>
      <c r="AA128" s="425">
        <f t="shared" ref="AA128" si="287">AA127</f>
        <v>0</v>
      </c>
      <c r="AB128" s="425">
        <f t="shared" ref="AB128" si="288">AB127</f>
        <v>0</v>
      </c>
      <c r="AC128" s="425">
        <f t="shared" ref="AC128" si="289">AC127</f>
        <v>0</v>
      </c>
      <c r="AD128" s="425">
        <f t="shared" ref="AD128" si="290">AD127</f>
        <v>0</v>
      </c>
      <c r="AE128" s="425">
        <f t="shared" ref="AE128" si="291">AE127</f>
        <v>0</v>
      </c>
      <c r="AF128" s="425">
        <f t="shared" ref="AF128" si="292">AF127</f>
        <v>0</v>
      </c>
      <c r="AG128" s="425">
        <f t="shared" ref="AG128" si="293">AG127</f>
        <v>0</v>
      </c>
      <c r="AH128" s="425">
        <f t="shared" ref="AH128" si="294">AH127</f>
        <v>0</v>
      </c>
      <c r="AI128" s="425">
        <f t="shared" ref="AI128" si="295">AI127</f>
        <v>0</v>
      </c>
      <c r="AJ128" s="425">
        <f t="shared" ref="AJ128" si="296">AJ127</f>
        <v>0</v>
      </c>
      <c r="AK128" s="425">
        <f t="shared" ref="AK128" si="297">AK127</f>
        <v>0</v>
      </c>
      <c r="AL128" s="425">
        <f t="shared" ref="AL128" si="298">AL127</f>
        <v>0</v>
      </c>
      <c r="AM128" s="327"/>
    </row>
    <row r="129" spans="1:39" ht="15" hidden="1" outlineLevel="1">
      <c r="B129" s="315"/>
      <c r="C129" s="312"/>
      <c r="D129" s="312"/>
      <c r="E129" s="312"/>
      <c r="F129" s="312"/>
      <c r="G129" s="312"/>
      <c r="H129" s="312"/>
      <c r="I129" s="312"/>
      <c r="J129" s="312"/>
      <c r="K129" s="312"/>
      <c r="L129" s="312"/>
      <c r="M129" s="312"/>
      <c r="N129" s="312"/>
      <c r="O129" s="312"/>
      <c r="P129" s="312"/>
      <c r="Q129" s="312"/>
      <c r="R129" s="312"/>
      <c r="S129" s="312"/>
      <c r="T129" s="312"/>
      <c r="U129" s="312"/>
      <c r="V129" s="312"/>
      <c r="W129" s="312"/>
      <c r="X129" s="312"/>
      <c r="Y129" s="426"/>
      <c r="Z129" s="439"/>
      <c r="AA129" s="439"/>
      <c r="AB129" s="439"/>
      <c r="AC129" s="439"/>
      <c r="AD129" s="439"/>
      <c r="AE129" s="439"/>
      <c r="AF129" s="439"/>
      <c r="AG129" s="439"/>
      <c r="AH129" s="439"/>
      <c r="AI129" s="439"/>
      <c r="AJ129" s="439"/>
      <c r="AK129" s="439"/>
      <c r="AL129" s="439"/>
      <c r="AM129" s="327"/>
    </row>
    <row r="130" spans="1:39" ht="30" hidden="1" outlineLevel="1">
      <c r="A130" s="544">
        <v>29</v>
      </c>
      <c r="B130" s="543" t="s">
        <v>122</v>
      </c>
      <c r="C130" s="312" t="s">
        <v>25</v>
      </c>
      <c r="D130" s="316"/>
      <c r="E130" s="316"/>
      <c r="F130" s="316"/>
      <c r="G130" s="316"/>
      <c r="H130" s="316"/>
      <c r="I130" s="316"/>
      <c r="J130" s="316"/>
      <c r="K130" s="316"/>
      <c r="L130" s="316"/>
      <c r="M130" s="316"/>
      <c r="N130" s="316">
        <v>3</v>
      </c>
      <c r="O130" s="316"/>
      <c r="P130" s="316"/>
      <c r="Q130" s="316"/>
      <c r="R130" s="316"/>
      <c r="S130" s="316"/>
      <c r="T130" s="316"/>
      <c r="U130" s="316"/>
      <c r="V130" s="316"/>
      <c r="W130" s="316"/>
      <c r="X130" s="316"/>
      <c r="Y130" s="440"/>
      <c r="Z130" s="424"/>
      <c r="AA130" s="424"/>
      <c r="AB130" s="424"/>
      <c r="AC130" s="424"/>
      <c r="AD130" s="424"/>
      <c r="AE130" s="424"/>
      <c r="AF130" s="429"/>
      <c r="AG130" s="429"/>
      <c r="AH130" s="429"/>
      <c r="AI130" s="429"/>
      <c r="AJ130" s="429"/>
      <c r="AK130" s="429"/>
      <c r="AL130" s="429"/>
      <c r="AM130" s="317">
        <f>SUM(Y130:AL130)</f>
        <v>0</v>
      </c>
    </row>
    <row r="131" spans="1:39" ht="15" hidden="1" outlineLevel="1">
      <c r="B131" s="315" t="s">
        <v>270</v>
      </c>
      <c r="C131" s="312" t="s">
        <v>164</v>
      </c>
      <c r="D131" s="316"/>
      <c r="E131" s="316"/>
      <c r="F131" s="316"/>
      <c r="G131" s="316"/>
      <c r="H131" s="316"/>
      <c r="I131" s="316"/>
      <c r="J131" s="316"/>
      <c r="K131" s="316"/>
      <c r="L131" s="316"/>
      <c r="M131" s="316"/>
      <c r="N131" s="316">
        <f>N130</f>
        <v>3</v>
      </c>
      <c r="O131" s="316"/>
      <c r="P131" s="316"/>
      <c r="Q131" s="316"/>
      <c r="R131" s="316"/>
      <c r="S131" s="316"/>
      <c r="T131" s="316"/>
      <c r="U131" s="316"/>
      <c r="V131" s="316"/>
      <c r="W131" s="316"/>
      <c r="X131" s="316"/>
      <c r="Y131" s="425">
        <f>Y130</f>
        <v>0</v>
      </c>
      <c r="Z131" s="425">
        <f t="shared" ref="Z131" si="299">Z130</f>
        <v>0</v>
      </c>
      <c r="AA131" s="425">
        <f t="shared" ref="AA131" si="300">AA130</f>
        <v>0</v>
      </c>
      <c r="AB131" s="425">
        <f t="shared" ref="AB131" si="301">AB130</f>
        <v>0</v>
      </c>
      <c r="AC131" s="425">
        <f t="shared" ref="AC131" si="302">AC130</f>
        <v>0</v>
      </c>
      <c r="AD131" s="425">
        <f t="shared" ref="AD131" si="303">AD130</f>
        <v>0</v>
      </c>
      <c r="AE131" s="425">
        <f t="shared" ref="AE131" si="304">AE130</f>
        <v>0</v>
      </c>
      <c r="AF131" s="425">
        <f t="shared" ref="AF131" si="305">AF130</f>
        <v>0</v>
      </c>
      <c r="AG131" s="425">
        <f t="shared" ref="AG131" si="306">AG130</f>
        <v>0</v>
      </c>
      <c r="AH131" s="425">
        <f t="shared" ref="AH131" si="307">AH130</f>
        <v>0</v>
      </c>
      <c r="AI131" s="425">
        <f t="shared" ref="AI131" si="308">AI130</f>
        <v>0</v>
      </c>
      <c r="AJ131" s="425">
        <f t="shared" ref="AJ131" si="309">AJ130</f>
        <v>0</v>
      </c>
      <c r="AK131" s="425">
        <f t="shared" ref="AK131" si="310">AK130</f>
        <v>0</v>
      </c>
      <c r="AL131" s="425">
        <f t="shared" ref="AL131" si="311">AL130</f>
        <v>0</v>
      </c>
      <c r="AM131" s="327"/>
    </row>
    <row r="132" spans="1:39" ht="15" hidden="1" outlineLevel="1">
      <c r="B132" s="315"/>
      <c r="C132" s="312"/>
      <c r="D132" s="312"/>
      <c r="E132" s="312"/>
      <c r="F132" s="312"/>
      <c r="G132" s="312"/>
      <c r="H132" s="312"/>
      <c r="I132" s="312"/>
      <c r="J132" s="312"/>
      <c r="K132" s="312"/>
      <c r="L132" s="312"/>
      <c r="M132" s="312"/>
      <c r="N132" s="312"/>
      <c r="O132" s="312"/>
      <c r="P132" s="312"/>
      <c r="Q132" s="312"/>
      <c r="R132" s="312"/>
      <c r="S132" s="312"/>
      <c r="T132" s="312"/>
      <c r="U132" s="312"/>
      <c r="V132" s="312"/>
      <c r="W132" s="312"/>
      <c r="X132" s="312"/>
      <c r="Y132" s="426"/>
      <c r="Z132" s="439"/>
      <c r="AA132" s="439"/>
      <c r="AB132" s="439"/>
      <c r="AC132" s="439"/>
      <c r="AD132" s="439"/>
      <c r="AE132" s="439"/>
      <c r="AF132" s="439"/>
      <c r="AG132" s="439"/>
      <c r="AH132" s="439"/>
      <c r="AI132" s="439"/>
      <c r="AJ132" s="439"/>
      <c r="AK132" s="439"/>
      <c r="AL132" s="439"/>
      <c r="AM132" s="327"/>
    </row>
    <row r="133" spans="1:39" ht="30" hidden="1" outlineLevel="1">
      <c r="A133" s="544">
        <v>30</v>
      </c>
      <c r="B133" s="543" t="s">
        <v>123</v>
      </c>
      <c r="C133" s="312" t="s">
        <v>25</v>
      </c>
      <c r="D133" s="316"/>
      <c r="E133" s="316"/>
      <c r="F133" s="316"/>
      <c r="G133" s="316"/>
      <c r="H133" s="316"/>
      <c r="I133" s="316"/>
      <c r="J133" s="316"/>
      <c r="K133" s="316"/>
      <c r="L133" s="316"/>
      <c r="M133" s="316"/>
      <c r="N133" s="316">
        <v>12</v>
      </c>
      <c r="O133" s="316"/>
      <c r="P133" s="316"/>
      <c r="Q133" s="316"/>
      <c r="R133" s="316"/>
      <c r="S133" s="316"/>
      <c r="T133" s="316"/>
      <c r="U133" s="316"/>
      <c r="V133" s="316"/>
      <c r="W133" s="316"/>
      <c r="X133" s="316"/>
      <c r="Y133" s="440"/>
      <c r="Z133" s="424"/>
      <c r="AA133" s="424"/>
      <c r="AB133" s="424"/>
      <c r="AC133" s="424"/>
      <c r="AD133" s="424"/>
      <c r="AE133" s="424"/>
      <c r="AF133" s="429"/>
      <c r="AG133" s="429"/>
      <c r="AH133" s="429"/>
      <c r="AI133" s="429"/>
      <c r="AJ133" s="429"/>
      <c r="AK133" s="429"/>
      <c r="AL133" s="429"/>
      <c r="AM133" s="317">
        <f>SUM(Y133:AL133)</f>
        <v>0</v>
      </c>
    </row>
    <row r="134" spans="1:39" ht="15" hidden="1" outlineLevel="1">
      <c r="B134" s="315" t="s">
        <v>270</v>
      </c>
      <c r="C134" s="312" t="s">
        <v>164</v>
      </c>
      <c r="D134" s="316"/>
      <c r="E134" s="316"/>
      <c r="F134" s="316"/>
      <c r="G134" s="316"/>
      <c r="H134" s="316"/>
      <c r="I134" s="316"/>
      <c r="J134" s="316"/>
      <c r="K134" s="316"/>
      <c r="L134" s="316"/>
      <c r="M134" s="316"/>
      <c r="N134" s="316">
        <f>N133</f>
        <v>12</v>
      </c>
      <c r="O134" s="316"/>
      <c r="P134" s="316"/>
      <c r="Q134" s="316"/>
      <c r="R134" s="316"/>
      <c r="S134" s="316"/>
      <c r="T134" s="316"/>
      <c r="U134" s="316"/>
      <c r="V134" s="316"/>
      <c r="W134" s="316"/>
      <c r="X134" s="316"/>
      <c r="Y134" s="425">
        <f>Y133</f>
        <v>0</v>
      </c>
      <c r="Z134" s="425">
        <f t="shared" ref="Z134" si="312">Z133</f>
        <v>0</v>
      </c>
      <c r="AA134" s="425">
        <f t="shared" ref="AA134" si="313">AA133</f>
        <v>0</v>
      </c>
      <c r="AB134" s="425">
        <f t="shared" ref="AB134" si="314">AB133</f>
        <v>0</v>
      </c>
      <c r="AC134" s="425">
        <f t="shared" ref="AC134" si="315">AC133</f>
        <v>0</v>
      </c>
      <c r="AD134" s="425">
        <f t="shared" ref="AD134" si="316">AD133</f>
        <v>0</v>
      </c>
      <c r="AE134" s="425">
        <f t="shared" ref="AE134" si="317">AE133</f>
        <v>0</v>
      </c>
      <c r="AF134" s="425">
        <f t="shared" ref="AF134" si="318">AF133</f>
        <v>0</v>
      </c>
      <c r="AG134" s="425">
        <f t="shared" ref="AG134" si="319">AG133</f>
        <v>0</v>
      </c>
      <c r="AH134" s="425">
        <f t="shared" ref="AH134" si="320">AH133</f>
        <v>0</v>
      </c>
      <c r="AI134" s="425">
        <f t="shared" ref="AI134" si="321">AI133</f>
        <v>0</v>
      </c>
      <c r="AJ134" s="425">
        <f t="shared" ref="AJ134" si="322">AJ133</f>
        <v>0</v>
      </c>
      <c r="AK134" s="425">
        <f t="shared" ref="AK134" si="323">AK133</f>
        <v>0</v>
      </c>
      <c r="AL134" s="425">
        <f t="shared" ref="AL134" si="324">AL133</f>
        <v>0</v>
      </c>
      <c r="AM134" s="327"/>
    </row>
    <row r="135" spans="1:39" ht="15" hidden="1" outlineLevel="1">
      <c r="B135" s="315"/>
      <c r="C135" s="312"/>
      <c r="D135" s="312"/>
      <c r="E135" s="312"/>
      <c r="F135" s="312"/>
      <c r="G135" s="312"/>
      <c r="H135" s="312"/>
      <c r="I135" s="312"/>
      <c r="J135" s="312"/>
      <c r="K135" s="312"/>
      <c r="L135" s="312"/>
      <c r="M135" s="312"/>
      <c r="N135" s="312"/>
      <c r="O135" s="312"/>
      <c r="P135" s="312"/>
      <c r="Q135" s="312"/>
      <c r="R135" s="312"/>
      <c r="S135" s="312"/>
      <c r="T135" s="312"/>
      <c r="U135" s="312"/>
      <c r="V135" s="312"/>
      <c r="W135" s="312"/>
      <c r="X135" s="312"/>
      <c r="Y135" s="426"/>
      <c r="Z135" s="439"/>
      <c r="AA135" s="439"/>
      <c r="AB135" s="439"/>
      <c r="AC135" s="439"/>
      <c r="AD135" s="439"/>
      <c r="AE135" s="439"/>
      <c r="AF135" s="439"/>
      <c r="AG135" s="439"/>
      <c r="AH135" s="439"/>
      <c r="AI135" s="439"/>
      <c r="AJ135" s="439"/>
      <c r="AK135" s="439"/>
      <c r="AL135" s="439"/>
      <c r="AM135" s="327"/>
    </row>
    <row r="136" spans="1:39" ht="30" hidden="1" outlineLevel="1">
      <c r="A136" s="544">
        <v>31</v>
      </c>
      <c r="B136" s="543" t="s">
        <v>124</v>
      </c>
      <c r="C136" s="312" t="s">
        <v>25</v>
      </c>
      <c r="D136" s="316"/>
      <c r="E136" s="316"/>
      <c r="F136" s="316"/>
      <c r="G136" s="316"/>
      <c r="H136" s="316"/>
      <c r="I136" s="316"/>
      <c r="J136" s="316"/>
      <c r="K136" s="316"/>
      <c r="L136" s="316"/>
      <c r="M136" s="316"/>
      <c r="N136" s="316">
        <v>12</v>
      </c>
      <c r="O136" s="316"/>
      <c r="P136" s="316"/>
      <c r="Q136" s="316"/>
      <c r="R136" s="316"/>
      <c r="S136" s="316"/>
      <c r="T136" s="316"/>
      <c r="U136" s="316"/>
      <c r="V136" s="316"/>
      <c r="W136" s="316"/>
      <c r="X136" s="316"/>
      <c r="Y136" s="440"/>
      <c r="Z136" s="424"/>
      <c r="AA136" s="424"/>
      <c r="AB136" s="424"/>
      <c r="AC136" s="424"/>
      <c r="AD136" s="424"/>
      <c r="AE136" s="424"/>
      <c r="AF136" s="429"/>
      <c r="AG136" s="429"/>
      <c r="AH136" s="429"/>
      <c r="AI136" s="429"/>
      <c r="AJ136" s="429"/>
      <c r="AK136" s="429"/>
      <c r="AL136" s="429"/>
      <c r="AM136" s="317">
        <f>SUM(Y136:AL136)</f>
        <v>0</v>
      </c>
    </row>
    <row r="137" spans="1:39" ht="15" hidden="1" outlineLevel="1">
      <c r="B137" s="315" t="s">
        <v>270</v>
      </c>
      <c r="C137" s="312" t="s">
        <v>164</v>
      </c>
      <c r="D137" s="316"/>
      <c r="E137" s="316"/>
      <c r="F137" s="316"/>
      <c r="G137" s="316"/>
      <c r="H137" s="316"/>
      <c r="I137" s="316"/>
      <c r="J137" s="316"/>
      <c r="K137" s="316"/>
      <c r="L137" s="316"/>
      <c r="M137" s="316"/>
      <c r="N137" s="316">
        <f>N136</f>
        <v>12</v>
      </c>
      <c r="O137" s="316"/>
      <c r="P137" s="316"/>
      <c r="Q137" s="316"/>
      <c r="R137" s="316"/>
      <c r="S137" s="316"/>
      <c r="T137" s="316"/>
      <c r="U137" s="316"/>
      <c r="V137" s="316"/>
      <c r="W137" s="316"/>
      <c r="X137" s="316"/>
      <c r="Y137" s="425">
        <f>Y136</f>
        <v>0</v>
      </c>
      <c r="Z137" s="425">
        <f t="shared" ref="Z137" si="325">Z136</f>
        <v>0</v>
      </c>
      <c r="AA137" s="425">
        <f t="shared" ref="AA137" si="326">AA136</f>
        <v>0</v>
      </c>
      <c r="AB137" s="425">
        <f t="shared" ref="AB137" si="327">AB136</f>
        <v>0</v>
      </c>
      <c r="AC137" s="425">
        <f t="shared" ref="AC137" si="328">AC136</f>
        <v>0</v>
      </c>
      <c r="AD137" s="425">
        <f t="shared" ref="AD137" si="329">AD136</f>
        <v>0</v>
      </c>
      <c r="AE137" s="425">
        <f t="shared" ref="AE137" si="330">AE136</f>
        <v>0</v>
      </c>
      <c r="AF137" s="425">
        <f t="shared" ref="AF137" si="331">AF136</f>
        <v>0</v>
      </c>
      <c r="AG137" s="425">
        <f t="shared" ref="AG137" si="332">AG136</f>
        <v>0</v>
      </c>
      <c r="AH137" s="425">
        <f t="shared" ref="AH137" si="333">AH136</f>
        <v>0</v>
      </c>
      <c r="AI137" s="425">
        <f t="shared" ref="AI137" si="334">AI136</f>
        <v>0</v>
      </c>
      <c r="AJ137" s="425">
        <f t="shared" ref="AJ137" si="335">AJ136</f>
        <v>0</v>
      </c>
      <c r="AK137" s="425">
        <f t="shared" ref="AK137" si="336">AK136</f>
        <v>0</v>
      </c>
      <c r="AL137" s="425">
        <f t="shared" ref="AL137" si="337">AL136</f>
        <v>0</v>
      </c>
      <c r="AM137" s="327"/>
    </row>
    <row r="138" spans="1:39" ht="15" hidden="1" outlineLevel="1">
      <c r="B138" s="543"/>
      <c r="C138" s="312"/>
      <c r="D138" s="312"/>
      <c r="E138" s="312"/>
      <c r="F138" s="312"/>
      <c r="G138" s="312"/>
      <c r="H138" s="312"/>
      <c r="I138" s="312"/>
      <c r="J138" s="312"/>
      <c r="K138" s="312"/>
      <c r="L138" s="312"/>
      <c r="M138" s="312"/>
      <c r="N138" s="312"/>
      <c r="O138" s="312"/>
      <c r="P138" s="312"/>
      <c r="Q138" s="312"/>
      <c r="R138" s="312"/>
      <c r="S138" s="312"/>
      <c r="T138" s="312"/>
      <c r="U138" s="312"/>
      <c r="V138" s="312"/>
      <c r="W138" s="312"/>
      <c r="X138" s="312"/>
      <c r="Y138" s="426"/>
      <c r="Z138" s="439"/>
      <c r="AA138" s="439"/>
      <c r="AB138" s="439"/>
      <c r="AC138" s="439"/>
      <c r="AD138" s="439"/>
      <c r="AE138" s="439"/>
      <c r="AF138" s="439"/>
      <c r="AG138" s="439"/>
      <c r="AH138" s="439"/>
      <c r="AI138" s="439"/>
      <c r="AJ138" s="439"/>
      <c r="AK138" s="439"/>
      <c r="AL138" s="439"/>
      <c r="AM138" s="327"/>
    </row>
    <row r="139" spans="1:39" ht="15" hidden="1" outlineLevel="1">
      <c r="A139" s="544">
        <v>32</v>
      </c>
      <c r="B139" s="543" t="s">
        <v>125</v>
      </c>
      <c r="C139" s="312" t="s">
        <v>25</v>
      </c>
      <c r="D139" s="316"/>
      <c r="E139" s="316"/>
      <c r="F139" s="316"/>
      <c r="G139" s="316"/>
      <c r="H139" s="316"/>
      <c r="I139" s="316"/>
      <c r="J139" s="316"/>
      <c r="K139" s="316"/>
      <c r="L139" s="316"/>
      <c r="M139" s="316"/>
      <c r="N139" s="316">
        <v>12</v>
      </c>
      <c r="O139" s="316"/>
      <c r="P139" s="316"/>
      <c r="Q139" s="316"/>
      <c r="R139" s="316"/>
      <c r="S139" s="316"/>
      <c r="T139" s="316"/>
      <c r="U139" s="316"/>
      <c r="V139" s="316"/>
      <c r="W139" s="316"/>
      <c r="X139" s="316"/>
      <c r="Y139" s="440"/>
      <c r="Z139" s="424"/>
      <c r="AA139" s="424"/>
      <c r="AB139" s="424"/>
      <c r="AC139" s="424"/>
      <c r="AD139" s="424"/>
      <c r="AE139" s="424"/>
      <c r="AF139" s="429"/>
      <c r="AG139" s="429"/>
      <c r="AH139" s="429"/>
      <c r="AI139" s="429"/>
      <c r="AJ139" s="429"/>
      <c r="AK139" s="429"/>
      <c r="AL139" s="429"/>
      <c r="AM139" s="317">
        <f>SUM(Y139:AL139)</f>
        <v>0</v>
      </c>
    </row>
    <row r="140" spans="1:39" ht="15" hidden="1" outlineLevel="1">
      <c r="B140" s="315" t="s">
        <v>270</v>
      </c>
      <c r="C140" s="312" t="s">
        <v>164</v>
      </c>
      <c r="D140" s="316"/>
      <c r="E140" s="316"/>
      <c r="F140" s="316"/>
      <c r="G140" s="316"/>
      <c r="H140" s="316"/>
      <c r="I140" s="316"/>
      <c r="J140" s="316"/>
      <c r="K140" s="316"/>
      <c r="L140" s="316"/>
      <c r="M140" s="316"/>
      <c r="N140" s="316">
        <f>N139</f>
        <v>12</v>
      </c>
      <c r="O140" s="316"/>
      <c r="P140" s="316"/>
      <c r="Q140" s="316"/>
      <c r="R140" s="316"/>
      <c r="S140" s="316"/>
      <c r="T140" s="316"/>
      <c r="U140" s="316"/>
      <c r="V140" s="316"/>
      <c r="W140" s="316"/>
      <c r="X140" s="316"/>
      <c r="Y140" s="425">
        <f>Y139</f>
        <v>0</v>
      </c>
      <c r="Z140" s="425">
        <f t="shared" ref="Z140" si="338">Z139</f>
        <v>0</v>
      </c>
      <c r="AA140" s="425">
        <f t="shared" ref="AA140" si="339">AA139</f>
        <v>0</v>
      </c>
      <c r="AB140" s="425">
        <f t="shared" ref="AB140" si="340">AB139</f>
        <v>0</v>
      </c>
      <c r="AC140" s="425">
        <f t="shared" ref="AC140" si="341">AC139</f>
        <v>0</v>
      </c>
      <c r="AD140" s="425">
        <f t="shared" ref="AD140" si="342">AD139</f>
        <v>0</v>
      </c>
      <c r="AE140" s="425">
        <f t="shared" ref="AE140" si="343">AE139</f>
        <v>0</v>
      </c>
      <c r="AF140" s="425">
        <f t="shared" ref="AF140" si="344">AF139</f>
        <v>0</v>
      </c>
      <c r="AG140" s="425">
        <f t="shared" ref="AG140" si="345">AG139</f>
        <v>0</v>
      </c>
      <c r="AH140" s="425">
        <f t="shared" ref="AH140" si="346">AH139</f>
        <v>0</v>
      </c>
      <c r="AI140" s="425">
        <f t="shared" ref="AI140" si="347">AI139</f>
        <v>0</v>
      </c>
      <c r="AJ140" s="425">
        <f t="shared" ref="AJ140" si="348">AJ139</f>
        <v>0</v>
      </c>
      <c r="AK140" s="425">
        <f t="shared" ref="AK140" si="349">AK139</f>
        <v>0</v>
      </c>
      <c r="AL140" s="425">
        <f t="shared" ref="AL140" si="350">AL139</f>
        <v>0</v>
      </c>
      <c r="AM140" s="327"/>
    </row>
    <row r="141" spans="1:39" ht="15" hidden="1" outlineLevel="1">
      <c r="B141" s="543"/>
      <c r="C141" s="312"/>
      <c r="D141" s="312"/>
      <c r="E141" s="312"/>
      <c r="F141" s="312"/>
      <c r="G141" s="312"/>
      <c r="H141" s="312"/>
      <c r="I141" s="312"/>
      <c r="J141" s="312"/>
      <c r="K141" s="312"/>
      <c r="L141" s="312"/>
      <c r="M141" s="312"/>
      <c r="N141" s="312"/>
      <c r="O141" s="312"/>
      <c r="P141" s="312"/>
      <c r="Q141" s="312"/>
      <c r="R141" s="312"/>
      <c r="S141" s="312"/>
      <c r="T141" s="312"/>
      <c r="U141" s="312"/>
      <c r="V141" s="312"/>
      <c r="W141" s="312"/>
      <c r="X141" s="312"/>
      <c r="Y141" s="426"/>
      <c r="Z141" s="439"/>
      <c r="AA141" s="439"/>
      <c r="AB141" s="439"/>
      <c r="AC141" s="439"/>
      <c r="AD141" s="439"/>
      <c r="AE141" s="439"/>
      <c r="AF141" s="439"/>
      <c r="AG141" s="439"/>
      <c r="AH141" s="439"/>
      <c r="AI141" s="439"/>
      <c r="AJ141" s="439"/>
      <c r="AK141" s="439"/>
      <c r="AL141" s="439"/>
      <c r="AM141" s="327"/>
    </row>
    <row r="142" spans="1:39" ht="15.6" hidden="1" outlineLevel="1">
      <c r="B142" s="309" t="s">
        <v>515</v>
      </c>
      <c r="C142" s="312"/>
      <c r="D142" s="312"/>
      <c r="E142" s="312"/>
      <c r="F142" s="312"/>
      <c r="G142" s="312"/>
      <c r="H142" s="312"/>
      <c r="I142" s="312"/>
      <c r="J142" s="312"/>
      <c r="K142" s="312"/>
      <c r="L142" s="312"/>
      <c r="M142" s="312"/>
      <c r="N142" s="312"/>
      <c r="O142" s="312"/>
      <c r="P142" s="312"/>
      <c r="Q142" s="312"/>
      <c r="R142" s="312"/>
      <c r="S142" s="312"/>
      <c r="T142" s="312"/>
      <c r="U142" s="312"/>
      <c r="V142" s="312"/>
      <c r="W142" s="312"/>
      <c r="X142" s="312"/>
      <c r="Y142" s="426"/>
      <c r="Z142" s="439"/>
      <c r="AA142" s="439"/>
      <c r="AB142" s="439"/>
      <c r="AC142" s="439"/>
      <c r="AD142" s="439"/>
      <c r="AE142" s="439"/>
      <c r="AF142" s="439"/>
      <c r="AG142" s="439"/>
      <c r="AH142" s="439"/>
      <c r="AI142" s="439"/>
      <c r="AJ142" s="439"/>
      <c r="AK142" s="439"/>
      <c r="AL142" s="439"/>
      <c r="AM142" s="327"/>
    </row>
    <row r="143" spans="1:39" ht="15" hidden="1" outlineLevel="1">
      <c r="A143" s="544">
        <v>33</v>
      </c>
      <c r="B143" s="543" t="s">
        <v>126</v>
      </c>
      <c r="C143" s="312" t="s">
        <v>25</v>
      </c>
      <c r="D143" s="316"/>
      <c r="E143" s="316"/>
      <c r="F143" s="316"/>
      <c r="G143" s="316"/>
      <c r="H143" s="316"/>
      <c r="I143" s="316"/>
      <c r="J143" s="316"/>
      <c r="K143" s="316"/>
      <c r="L143" s="316"/>
      <c r="M143" s="316"/>
      <c r="N143" s="316">
        <v>0</v>
      </c>
      <c r="O143" s="316"/>
      <c r="P143" s="316"/>
      <c r="Q143" s="316"/>
      <c r="R143" s="316"/>
      <c r="S143" s="316"/>
      <c r="T143" s="316"/>
      <c r="U143" s="316"/>
      <c r="V143" s="316"/>
      <c r="W143" s="316"/>
      <c r="X143" s="316"/>
      <c r="Y143" s="440"/>
      <c r="Z143" s="424"/>
      <c r="AA143" s="424"/>
      <c r="AB143" s="424"/>
      <c r="AC143" s="424"/>
      <c r="AD143" s="424"/>
      <c r="AE143" s="424"/>
      <c r="AF143" s="429"/>
      <c r="AG143" s="429"/>
      <c r="AH143" s="429"/>
      <c r="AI143" s="429"/>
      <c r="AJ143" s="429"/>
      <c r="AK143" s="429"/>
      <c r="AL143" s="429"/>
      <c r="AM143" s="317">
        <f>SUM(Y143:AL143)</f>
        <v>0</v>
      </c>
    </row>
    <row r="144" spans="1:39" ht="15" hidden="1" outlineLevel="1">
      <c r="B144" s="315" t="s">
        <v>270</v>
      </c>
      <c r="C144" s="312" t="s">
        <v>164</v>
      </c>
      <c r="D144" s="316"/>
      <c r="E144" s="316"/>
      <c r="F144" s="316"/>
      <c r="G144" s="316"/>
      <c r="H144" s="316"/>
      <c r="I144" s="316"/>
      <c r="J144" s="316"/>
      <c r="K144" s="316"/>
      <c r="L144" s="316"/>
      <c r="M144" s="316"/>
      <c r="N144" s="316">
        <f>N143</f>
        <v>0</v>
      </c>
      <c r="O144" s="316"/>
      <c r="P144" s="316"/>
      <c r="Q144" s="316"/>
      <c r="R144" s="316"/>
      <c r="S144" s="316"/>
      <c r="T144" s="316"/>
      <c r="U144" s="316"/>
      <c r="V144" s="316"/>
      <c r="W144" s="316"/>
      <c r="X144" s="316"/>
      <c r="Y144" s="425">
        <f>Y143</f>
        <v>0</v>
      </c>
      <c r="Z144" s="425">
        <f t="shared" ref="Z144" si="351">Z143</f>
        <v>0</v>
      </c>
      <c r="AA144" s="425">
        <f t="shared" ref="AA144" si="352">AA143</f>
        <v>0</v>
      </c>
      <c r="AB144" s="425">
        <f t="shared" ref="AB144" si="353">AB143</f>
        <v>0</v>
      </c>
      <c r="AC144" s="425">
        <f t="shared" ref="AC144" si="354">AC143</f>
        <v>0</v>
      </c>
      <c r="AD144" s="425">
        <f t="shared" ref="AD144" si="355">AD143</f>
        <v>0</v>
      </c>
      <c r="AE144" s="425">
        <f t="shared" ref="AE144" si="356">AE143</f>
        <v>0</v>
      </c>
      <c r="AF144" s="425">
        <f t="shared" ref="AF144" si="357">AF143</f>
        <v>0</v>
      </c>
      <c r="AG144" s="425">
        <f t="shared" ref="AG144" si="358">AG143</f>
        <v>0</v>
      </c>
      <c r="AH144" s="425">
        <f t="shared" ref="AH144" si="359">AH143</f>
        <v>0</v>
      </c>
      <c r="AI144" s="425">
        <f t="shared" ref="AI144" si="360">AI143</f>
        <v>0</v>
      </c>
      <c r="AJ144" s="425">
        <f t="shared" ref="AJ144" si="361">AJ143</f>
        <v>0</v>
      </c>
      <c r="AK144" s="425">
        <f t="shared" ref="AK144" si="362">AK143</f>
        <v>0</v>
      </c>
      <c r="AL144" s="425">
        <f t="shared" ref="AL144" si="363">AL143</f>
        <v>0</v>
      </c>
      <c r="AM144" s="327"/>
    </row>
    <row r="145" spans="1:39" ht="15" hidden="1" outlineLevel="1">
      <c r="B145" s="543"/>
      <c r="C145" s="312"/>
      <c r="D145" s="312"/>
      <c r="E145" s="312"/>
      <c r="F145" s="312"/>
      <c r="G145" s="312"/>
      <c r="H145" s="312"/>
      <c r="I145" s="312"/>
      <c r="J145" s="312"/>
      <c r="K145" s="312"/>
      <c r="L145" s="312"/>
      <c r="M145" s="312"/>
      <c r="N145" s="312"/>
      <c r="O145" s="312"/>
      <c r="P145" s="312"/>
      <c r="Q145" s="312"/>
      <c r="R145" s="312"/>
      <c r="S145" s="312"/>
      <c r="T145" s="312"/>
      <c r="U145" s="312"/>
      <c r="V145" s="312"/>
      <c r="W145" s="312"/>
      <c r="X145" s="312"/>
      <c r="Y145" s="426"/>
      <c r="Z145" s="439"/>
      <c r="AA145" s="439"/>
      <c r="AB145" s="439"/>
      <c r="AC145" s="439"/>
      <c r="AD145" s="439"/>
      <c r="AE145" s="439"/>
      <c r="AF145" s="439"/>
      <c r="AG145" s="439"/>
      <c r="AH145" s="439"/>
      <c r="AI145" s="439"/>
      <c r="AJ145" s="439"/>
      <c r="AK145" s="439"/>
      <c r="AL145" s="439"/>
      <c r="AM145" s="327"/>
    </row>
    <row r="146" spans="1:39" ht="15" hidden="1" outlineLevel="1">
      <c r="A146" s="544">
        <v>34</v>
      </c>
      <c r="B146" s="543" t="s">
        <v>127</v>
      </c>
      <c r="C146" s="312" t="s">
        <v>25</v>
      </c>
      <c r="D146" s="316"/>
      <c r="E146" s="316"/>
      <c r="F146" s="316"/>
      <c r="G146" s="316"/>
      <c r="H146" s="316"/>
      <c r="I146" s="316"/>
      <c r="J146" s="316"/>
      <c r="K146" s="316"/>
      <c r="L146" s="316"/>
      <c r="M146" s="316"/>
      <c r="N146" s="316">
        <v>0</v>
      </c>
      <c r="O146" s="316"/>
      <c r="P146" s="316"/>
      <c r="Q146" s="316"/>
      <c r="R146" s="316"/>
      <c r="S146" s="316"/>
      <c r="T146" s="316"/>
      <c r="U146" s="316"/>
      <c r="V146" s="316"/>
      <c r="W146" s="316"/>
      <c r="X146" s="316"/>
      <c r="Y146" s="440"/>
      <c r="Z146" s="424"/>
      <c r="AA146" s="424"/>
      <c r="AB146" s="424"/>
      <c r="AC146" s="424"/>
      <c r="AD146" s="424"/>
      <c r="AE146" s="424"/>
      <c r="AF146" s="429"/>
      <c r="AG146" s="429"/>
      <c r="AH146" s="429"/>
      <c r="AI146" s="429"/>
      <c r="AJ146" s="429"/>
      <c r="AK146" s="429"/>
      <c r="AL146" s="429"/>
      <c r="AM146" s="317">
        <f>SUM(Y146:AL146)</f>
        <v>0</v>
      </c>
    </row>
    <row r="147" spans="1:39" ht="15" hidden="1" outlineLevel="1">
      <c r="B147" s="315" t="s">
        <v>270</v>
      </c>
      <c r="C147" s="312" t="s">
        <v>164</v>
      </c>
      <c r="D147" s="316"/>
      <c r="E147" s="316"/>
      <c r="F147" s="316"/>
      <c r="G147" s="316"/>
      <c r="H147" s="316"/>
      <c r="I147" s="316"/>
      <c r="J147" s="316"/>
      <c r="K147" s="316"/>
      <c r="L147" s="316"/>
      <c r="M147" s="316"/>
      <c r="N147" s="316">
        <f>N146</f>
        <v>0</v>
      </c>
      <c r="O147" s="316"/>
      <c r="P147" s="316"/>
      <c r="Q147" s="316"/>
      <c r="R147" s="316"/>
      <c r="S147" s="316"/>
      <c r="T147" s="316"/>
      <c r="U147" s="316"/>
      <c r="V147" s="316"/>
      <c r="W147" s="316"/>
      <c r="X147" s="316"/>
      <c r="Y147" s="425">
        <f>Y146</f>
        <v>0</v>
      </c>
      <c r="Z147" s="425">
        <f t="shared" ref="Z147" si="364">Z146</f>
        <v>0</v>
      </c>
      <c r="AA147" s="425">
        <f t="shared" ref="AA147" si="365">AA146</f>
        <v>0</v>
      </c>
      <c r="AB147" s="425">
        <f t="shared" ref="AB147" si="366">AB146</f>
        <v>0</v>
      </c>
      <c r="AC147" s="425">
        <f t="shared" ref="AC147" si="367">AC146</f>
        <v>0</v>
      </c>
      <c r="AD147" s="425">
        <f t="shared" ref="AD147" si="368">AD146</f>
        <v>0</v>
      </c>
      <c r="AE147" s="425">
        <f t="shared" ref="AE147" si="369">AE146</f>
        <v>0</v>
      </c>
      <c r="AF147" s="425">
        <f t="shared" ref="AF147" si="370">AF146</f>
        <v>0</v>
      </c>
      <c r="AG147" s="425">
        <f t="shared" ref="AG147" si="371">AG146</f>
        <v>0</v>
      </c>
      <c r="AH147" s="425">
        <f t="shared" ref="AH147" si="372">AH146</f>
        <v>0</v>
      </c>
      <c r="AI147" s="425">
        <f t="shared" ref="AI147" si="373">AI146</f>
        <v>0</v>
      </c>
      <c r="AJ147" s="425">
        <f t="shared" ref="AJ147" si="374">AJ146</f>
        <v>0</v>
      </c>
      <c r="AK147" s="425">
        <f t="shared" ref="AK147" si="375">AK146</f>
        <v>0</v>
      </c>
      <c r="AL147" s="425">
        <f t="shared" ref="AL147" si="376">AL146</f>
        <v>0</v>
      </c>
      <c r="AM147" s="327"/>
    </row>
    <row r="148" spans="1:39" ht="15" hidden="1" outlineLevel="1">
      <c r="B148" s="543"/>
      <c r="C148" s="312"/>
      <c r="D148" s="312"/>
      <c r="E148" s="312"/>
      <c r="F148" s="312"/>
      <c r="G148" s="312"/>
      <c r="H148" s="312"/>
      <c r="I148" s="312"/>
      <c r="J148" s="312"/>
      <c r="K148" s="312"/>
      <c r="L148" s="312"/>
      <c r="M148" s="312"/>
      <c r="N148" s="312"/>
      <c r="O148" s="312"/>
      <c r="P148" s="312"/>
      <c r="Q148" s="312"/>
      <c r="R148" s="312"/>
      <c r="S148" s="312"/>
      <c r="T148" s="312"/>
      <c r="U148" s="312"/>
      <c r="V148" s="312"/>
      <c r="W148" s="312"/>
      <c r="X148" s="312"/>
      <c r="Y148" s="426"/>
      <c r="Z148" s="439"/>
      <c r="AA148" s="439"/>
      <c r="AB148" s="439"/>
      <c r="AC148" s="439"/>
      <c r="AD148" s="439"/>
      <c r="AE148" s="439"/>
      <c r="AF148" s="439"/>
      <c r="AG148" s="439"/>
      <c r="AH148" s="439"/>
      <c r="AI148" s="439"/>
      <c r="AJ148" s="439"/>
      <c r="AK148" s="439"/>
      <c r="AL148" s="439"/>
      <c r="AM148" s="327"/>
    </row>
    <row r="149" spans="1:39" ht="15" hidden="1" outlineLevel="1">
      <c r="A149" s="544">
        <v>35</v>
      </c>
      <c r="B149" s="543" t="s">
        <v>128</v>
      </c>
      <c r="C149" s="312" t="s">
        <v>25</v>
      </c>
      <c r="D149" s="316"/>
      <c r="E149" s="316"/>
      <c r="F149" s="316"/>
      <c r="G149" s="316"/>
      <c r="H149" s="316"/>
      <c r="I149" s="316"/>
      <c r="J149" s="316"/>
      <c r="K149" s="316"/>
      <c r="L149" s="316"/>
      <c r="M149" s="316"/>
      <c r="N149" s="316">
        <v>0</v>
      </c>
      <c r="O149" s="316"/>
      <c r="P149" s="316"/>
      <c r="Q149" s="316"/>
      <c r="R149" s="316"/>
      <c r="S149" s="316"/>
      <c r="T149" s="316"/>
      <c r="U149" s="316"/>
      <c r="V149" s="316"/>
      <c r="W149" s="316"/>
      <c r="X149" s="316"/>
      <c r="Y149" s="440"/>
      <c r="Z149" s="424"/>
      <c r="AA149" s="424"/>
      <c r="AB149" s="424"/>
      <c r="AC149" s="424"/>
      <c r="AD149" s="424"/>
      <c r="AE149" s="424"/>
      <c r="AF149" s="429"/>
      <c r="AG149" s="429"/>
      <c r="AH149" s="429"/>
      <c r="AI149" s="429"/>
      <c r="AJ149" s="429"/>
      <c r="AK149" s="429"/>
      <c r="AL149" s="429"/>
      <c r="AM149" s="317">
        <f>SUM(Y149:AL149)</f>
        <v>0</v>
      </c>
    </row>
    <row r="150" spans="1:39" ht="15" hidden="1" outlineLevel="1">
      <c r="B150" s="315" t="s">
        <v>270</v>
      </c>
      <c r="C150" s="312" t="s">
        <v>164</v>
      </c>
      <c r="D150" s="316"/>
      <c r="E150" s="316"/>
      <c r="F150" s="316"/>
      <c r="G150" s="316"/>
      <c r="H150" s="316"/>
      <c r="I150" s="316"/>
      <c r="J150" s="316"/>
      <c r="K150" s="316"/>
      <c r="L150" s="316"/>
      <c r="M150" s="316"/>
      <c r="N150" s="316">
        <f>N149</f>
        <v>0</v>
      </c>
      <c r="O150" s="316"/>
      <c r="P150" s="316"/>
      <c r="Q150" s="316"/>
      <c r="R150" s="316"/>
      <c r="S150" s="316"/>
      <c r="T150" s="316"/>
      <c r="U150" s="316"/>
      <c r="V150" s="316"/>
      <c r="W150" s="316"/>
      <c r="X150" s="316"/>
      <c r="Y150" s="425">
        <f>Y149</f>
        <v>0</v>
      </c>
      <c r="Z150" s="425">
        <f t="shared" ref="Z150" si="377">Z149</f>
        <v>0</v>
      </c>
      <c r="AA150" s="425">
        <f t="shared" ref="AA150" si="378">AA149</f>
        <v>0</v>
      </c>
      <c r="AB150" s="425">
        <f t="shared" ref="AB150" si="379">AB149</f>
        <v>0</v>
      </c>
      <c r="AC150" s="425">
        <f t="shared" ref="AC150" si="380">AC149</f>
        <v>0</v>
      </c>
      <c r="AD150" s="425">
        <f t="shared" ref="AD150" si="381">AD149</f>
        <v>0</v>
      </c>
      <c r="AE150" s="425">
        <f t="shared" ref="AE150" si="382">AE149</f>
        <v>0</v>
      </c>
      <c r="AF150" s="425">
        <f t="shared" ref="AF150" si="383">AF149</f>
        <v>0</v>
      </c>
      <c r="AG150" s="425">
        <f t="shared" ref="AG150" si="384">AG149</f>
        <v>0</v>
      </c>
      <c r="AH150" s="425">
        <f t="shared" ref="AH150" si="385">AH149</f>
        <v>0</v>
      </c>
      <c r="AI150" s="425">
        <f t="shared" ref="AI150" si="386">AI149</f>
        <v>0</v>
      </c>
      <c r="AJ150" s="425">
        <f t="shared" ref="AJ150" si="387">AJ149</f>
        <v>0</v>
      </c>
      <c r="AK150" s="425">
        <f t="shared" ref="AK150" si="388">AK149</f>
        <v>0</v>
      </c>
      <c r="AL150" s="425">
        <f t="shared" ref="AL150" si="389">AL149</f>
        <v>0</v>
      </c>
      <c r="AM150" s="327"/>
    </row>
    <row r="151" spans="1:39" ht="15" hidden="1" outlineLevel="1">
      <c r="B151" s="315"/>
      <c r="C151" s="312"/>
      <c r="D151" s="312"/>
      <c r="E151" s="312"/>
      <c r="F151" s="312"/>
      <c r="G151" s="312"/>
      <c r="H151" s="312"/>
      <c r="I151" s="312"/>
      <c r="J151" s="312"/>
      <c r="K151" s="312"/>
      <c r="L151" s="312"/>
      <c r="M151" s="312"/>
      <c r="N151" s="312"/>
      <c r="O151" s="312"/>
      <c r="P151" s="312"/>
      <c r="Q151" s="312"/>
      <c r="R151" s="312"/>
      <c r="S151" s="312"/>
      <c r="T151" s="312"/>
      <c r="U151" s="312"/>
      <c r="V151" s="312"/>
      <c r="W151" s="312"/>
      <c r="X151" s="312"/>
      <c r="Y151" s="426"/>
      <c r="Z151" s="439"/>
      <c r="AA151" s="439"/>
      <c r="AB151" s="439"/>
      <c r="AC151" s="439"/>
      <c r="AD151" s="439"/>
      <c r="AE151" s="439"/>
      <c r="AF151" s="439"/>
      <c r="AG151" s="439"/>
      <c r="AH151" s="439"/>
      <c r="AI151" s="439"/>
      <c r="AJ151" s="439"/>
      <c r="AK151" s="439"/>
      <c r="AL151" s="439"/>
      <c r="AM151" s="327"/>
    </row>
    <row r="152" spans="1:39" ht="15.6" hidden="1" outlineLevel="1">
      <c r="B152" s="309" t="s">
        <v>516</v>
      </c>
      <c r="C152" s="312"/>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426"/>
      <c r="Z152" s="439"/>
      <c r="AA152" s="439"/>
      <c r="AB152" s="439"/>
      <c r="AC152" s="439"/>
      <c r="AD152" s="439"/>
      <c r="AE152" s="439"/>
      <c r="AF152" s="439"/>
      <c r="AG152" s="439"/>
      <c r="AH152" s="439"/>
      <c r="AI152" s="439"/>
      <c r="AJ152" s="439"/>
      <c r="AK152" s="439"/>
      <c r="AL152" s="439"/>
      <c r="AM152" s="327"/>
    </row>
    <row r="153" spans="1:39" ht="45" hidden="1" outlineLevel="1">
      <c r="A153" s="544">
        <v>36</v>
      </c>
      <c r="B153" s="543" t="s">
        <v>129</v>
      </c>
      <c r="C153" s="312" t="s">
        <v>25</v>
      </c>
      <c r="D153" s="316"/>
      <c r="E153" s="316"/>
      <c r="F153" s="316"/>
      <c r="G153" s="316"/>
      <c r="H153" s="316"/>
      <c r="I153" s="316"/>
      <c r="J153" s="316"/>
      <c r="K153" s="316"/>
      <c r="L153" s="316"/>
      <c r="M153" s="316"/>
      <c r="N153" s="316">
        <v>0</v>
      </c>
      <c r="O153" s="316"/>
      <c r="P153" s="316"/>
      <c r="Q153" s="316"/>
      <c r="R153" s="316"/>
      <c r="S153" s="316"/>
      <c r="T153" s="316"/>
      <c r="U153" s="316"/>
      <c r="V153" s="316"/>
      <c r="W153" s="316"/>
      <c r="X153" s="316"/>
      <c r="Y153" s="440"/>
      <c r="Z153" s="424"/>
      <c r="AA153" s="424"/>
      <c r="AB153" s="424"/>
      <c r="AC153" s="424"/>
      <c r="AD153" s="424"/>
      <c r="AE153" s="424"/>
      <c r="AF153" s="429"/>
      <c r="AG153" s="429"/>
      <c r="AH153" s="429"/>
      <c r="AI153" s="429"/>
      <c r="AJ153" s="429"/>
      <c r="AK153" s="429"/>
      <c r="AL153" s="429"/>
      <c r="AM153" s="317">
        <f>SUM(Y153:AL153)</f>
        <v>0</v>
      </c>
    </row>
    <row r="154" spans="1:39" ht="15" hidden="1" outlineLevel="1">
      <c r="B154" s="315" t="s">
        <v>270</v>
      </c>
      <c r="C154" s="312" t="s">
        <v>164</v>
      </c>
      <c r="D154" s="316"/>
      <c r="E154" s="316"/>
      <c r="F154" s="316"/>
      <c r="G154" s="316"/>
      <c r="H154" s="316"/>
      <c r="I154" s="316"/>
      <c r="J154" s="316"/>
      <c r="K154" s="316"/>
      <c r="L154" s="316"/>
      <c r="M154" s="316"/>
      <c r="N154" s="316">
        <f>N153</f>
        <v>0</v>
      </c>
      <c r="O154" s="316"/>
      <c r="P154" s="316"/>
      <c r="Q154" s="316"/>
      <c r="R154" s="316"/>
      <c r="S154" s="316"/>
      <c r="T154" s="316"/>
      <c r="U154" s="316"/>
      <c r="V154" s="316"/>
      <c r="W154" s="316"/>
      <c r="X154" s="316"/>
      <c r="Y154" s="425">
        <f>Y153</f>
        <v>0</v>
      </c>
      <c r="Z154" s="425">
        <f t="shared" ref="Z154" si="390">Z153</f>
        <v>0</v>
      </c>
      <c r="AA154" s="425">
        <f t="shared" ref="AA154" si="391">AA153</f>
        <v>0</v>
      </c>
      <c r="AB154" s="425">
        <f t="shared" ref="AB154" si="392">AB153</f>
        <v>0</v>
      </c>
      <c r="AC154" s="425">
        <f t="shared" ref="AC154" si="393">AC153</f>
        <v>0</v>
      </c>
      <c r="AD154" s="425">
        <f t="shared" ref="AD154" si="394">AD153</f>
        <v>0</v>
      </c>
      <c r="AE154" s="425">
        <f t="shared" ref="AE154" si="395">AE153</f>
        <v>0</v>
      </c>
      <c r="AF154" s="425">
        <f t="shared" ref="AF154" si="396">AF153</f>
        <v>0</v>
      </c>
      <c r="AG154" s="425">
        <f t="shared" ref="AG154" si="397">AG153</f>
        <v>0</v>
      </c>
      <c r="AH154" s="425">
        <f t="shared" ref="AH154" si="398">AH153</f>
        <v>0</v>
      </c>
      <c r="AI154" s="425">
        <f t="shared" ref="AI154" si="399">AI153</f>
        <v>0</v>
      </c>
      <c r="AJ154" s="425">
        <f t="shared" ref="AJ154" si="400">AJ153</f>
        <v>0</v>
      </c>
      <c r="AK154" s="425">
        <f t="shared" ref="AK154" si="401">AK153</f>
        <v>0</v>
      </c>
      <c r="AL154" s="425">
        <f t="shared" ref="AL154" si="402">AL153</f>
        <v>0</v>
      </c>
      <c r="AM154" s="327"/>
    </row>
    <row r="155" spans="1:39" ht="15" hidden="1" outlineLevel="1">
      <c r="B155" s="543"/>
      <c r="C155" s="312"/>
      <c r="D155" s="312"/>
      <c r="E155" s="312"/>
      <c r="F155" s="312"/>
      <c r="G155" s="312"/>
      <c r="H155" s="312"/>
      <c r="I155" s="312"/>
      <c r="J155" s="312"/>
      <c r="K155" s="312"/>
      <c r="L155" s="312"/>
      <c r="M155" s="312"/>
      <c r="N155" s="312"/>
      <c r="O155" s="312"/>
      <c r="P155" s="312"/>
      <c r="Q155" s="312"/>
      <c r="R155" s="312"/>
      <c r="S155" s="312"/>
      <c r="T155" s="312"/>
      <c r="U155" s="312"/>
      <c r="V155" s="312"/>
      <c r="W155" s="312"/>
      <c r="X155" s="312"/>
      <c r="Y155" s="426"/>
      <c r="Z155" s="439"/>
      <c r="AA155" s="439"/>
      <c r="AB155" s="439"/>
      <c r="AC155" s="439"/>
      <c r="AD155" s="439"/>
      <c r="AE155" s="439"/>
      <c r="AF155" s="439"/>
      <c r="AG155" s="439"/>
      <c r="AH155" s="439"/>
      <c r="AI155" s="439"/>
      <c r="AJ155" s="439"/>
      <c r="AK155" s="439"/>
      <c r="AL155" s="439"/>
      <c r="AM155" s="327"/>
    </row>
    <row r="156" spans="1:39" ht="30" hidden="1" outlineLevel="1">
      <c r="A156" s="544">
        <v>37</v>
      </c>
      <c r="B156" s="543" t="s">
        <v>130</v>
      </c>
      <c r="C156" s="312" t="s">
        <v>25</v>
      </c>
      <c r="D156" s="316"/>
      <c r="E156" s="316"/>
      <c r="F156" s="316"/>
      <c r="G156" s="316"/>
      <c r="H156" s="316"/>
      <c r="I156" s="316"/>
      <c r="J156" s="316"/>
      <c r="K156" s="316"/>
      <c r="L156" s="316"/>
      <c r="M156" s="316"/>
      <c r="N156" s="316">
        <v>0</v>
      </c>
      <c r="O156" s="316"/>
      <c r="P156" s="316"/>
      <c r="Q156" s="316"/>
      <c r="R156" s="316"/>
      <c r="S156" s="316"/>
      <c r="T156" s="316"/>
      <c r="U156" s="316"/>
      <c r="V156" s="316"/>
      <c r="W156" s="316"/>
      <c r="X156" s="316"/>
      <c r="Y156" s="440"/>
      <c r="Z156" s="424"/>
      <c r="AA156" s="424"/>
      <c r="AB156" s="424"/>
      <c r="AC156" s="424"/>
      <c r="AD156" s="424"/>
      <c r="AE156" s="424"/>
      <c r="AF156" s="429"/>
      <c r="AG156" s="429"/>
      <c r="AH156" s="429"/>
      <c r="AI156" s="429"/>
      <c r="AJ156" s="429"/>
      <c r="AK156" s="429"/>
      <c r="AL156" s="429"/>
      <c r="AM156" s="317">
        <f>SUM(Y156:AL156)</f>
        <v>0</v>
      </c>
    </row>
    <row r="157" spans="1:39" ht="15" hidden="1" outlineLevel="1">
      <c r="B157" s="315" t="s">
        <v>270</v>
      </c>
      <c r="C157" s="312" t="s">
        <v>164</v>
      </c>
      <c r="D157" s="316"/>
      <c r="E157" s="316"/>
      <c r="F157" s="316"/>
      <c r="G157" s="316"/>
      <c r="H157" s="316"/>
      <c r="I157" s="316"/>
      <c r="J157" s="316"/>
      <c r="K157" s="316"/>
      <c r="L157" s="316"/>
      <c r="M157" s="316"/>
      <c r="N157" s="316">
        <f>N156</f>
        <v>0</v>
      </c>
      <c r="O157" s="316"/>
      <c r="P157" s="316"/>
      <c r="Q157" s="316"/>
      <c r="R157" s="316"/>
      <c r="S157" s="316"/>
      <c r="T157" s="316"/>
      <c r="U157" s="316"/>
      <c r="V157" s="316"/>
      <c r="W157" s="316"/>
      <c r="X157" s="316"/>
      <c r="Y157" s="425">
        <f>Y156</f>
        <v>0</v>
      </c>
      <c r="Z157" s="425">
        <f t="shared" ref="Z157" si="403">Z156</f>
        <v>0</v>
      </c>
      <c r="AA157" s="425">
        <f t="shared" ref="AA157" si="404">AA156</f>
        <v>0</v>
      </c>
      <c r="AB157" s="425">
        <f t="shared" ref="AB157" si="405">AB156</f>
        <v>0</v>
      </c>
      <c r="AC157" s="425">
        <f t="shared" ref="AC157" si="406">AC156</f>
        <v>0</v>
      </c>
      <c r="AD157" s="425">
        <f t="shared" ref="AD157" si="407">AD156</f>
        <v>0</v>
      </c>
      <c r="AE157" s="425">
        <f t="shared" ref="AE157" si="408">AE156</f>
        <v>0</v>
      </c>
      <c r="AF157" s="425">
        <f t="shared" ref="AF157" si="409">AF156</f>
        <v>0</v>
      </c>
      <c r="AG157" s="425">
        <f t="shared" ref="AG157" si="410">AG156</f>
        <v>0</v>
      </c>
      <c r="AH157" s="425">
        <f t="shared" ref="AH157" si="411">AH156</f>
        <v>0</v>
      </c>
      <c r="AI157" s="425">
        <f t="shared" ref="AI157" si="412">AI156</f>
        <v>0</v>
      </c>
      <c r="AJ157" s="425">
        <f t="shared" ref="AJ157" si="413">AJ156</f>
        <v>0</v>
      </c>
      <c r="AK157" s="425">
        <f t="shared" ref="AK157" si="414">AK156</f>
        <v>0</v>
      </c>
      <c r="AL157" s="425">
        <f t="shared" ref="AL157" si="415">AL156</f>
        <v>0</v>
      </c>
      <c r="AM157" s="327"/>
    </row>
    <row r="158" spans="1:39" ht="15" hidden="1" outlineLevel="1">
      <c r="B158" s="543"/>
      <c r="C158" s="312"/>
      <c r="D158" s="312"/>
      <c r="E158" s="312"/>
      <c r="F158" s="312"/>
      <c r="G158" s="312"/>
      <c r="H158" s="312"/>
      <c r="I158" s="312"/>
      <c r="J158" s="312"/>
      <c r="K158" s="312"/>
      <c r="L158" s="312"/>
      <c r="M158" s="312"/>
      <c r="N158" s="312"/>
      <c r="O158" s="312"/>
      <c r="P158" s="312"/>
      <c r="Q158" s="312"/>
      <c r="R158" s="312"/>
      <c r="S158" s="312"/>
      <c r="T158" s="312"/>
      <c r="U158" s="312"/>
      <c r="V158" s="312"/>
      <c r="W158" s="312"/>
      <c r="X158" s="312"/>
      <c r="Y158" s="426"/>
      <c r="Z158" s="439"/>
      <c r="AA158" s="439"/>
      <c r="AB158" s="439"/>
      <c r="AC158" s="439"/>
      <c r="AD158" s="439"/>
      <c r="AE158" s="439"/>
      <c r="AF158" s="439"/>
      <c r="AG158" s="439"/>
      <c r="AH158" s="439"/>
      <c r="AI158" s="439"/>
      <c r="AJ158" s="439"/>
      <c r="AK158" s="439"/>
      <c r="AL158" s="439"/>
      <c r="AM158" s="327"/>
    </row>
    <row r="159" spans="1:39" ht="15" hidden="1" outlineLevel="1">
      <c r="A159" s="544">
        <v>38</v>
      </c>
      <c r="B159" s="543" t="s">
        <v>131</v>
      </c>
      <c r="C159" s="312" t="s">
        <v>25</v>
      </c>
      <c r="D159" s="316"/>
      <c r="E159" s="316"/>
      <c r="F159" s="316"/>
      <c r="G159" s="316"/>
      <c r="H159" s="316"/>
      <c r="I159" s="316"/>
      <c r="J159" s="316"/>
      <c r="K159" s="316"/>
      <c r="L159" s="316"/>
      <c r="M159" s="316"/>
      <c r="N159" s="316">
        <v>0</v>
      </c>
      <c r="O159" s="316"/>
      <c r="P159" s="316"/>
      <c r="Q159" s="316"/>
      <c r="R159" s="316"/>
      <c r="S159" s="316"/>
      <c r="T159" s="316"/>
      <c r="U159" s="316"/>
      <c r="V159" s="316"/>
      <c r="W159" s="316"/>
      <c r="X159" s="316"/>
      <c r="Y159" s="440"/>
      <c r="Z159" s="424"/>
      <c r="AA159" s="424"/>
      <c r="AB159" s="424"/>
      <c r="AC159" s="424"/>
      <c r="AD159" s="424"/>
      <c r="AE159" s="424"/>
      <c r="AF159" s="429"/>
      <c r="AG159" s="429"/>
      <c r="AH159" s="429"/>
      <c r="AI159" s="429"/>
      <c r="AJ159" s="429"/>
      <c r="AK159" s="429"/>
      <c r="AL159" s="429"/>
      <c r="AM159" s="317">
        <f>SUM(Y159:AL159)</f>
        <v>0</v>
      </c>
    </row>
    <row r="160" spans="1:39" ht="15" hidden="1" outlineLevel="1">
      <c r="B160" s="315" t="s">
        <v>270</v>
      </c>
      <c r="C160" s="312" t="s">
        <v>164</v>
      </c>
      <c r="D160" s="316"/>
      <c r="E160" s="316"/>
      <c r="F160" s="316"/>
      <c r="G160" s="316"/>
      <c r="H160" s="316"/>
      <c r="I160" s="316"/>
      <c r="J160" s="316"/>
      <c r="K160" s="316"/>
      <c r="L160" s="316"/>
      <c r="M160" s="316"/>
      <c r="N160" s="316">
        <f>N159</f>
        <v>0</v>
      </c>
      <c r="O160" s="316"/>
      <c r="P160" s="316"/>
      <c r="Q160" s="316"/>
      <c r="R160" s="316"/>
      <c r="S160" s="316"/>
      <c r="T160" s="316"/>
      <c r="U160" s="316"/>
      <c r="V160" s="316"/>
      <c r="W160" s="316"/>
      <c r="X160" s="316"/>
      <c r="Y160" s="425">
        <f>Y159</f>
        <v>0</v>
      </c>
      <c r="Z160" s="425">
        <f t="shared" ref="Z160" si="416">Z159</f>
        <v>0</v>
      </c>
      <c r="AA160" s="425">
        <f t="shared" ref="AA160" si="417">AA159</f>
        <v>0</v>
      </c>
      <c r="AB160" s="425">
        <f t="shared" ref="AB160" si="418">AB159</f>
        <v>0</v>
      </c>
      <c r="AC160" s="425">
        <f t="shared" ref="AC160" si="419">AC159</f>
        <v>0</v>
      </c>
      <c r="AD160" s="425">
        <f t="shared" ref="AD160" si="420">AD159</f>
        <v>0</v>
      </c>
      <c r="AE160" s="425">
        <f t="shared" ref="AE160" si="421">AE159</f>
        <v>0</v>
      </c>
      <c r="AF160" s="425">
        <f t="shared" ref="AF160" si="422">AF159</f>
        <v>0</v>
      </c>
      <c r="AG160" s="425">
        <f t="shared" ref="AG160" si="423">AG159</f>
        <v>0</v>
      </c>
      <c r="AH160" s="425">
        <f t="shared" ref="AH160" si="424">AH159</f>
        <v>0</v>
      </c>
      <c r="AI160" s="425">
        <f t="shared" ref="AI160" si="425">AI159</f>
        <v>0</v>
      </c>
      <c r="AJ160" s="425">
        <f t="shared" ref="AJ160" si="426">AJ159</f>
        <v>0</v>
      </c>
      <c r="AK160" s="425">
        <f t="shared" ref="AK160" si="427">AK159</f>
        <v>0</v>
      </c>
      <c r="AL160" s="425">
        <f t="shared" ref="AL160" si="428">AL159</f>
        <v>0</v>
      </c>
      <c r="AM160" s="327"/>
    </row>
    <row r="161" spans="1:39" ht="15" hidden="1" outlineLevel="1">
      <c r="B161" s="543"/>
      <c r="C161" s="312"/>
      <c r="D161" s="312"/>
      <c r="E161" s="312"/>
      <c r="F161" s="312"/>
      <c r="G161" s="312"/>
      <c r="H161" s="312"/>
      <c r="I161" s="312"/>
      <c r="J161" s="312"/>
      <c r="K161" s="312"/>
      <c r="L161" s="312"/>
      <c r="M161" s="312"/>
      <c r="N161" s="312"/>
      <c r="O161" s="312"/>
      <c r="P161" s="312"/>
      <c r="Q161" s="312"/>
      <c r="R161" s="312"/>
      <c r="S161" s="312"/>
      <c r="T161" s="312"/>
      <c r="U161" s="312"/>
      <c r="V161" s="312"/>
      <c r="W161" s="312"/>
      <c r="X161" s="312"/>
      <c r="Y161" s="426"/>
      <c r="Z161" s="439"/>
      <c r="AA161" s="439"/>
      <c r="AB161" s="439"/>
      <c r="AC161" s="439"/>
      <c r="AD161" s="439"/>
      <c r="AE161" s="439"/>
      <c r="AF161" s="439"/>
      <c r="AG161" s="439"/>
      <c r="AH161" s="439"/>
      <c r="AI161" s="439"/>
      <c r="AJ161" s="439"/>
      <c r="AK161" s="439"/>
      <c r="AL161" s="439"/>
      <c r="AM161" s="327"/>
    </row>
    <row r="162" spans="1:39" ht="30" hidden="1" outlineLevel="1">
      <c r="A162" s="544">
        <v>39</v>
      </c>
      <c r="B162" s="543" t="s">
        <v>132</v>
      </c>
      <c r="C162" s="312" t="s">
        <v>25</v>
      </c>
      <c r="D162" s="316"/>
      <c r="E162" s="316"/>
      <c r="F162" s="316"/>
      <c r="G162" s="316"/>
      <c r="H162" s="316"/>
      <c r="I162" s="316"/>
      <c r="J162" s="316"/>
      <c r="K162" s="316"/>
      <c r="L162" s="316"/>
      <c r="M162" s="316"/>
      <c r="N162" s="316">
        <v>0</v>
      </c>
      <c r="O162" s="316"/>
      <c r="P162" s="316"/>
      <c r="Q162" s="316"/>
      <c r="R162" s="316"/>
      <c r="S162" s="316"/>
      <c r="T162" s="316"/>
      <c r="U162" s="316"/>
      <c r="V162" s="316"/>
      <c r="W162" s="316"/>
      <c r="X162" s="316"/>
      <c r="Y162" s="440"/>
      <c r="Z162" s="424"/>
      <c r="AA162" s="424"/>
      <c r="AB162" s="424"/>
      <c r="AC162" s="424"/>
      <c r="AD162" s="424"/>
      <c r="AE162" s="424"/>
      <c r="AF162" s="429"/>
      <c r="AG162" s="429"/>
      <c r="AH162" s="429"/>
      <c r="AI162" s="429"/>
      <c r="AJ162" s="429"/>
      <c r="AK162" s="429"/>
      <c r="AL162" s="429"/>
      <c r="AM162" s="317">
        <f>SUM(Y162:AL162)</f>
        <v>0</v>
      </c>
    </row>
    <row r="163" spans="1:39" ht="15" hidden="1" outlineLevel="1">
      <c r="B163" s="315" t="s">
        <v>270</v>
      </c>
      <c r="C163" s="312" t="s">
        <v>164</v>
      </c>
      <c r="D163" s="316"/>
      <c r="E163" s="316"/>
      <c r="F163" s="316"/>
      <c r="G163" s="316"/>
      <c r="H163" s="316"/>
      <c r="I163" s="316"/>
      <c r="J163" s="316"/>
      <c r="K163" s="316"/>
      <c r="L163" s="316"/>
      <c r="M163" s="316"/>
      <c r="N163" s="316">
        <f>N162</f>
        <v>0</v>
      </c>
      <c r="O163" s="316"/>
      <c r="P163" s="316"/>
      <c r="Q163" s="316"/>
      <c r="R163" s="316"/>
      <c r="S163" s="316"/>
      <c r="T163" s="316"/>
      <c r="U163" s="316"/>
      <c r="V163" s="316"/>
      <c r="W163" s="316"/>
      <c r="X163" s="316"/>
      <c r="Y163" s="425">
        <f>Y162</f>
        <v>0</v>
      </c>
      <c r="Z163" s="425">
        <f t="shared" ref="Z163" si="429">Z162</f>
        <v>0</v>
      </c>
      <c r="AA163" s="425">
        <f t="shared" ref="AA163" si="430">AA162</f>
        <v>0</v>
      </c>
      <c r="AB163" s="425">
        <f t="shared" ref="AB163" si="431">AB162</f>
        <v>0</v>
      </c>
      <c r="AC163" s="425">
        <f t="shared" ref="AC163" si="432">AC162</f>
        <v>0</v>
      </c>
      <c r="AD163" s="425">
        <f t="shared" ref="AD163" si="433">AD162</f>
        <v>0</v>
      </c>
      <c r="AE163" s="425">
        <f t="shared" ref="AE163" si="434">AE162</f>
        <v>0</v>
      </c>
      <c r="AF163" s="425">
        <f t="shared" ref="AF163" si="435">AF162</f>
        <v>0</v>
      </c>
      <c r="AG163" s="425">
        <f t="shared" ref="AG163" si="436">AG162</f>
        <v>0</v>
      </c>
      <c r="AH163" s="425">
        <f t="shared" ref="AH163" si="437">AH162</f>
        <v>0</v>
      </c>
      <c r="AI163" s="425">
        <f t="shared" ref="AI163" si="438">AI162</f>
        <v>0</v>
      </c>
      <c r="AJ163" s="425">
        <f t="shared" ref="AJ163" si="439">AJ162</f>
        <v>0</v>
      </c>
      <c r="AK163" s="425">
        <f t="shared" ref="AK163" si="440">AK162</f>
        <v>0</v>
      </c>
      <c r="AL163" s="425">
        <f t="shared" ref="AL163" si="441">AL162</f>
        <v>0</v>
      </c>
      <c r="AM163" s="327"/>
    </row>
    <row r="164" spans="1:39" ht="15" hidden="1" outlineLevel="1">
      <c r="B164" s="543"/>
      <c r="C164" s="312"/>
      <c r="D164" s="312"/>
      <c r="E164" s="312"/>
      <c r="F164" s="312"/>
      <c r="G164" s="312"/>
      <c r="H164" s="312"/>
      <c r="I164" s="312"/>
      <c r="J164" s="312"/>
      <c r="K164" s="312"/>
      <c r="L164" s="312"/>
      <c r="M164" s="312"/>
      <c r="N164" s="312"/>
      <c r="O164" s="312"/>
      <c r="P164" s="312"/>
      <c r="Q164" s="312"/>
      <c r="R164" s="312"/>
      <c r="S164" s="312"/>
      <c r="T164" s="312"/>
      <c r="U164" s="312"/>
      <c r="V164" s="312"/>
      <c r="W164" s="312"/>
      <c r="X164" s="312"/>
      <c r="Y164" s="426"/>
      <c r="Z164" s="439"/>
      <c r="AA164" s="439"/>
      <c r="AB164" s="439"/>
      <c r="AC164" s="439"/>
      <c r="AD164" s="439"/>
      <c r="AE164" s="439"/>
      <c r="AF164" s="439"/>
      <c r="AG164" s="439"/>
      <c r="AH164" s="439"/>
      <c r="AI164" s="439"/>
      <c r="AJ164" s="439"/>
      <c r="AK164" s="439"/>
      <c r="AL164" s="439"/>
      <c r="AM164" s="327"/>
    </row>
    <row r="165" spans="1:39" ht="30" hidden="1" outlineLevel="1">
      <c r="A165" s="544">
        <v>40</v>
      </c>
      <c r="B165" s="543" t="s">
        <v>133</v>
      </c>
      <c r="C165" s="312" t="s">
        <v>25</v>
      </c>
      <c r="D165" s="316"/>
      <c r="E165" s="316"/>
      <c r="F165" s="316"/>
      <c r="G165" s="316"/>
      <c r="H165" s="316"/>
      <c r="I165" s="316"/>
      <c r="J165" s="316"/>
      <c r="K165" s="316"/>
      <c r="L165" s="316"/>
      <c r="M165" s="316"/>
      <c r="N165" s="316">
        <v>0</v>
      </c>
      <c r="O165" s="316"/>
      <c r="P165" s="316"/>
      <c r="Q165" s="316"/>
      <c r="R165" s="316"/>
      <c r="S165" s="316"/>
      <c r="T165" s="316"/>
      <c r="U165" s="316"/>
      <c r="V165" s="316"/>
      <c r="W165" s="316"/>
      <c r="X165" s="316"/>
      <c r="Y165" s="440"/>
      <c r="Z165" s="424"/>
      <c r="AA165" s="424"/>
      <c r="AB165" s="424"/>
      <c r="AC165" s="424"/>
      <c r="AD165" s="424"/>
      <c r="AE165" s="424"/>
      <c r="AF165" s="429"/>
      <c r="AG165" s="429"/>
      <c r="AH165" s="429"/>
      <c r="AI165" s="429"/>
      <c r="AJ165" s="429"/>
      <c r="AK165" s="429"/>
      <c r="AL165" s="429"/>
      <c r="AM165" s="317">
        <f>SUM(Y165:AL165)</f>
        <v>0</v>
      </c>
    </row>
    <row r="166" spans="1:39" ht="15" hidden="1" outlineLevel="1">
      <c r="B166" s="315" t="s">
        <v>270</v>
      </c>
      <c r="C166" s="312" t="s">
        <v>164</v>
      </c>
      <c r="D166" s="316"/>
      <c r="E166" s="316"/>
      <c r="F166" s="316"/>
      <c r="G166" s="316"/>
      <c r="H166" s="316"/>
      <c r="I166" s="316"/>
      <c r="J166" s="316"/>
      <c r="K166" s="316"/>
      <c r="L166" s="316"/>
      <c r="M166" s="316"/>
      <c r="N166" s="316">
        <f>N165</f>
        <v>0</v>
      </c>
      <c r="O166" s="316"/>
      <c r="P166" s="316"/>
      <c r="Q166" s="316"/>
      <c r="R166" s="316"/>
      <c r="S166" s="316"/>
      <c r="T166" s="316"/>
      <c r="U166" s="316"/>
      <c r="V166" s="316"/>
      <c r="W166" s="316"/>
      <c r="X166" s="316"/>
      <c r="Y166" s="425">
        <f>Y165</f>
        <v>0</v>
      </c>
      <c r="Z166" s="425">
        <f t="shared" ref="Z166" si="442">Z165</f>
        <v>0</v>
      </c>
      <c r="AA166" s="425">
        <f t="shared" ref="AA166" si="443">AA165</f>
        <v>0</v>
      </c>
      <c r="AB166" s="425">
        <f t="shared" ref="AB166" si="444">AB165</f>
        <v>0</v>
      </c>
      <c r="AC166" s="425">
        <f t="shared" ref="AC166" si="445">AC165</f>
        <v>0</v>
      </c>
      <c r="AD166" s="425">
        <f t="shared" ref="AD166" si="446">AD165</f>
        <v>0</v>
      </c>
      <c r="AE166" s="425">
        <f t="shared" ref="AE166" si="447">AE165</f>
        <v>0</v>
      </c>
      <c r="AF166" s="425">
        <f t="shared" ref="AF166" si="448">AF165</f>
        <v>0</v>
      </c>
      <c r="AG166" s="425">
        <f t="shared" ref="AG166" si="449">AG165</f>
        <v>0</v>
      </c>
      <c r="AH166" s="425">
        <f t="shared" ref="AH166" si="450">AH165</f>
        <v>0</v>
      </c>
      <c r="AI166" s="425">
        <f t="shared" ref="AI166" si="451">AI165</f>
        <v>0</v>
      </c>
      <c r="AJ166" s="425">
        <f t="shared" ref="AJ166" si="452">AJ165</f>
        <v>0</v>
      </c>
      <c r="AK166" s="425">
        <f t="shared" ref="AK166" si="453">AK165</f>
        <v>0</v>
      </c>
      <c r="AL166" s="425">
        <f t="shared" ref="AL166" si="454">AL165</f>
        <v>0</v>
      </c>
      <c r="AM166" s="327"/>
    </row>
    <row r="167" spans="1:39" ht="15" hidden="1" outlineLevel="1">
      <c r="B167" s="543"/>
      <c r="C167" s="312"/>
      <c r="D167" s="312"/>
      <c r="E167" s="312"/>
      <c r="F167" s="312"/>
      <c r="G167" s="312"/>
      <c r="H167" s="312"/>
      <c r="I167" s="312"/>
      <c r="J167" s="312"/>
      <c r="K167" s="312"/>
      <c r="L167" s="312"/>
      <c r="M167" s="312"/>
      <c r="N167" s="312"/>
      <c r="O167" s="312"/>
      <c r="P167" s="312"/>
      <c r="Q167" s="312"/>
      <c r="R167" s="312"/>
      <c r="S167" s="312"/>
      <c r="T167" s="312"/>
      <c r="U167" s="312"/>
      <c r="V167" s="312"/>
      <c r="W167" s="312"/>
      <c r="X167" s="312"/>
      <c r="Y167" s="426"/>
      <c r="Z167" s="439"/>
      <c r="AA167" s="439"/>
      <c r="AB167" s="439"/>
      <c r="AC167" s="439"/>
      <c r="AD167" s="439"/>
      <c r="AE167" s="439"/>
      <c r="AF167" s="439"/>
      <c r="AG167" s="439"/>
      <c r="AH167" s="439"/>
      <c r="AI167" s="439"/>
      <c r="AJ167" s="439"/>
      <c r="AK167" s="439"/>
      <c r="AL167" s="439"/>
      <c r="AM167" s="327"/>
    </row>
    <row r="168" spans="1:39" ht="45" hidden="1" outlineLevel="1">
      <c r="A168" s="544">
        <v>41</v>
      </c>
      <c r="B168" s="543" t="s">
        <v>134</v>
      </c>
      <c r="C168" s="312" t="s">
        <v>25</v>
      </c>
      <c r="D168" s="316"/>
      <c r="E168" s="316"/>
      <c r="F168" s="316"/>
      <c r="G168" s="316"/>
      <c r="H168" s="316"/>
      <c r="I168" s="316"/>
      <c r="J168" s="316"/>
      <c r="K168" s="316"/>
      <c r="L168" s="316"/>
      <c r="M168" s="316"/>
      <c r="N168" s="316">
        <v>0</v>
      </c>
      <c r="O168" s="316"/>
      <c r="P168" s="316"/>
      <c r="Q168" s="316"/>
      <c r="R168" s="316"/>
      <c r="S168" s="316"/>
      <c r="T168" s="316"/>
      <c r="U168" s="316"/>
      <c r="V168" s="316"/>
      <c r="W168" s="316"/>
      <c r="X168" s="316"/>
      <c r="Y168" s="440"/>
      <c r="Z168" s="424"/>
      <c r="AA168" s="424"/>
      <c r="AB168" s="424"/>
      <c r="AC168" s="424"/>
      <c r="AD168" s="424"/>
      <c r="AE168" s="424"/>
      <c r="AF168" s="429"/>
      <c r="AG168" s="429"/>
      <c r="AH168" s="429"/>
      <c r="AI168" s="429"/>
      <c r="AJ168" s="429"/>
      <c r="AK168" s="429"/>
      <c r="AL168" s="429"/>
      <c r="AM168" s="317">
        <f>SUM(Y168:AL168)</f>
        <v>0</v>
      </c>
    </row>
    <row r="169" spans="1:39" ht="15" hidden="1" outlineLevel="1">
      <c r="B169" s="315" t="s">
        <v>270</v>
      </c>
      <c r="C169" s="312" t="s">
        <v>164</v>
      </c>
      <c r="D169" s="316"/>
      <c r="E169" s="316"/>
      <c r="F169" s="316"/>
      <c r="G169" s="316"/>
      <c r="H169" s="316"/>
      <c r="I169" s="316"/>
      <c r="J169" s="316"/>
      <c r="K169" s="316"/>
      <c r="L169" s="316"/>
      <c r="M169" s="316"/>
      <c r="N169" s="316">
        <f>N168</f>
        <v>0</v>
      </c>
      <c r="O169" s="316"/>
      <c r="P169" s="316"/>
      <c r="Q169" s="316"/>
      <c r="R169" s="316"/>
      <c r="S169" s="316"/>
      <c r="T169" s="316"/>
      <c r="U169" s="316"/>
      <c r="V169" s="316"/>
      <c r="W169" s="316"/>
      <c r="X169" s="316"/>
      <c r="Y169" s="425">
        <f>Y168</f>
        <v>0</v>
      </c>
      <c r="Z169" s="425">
        <f t="shared" ref="Z169" si="455">Z168</f>
        <v>0</v>
      </c>
      <c r="AA169" s="425">
        <f t="shared" ref="AA169" si="456">AA168</f>
        <v>0</v>
      </c>
      <c r="AB169" s="425">
        <f t="shared" ref="AB169" si="457">AB168</f>
        <v>0</v>
      </c>
      <c r="AC169" s="425">
        <f t="shared" ref="AC169" si="458">AC168</f>
        <v>0</v>
      </c>
      <c r="AD169" s="425">
        <f t="shared" ref="AD169" si="459">AD168</f>
        <v>0</v>
      </c>
      <c r="AE169" s="425">
        <f t="shared" ref="AE169" si="460">AE168</f>
        <v>0</v>
      </c>
      <c r="AF169" s="425">
        <f t="shared" ref="AF169" si="461">AF168</f>
        <v>0</v>
      </c>
      <c r="AG169" s="425">
        <f t="shared" ref="AG169" si="462">AG168</f>
        <v>0</v>
      </c>
      <c r="AH169" s="425">
        <f t="shared" ref="AH169" si="463">AH168</f>
        <v>0</v>
      </c>
      <c r="AI169" s="425">
        <f t="shared" ref="AI169" si="464">AI168</f>
        <v>0</v>
      </c>
      <c r="AJ169" s="425">
        <f t="shared" ref="AJ169" si="465">AJ168</f>
        <v>0</v>
      </c>
      <c r="AK169" s="425">
        <f t="shared" ref="AK169" si="466">AK168</f>
        <v>0</v>
      </c>
      <c r="AL169" s="425">
        <f t="shared" ref="AL169" si="467">AL168</f>
        <v>0</v>
      </c>
      <c r="AM169" s="327"/>
    </row>
    <row r="170" spans="1:39" ht="15" hidden="1" outlineLevel="1">
      <c r="B170" s="543"/>
      <c r="C170" s="312"/>
      <c r="D170" s="312"/>
      <c r="E170" s="312"/>
      <c r="F170" s="312"/>
      <c r="G170" s="312"/>
      <c r="H170" s="312"/>
      <c r="I170" s="312"/>
      <c r="J170" s="312"/>
      <c r="K170" s="312"/>
      <c r="L170" s="312"/>
      <c r="M170" s="312"/>
      <c r="N170" s="312"/>
      <c r="O170" s="312"/>
      <c r="P170" s="312"/>
      <c r="Q170" s="312"/>
      <c r="R170" s="312"/>
      <c r="S170" s="312"/>
      <c r="T170" s="312"/>
      <c r="U170" s="312"/>
      <c r="V170" s="312"/>
      <c r="W170" s="312"/>
      <c r="X170" s="312"/>
      <c r="Y170" s="426"/>
      <c r="Z170" s="439"/>
      <c r="AA170" s="439"/>
      <c r="AB170" s="439"/>
      <c r="AC170" s="439"/>
      <c r="AD170" s="439"/>
      <c r="AE170" s="439"/>
      <c r="AF170" s="439"/>
      <c r="AG170" s="439"/>
      <c r="AH170" s="439"/>
      <c r="AI170" s="439"/>
      <c r="AJ170" s="439"/>
      <c r="AK170" s="439"/>
      <c r="AL170" s="439"/>
      <c r="AM170" s="327"/>
    </row>
    <row r="171" spans="1:39" ht="30" hidden="1" outlineLevel="1">
      <c r="A171" s="544">
        <v>42</v>
      </c>
      <c r="B171" s="543" t="s">
        <v>135</v>
      </c>
      <c r="C171" s="312" t="s">
        <v>25</v>
      </c>
      <c r="D171" s="316"/>
      <c r="E171" s="316"/>
      <c r="F171" s="316"/>
      <c r="G171" s="316"/>
      <c r="H171" s="316"/>
      <c r="I171" s="316"/>
      <c r="J171" s="316"/>
      <c r="K171" s="316"/>
      <c r="L171" s="316"/>
      <c r="M171" s="316"/>
      <c r="N171" s="312"/>
      <c r="O171" s="316"/>
      <c r="P171" s="316"/>
      <c r="Q171" s="316"/>
      <c r="R171" s="316"/>
      <c r="S171" s="316"/>
      <c r="T171" s="316"/>
      <c r="U171" s="316"/>
      <c r="V171" s="316"/>
      <c r="W171" s="316"/>
      <c r="X171" s="316"/>
      <c r="Y171" s="440"/>
      <c r="Z171" s="424"/>
      <c r="AA171" s="424"/>
      <c r="AB171" s="424"/>
      <c r="AC171" s="424"/>
      <c r="AD171" s="424"/>
      <c r="AE171" s="424"/>
      <c r="AF171" s="429"/>
      <c r="AG171" s="429"/>
      <c r="AH171" s="429"/>
      <c r="AI171" s="429"/>
      <c r="AJ171" s="429"/>
      <c r="AK171" s="429"/>
      <c r="AL171" s="429"/>
      <c r="AM171" s="317">
        <f>SUM(Y171:AL171)</f>
        <v>0</v>
      </c>
    </row>
    <row r="172" spans="1:39" ht="15" hidden="1" outlineLevel="1">
      <c r="B172" s="315" t="s">
        <v>270</v>
      </c>
      <c r="C172" s="312" t="s">
        <v>164</v>
      </c>
      <c r="D172" s="316"/>
      <c r="E172" s="316"/>
      <c r="F172" s="316"/>
      <c r="G172" s="316"/>
      <c r="H172" s="316"/>
      <c r="I172" s="316"/>
      <c r="J172" s="316"/>
      <c r="K172" s="316"/>
      <c r="L172" s="316"/>
      <c r="M172" s="316"/>
      <c r="N172" s="482"/>
      <c r="O172" s="316"/>
      <c r="P172" s="316"/>
      <c r="Q172" s="316"/>
      <c r="R172" s="316"/>
      <c r="S172" s="316"/>
      <c r="T172" s="316"/>
      <c r="U172" s="316"/>
      <c r="V172" s="316"/>
      <c r="W172" s="316"/>
      <c r="X172" s="316"/>
      <c r="Y172" s="425">
        <f>Y171</f>
        <v>0</v>
      </c>
      <c r="Z172" s="425">
        <f t="shared" ref="Z172" si="468">Z171</f>
        <v>0</v>
      </c>
      <c r="AA172" s="425">
        <f t="shared" ref="AA172" si="469">AA171</f>
        <v>0</v>
      </c>
      <c r="AB172" s="425">
        <f t="shared" ref="AB172" si="470">AB171</f>
        <v>0</v>
      </c>
      <c r="AC172" s="425">
        <f t="shared" ref="AC172" si="471">AC171</f>
        <v>0</v>
      </c>
      <c r="AD172" s="425">
        <f t="shared" ref="AD172" si="472">AD171</f>
        <v>0</v>
      </c>
      <c r="AE172" s="425">
        <f t="shared" ref="AE172" si="473">AE171</f>
        <v>0</v>
      </c>
      <c r="AF172" s="425">
        <f t="shared" ref="AF172" si="474">AF171</f>
        <v>0</v>
      </c>
      <c r="AG172" s="425">
        <f t="shared" ref="AG172" si="475">AG171</f>
        <v>0</v>
      </c>
      <c r="AH172" s="425">
        <f t="shared" ref="AH172" si="476">AH171</f>
        <v>0</v>
      </c>
      <c r="AI172" s="425">
        <f t="shared" ref="AI172" si="477">AI171</f>
        <v>0</v>
      </c>
      <c r="AJ172" s="425">
        <f t="shared" ref="AJ172" si="478">AJ171</f>
        <v>0</v>
      </c>
      <c r="AK172" s="425">
        <f t="shared" ref="AK172" si="479">AK171</f>
        <v>0</v>
      </c>
      <c r="AL172" s="425">
        <f t="shared" ref="AL172" si="480">AL171</f>
        <v>0</v>
      </c>
      <c r="AM172" s="327"/>
    </row>
    <row r="173" spans="1:39" ht="15" hidden="1" outlineLevel="1">
      <c r="B173" s="543"/>
      <c r="C173" s="312"/>
      <c r="D173" s="312"/>
      <c r="E173" s="312"/>
      <c r="F173" s="312"/>
      <c r="G173" s="312"/>
      <c r="H173" s="312"/>
      <c r="I173" s="312"/>
      <c r="J173" s="312"/>
      <c r="K173" s="312"/>
      <c r="L173" s="312"/>
      <c r="M173" s="312"/>
      <c r="N173" s="312"/>
      <c r="O173" s="312"/>
      <c r="P173" s="312"/>
      <c r="Q173" s="312"/>
      <c r="R173" s="312"/>
      <c r="S173" s="312"/>
      <c r="T173" s="312"/>
      <c r="U173" s="312"/>
      <c r="V173" s="312"/>
      <c r="W173" s="312"/>
      <c r="X173" s="312"/>
      <c r="Y173" s="426"/>
      <c r="Z173" s="439"/>
      <c r="AA173" s="439"/>
      <c r="AB173" s="439"/>
      <c r="AC173" s="439"/>
      <c r="AD173" s="439"/>
      <c r="AE173" s="439"/>
      <c r="AF173" s="439"/>
      <c r="AG173" s="439"/>
      <c r="AH173" s="439"/>
      <c r="AI173" s="439"/>
      <c r="AJ173" s="439"/>
      <c r="AK173" s="439"/>
      <c r="AL173" s="439"/>
      <c r="AM173" s="327"/>
    </row>
    <row r="174" spans="1:39" ht="15" hidden="1" outlineLevel="1">
      <c r="A174" s="544">
        <v>43</v>
      </c>
      <c r="B174" s="543" t="s">
        <v>136</v>
      </c>
      <c r="C174" s="312" t="s">
        <v>25</v>
      </c>
      <c r="D174" s="316"/>
      <c r="E174" s="316"/>
      <c r="F174" s="316"/>
      <c r="G174" s="316"/>
      <c r="H174" s="316"/>
      <c r="I174" s="316"/>
      <c r="J174" s="316"/>
      <c r="K174" s="316"/>
      <c r="L174" s="316"/>
      <c r="M174" s="316"/>
      <c r="N174" s="316">
        <v>0</v>
      </c>
      <c r="O174" s="316"/>
      <c r="P174" s="316"/>
      <c r="Q174" s="316"/>
      <c r="R174" s="316"/>
      <c r="S174" s="316"/>
      <c r="T174" s="316"/>
      <c r="U174" s="316"/>
      <c r="V174" s="316"/>
      <c r="W174" s="316"/>
      <c r="X174" s="316"/>
      <c r="Y174" s="440"/>
      <c r="Z174" s="424"/>
      <c r="AA174" s="424"/>
      <c r="AB174" s="424"/>
      <c r="AC174" s="424"/>
      <c r="AD174" s="424"/>
      <c r="AE174" s="424"/>
      <c r="AF174" s="429"/>
      <c r="AG174" s="429"/>
      <c r="AH174" s="429"/>
      <c r="AI174" s="429"/>
      <c r="AJ174" s="429"/>
      <c r="AK174" s="429"/>
      <c r="AL174" s="429"/>
      <c r="AM174" s="317">
        <f>SUM(Y174:AL174)</f>
        <v>0</v>
      </c>
    </row>
    <row r="175" spans="1:39" ht="15" hidden="1" outlineLevel="1">
      <c r="B175" s="315" t="s">
        <v>270</v>
      </c>
      <c r="C175" s="312" t="s">
        <v>164</v>
      </c>
      <c r="D175" s="316"/>
      <c r="E175" s="316"/>
      <c r="F175" s="316"/>
      <c r="G175" s="316"/>
      <c r="H175" s="316"/>
      <c r="I175" s="316"/>
      <c r="J175" s="316"/>
      <c r="K175" s="316"/>
      <c r="L175" s="316"/>
      <c r="M175" s="316"/>
      <c r="N175" s="316">
        <f>N174</f>
        <v>0</v>
      </c>
      <c r="O175" s="316"/>
      <c r="P175" s="316"/>
      <c r="Q175" s="316"/>
      <c r="R175" s="316"/>
      <c r="S175" s="316"/>
      <c r="T175" s="316"/>
      <c r="U175" s="316"/>
      <c r="V175" s="316"/>
      <c r="W175" s="316"/>
      <c r="X175" s="316"/>
      <c r="Y175" s="425">
        <f>Y174</f>
        <v>0</v>
      </c>
      <c r="Z175" s="425">
        <f t="shared" ref="Z175" si="481">Z174</f>
        <v>0</v>
      </c>
      <c r="AA175" s="425">
        <f t="shared" ref="AA175" si="482">AA174</f>
        <v>0</v>
      </c>
      <c r="AB175" s="425">
        <f t="shared" ref="AB175" si="483">AB174</f>
        <v>0</v>
      </c>
      <c r="AC175" s="425">
        <f t="shared" ref="AC175" si="484">AC174</f>
        <v>0</v>
      </c>
      <c r="AD175" s="425">
        <f t="shared" ref="AD175" si="485">AD174</f>
        <v>0</v>
      </c>
      <c r="AE175" s="425">
        <f t="shared" ref="AE175" si="486">AE174</f>
        <v>0</v>
      </c>
      <c r="AF175" s="425">
        <f t="shared" ref="AF175" si="487">AF174</f>
        <v>0</v>
      </c>
      <c r="AG175" s="425">
        <f t="shared" ref="AG175" si="488">AG174</f>
        <v>0</v>
      </c>
      <c r="AH175" s="425">
        <f t="shared" ref="AH175" si="489">AH174</f>
        <v>0</v>
      </c>
      <c r="AI175" s="425">
        <f t="shared" ref="AI175" si="490">AI174</f>
        <v>0</v>
      </c>
      <c r="AJ175" s="425">
        <f t="shared" ref="AJ175" si="491">AJ174</f>
        <v>0</v>
      </c>
      <c r="AK175" s="425">
        <f t="shared" ref="AK175" si="492">AK174</f>
        <v>0</v>
      </c>
      <c r="AL175" s="425">
        <f t="shared" ref="AL175" si="493">AL174</f>
        <v>0</v>
      </c>
      <c r="AM175" s="327"/>
    </row>
    <row r="176" spans="1:39" ht="15" hidden="1" outlineLevel="1">
      <c r="B176" s="543"/>
      <c r="C176" s="312"/>
      <c r="D176" s="312"/>
      <c r="E176" s="312"/>
      <c r="F176" s="312"/>
      <c r="G176" s="312"/>
      <c r="H176" s="312"/>
      <c r="I176" s="312"/>
      <c r="J176" s="312"/>
      <c r="K176" s="312"/>
      <c r="L176" s="312"/>
      <c r="M176" s="312"/>
      <c r="N176" s="312"/>
      <c r="O176" s="312"/>
      <c r="P176" s="312"/>
      <c r="Q176" s="312"/>
      <c r="R176" s="312"/>
      <c r="S176" s="312"/>
      <c r="T176" s="312"/>
      <c r="U176" s="312"/>
      <c r="V176" s="312"/>
      <c r="W176" s="312"/>
      <c r="X176" s="312"/>
      <c r="Y176" s="426"/>
      <c r="Z176" s="439"/>
      <c r="AA176" s="439"/>
      <c r="AB176" s="439"/>
      <c r="AC176" s="439"/>
      <c r="AD176" s="439"/>
      <c r="AE176" s="439"/>
      <c r="AF176" s="439"/>
      <c r="AG176" s="439"/>
      <c r="AH176" s="439"/>
      <c r="AI176" s="439"/>
      <c r="AJ176" s="439"/>
      <c r="AK176" s="439"/>
      <c r="AL176" s="439"/>
      <c r="AM176" s="327"/>
    </row>
    <row r="177" spans="1:39" ht="45" hidden="1" outlineLevel="1">
      <c r="A177" s="544">
        <v>44</v>
      </c>
      <c r="B177" s="543" t="s">
        <v>137</v>
      </c>
      <c r="C177" s="312" t="s">
        <v>25</v>
      </c>
      <c r="D177" s="316"/>
      <c r="E177" s="316"/>
      <c r="F177" s="316"/>
      <c r="G177" s="316"/>
      <c r="H177" s="316"/>
      <c r="I177" s="316"/>
      <c r="J177" s="316"/>
      <c r="K177" s="316"/>
      <c r="L177" s="316"/>
      <c r="M177" s="316"/>
      <c r="N177" s="316">
        <v>0</v>
      </c>
      <c r="O177" s="316"/>
      <c r="P177" s="316"/>
      <c r="Q177" s="316"/>
      <c r="R177" s="316"/>
      <c r="S177" s="316"/>
      <c r="T177" s="316"/>
      <c r="U177" s="316"/>
      <c r="V177" s="316"/>
      <c r="W177" s="316"/>
      <c r="X177" s="316"/>
      <c r="Y177" s="440"/>
      <c r="Z177" s="424"/>
      <c r="AA177" s="424"/>
      <c r="AB177" s="424"/>
      <c r="AC177" s="424"/>
      <c r="AD177" s="424"/>
      <c r="AE177" s="424"/>
      <c r="AF177" s="429"/>
      <c r="AG177" s="429"/>
      <c r="AH177" s="429"/>
      <c r="AI177" s="429"/>
      <c r="AJ177" s="429"/>
      <c r="AK177" s="429"/>
      <c r="AL177" s="429"/>
      <c r="AM177" s="317">
        <f>SUM(Y177:AL177)</f>
        <v>0</v>
      </c>
    </row>
    <row r="178" spans="1:39" ht="15" hidden="1" outlineLevel="1">
      <c r="B178" s="315" t="s">
        <v>270</v>
      </c>
      <c r="C178" s="312" t="s">
        <v>164</v>
      </c>
      <c r="D178" s="316"/>
      <c r="E178" s="316"/>
      <c r="F178" s="316"/>
      <c r="G178" s="316"/>
      <c r="H178" s="316"/>
      <c r="I178" s="316"/>
      <c r="J178" s="316"/>
      <c r="K178" s="316"/>
      <c r="L178" s="316"/>
      <c r="M178" s="316"/>
      <c r="N178" s="316">
        <f>N177</f>
        <v>0</v>
      </c>
      <c r="O178" s="316"/>
      <c r="P178" s="316"/>
      <c r="Q178" s="316"/>
      <c r="R178" s="316"/>
      <c r="S178" s="316"/>
      <c r="T178" s="316"/>
      <c r="U178" s="316"/>
      <c r="V178" s="316"/>
      <c r="W178" s="316"/>
      <c r="X178" s="316"/>
      <c r="Y178" s="425">
        <f>Y177</f>
        <v>0</v>
      </c>
      <c r="Z178" s="425">
        <f t="shared" ref="Z178" si="494">Z177</f>
        <v>0</v>
      </c>
      <c r="AA178" s="425">
        <f t="shared" ref="AA178" si="495">AA177</f>
        <v>0</v>
      </c>
      <c r="AB178" s="425">
        <f t="shared" ref="AB178" si="496">AB177</f>
        <v>0</v>
      </c>
      <c r="AC178" s="425">
        <f t="shared" ref="AC178" si="497">AC177</f>
        <v>0</v>
      </c>
      <c r="AD178" s="425">
        <f t="shared" ref="AD178" si="498">AD177</f>
        <v>0</v>
      </c>
      <c r="AE178" s="425">
        <f t="shared" ref="AE178" si="499">AE177</f>
        <v>0</v>
      </c>
      <c r="AF178" s="425">
        <f t="shared" ref="AF178" si="500">AF177</f>
        <v>0</v>
      </c>
      <c r="AG178" s="425">
        <f t="shared" ref="AG178" si="501">AG177</f>
        <v>0</v>
      </c>
      <c r="AH178" s="425">
        <f t="shared" ref="AH178" si="502">AH177</f>
        <v>0</v>
      </c>
      <c r="AI178" s="425">
        <f t="shared" ref="AI178" si="503">AI177</f>
        <v>0</v>
      </c>
      <c r="AJ178" s="425">
        <f t="shared" ref="AJ178" si="504">AJ177</f>
        <v>0</v>
      </c>
      <c r="AK178" s="425">
        <f t="shared" ref="AK178" si="505">AK177</f>
        <v>0</v>
      </c>
      <c r="AL178" s="425">
        <f t="shared" ref="AL178" si="506">AL177</f>
        <v>0</v>
      </c>
      <c r="AM178" s="327"/>
    </row>
    <row r="179" spans="1:39" ht="15" hidden="1" outlineLevel="1">
      <c r="B179" s="543"/>
      <c r="C179" s="312"/>
      <c r="D179" s="312"/>
      <c r="E179" s="312"/>
      <c r="F179" s="312"/>
      <c r="G179" s="312"/>
      <c r="H179" s="312"/>
      <c r="I179" s="312"/>
      <c r="J179" s="312"/>
      <c r="K179" s="312"/>
      <c r="L179" s="312"/>
      <c r="M179" s="312"/>
      <c r="N179" s="312"/>
      <c r="O179" s="312"/>
      <c r="P179" s="312"/>
      <c r="Q179" s="312"/>
      <c r="R179" s="312"/>
      <c r="S179" s="312"/>
      <c r="T179" s="312"/>
      <c r="U179" s="312"/>
      <c r="V179" s="312"/>
      <c r="W179" s="312"/>
      <c r="X179" s="312"/>
      <c r="Y179" s="426"/>
      <c r="Z179" s="439"/>
      <c r="AA179" s="439"/>
      <c r="AB179" s="439"/>
      <c r="AC179" s="439"/>
      <c r="AD179" s="439"/>
      <c r="AE179" s="439"/>
      <c r="AF179" s="439"/>
      <c r="AG179" s="439"/>
      <c r="AH179" s="439"/>
      <c r="AI179" s="439"/>
      <c r="AJ179" s="439"/>
      <c r="AK179" s="439"/>
      <c r="AL179" s="439"/>
      <c r="AM179" s="327"/>
    </row>
    <row r="180" spans="1:39" ht="30" hidden="1" outlineLevel="1">
      <c r="A180" s="544">
        <v>45</v>
      </c>
      <c r="B180" s="543" t="s">
        <v>138</v>
      </c>
      <c r="C180" s="312" t="s">
        <v>25</v>
      </c>
      <c r="D180" s="316"/>
      <c r="E180" s="316"/>
      <c r="F180" s="316"/>
      <c r="G180" s="316"/>
      <c r="H180" s="316"/>
      <c r="I180" s="316"/>
      <c r="J180" s="316"/>
      <c r="K180" s="316"/>
      <c r="L180" s="316"/>
      <c r="M180" s="316"/>
      <c r="N180" s="316">
        <v>0</v>
      </c>
      <c r="O180" s="316"/>
      <c r="P180" s="316"/>
      <c r="Q180" s="316"/>
      <c r="R180" s="316"/>
      <c r="S180" s="316"/>
      <c r="T180" s="316"/>
      <c r="U180" s="316"/>
      <c r="V180" s="316"/>
      <c r="W180" s="316"/>
      <c r="X180" s="316"/>
      <c r="Y180" s="440"/>
      <c r="Z180" s="424"/>
      <c r="AA180" s="424"/>
      <c r="AB180" s="424"/>
      <c r="AC180" s="424"/>
      <c r="AD180" s="424"/>
      <c r="AE180" s="424"/>
      <c r="AF180" s="429"/>
      <c r="AG180" s="429"/>
      <c r="AH180" s="429"/>
      <c r="AI180" s="429"/>
      <c r="AJ180" s="429"/>
      <c r="AK180" s="429"/>
      <c r="AL180" s="429"/>
      <c r="AM180" s="317">
        <f>SUM(Y180:AL180)</f>
        <v>0</v>
      </c>
    </row>
    <row r="181" spans="1:39" ht="15" hidden="1" outlineLevel="1">
      <c r="B181" s="315" t="s">
        <v>270</v>
      </c>
      <c r="C181" s="312" t="s">
        <v>164</v>
      </c>
      <c r="D181" s="316"/>
      <c r="E181" s="316"/>
      <c r="F181" s="316"/>
      <c r="G181" s="316"/>
      <c r="H181" s="316"/>
      <c r="I181" s="316"/>
      <c r="J181" s="316"/>
      <c r="K181" s="316"/>
      <c r="L181" s="316"/>
      <c r="M181" s="316"/>
      <c r="N181" s="316">
        <f>N180</f>
        <v>0</v>
      </c>
      <c r="O181" s="316"/>
      <c r="P181" s="316"/>
      <c r="Q181" s="316"/>
      <c r="R181" s="316"/>
      <c r="S181" s="316"/>
      <c r="T181" s="316"/>
      <c r="U181" s="316"/>
      <c r="V181" s="316"/>
      <c r="W181" s="316"/>
      <c r="X181" s="316"/>
      <c r="Y181" s="425">
        <f>Y180</f>
        <v>0</v>
      </c>
      <c r="Z181" s="425">
        <f t="shared" ref="Z181" si="507">Z180</f>
        <v>0</v>
      </c>
      <c r="AA181" s="425">
        <f t="shared" ref="AA181" si="508">AA180</f>
        <v>0</v>
      </c>
      <c r="AB181" s="425">
        <f t="shared" ref="AB181" si="509">AB180</f>
        <v>0</v>
      </c>
      <c r="AC181" s="425">
        <f t="shared" ref="AC181" si="510">AC180</f>
        <v>0</v>
      </c>
      <c r="AD181" s="425">
        <f t="shared" ref="AD181" si="511">AD180</f>
        <v>0</v>
      </c>
      <c r="AE181" s="425">
        <f t="shared" ref="AE181" si="512">AE180</f>
        <v>0</v>
      </c>
      <c r="AF181" s="425">
        <f t="shared" ref="AF181" si="513">AF180</f>
        <v>0</v>
      </c>
      <c r="AG181" s="425">
        <f t="shared" ref="AG181" si="514">AG180</f>
        <v>0</v>
      </c>
      <c r="AH181" s="425">
        <f t="shared" ref="AH181" si="515">AH180</f>
        <v>0</v>
      </c>
      <c r="AI181" s="425">
        <f t="shared" ref="AI181" si="516">AI180</f>
        <v>0</v>
      </c>
      <c r="AJ181" s="425">
        <f t="shared" ref="AJ181" si="517">AJ180</f>
        <v>0</v>
      </c>
      <c r="AK181" s="425">
        <f t="shared" ref="AK181" si="518">AK180</f>
        <v>0</v>
      </c>
      <c r="AL181" s="425">
        <f t="shared" ref="AL181" si="519">AL180</f>
        <v>0</v>
      </c>
      <c r="AM181" s="327"/>
    </row>
    <row r="182" spans="1:39" ht="15" hidden="1" outlineLevel="1">
      <c r="B182" s="543"/>
      <c r="C182" s="312"/>
      <c r="D182" s="312"/>
      <c r="E182" s="312"/>
      <c r="F182" s="312"/>
      <c r="G182" s="312"/>
      <c r="H182" s="312"/>
      <c r="I182" s="312"/>
      <c r="J182" s="312"/>
      <c r="K182" s="312"/>
      <c r="L182" s="312"/>
      <c r="M182" s="312"/>
      <c r="N182" s="312"/>
      <c r="O182" s="312"/>
      <c r="P182" s="312"/>
      <c r="Q182" s="312"/>
      <c r="R182" s="312"/>
      <c r="S182" s="312"/>
      <c r="T182" s="312"/>
      <c r="U182" s="312"/>
      <c r="V182" s="312"/>
      <c r="W182" s="312"/>
      <c r="X182" s="312"/>
      <c r="Y182" s="426"/>
      <c r="Z182" s="439"/>
      <c r="AA182" s="439"/>
      <c r="AB182" s="439"/>
      <c r="AC182" s="439"/>
      <c r="AD182" s="439"/>
      <c r="AE182" s="439"/>
      <c r="AF182" s="439"/>
      <c r="AG182" s="439"/>
      <c r="AH182" s="439"/>
      <c r="AI182" s="439"/>
      <c r="AJ182" s="439"/>
      <c r="AK182" s="439"/>
      <c r="AL182" s="439"/>
      <c r="AM182" s="327"/>
    </row>
    <row r="183" spans="1:39" ht="30" hidden="1" outlineLevel="1">
      <c r="A183" s="544">
        <v>46</v>
      </c>
      <c r="B183" s="543" t="s">
        <v>139</v>
      </c>
      <c r="C183" s="312" t="s">
        <v>25</v>
      </c>
      <c r="D183" s="316"/>
      <c r="E183" s="316"/>
      <c r="F183" s="316"/>
      <c r="G183" s="316"/>
      <c r="H183" s="316"/>
      <c r="I183" s="316"/>
      <c r="J183" s="316"/>
      <c r="K183" s="316"/>
      <c r="L183" s="316"/>
      <c r="M183" s="316"/>
      <c r="N183" s="316">
        <v>0</v>
      </c>
      <c r="O183" s="316"/>
      <c r="P183" s="316"/>
      <c r="Q183" s="316"/>
      <c r="R183" s="316"/>
      <c r="S183" s="316"/>
      <c r="T183" s="316"/>
      <c r="U183" s="316"/>
      <c r="V183" s="316"/>
      <c r="W183" s="316"/>
      <c r="X183" s="316"/>
      <c r="Y183" s="440"/>
      <c r="Z183" s="424"/>
      <c r="AA183" s="424"/>
      <c r="AB183" s="424"/>
      <c r="AC183" s="424"/>
      <c r="AD183" s="424"/>
      <c r="AE183" s="424"/>
      <c r="AF183" s="429"/>
      <c r="AG183" s="429"/>
      <c r="AH183" s="429"/>
      <c r="AI183" s="429"/>
      <c r="AJ183" s="429"/>
      <c r="AK183" s="429"/>
      <c r="AL183" s="429"/>
      <c r="AM183" s="317">
        <f>SUM(Y183:AL183)</f>
        <v>0</v>
      </c>
    </row>
    <row r="184" spans="1:39" ht="15" hidden="1" outlineLevel="1">
      <c r="B184" s="315" t="s">
        <v>270</v>
      </c>
      <c r="C184" s="312" t="s">
        <v>164</v>
      </c>
      <c r="D184" s="316"/>
      <c r="E184" s="316"/>
      <c r="F184" s="316"/>
      <c r="G184" s="316"/>
      <c r="H184" s="316"/>
      <c r="I184" s="316"/>
      <c r="J184" s="316"/>
      <c r="K184" s="316"/>
      <c r="L184" s="316"/>
      <c r="M184" s="316"/>
      <c r="N184" s="316">
        <f>N183</f>
        <v>0</v>
      </c>
      <c r="O184" s="316"/>
      <c r="P184" s="316"/>
      <c r="Q184" s="316"/>
      <c r="R184" s="316"/>
      <c r="S184" s="316"/>
      <c r="T184" s="316"/>
      <c r="U184" s="316"/>
      <c r="V184" s="316"/>
      <c r="W184" s="316"/>
      <c r="X184" s="316"/>
      <c r="Y184" s="425">
        <f>Y183</f>
        <v>0</v>
      </c>
      <c r="Z184" s="425">
        <f t="shared" ref="Z184" si="520">Z183</f>
        <v>0</v>
      </c>
      <c r="AA184" s="425">
        <f t="shared" ref="AA184" si="521">AA183</f>
        <v>0</v>
      </c>
      <c r="AB184" s="425">
        <f t="shared" ref="AB184" si="522">AB183</f>
        <v>0</v>
      </c>
      <c r="AC184" s="425">
        <f t="shared" ref="AC184" si="523">AC183</f>
        <v>0</v>
      </c>
      <c r="AD184" s="425">
        <f t="shared" ref="AD184" si="524">AD183</f>
        <v>0</v>
      </c>
      <c r="AE184" s="425">
        <f t="shared" ref="AE184" si="525">AE183</f>
        <v>0</v>
      </c>
      <c r="AF184" s="425">
        <f t="shared" ref="AF184" si="526">AF183</f>
        <v>0</v>
      </c>
      <c r="AG184" s="425">
        <f t="shared" ref="AG184" si="527">AG183</f>
        <v>0</v>
      </c>
      <c r="AH184" s="425">
        <f t="shared" ref="AH184" si="528">AH183</f>
        <v>0</v>
      </c>
      <c r="AI184" s="425">
        <f t="shared" ref="AI184" si="529">AI183</f>
        <v>0</v>
      </c>
      <c r="AJ184" s="425">
        <f t="shared" ref="AJ184" si="530">AJ183</f>
        <v>0</v>
      </c>
      <c r="AK184" s="425">
        <f t="shared" ref="AK184" si="531">AK183</f>
        <v>0</v>
      </c>
      <c r="AL184" s="425">
        <f t="shared" ref="AL184" si="532">AL183</f>
        <v>0</v>
      </c>
      <c r="AM184" s="327"/>
    </row>
    <row r="185" spans="1:39" ht="15" hidden="1" outlineLevel="1">
      <c r="B185" s="543"/>
      <c r="C185" s="312"/>
      <c r="D185" s="312"/>
      <c r="E185" s="312"/>
      <c r="F185" s="312"/>
      <c r="G185" s="312"/>
      <c r="H185" s="312"/>
      <c r="I185" s="312"/>
      <c r="J185" s="312"/>
      <c r="K185" s="312"/>
      <c r="L185" s="312"/>
      <c r="M185" s="312"/>
      <c r="N185" s="312"/>
      <c r="O185" s="312"/>
      <c r="P185" s="312"/>
      <c r="Q185" s="312"/>
      <c r="R185" s="312"/>
      <c r="S185" s="312"/>
      <c r="T185" s="312"/>
      <c r="U185" s="312"/>
      <c r="V185" s="312"/>
      <c r="W185" s="312"/>
      <c r="X185" s="312"/>
      <c r="Y185" s="426"/>
      <c r="Z185" s="439"/>
      <c r="AA185" s="439"/>
      <c r="AB185" s="439"/>
      <c r="AC185" s="439"/>
      <c r="AD185" s="439"/>
      <c r="AE185" s="439"/>
      <c r="AF185" s="439"/>
      <c r="AG185" s="439"/>
      <c r="AH185" s="439"/>
      <c r="AI185" s="439"/>
      <c r="AJ185" s="439"/>
      <c r="AK185" s="439"/>
      <c r="AL185" s="439"/>
      <c r="AM185" s="327"/>
    </row>
    <row r="186" spans="1:39" ht="30" hidden="1" outlineLevel="1">
      <c r="A186" s="544">
        <v>47</v>
      </c>
      <c r="B186" s="543" t="s">
        <v>140</v>
      </c>
      <c r="C186" s="312" t="s">
        <v>25</v>
      </c>
      <c r="D186" s="316"/>
      <c r="E186" s="316"/>
      <c r="F186" s="316"/>
      <c r="G186" s="316"/>
      <c r="H186" s="316"/>
      <c r="I186" s="316"/>
      <c r="J186" s="316"/>
      <c r="K186" s="316"/>
      <c r="L186" s="316"/>
      <c r="M186" s="316"/>
      <c r="N186" s="316">
        <v>0</v>
      </c>
      <c r="O186" s="316"/>
      <c r="P186" s="316"/>
      <c r="Q186" s="316"/>
      <c r="R186" s="316"/>
      <c r="S186" s="316"/>
      <c r="T186" s="316"/>
      <c r="U186" s="316"/>
      <c r="V186" s="316"/>
      <c r="W186" s="316"/>
      <c r="X186" s="316"/>
      <c r="Y186" s="440"/>
      <c r="Z186" s="424"/>
      <c r="AA186" s="424"/>
      <c r="AB186" s="424"/>
      <c r="AC186" s="424"/>
      <c r="AD186" s="424"/>
      <c r="AE186" s="424"/>
      <c r="AF186" s="429"/>
      <c r="AG186" s="429"/>
      <c r="AH186" s="429"/>
      <c r="AI186" s="429"/>
      <c r="AJ186" s="429"/>
      <c r="AK186" s="429"/>
      <c r="AL186" s="429"/>
      <c r="AM186" s="317">
        <f>SUM(Y186:AL186)</f>
        <v>0</v>
      </c>
    </row>
    <row r="187" spans="1:39" ht="15" hidden="1" outlineLevel="1">
      <c r="B187" s="315" t="s">
        <v>270</v>
      </c>
      <c r="C187" s="312" t="s">
        <v>164</v>
      </c>
      <c r="D187" s="316"/>
      <c r="E187" s="316"/>
      <c r="F187" s="316"/>
      <c r="G187" s="316"/>
      <c r="H187" s="316"/>
      <c r="I187" s="316"/>
      <c r="J187" s="316"/>
      <c r="K187" s="316"/>
      <c r="L187" s="316"/>
      <c r="M187" s="316"/>
      <c r="N187" s="316">
        <f>N186</f>
        <v>0</v>
      </c>
      <c r="O187" s="316"/>
      <c r="P187" s="316"/>
      <c r="Q187" s="316"/>
      <c r="R187" s="316"/>
      <c r="S187" s="316"/>
      <c r="T187" s="316"/>
      <c r="U187" s="316"/>
      <c r="V187" s="316"/>
      <c r="W187" s="316"/>
      <c r="X187" s="316"/>
      <c r="Y187" s="425">
        <f>Y186</f>
        <v>0</v>
      </c>
      <c r="Z187" s="425">
        <f t="shared" ref="Z187" si="533">Z186</f>
        <v>0</v>
      </c>
      <c r="AA187" s="425">
        <f t="shared" ref="AA187" si="534">AA186</f>
        <v>0</v>
      </c>
      <c r="AB187" s="425">
        <f t="shared" ref="AB187" si="535">AB186</f>
        <v>0</v>
      </c>
      <c r="AC187" s="425">
        <f t="shared" ref="AC187" si="536">AC186</f>
        <v>0</v>
      </c>
      <c r="AD187" s="425">
        <f t="shared" ref="AD187" si="537">AD186</f>
        <v>0</v>
      </c>
      <c r="AE187" s="425">
        <f t="shared" ref="AE187" si="538">AE186</f>
        <v>0</v>
      </c>
      <c r="AF187" s="425">
        <f t="shared" ref="AF187" si="539">AF186</f>
        <v>0</v>
      </c>
      <c r="AG187" s="425">
        <f t="shared" ref="AG187" si="540">AG186</f>
        <v>0</v>
      </c>
      <c r="AH187" s="425">
        <f t="shared" ref="AH187" si="541">AH186</f>
        <v>0</v>
      </c>
      <c r="AI187" s="425">
        <f t="shared" ref="AI187" si="542">AI186</f>
        <v>0</v>
      </c>
      <c r="AJ187" s="425">
        <f t="shared" ref="AJ187" si="543">AJ186</f>
        <v>0</v>
      </c>
      <c r="AK187" s="425">
        <f t="shared" ref="AK187" si="544">AK186</f>
        <v>0</v>
      </c>
      <c r="AL187" s="425">
        <f t="shared" ref="AL187" si="545">AL186</f>
        <v>0</v>
      </c>
      <c r="AM187" s="327"/>
    </row>
    <row r="188" spans="1:39" ht="15" hidden="1" outlineLevel="1">
      <c r="B188" s="543"/>
      <c r="C188" s="312"/>
      <c r="D188" s="312"/>
      <c r="E188" s="312"/>
      <c r="F188" s="312"/>
      <c r="G188" s="312"/>
      <c r="H188" s="312"/>
      <c r="I188" s="312"/>
      <c r="J188" s="312"/>
      <c r="K188" s="312"/>
      <c r="L188" s="312"/>
      <c r="M188" s="312"/>
      <c r="N188" s="312"/>
      <c r="O188" s="312"/>
      <c r="P188" s="312"/>
      <c r="Q188" s="312"/>
      <c r="R188" s="312"/>
      <c r="S188" s="312"/>
      <c r="T188" s="312"/>
      <c r="U188" s="312"/>
      <c r="V188" s="312"/>
      <c r="W188" s="312"/>
      <c r="X188" s="312"/>
      <c r="Y188" s="426"/>
      <c r="Z188" s="439"/>
      <c r="AA188" s="439"/>
      <c r="AB188" s="439"/>
      <c r="AC188" s="439"/>
      <c r="AD188" s="439"/>
      <c r="AE188" s="439"/>
      <c r="AF188" s="439"/>
      <c r="AG188" s="439"/>
      <c r="AH188" s="439"/>
      <c r="AI188" s="439"/>
      <c r="AJ188" s="439"/>
      <c r="AK188" s="439"/>
      <c r="AL188" s="439"/>
      <c r="AM188" s="327"/>
    </row>
    <row r="189" spans="1:39" ht="30" hidden="1" outlineLevel="1">
      <c r="A189" s="544">
        <v>48</v>
      </c>
      <c r="B189" s="543" t="s">
        <v>141</v>
      </c>
      <c r="C189" s="312" t="s">
        <v>25</v>
      </c>
      <c r="D189" s="316"/>
      <c r="E189" s="316"/>
      <c r="F189" s="316"/>
      <c r="G189" s="316"/>
      <c r="H189" s="316"/>
      <c r="I189" s="316"/>
      <c r="J189" s="316"/>
      <c r="K189" s="316"/>
      <c r="L189" s="316"/>
      <c r="M189" s="316"/>
      <c r="N189" s="316">
        <v>0</v>
      </c>
      <c r="O189" s="316"/>
      <c r="P189" s="316"/>
      <c r="Q189" s="316"/>
      <c r="R189" s="316"/>
      <c r="S189" s="316"/>
      <c r="T189" s="316"/>
      <c r="U189" s="316"/>
      <c r="V189" s="316"/>
      <c r="W189" s="316"/>
      <c r="X189" s="316"/>
      <c r="Y189" s="440"/>
      <c r="Z189" s="424"/>
      <c r="AA189" s="424"/>
      <c r="AB189" s="424"/>
      <c r="AC189" s="424"/>
      <c r="AD189" s="424"/>
      <c r="AE189" s="424"/>
      <c r="AF189" s="429"/>
      <c r="AG189" s="429"/>
      <c r="AH189" s="429"/>
      <c r="AI189" s="429"/>
      <c r="AJ189" s="429"/>
      <c r="AK189" s="429"/>
      <c r="AL189" s="429"/>
      <c r="AM189" s="317">
        <f>SUM(Y189:AL189)</f>
        <v>0</v>
      </c>
    </row>
    <row r="190" spans="1:39" ht="15" hidden="1" outlineLevel="1">
      <c r="B190" s="315" t="s">
        <v>270</v>
      </c>
      <c r="C190" s="312" t="s">
        <v>164</v>
      </c>
      <c r="D190" s="316"/>
      <c r="E190" s="316"/>
      <c r="F190" s="316"/>
      <c r="G190" s="316"/>
      <c r="H190" s="316"/>
      <c r="I190" s="316"/>
      <c r="J190" s="316"/>
      <c r="K190" s="316"/>
      <c r="L190" s="316"/>
      <c r="M190" s="316"/>
      <c r="N190" s="316">
        <f>N189</f>
        <v>0</v>
      </c>
      <c r="O190" s="316"/>
      <c r="P190" s="316"/>
      <c r="Q190" s="316"/>
      <c r="R190" s="316"/>
      <c r="S190" s="316"/>
      <c r="T190" s="316"/>
      <c r="U190" s="316"/>
      <c r="V190" s="316"/>
      <c r="W190" s="316"/>
      <c r="X190" s="316"/>
      <c r="Y190" s="425">
        <f>Y189</f>
        <v>0</v>
      </c>
      <c r="Z190" s="425">
        <f t="shared" ref="Z190" si="546">Z189</f>
        <v>0</v>
      </c>
      <c r="AA190" s="425">
        <f t="shared" ref="AA190" si="547">AA189</f>
        <v>0</v>
      </c>
      <c r="AB190" s="425">
        <f t="shared" ref="AB190" si="548">AB189</f>
        <v>0</v>
      </c>
      <c r="AC190" s="425">
        <f t="shared" ref="AC190" si="549">AC189</f>
        <v>0</v>
      </c>
      <c r="AD190" s="425">
        <f t="shared" ref="AD190" si="550">AD189</f>
        <v>0</v>
      </c>
      <c r="AE190" s="425">
        <f t="shared" ref="AE190" si="551">AE189</f>
        <v>0</v>
      </c>
      <c r="AF190" s="425">
        <f t="shared" ref="AF190" si="552">AF189</f>
        <v>0</v>
      </c>
      <c r="AG190" s="425">
        <f t="shared" ref="AG190" si="553">AG189</f>
        <v>0</v>
      </c>
      <c r="AH190" s="425">
        <f t="shared" ref="AH190" si="554">AH189</f>
        <v>0</v>
      </c>
      <c r="AI190" s="425">
        <f t="shared" ref="AI190" si="555">AI189</f>
        <v>0</v>
      </c>
      <c r="AJ190" s="425">
        <f t="shared" ref="AJ190" si="556">AJ189</f>
        <v>0</v>
      </c>
      <c r="AK190" s="425">
        <f t="shared" ref="AK190" si="557">AK189</f>
        <v>0</v>
      </c>
      <c r="AL190" s="425">
        <f t="shared" ref="AL190" si="558">AL189</f>
        <v>0</v>
      </c>
      <c r="AM190" s="327"/>
    </row>
    <row r="191" spans="1:39" ht="15" hidden="1" outlineLevel="1">
      <c r="B191" s="543"/>
      <c r="C191" s="312"/>
      <c r="D191" s="312"/>
      <c r="E191" s="312"/>
      <c r="F191" s="312"/>
      <c r="G191" s="312"/>
      <c r="H191" s="312"/>
      <c r="I191" s="312"/>
      <c r="J191" s="312"/>
      <c r="K191" s="312"/>
      <c r="L191" s="312"/>
      <c r="M191" s="312"/>
      <c r="N191" s="312"/>
      <c r="O191" s="312"/>
      <c r="P191" s="312"/>
      <c r="Q191" s="312"/>
      <c r="R191" s="312"/>
      <c r="S191" s="312"/>
      <c r="T191" s="312"/>
      <c r="U191" s="312"/>
      <c r="V191" s="312"/>
      <c r="W191" s="312"/>
      <c r="X191" s="312"/>
      <c r="Y191" s="426"/>
      <c r="Z191" s="439"/>
      <c r="AA191" s="439"/>
      <c r="AB191" s="439"/>
      <c r="AC191" s="439"/>
      <c r="AD191" s="439"/>
      <c r="AE191" s="439"/>
      <c r="AF191" s="439"/>
      <c r="AG191" s="439"/>
      <c r="AH191" s="439"/>
      <c r="AI191" s="439"/>
      <c r="AJ191" s="439"/>
      <c r="AK191" s="439"/>
      <c r="AL191" s="439"/>
      <c r="AM191" s="327"/>
    </row>
    <row r="192" spans="1:39" ht="30" hidden="1" outlineLevel="1">
      <c r="A192" s="544">
        <v>49</v>
      </c>
      <c r="B192" s="543" t="s">
        <v>142</v>
      </c>
      <c r="C192" s="312" t="s">
        <v>25</v>
      </c>
      <c r="D192" s="316"/>
      <c r="E192" s="316"/>
      <c r="F192" s="316"/>
      <c r="G192" s="316"/>
      <c r="H192" s="316"/>
      <c r="I192" s="316"/>
      <c r="J192" s="316"/>
      <c r="K192" s="316"/>
      <c r="L192" s="316"/>
      <c r="M192" s="316"/>
      <c r="N192" s="316">
        <v>0</v>
      </c>
      <c r="O192" s="316"/>
      <c r="P192" s="316"/>
      <c r="Q192" s="316"/>
      <c r="R192" s="316"/>
      <c r="S192" s="316"/>
      <c r="T192" s="316"/>
      <c r="U192" s="316"/>
      <c r="V192" s="316"/>
      <c r="W192" s="316"/>
      <c r="X192" s="316"/>
      <c r="Y192" s="440"/>
      <c r="Z192" s="424"/>
      <c r="AA192" s="424"/>
      <c r="AB192" s="424"/>
      <c r="AC192" s="424"/>
      <c r="AD192" s="424"/>
      <c r="AE192" s="424"/>
      <c r="AF192" s="429"/>
      <c r="AG192" s="429"/>
      <c r="AH192" s="429"/>
      <c r="AI192" s="429"/>
      <c r="AJ192" s="429"/>
      <c r="AK192" s="429"/>
      <c r="AL192" s="429"/>
      <c r="AM192" s="317">
        <f>SUM(Y192:AL192)</f>
        <v>0</v>
      </c>
    </row>
    <row r="193" spans="1:39" ht="15" hidden="1" outlineLevel="1">
      <c r="B193" s="315" t="s">
        <v>270</v>
      </c>
      <c r="C193" s="312" t="s">
        <v>164</v>
      </c>
      <c r="D193" s="316"/>
      <c r="E193" s="316"/>
      <c r="F193" s="316"/>
      <c r="G193" s="316"/>
      <c r="H193" s="316"/>
      <c r="I193" s="316"/>
      <c r="J193" s="316"/>
      <c r="K193" s="316"/>
      <c r="L193" s="316"/>
      <c r="M193" s="316"/>
      <c r="N193" s="316">
        <f>N192</f>
        <v>0</v>
      </c>
      <c r="O193" s="316"/>
      <c r="P193" s="316"/>
      <c r="Q193" s="316"/>
      <c r="R193" s="316"/>
      <c r="S193" s="316"/>
      <c r="T193" s="316"/>
      <c r="U193" s="316"/>
      <c r="V193" s="316"/>
      <c r="W193" s="316"/>
      <c r="X193" s="316"/>
      <c r="Y193" s="425">
        <f>Y192</f>
        <v>0</v>
      </c>
      <c r="Z193" s="425">
        <f t="shared" ref="Z193" si="559">Z192</f>
        <v>0</v>
      </c>
      <c r="AA193" s="425">
        <f t="shared" ref="AA193" si="560">AA192</f>
        <v>0</v>
      </c>
      <c r="AB193" s="425">
        <f t="shared" ref="AB193" si="561">AB192</f>
        <v>0</v>
      </c>
      <c r="AC193" s="425">
        <f t="shared" ref="AC193" si="562">AC192</f>
        <v>0</v>
      </c>
      <c r="AD193" s="425">
        <f t="shared" ref="AD193" si="563">AD192</f>
        <v>0</v>
      </c>
      <c r="AE193" s="425">
        <f t="shared" ref="AE193" si="564">AE192</f>
        <v>0</v>
      </c>
      <c r="AF193" s="425">
        <f t="shared" ref="AF193" si="565">AF192</f>
        <v>0</v>
      </c>
      <c r="AG193" s="425">
        <f t="shared" ref="AG193" si="566">AG192</f>
        <v>0</v>
      </c>
      <c r="AH193" s="425">
        <f t="shared" ref="AH193" si="567">AH192</f>
        <v>0</v>
      </c>
      <c r="AI193" s="425">
        <f t="shared" ref="AI193" si="568">AI192</f>
        <v>0</v>
      </c>
      <c r="AJ193" s="425">
        <f t="shared" ref="AJ193" si="569">AJ192</f>
        <v>0</v>
      </c>
      <c r="AK193" s="425">
        <f t="shared" ref="AK193" si="570">AK192</f>
        <v>0</v>
      </c>
      <c r="AL193" s="425">
        <f t="shared" ref="AL193" si="571">AL192</f>
        <v>0</v>
      </c>
      <c r="AM193" s="327"/>
    </row>
    <row r="194" spans="1:39" ht="15" hidden="1" outlineLevel="1">
      <c r="B194" s="315"/>
      <c r="C194" s="326"/>
      <c r="D194" s="312"/>
      <c r="E194" s="312"/>
      <c r="F194" s="312"/>
      <c r="G194" s="312"/>
      <c r="H194" s="312"/>
      <c r="I194" s="312"/>
      <c r="J194" s="312"/>
      <c r="K194" s="312"/>
      <c r="L194" s="312"/>
      <c r="M194" s="312"/>
      <c r="N194" s="312"/>
      <c r="O194" s="312"/>
      <c r="P194" s="312"/>
      <c r="Q194" s="312"/>
      <c r="R194" s="312"/>
      <c r="S194" s="312"/>
      <c r="T194" s="312"/>
      <c r="U194" s="312"/>
      <c r="V194" s="312"/>
      <c r="W194" s="312"/>
      <c r="X194" s="312"/>
      <c r="Y194" s="322"/>
      <c r="Z194" s="322"/>
      <c r="AA194" s="322"/>
      <c r="AB194" s="322"/>
      <c r="AC194" s="322"/>
      <c r="AD194" s="322"/>
      <c r="AE194" s="322"/>
      <c r="AF194" s="322"/>
      <c r="AG194" s="322"/>
      <c r="AH194" s="322"/>
      <c r="AI194" s="322"/>
      <c r="AJ194" s="322"/>
      <c r="AK194" s="322"/>
      <c r="AL194" s="322"/>
      <c r="AM194" s="327"/>
    </row>
    <row r="195" spans="1:39" ht="15.6" collapsed="1">
      <c r="B195" s="348" t="s">
        <v>274</v>
      </c>
      <c r="C195" s="350"/>
      <c r="D195" s="350">
        <f>SUM(D38:D193)</f>
        <v>99706929</v>
      </c>
      <c r="E195" s="350">
        <f>SUM(E38:E193)</f>
        <v>99604128.602827221</v>
      </c>
      <c r="F195" s="350">
        <f t="shared" ref="F195:G195" si="572">SUM(F38:F193)</f>
        <v>99931931.67340447</v>
      </c>
      <c r="G195" s="350">
        <f t="shared" si="572"/>
        <v>100038964.37402977</v>
      </c>
      <c r="H195" s="350"/>
      <c r="I195" s="350"/>
      <c r="J195" s="350"/>
      <c r="K195" s="350"/>
      <c r="L195" s="350"/>
      <c r="M195" s="350"/>
      <c r="N195" s="350"/>
      <c r="O195" s="350">
        <f>SUM(O38:O193)</f>
        <v>15543</v>
      </c>
      <c r="P195" s="350">
        <f>SUM(P38:P193)</f>
        <v>13251.083317858007</v>
      </c>
      <c r="Q195" s="350">
        <f t="shared" ref="Q195:R195" si="573">SUM(Q38:Q193)</f>
        <v>13561.432139008048</v>
      </c>
      <c r="R195" s="350">
        <f t="shared" si="573"/>
        <v>13340.521966391818</v>
      </c>
      <c r="S195" s="350"/>
      <c r="T195" s="350"/>
      <c r="U195" s="350"/>
      <c r="V195" s="350"/>
      <c r="W195" s="350"/>
      <c r="X195" s="350"/>
      <c r="Y195" s="784">
        <f>IF(Y36="kWh",SUMPRODUCT(D38:D193,Y38:Y193))</f>
        <v>18677311</v>
      </c>
      <c r="Z195" s="784">
        <f>IF(Z36="kWh",SUMPRODUCT(D38:D193,Z38:Z193))</f>
        <v>11963081.439999999</v>
      </c>
      <c r="AA195" s="784">
        <f>IF(AA36="kw",SUMPRODUCT(N38:N193,O38:O193,AA38:AA193),SUMPRODUCT(D38:D193,AA38:AA193))</f>
        <v>111870.23999999999</v>
      </c>
      <c r="AB195" s="350">
        <f>IF(AB36="kw",SUMPRODUCT(N38:N193,O38:O193,AB38:AB193),SUMPRODUCT(D38:D193,AB38:AB193))</f>
        <v>0</v>
      </c>
      <c r="AC195" s="350">
        <f>IF(AC36="kw",SUMPRODUCT(N38:N193,O38:O193,AC38:AC193),SUMPRODUCT(D38:D193,AC38:AC193))</f>
        <v>0</v>
      </c>
      <c r="AD195" s="350">
        <f>IF(AD36="kw",SUMPRODUCT(N38:N193,O38:O193,AD38:AD193),SUMPRODUCT(D38:D193,AD38:AD193))</f>
        <v>0</v>
      </c>
      <c r="AE195" s="350">
        <f>IF(AE36="kw",SUMPRODUCT(N38:N193,O38:O193,AE38:AE193),SUMPRODUCT(D38:D193,AE38:AE193))</f>
        <v>0</v>
      </c>
      <c r="AF195" s="350">
        <f>IF(AF36="kw",SUMPRODUCT(N38:N193,O38:O193,AF38:AF193),SUMPRODUCT(D38:D193,AF38:AF193))</f>
        <v>0</v>
      </c>
      <c r="AG195" s="350">
        <f>IF(AG36="kw",SUMPRODUCT(N38:N193,O38:O193,AG38:AG193),SUMPRODUCT(D38:D193,AG38:AG193))</f>
        <v>0</v>
      </c>
      <c r="AH195" s="350">
        <f>IF(AH36="kw",SUMPRODUCT(N38:N193,O38:O193,AH38:AH193),SUMPRODUCT(D38:D193,AH38:AH193))</f>
        <v>0</v>
      </c>
      <c r="AI195" s="350">
        <f>IF(AI36="kw",SUMPRODUCT(N38:N193,O38:O193,AI38:AI193),SUMPRODUCT(D38:D193,AI38:AI193))</f>
        <v>0</v>
      </c>
      <c r="AJ195" s="350">
        <f>IF(AJ36="kw",SUMPRODUCT(N38:N193,O38:O193,AJ38:AJ193),SUMPRODUCT(D38:D193,AJ38:AJ193))</f>
        <v>0</v>
      </c>
      <c r="AK195" s="350">
        <f>IF(AK36="kw",SUMPRODUCT(N38:N193,O38:O193,AK38:AK193),SUMPRODUCT(D38:D193,AK38:AK193))</f>
        <v>0</v>
      </c>
      <c r="AL195" s="350">
        <f>IF(AL36="kw",SUMPRODUCT(N38:N193,O38:O193,AL38:AL193),SUMPRODUCT(D38:D193,AL38:AL193))</f>
        <v>0</v>
      </c>
      <c r="AM195" s="351"/>
    </row>
    <row r="196" spans="1:39" ht="15.6">
      <c r="B196" s="409" t="s">
        <v>275</v>
      </c>
      <c r="C196" s="410"/>
      <c r="D196" s="410"/>
      <c r="E196" s="410"/>
      <c r="F196" s="410"/>
      <c r="G196" s="410"/>
      <c r="H196" s="410"/>
      <c r="I196" s="410"/>
      <c r="J196" s="410"/>
      <c r="K196" s="410"/>
      <c r="L196" s="410"/>
      <c r="M196" s="410"/>
      <c r="N196" s="410"/>
      <c r="O196" s="410"/>
      <c r="P196" s="410"/>
      <c r="Q196" s="410"/>
      <c r="R196" s="410"/>
      <c r="S196" s="410"/>
      <c r="T196" s="410"/>
      <c r="U196" s="410"/>
      <c r="V196" s="410"/>
      <c r="W196" s="410"/>
      <c r="X196" s="410"/>
      <c r="Y196" s="410">
        <f>HLOOKUP(Y35,'2. LRAMVA Threshold'!$B$42:$Q$53,7,FALSE)</f>
        <v>0</v>
      </c>
      <c r="Z196" s="410">
        <f>HLOOKUP(Z35,'2. LRAMVA Threshold'!$B$42:$Q$53,7,FALSE)</f>
        <v>0</v>
      </c>
      <c r="AA196" s="410">
        <f>HLOOKUP(AA35,'2. LRAMVA Threshold'!$B$42:$Q$53,7,FALSE)</f>
        <v>0</v>
      </c>
      <c r="AB196" s="410">
        <f>HLOOKUP(AB35,'2. LRAMVA Threshold'!$B$42:$Q$53,7,FALSE)</f>
        <v>0</v>
      </c>
      <c r="AC196" s="410">
        <f>HLOOKUP(AC35,'2. LRAMVA Threshold'!$B$42:$Q$53,7,FALSE)</f>
        <v>0</v>
      </c>
      <c r="AD196" s="410">
        <f>HLOOKUP(AD35,'2. LRAMVA Threshold'!$B$42:$Q$53,7,FALSE)</f>
        <v>0</v>
      </c>
      <c r="AE196" s="410">
        <f>HLOOKUP(AE35,'2. LRAMVA Threshold'!$B$42:$Q$53,7,FALSE)</f>
        <v>0</v>
      </c>
      <c r="AF196" s="410">
        <f>HLOOKUP(AF35,'2. LRAMVA Threshold'!$B$42:$Q$53,7,FALSE)</f>
        <v>0</v>
      </c>
      <c r="AG196" s="410">
        <f>HLOOKUP(AG35,'2. LRAMVA Threshold'!$B$42:$Q$53,7,FALSE)</f>
        <v>0</v>
      </c>
      <c r="AH196" s="410">
        <f>HLOOKUP(AH35,'2. LRAMVA Threshold'!$B$42:$Q$53,7,FALSE)</f>
        <v>0</v>
      </c>
      <c r="AI196" s="410">
        <f>HLOOKUP(AI35,'2. LRAMVA Threshold'!$B$42:$Q$53,7,FALSE)</f>
        <v>0</v>
      </c>
      <c r="AJ196" s="410">
        <f>HLOOKUP(AJ35,'2. LRAMVA Threshold'!$B$42:$Q$53,7,FALSE)</f>
        <v>0</v>
      </c>
      <c r="AK196" s="410">
        <f>HLOOKUP(AK35,'2. LRAMVA Threshold'!$B$42:$Q$53,7,FALSE)</f>
        <v>0</v>
      </c>
      <c r="AL196" s="410">
        <f>HLOOKUP(AL35,'2. LRAMVA Threshold'!$B$42:$Q$53,7,FALSE)</f>
        <v>0</v>
      </c>
      <c r="AM196" s="411"/>
    </row>
    <row r="197" spans="1:39" s="751" customFormat="1" ht="15">
      <c r="A197" s="744"/>
      <c r="B197" s="745" t="s">
        <v>719</v>
      </c>
      <c r="C197" s="746"/>
      <c r="D197" s="752">
        <v>0</v>
      </c>
      <c r="E197" s="746"/>
      <c r="F197" s="746"/>
      <c r="G197" s="746"/>
      <c r="H197" s="746"/>
      <c r="I197" s="746"/>
      <c r="J197" s="746"/>
      <c r="K197" s="746"/>
      <c r="L197" s="746"/>
      <c r="M197" s="746"/>
      <c r="N197" s="746"/>
      <c r="O197" s="752">
        <v>0</v>
      </c>
      <c r="P197" s="746"/>
      <c r="Q197" s="746"/>
      <c r="R197" s="746"/>
      <c r="S197" s="748"/>
      <c r="T197" s="748"/>
      <c r="U197" s="748"/>
      <c r="V197" s="748"/>
      <c r="W197" s="746"/>
      <c r="X197" s="746"/>
      <c r="Y197" s="747"/>
      <c r="Z197" s="747"/>
      <c r="AA197" s="747"/>
      <c r="AB197" s="747"/>
      <c r="AC197" s="747"/>
      <c r="AD197" s="747"/>
      <c r="AE197" s="747"/>
      <c r="AF197" s="749"/>
      <c r="AG197" s="749"/>
      <c r="AH197" s="749"/>
      <c r="AI197" s="749"/>
      <c r="AJ197" s="749"/>
      <c r="AK197" s="749"/>
      <c r="AL197" s="749"/>
      <c r="AM197" s="750"/>
    </row>
    <row r="198" spans="1:39" ht="15">
      <c r="B198" s="345" t="s">
        <v>169</v>
      </c>
      <c r="C198" s="358"/>
      <c r="D198" s="358"/>
      <c r="E198" s="394"/>
      <c r="F198" s="394"/>
      <c r="G198" s="394"/>
      <c r="H198" s="394"/>
      <c r="I198" s="394"/>
      <c r="J198" s="394"/>
      <c r="K198" s="394"/>
      <c r="L198" s="394"/>
      <c r="M198" s="394"/>
      <c r="N198" s="394"/>
      <c r="O198" s="312"/>
      <c r="P198" s="360"/>
      <c r="Q198" s="360"/>
      <c r="R198" s="360"/>
      <c r="S198" s="359"/>
      <c r="T198" s="359"/>
      <c r="U198" s="359"/>
      <c r="V198" s="359"/>
      <c r="W198" s="360"/>
      <c r="X198" s="360"/>
      <c r="Y198" s="361">
        <f>HLOOKUP(Y$35,'3.  Distribution Rates'!$C$122:$P$133,7,FALSE)</f>
        <v>0</v>
      </c>
      <c r="Z198" s="361">
        <f>HLOOKUP(Z$35,'3.  Distribution Rates'!$C$122:$P$133,7,FALSE)</f>
        <v>0</v>
      </c>
      <c r="AA198" s="361">
        <f>HLOOKUP(AA$35,'3.  Distribution Rates'!$C$122:$P$133,7,FALSE)</f>
        <v>0</v>
      </c>
      <c r="AB198" s="361">
        <f>HLOOKUP(AB$35,'3.  Distribution Rates'!$C$122:$P$133,7,FALSE)</f>
        <v>0</v>
      </c>
      <c r="AC198" s="361">
        <f>HLOOKUP(AC$35,'3.  Distribution Rates'!$C$122:$P$133,7,FALSE)</f>
        <v>0</v>
      </c>
      <c r="AD198" s="361">
        <f>HLOOKUP(AD$35,'3.  Distribution Rates'!$C$122:$P$133,7,FALSE)</f>
        <v>0</v>
      </c>
      <c r="AE198" s="361">
        <f>HLOOKUP(AE$35,'3.  Distribution Rates'!$C$122:$P$133,7,FALSE)</f>
        <v>0</v>
      </c>
      <c r="AF198" s="361">
        <f>HLOOKUP(AF$35,'3.  Distribution Rates'!$C$122:$P$133,7,FALSE)</f>
        <v>0</v>
      </c>
      <c r="AG198" s="361">
        <f>HLOOKUP(AG$35,'3.  Distribution Rates'!$C$122:$P$133,7,FALSE)</f>
        <v>0</v>
      </c>
      <c r="AH198" s="361">
        <f>HLOOKUP(AH$35,'3.  Distribution Rates'!$C$122:$P$133,7,FALSE)</f>
        <v>0</v>
      </c>
      <c r="AI198" s="361">
        <f>HLOOKUP(AI$35,'3.  Distribution Rates'!$C$122:$P$133,7,FALSE)</f>
        <v>0</v>
      </c>
      <c r="AJ198" s="361">
        <f>HLOOKUP(AJ$35,'3.  Distribution Rates'!$C$122:$P$133,7,FALSE)</f>
        <v>0</v>
      </c>
      <c r="AK198" s="361">
        <f>HLOOKUP(AK$35,'3.  Distribution Rates'!$C$122:$P$133,7,FALSE)</f>
        <v>0</v>
      </c>
      <c r="AL198" s="361">
        <f>HLOOKUP(AL$35,'3.  Distribution Rates'!$C$122:$P$133,7,FALSE)</f>
        <v>0</v>
      </c>
      <c r="AM198" s="367"/>
    </row>
    <row r="199" spans="1:39" ht="15">
      <c r="B199" s="345" t="s">
        <v>150</v>
      </c>
      <c r="C199" s="364"/>
      <c r="D199" s="330"/>
      <c r="E199" s="300"/>
      <c r="F199" s="300"/>
      <c r="G199" s="300"/>
      <c r="H199" s="300"/>
      <c r="I199" s="300"/>
      <c r="J199" s="300"/>
      <c r="K199" s="300"/>
      <c r="L199" s="300"/>
      <c r="M199" s="300"/>
      <c r="N199" s="300"/>
      <c r="O199" s="312"/>
      <c r="P199" s="300"/>
      <c r="Q199" s="300"/>
      <c r="R199" s="300"/>
      <c r="S199" s="330"/>
      <c r="T199" s="330"/>
      <c r="U199" s="330"/>
      <c r="V199" s="330"/>
      <c r="W199" s="300"/>
      <c r="X199" s="300"/>
      <c r="Y199" s="396">
        <f>'4.  2011-2014 LRAM'!Y138*Y198</f>
        <v>0</v>
      </c>
      <c r="Z199" s="396">
        <f>'4.  2011-2014 LRAM'!Z138*Z198</f>
        <v>0</v>
      </c>
      <c r="AA199" s="396">
        <f>'4.  2011-2014 LRAM'!AA138*AA198</f>
        <v>0</v>
      </c>
      <c r="AB199" s="396">
        <f>'4.  2011-2014 LRAM'!AB138*AB198</f>
        <v>0</v>
      </c>
      <c r="AC199" s="396">
        <f>'4.  2011-2014 LRAM'!AC138*AC198</f>
        <v>0</v>
      </c>
      <c r="AD199" s="396">
        <f>'4.  2011-2014 LRAM'!AD138*AD198</f>
        <v>0</v>
      </c>
      <c r="AE199" s="396">
        <f>'4.  2011-2014 LRAM'!AE138*AE198</f>
        <v>0</v>
      </c>
      <c r="AF199" s="396">
        <f>'4.  2011-2014 LRAM'!AF138*AF198</f>
        <v>0</v>
      </c>
      <c r="AG199" s="396">
        <f>'4.  2011-2014 LRAM'!AG138*AG198</f>
        <v>0</v>
      </c>
      <c r="AH199" s="396">
        <f>'4.  2011-2014 LRAM'!AH138*AH198</f>
        <v>0</v>
      </c>
      <c r="AI199" s="396">
        <f>'4.  2011-2014 LRAM'!AI138*AI198</f>
        <v>0</v>
      </c>
      <c r="AJ199" s="396">
        <f>'4.  2011-2014 LRAM'!AJ138*AJ198</f>
        <v>0</v>
      </c>
      <c r="AK199" s="396">
        <f>'4.  2011-2014 LRAM'!AK138*AK198</f>
        <v>0</v>
      </c>
      <c r="AL199" s="396">
        <f>'4.  2011-2014 LRAM'!AL138*AL198</f>
        <v>0</v>
      </c>
      <c r="AM199" s="395">
        <f>SUM(Y199:AL199)</f>
        <v>0</v>
      </c>
    </row>
    <row r="200" spans="1:39" ht="15">
      <c r="B200" s="345" t="s">
        <v>151</v>
      </c>
      <c r="C200" s="364"/>
      <c r="D200" s="330"/>
      <c r="E200" s="300"/>
      <c r="F200" s="300"/>
      <c r="G200" s="300"/>
      <c r="H200" s="300"/>
      <c r="I200" s="300"/>
      <c r="J200" s="300"/>
      <c r="K200" s="300"/>
      <c r="L200" s="300"/>
      <c r="M200" s="300"/>
      <c r="N200" s="300"/>
      <c r="O200" s="312"/>
      <c r="P200" s="300"/>
      <c r="Q200" s="300"/>
      <c r="R200" s="300"/>
      <c r="S200" s="330"/>
      <c r="T200" s="330"/>
      <c r="U200" s="330"/>
      <c r="V200" s="330"/>
      <c r="W200" s="300"/>
      <c r="X200" s="300"/>
      <c r="Y200" s="396">
        <f>'4.  2011-2014 LRAM'!Y267*Y198</f>
        <v>0</v>
      </c>
      <c r="Z200" s="396">
        <f>'4.  2011-2014 LRAM'!Z267*Z198</f>
        <v>0</v>
      </c>
      <c r="AA200" s="396">
        <f>'4.  2011-2014 LRAM'!AA267*AA198</f>
        <v>0</v>
      </c>
      <c r="AB200" s="396">
        <f>'4.  2011-2014 LRAM'!AB267*AB198</f>
        <v>0</v>
      </c>
      <c r="AC200" s="396">
        <f>'4.  2011-2014 LRAM'!AC267*AC198</f>
        <v>0</v>
      </c>
      <c r="AD200" s="396">
        <f>'4.  2011-2014 LRAM'!AD267*AD198</f>
        <v>0</v>
      </c>
      <c r="AE200" s="396">
        <f>'4.  2011-2014 LRAM'!AE267*AE198</f>
        <v>0</v>
      </c>
      <c r="AF200" s="396">
        <f>'4.  2011-2014 LRAM'!AF267*AF198</f>
        <v>0</v>
      </c>
      <c r="AG200" s="396">
        <f>'4.  2011-2014 LRAM'!AG267*AG198</f>
        <v>0</v>
      </c>
      <c r="AH200" s="396">
        <f>'4.  2011-2014 LRAM'!AH267*AH198</f>
        <v>0</v>
      </c>
      <c r="AI200" s="396">
        <f>'4.  2011-2014 LRAM'!AI267*AI198</f>
        <v>0</v>
      </c>
      <c r="AJ200" s="396">
        <f>'4.  2011-2014 LRAM'!AJ267*AJ198</f>
        <v>0</v>
      </c>
      <c r="AK200" s="396">
        <f>'4.  2011-2014 LRAM'!AK267*AK198</f>
        <v>0</v>
      </c>
      <c r="AL200" s="396">
        <f>'4.  2011-2014 LRAM'!AL267*AL198</f>
        <v>0</v>
      </c>
      <c r="AM200" s="395">
        <f>SUM(Y200:AL200)</f>
        <v>0</v>
      </c>
    </row>
    <row r="201" spans="1:39" ht="15">
      <c r="B201" s="345" t="s">
        <v>152</v>
      </c>
      <c r="C201" s="364"/>
      <c r="D201" s="330"/>
      <c r="E201" s="300"/>
      <c r="F201" s="300"/>
      <c r="G201" s="300"/>
      <c r="H201" s="300"/>
      <c r="I201" s="300"/>
      <c r="J201" s="300"/>
      <c r="K201" s="300"/>
      <c r="L201" s="300"/>
      <c r="M201" s="300"/>
      <c r="N201" s="300"/>
      <c r="O201" s="312"/>
      <c r="P201" s="300"/>
      <c r="Q201" s="300"/>
      <c r="R201" s="300"/>
      <c r="S201" s="330"/>
      <c r="T201" s="330"/>
      <c r="U201" s="330"/>
      <c r="V201" s="330"/>
      <c r="W201" s="300"/>
      <c r="X201" s="300"/>
      <c r="Y201" s="396">
        <f>'4.  2011-2014 LRAM'!Y396*Y198</f>
        <v>0</v>
      </c>
      <c r="Z201" s="396">
        <f>'4.  2011-2014 LRAM'!Z396*Z198</f>
        <v>0</v>
      </c>
      <c r="AA201" s="396">
        <f>'4.  2011-2014 LRAM'!AA396*AA198</f>
        <v>0</v>
      </c>
      <c r="AB201" s="396">
        <f>'4.  2011-2014 LRAM'!AB396*AB198</f>
        <v>0</v>
      </c>
      <c r="AC201" s="396">
        <f>'4.  2011-2014 LRAM'!AC396*AC198</f>
        <v>0</v>
      </c>
      <c r="AD201" s="396">
        <f>'4.  2011-2014 LRAM'!AD396*AD198</f>
        <v>0</v>
      </c>
      <c r="AE201" s="396">
        <f>'4.  2011-2014 LRAM'!AE396*AE198</f>
        <v>0</v>
      </c>
      <c r="AF201" s="396">
        <f>'4.  2011-2014 LRAM'!AF396*AF198</f>
        <v>0</v>
      </c>
      <c r="AG201" s="396">
        <f>'4.  2011-2014 LRAM'!AG396*AG198</f>
        <v>0</v>
      </c>
      <c r="AH201" s="396">
        <f>'4.  2011-2014 LRAM'!AH396*AH198</f>
        <v>0</v>
      </c>
      <c r="AI201" s="396">
        <f>'4.  2011-2014 LRAM'!AI396*AI198</f>
        <v>0</v>
      </c>
      <c r="AJ201" s="396">
        <f>'4.  2011-2014 LRAM'!AJ396*AJ198</f>
        <v>0</v>
      </c>
      <c r="AK201" s="396">
        <f>'4.  2011-2014 LRAM'!AK396*AK198</f>
        <v>0</v>
      </c>
      <c r="AL201" s="396">
        <f>'4.  2011-2014 LRAM'!AL396*AL198</f>
        <v>0</v>
      </c>
      <c r="AM201" s="395">
        <f>SUM(Y201:AL201)</f>
        <v>0</v>
      </c>
    </row>
    <row r="202" spans="1:39" ht="15">
      <c r="B202" s="345" t="s">
        <v>153</v>
      </c>
      <c r="C202" s="364"/>
      <c r="D202" s="330"/>
      <c r="E202" s="300"/>
      <c r="F202" s="300"/>
      <c r="G202" s="300"/>
      <c r="H202" s="300"/>
      <c r="I202" s="300"/>
      <c r="J202" s="300"/>
      <c r="K202" s="300"/>
      <c r="L202" s="300"/>
      <c r="M202" s="300"/>
      <c r="N202" s="300"/>
      <c r="O202" s="312"/>
      <c r="P202" s="300"/>
      <c r="Q202" s="300"/>
      <c r="R202" s="300"/>
      <c r="S202" s="330"/>
      <c r="T202" s="330"/>
      <c r="U202" s="330"/>
      <c r="V202" s="330"/>
      <c r="W202" s="300"/>
      <c r="X202" s="300"/>
      <c r="Y202" s="396">
        <f>'4.  2011-2014 LRAM'!Y526*Y198</f>
        <v>0</v>
      </c>
      <c r="Z202" s="396">
        <f>'4.  2011-2014 LRAM'!Z526*Z198</f>
        <v>0</v>
      </c>
      <c r="AA202" s="396">
        <f>'4.  2011-2014 LRAM'!AA526*AA198</f>
        <v>0</v>
      </c>
      <c r="AB202" s="396">
        <f>'4.  2011-2014 LRAM'!AB526*AB198</f>
        <v>0</v>
      </c>
      <c r="AC202" s="396">
        <f>'4.  2011-2014 LRAM'!AC526*AC198</f>
        <v>0</v>
      </c>
      <c r="AD202" s="396">
        <f>'4.  2011-2014 LRAM'!AD526*AD198</f>
        <v>0</v>
      </c>
      <c r="AE202" s="396">
        <f>'4.  2011-2014 LRAM'!AE526*AE198</f>
        <v>0</v>
      </c>
      <c r="AF202" s="396">
        <f>'4.  2011-2014 LRAM'!AF526*AF198</f>
        <v>0</v>
      </c>
      <c r="AG202" s="396">
        <f>'4.  2011-2014 LRAM'!AG526*AG198</f>
        <v>0</v>
      </c>
      <c r="AH202" s="396">
        <f>'4.  2011-2014 LRAM'!AH526*AH198</f>
        <v>0</v>
      </c>
      <c r="AI202" s="396">
        <f>'4.  2011-2014 LRAM'!AI526*AI198</f>
        <v>0</v>
      </c>
      <c r="AJ202" s="396">
        <f>'4.  2011-2014 LRAM'!AJ526*AJ198</f>
        <v>0</v>
      </c>
      <c r="AK202" s="396">
        <f>'4.  2011-2014 LRAM'!AK526*AK198</f>
        <v>0</v>
      </c>
      <c r="AL202" s="396">
        <f>'4.  2011-2014 LRAM'!AL526*AL198</f>
        <v>0</v>
      </c>
      <c r="AM202" s="395">
        <f>SUM(Y202:AL202)</f>
        <v>0</v>
      </c>
    </row>
    <row r="203" spans="1:39" ht="15">
      <c r="B203" s="345" t="s">
        <v>154</v>
      </c>
      <c r="C203" s="364"/>
      <c r="D203" s="330"/>
      <c r="E203" s="300"/>
      <c r="F203" s="300"/>
      <c r="G203" s="300"/>
      <c r="H203" s="300"/>
      <c r="I203" s="300"/>
      <c r="J203" s="300"/>
      <c r="K203" s="300"/>
      <c r="L203" s="300"/>
      <c r="M203" s="300"/>
      <c r="N203" s="300"/>
      <c r="O203" s="312"/>
      <c r="P203" s="300"/>
      <c r="Q203" s="300"/>
      <c r="R203" s="300"/>
      <c r="S203" s="330"/>
      <c r="T203" s="330"/>
      <c r="U203" s="330"/>
      <c r="V203" s="330"/>
      <c r="W203" s="300"/>
      <c r="X203" s="300"/>
      <c r="Y203" s="396">
        <f>Y195*Y198</f>
        <v>0</v>
      </c>
      <c r="Z203" s="396">
        <f t="shared" ref="Z203:AL203" si="574">Z195*Z198</f>
        <v>0</v>
      </c>
      <c r="AA203" s="396">
        <f t="shared" si="574"/>
        <v>0</v>
      </c>
      <c r="AB203" s="396">
        <f t="shared" si="574"/>
        <v>0</v>
      </c>
      <c r="AC203" s="396">
        <f t="shared" si="574"/>
        <v>0</v>
      </c>
      <c r="AD203" s="396">
        <f t="shared" si="574"/>
        <v>0</v>
      </c>
      <c r="AE203" s="396">
        <f t="shared" si="574"/>
        <v>0</v>
      </c>
      <c r="AF203" s="396">
        <f t="shared" si="574"/>
        <v>0</v>
      </c>
      <c r="AG203" s="396">
        <f t="shared" si="574"/>
        <v>0</v>
      </c>
      <c r="AH203" s="396">
        <f t="shared" si="574"/>
        <v>0</v>
      </c>
      <c r="AI203" s="396">
        <f t="shared" si="574"/>
        <v>0</v>
      </c>
      <c r="AJ203" s="396">
        <f t="shared" si="574"/>
        <v>0</v>
      </c>
      <c r="AK203" s="396">
        <f t="shared" si="574"/>
        <v>0</v>
      </c>
      <c r="AL203" s="396">
        <f t="shared" si="574"/>
        <v>0</v>
      </c>
      <c r="AM203" s="395">
        <f>SUM(Y203:AL203)</f>
        <v>0</v>
      </c>
    </row>
    <row r="204" spans="1:39" ht="15.6">
      <c r="B204" s="368" t="s">
        <v>271</v>
      </c>
      <c r="C204" s="364"/>
      <c r="D204" s="356"/>
      <c r="E204" s="354"/>
      <c r="F204" s="354"/>
      <c r="G204" s="354"/>
      <c r="H204" s="354"/>
      <c r="I204" s="354"/>
      <c r="J204" s="354"/>
      <c r="K204" s="354"/>
      <c r="L204" s="354"/>
      <c r="M204" s="354"/>
      <c r="N204" s="354"/>
      <c r="O204" s="321"/>
      <c r="P204" s="354"/>
      <c r="Q204" s="354"/>
      <c r="R204" s="354"/>
      <c r="S204" s="356"/>
      <c r="T204" s="356"/>
      <c r="U204" s="356"/>
      <c r="V204" s="356"/>
      <c r="W204" s="354"/>
      <c r="X204" s="354"/>
      <c r="Y204" s="365">
        <f>SUM(Y199:Y203)</f>
        <v>0</v>
      </c>
      <c r="Z204" s="365">
        <f>SUM(Z199:Z203)</f>
        <v>0</v>
      </c>
      <c r="AA204" s="365">
        <f t="shared" ref="AA204:AE204" si="575">SUM(AA199:AA203)</f>
        <v>0</v>
      </c>
      <c r="AB204" s="365">
        <f t="shared" si="575"/>
        <v>0</v>
      </c>
      <c r="AC204" s="365">
        <f t="shared" si="575"/>
        <v>0</v>
      </c>
      <c r="AD204" s="365">
        <f t="shared" si="575"/>
        <v>0</v>
      </c>
      <c r="AE204" s="365">
        <f t="shared" si="575"/>
        <v>0</v>
      </c>
      <c r="AF204" s="365">
        <f>SUM(AF199:AF203)</f>
        <v>0</v>
      </c>
      <c r="AG204" s="365">
        <f>SUM(AG199:AG203)</f>
        <v>0</v>
      </c>
      <c r="AH204" s="365">
        <f t="shared" ref="AH204:AL204" si="576">SUM(AH199:AH203)</f>
        <v>0</v>
      </c>
      <c r="AI204" s="365">
        <f t="shared" si="576"/>
        <v>0</v>
      </c>
      <c r="AJ204" s="365">
        <f t="shared" si="576"/>
        <v>0</v>
      </c>
      <c r="AK204" s="365">
        <f t="shared" si="576"/>
        <v>0</v>
      </c>
      <c r="AL204" s="365">
        <f t="shared" si="576"/>
        <v>0</v>
      </c>
      <c r="AM204" s="367">
        <f>SUM(AM199:AM203)</f>
        <v>0</v>
      </c>
    </row>
    <row r="205" spans="1:39" ht="15.6">
      <c r="B205" s="368" t="s">
        <v>272</v>
      </c>
      <c r="C205" s="364"/>
      <c r="D205" s="369"/>
      <c r="E205" s="354"/>
      <c r="F205" s="354"/>
      <c r="G205" s="354"/>
      <c r="H205" s="354"/>
      <c r="I205" s="354"/>
      <c r="J205" s="354"/>
      <c r="K205" s="354"/>
      <c r="L205" s="354"/>
      <c r="M205" s="354"/>
      <c r="N205" s="354"/>
      <c r="O205" s="321"/>
      <c r="P205" s="354"/>
      <c r="Q205" s="354"/>
      <c r="R205" s="354"/>
      <c r="S205" s="356"/>
      <c r="T205" s="356"/>
      <c r="U205" s="356"/>
      <c r="V205" s="356"/>
      <c r="W205" s="354"/>
      <c r="X205" s="354"/>
      <c r="Y205" s="366">
        <f>Y196*Y198</f>
        <v>0</v>
      </c>
      <c r="Z205" s="366">
        <f t="shared" ref="Z205:AE205" si="577">Z196*Z198</f>
        <v>0</v>
      </c>
      <c r="AA205" s="366">
        <f t="shared" si="577"/>
        <v>0</v>
      </c>
      <c r="AB205" s="366">
        <f t="shared" si="577"/>
        <v>0</v>
      </c>
      <c r="AC205" s="366">
        <f t="shared" si="577"/>
        <v>0</v>
      </c>
      <c r="AD205" s="366">
        <f t="shared" si="577"/>
        <v>0</v>
      </c>
      <c r="AE205" s="366">
        <f t="shared" si="577"/>
        <v>0</v>
      </c>
      <c r="AF205" s="366">
        <f>AF196*AF198</f>
        <v>0</v>
      </c>
      <c r="AG205" s="366">
        <f t="shared" ref="AG205:AL205" si="578">AG196*AG198</f>
        <v>0</v>
      </c>
      <c r="AH205" s="366">
        <f t="shared" si="578"/>
        <v>0</v>
      </c>
      <c r="AI205" s="366">
        <f t="shared" si="578"/>
        <v>0</v>
      </c>
      <c r="AJ205" s="366">
        <f t="shared" si="578"/>
        <v>0</v>
      </c>
      <c r="AK205" s="366">
        <f t="shared" si="578"/>
        <v>0</v>
      </c>
      <c r="AL205" s="366">
        <f t="shared" si="578"/>
        <v>0</v>
      </c>
      <c r="AM205" s="367">
        <f>SUM(Y205:AL205)</f>
        <v>0</v>
      </c>
    </row>
    <row r="206" spans="1:39" ht="15.6">
      <c r="B206" s="368" t="s">
        <v>273</v>
      </c>
      <c r="C206" s="364"/>
      <c r="D206" s="369"/>
      <c r="E206" s="354"/>
      <c r="F206" s="354"/>
      <c r="G206" s="354"/>
      <c r="H206" s="354"/>
      <c r="I206" s="354"/>
      <c r="J206" s="354"/>
      <c r="K206" s="354"/>
      <c r="L206" s="354"/>
      <c r="M206" s="354"/>
      <c r="N206" s="354"/>
      <c r="O206" s="321"/>
      <c r="P206" s="354"/>
      <c r="Q206" s="354"/>
      <c r="R206" s="354"/>
      <c r="S206" s="369"/>
      <c r="T206" s="369"/>
      <c r="U206" s="369"/>
      <c r="V206" s="369"/>
      <c r="W206" s="354"/>
      <c r="X206" s="354"/>
      <c r="Y206" s="370"/>
      <c r="Z206" s="370"/>
      <c r="AA206" s="370"/>
      <c r="AB206" s="370"/>
      <c r="AC206" s="370"/>
      <c r="AD206" s="370"/>
      <c r="AE206" s="370"/>
      <c r="AF206" s="370"/>
      <c r="AG206" s="370"/>
      <c r="AH206" s="370"/>
      <c r="AI206" s="370"/>
      <c r="AJ206" s="370"/>
      <c r="AK206" s="370"/>
      <c r="AL206" s="370"/>
      <c r="AM206" s="367">
        <f>AM204-AM205</f>
        <v>0</v>
      </c>
    </row>
    <row r="207" spans="1:39" ht="15">
      <c r="B207" s="345"/>
      <c r="C207" s="369"/>
      <c r="D207" s="369"/>
      <c r="E207" s="354"/>
      <c r="F207" s="354"/>
      <c r="G207" s="354"/>
      <c r="H207" s="354"/>
      <c r="I207" s="354"/>
      <c r="J207" s="354"/>
      <c r="K207" s="354"/>
      <c r="L207" s="354"/>
      <c r="M207" s="354"/>
      <c r="N207" s="354"/>
      <c r="O207" s="321"/>
      <c r="P207" s="354"/>
      <c r="Q207" s="354"/>
      <c r="R207" s="354"/>
      <c r="S207" s="369"/>
      <c r="T207" s="364"/>
      <c r="U207" s="369"/>
      <c r="V207" s="369"/>
      <c r="W207" s="354"/>
      <c r="X207" s="354"/>
      <c r="Y207" s="371"/>
      <c r="Z207" s="371"/>
      <c r="AA207" s="371"/>
      <c r="AB207" s="371"/>
      <c r="AC207" s="371"/>
      <c r="AD207" s="371"/>
      <c r="AE207" s="371"/>
      <c r="AF207" s="371"/>
      <c r="AG207" s="371"/>
      <c r="AH207" s="371"/>
      <c r="AI207" s="371"/>
      <c r="AJ207" s="371"/>
      <c r="AK207" s="371"/>
      <c r="AL207" s="371"/>
      <c r="AM207" s="367"/>
    </row>
    <row r="208" spans="1:39" ht="15">
      <c r="B208" s="315" t="s">
        <v>145</v>
      </c>
      <c r="C208" s="325"/>
      <c r="D208" s="300"/>
      <c r="E208" s="300"/>
      <c r="F208" s="300"/>
      <c r="G208" s="300"/>
      <c r="H208" s="300"/>
      <c r="I208" s="300"/>
      <c r="J208" s="300"/>
      <c r="K208" s="300"/>
      <c r="L208" s="300"/>
      <c r="M208" s="300"/>
      <c r="N208" s="300"/>
      <c r="O208" s="376"/>
      <c r="P208" s="300"/>
      <c r="Q208" s="300"/>
      <c r="R208" s="300"/>
      <c r="S208" s="325"/>
      <c r="T208" s="330"/>
      <c r="U208" s="330"/>
      <c r="V208" s="300"/>
      <c r="W208" s="300"/>
      <c r="X208" s="330"/>
      <c r="Y208" s="312">
        <f>SUMPRODUCT(E38:E193,Y38:Y193)</f>
        <v>18604915.874514598</v>
      </c>
      <c r="Z208" s="312">
        <f>SUMPRODUCT(E38:E193,Z38:Z193)</f>
        <v>10939047.944320664</v>
      </c>
      <c r="AA208" s="312">
        <f>IF(AA36="kw",SUMPRODUCT(N38:N193,P38:P193,AA38:AA193),SUMPRODUCT(E38:E193,AA38:AA193))</f>
        <v>111976.34591079351</v>
      </c>
      <c r="AB208" s="312">
        <f>IF(AB36="kw",SUMPRODUCT(N38:N193,P38:P193,AB38:AB193),SUMPRODUCT(E38:E193,AB38:AB193))</f>
        <v>0</v>
      </c>
      <c r="AC208" s="312">
        <f>IF(AC36="kw",SUMPRODUCT(N38:N193,P38:P193,AC38:AC193),SUMPRODUCT(E38:E193,AC38:AC193))</f>
        <v>0</v>
      </c>
      <c r="AD208" s="312">
        <f>IF(AD36="kw",SUMPRODUCT(N38:N193,P38:P193,AD38:AD193),SUMPRODUCT(E38:E193,AD38:AD193))</f>
        <v>0</v>
      </c>
      <c r="AE208" s="312">
        <f>IF(AE36="kw",SUMPRODUCT(N38:N193,P38:P193,AE38:AE193),SUMPRODUCT(E38:E193,AE38:AE193))</f>
        <v>0</v>
      </c>
      <c r="AF208" s="312">
        <f>IF(AF36="kw",SUMPRODUCT(N38:N193,P38:P193,AF38:AF193),SUMPRODUCT(E38:E193,AF38:AF193))</f>
        <v>0</v>
      </c>
      <c r="AG208" s="312">
        <f>IF(AG36="kw",SUMPRODUCT(N38:N193,P38:P193,AG38:AG193),SUMPRODUCT(E38:E193,AG38:AG193))</f>
        <v>0</v>
      </c>
      <c r="AH208" s="312">
        <f>IF(AH36="kw",SUMPRODUCT(N38:N193,P38:P193,AH38:AH193),SUMPRODUCT(E38:E193,AH38:AH193))</f>
        <v>0</v>
      </c>
      <c r="AI208" s="312">
        <f>IF(AI36="kw",SUMPRODUCT(N38:N193,P38:P193,AI38:AI193),SUMPRODUCT(E38:E193,AI38:AI193))</f>
        <v>0</v>
      </c>
      <c r="AJ208" s="312">
        <f>IF(AJ36="kw",SUMPRODUCT(N38:N193,P38:P193,AJ38:AJ193),SUMPRODUCT(E38:E193,AJ38:AJ193))</f>
        <v>0</v>
      </c>
      <c r="AK208" s="312">
        <f>IF(AK36="kw",SUMPRODUCT(N38:N193,P38:P193,AK38:AK193),SUMPRODUCT(E38:E193,AK38:AK193))</f>
        <v>0</v>
      </c>
      <c r="AL208" s="312">
        <f>IF(AL36="kw",SUMPRODUCT(N38:N193,P38:P193,AL38:AL193),SUMPRODUCT(E38:E193,AL38:AL193))</f>
        <v>0</v>
      </c>
      <c r="AM208" s="367"/>
    </row>
    <row r="209" spans="1:39" ht="15">
      <c r="B209" s="315" t="s">
        <v>146</v>
      </c>
      <c r="C209" s="325"/>
      <c r="D209" s="300"/>
      <c r="E209" s="300"/>
      <c r="F209" s="300"/>
      <c r="G209" s="300"/>
      <c r="H209" s="300"/>
      <c r="I209" s="300"/>
      <c r="J209" s="300"/>
      <c r="K209" s="300"/>
      <c r="L209" s="300"/>
      <c r="M209" s="300"/>
      <c r="N209" s="300"/>
      <c r="O209" s="376"/>
      <c r="P209" s="300"/>
      <c r="Q209" s="300"/>
      <c r="R209" s="300"/>
      <c r="S209" s="325"/>
      <c r="T209" s="330"/>
      <c r="U209" s="330"/>
      <c r="V209" s="300"/>
      <c r="W209" s="300"/>
      <c r="X209" s="330"/>
      <c r="Y209" s="312">
        <f>SUMPRODUCT(F38:F193,Y38:Y193)</f>
        <v>18600365.874514598</v>
      </c>
      <c r="Z209" s="312">
        <f>SUMPRODUCT(F38:F193,Z38:Z193)</f>
        <v>11603336.732852133</v>
      </c>
      <c r="AA209" s="312">
        <f>IF(AA36="kw",SUMPRODUCT(N38:N193,Q38:Q193,AA38:AA193),SUMPRODUCT(F38:F193,AA38:AA193))</f>
        <v>112026.63964831112</v>
      </c>
      <c r="AB209" s="312">
        <f>IF(AB36="kw",SUMPRODUCT(N38:N193,Q38:Q193,AB38:AB193),SUMPRODUCT(F38:F193,AB38:AB193))</f>
        <v>0</v>
      </c>
      <c r="AC209" s="312">
        <f>IF(AC36="kw",SUMPRODUCT(N38:N193,Q38:Q193,AC38:AC193),SUMPRODUCT(F38:F193,AC38:AC193))</f>
        <v>0</v>
      </c>
      <c r="AD209" s="312">
        <f>IF(AD36="kw",SUMPRODUCT(N38:N193,Q38:Q193,AD38:AD193),SUMPRODUCT(F38:F193,AD38:AD193))</f>
        <v>0</v>
      </c>
      <c r="AE209" s="312">
        <f>IF(AE36="kw",SUMPRODUCT(N38:N193,Q38:Q193,AE38:AE193),SUMPRODUCT(F38:F193,AE38:AE193))</f>
        <v>0</v>
      </c>
      <c r="AF209" s="312">
        <f>IF(AF36="kw",SUMPRODUCT(N38:N193,Q38:Q193,AF38:AF193),SUMPRODUCT(F38:F193,AF38:AF193))</f>
        <v>0</v>
      </c>
      <c r="AG209" s="312">
        <f>IF(AG36="kw",SUMPRODUCT(N38:N193,Q38:Q193,AG38:AG193),SUMPRODUCT(F38:F193,AG38:AG193))</f>
        <v>0</v>
      </c>
      <c r="AH209" s="312">
        <f>IF(AH36="kw",SUMPRODUCT(N38:N193,Q38:Q193,AH38:AH193),SUMPRODUCT(F38:F193,AH38:AH193))</f>
        <v>0</v>
      </c>
      <c r="AI209" s="312">
        <f>IF(AI36="kw",SUMPRODUCT(N38:N193,Q38:Q193,AI38:AI193),SUMPRODUCT(F38:F193,AI38:AI193))</f>
        <v>0</v>
      </c>
      <c r="AJ209" s="312">
        <f>IF(AJ36="kw",SUMPRODUCT(N38:N193,Q38:Q193,AJ38:AJ193),SUMPRODUCT(F38:F193,AJ38:AJ193))</f>
        <v>0</v>
      </c>
      <c r="AK209" s="312">
        <f>IF(AK36="kw",SUMPRODUCT(N38:N193,Q38:Q193,AK38:AK193),SUMPRODUCT(F38:F193,AK38:AK193))</f>
        <v>0</v>
      </c>
      <c r="AL209" s="312">
        <f>IF(AL36="kw",SUMPRODUCT(N38:N193,Q38:Q193,AL38:AL193),SUMPRODUCT(F38:F193,AL38:AL193))</f>
        <v>0</v>
      </c>
      <c r="AM209" s="357"/>
    </row>
    <row r="210" spans="1:39" ht="15">
      <c r="B210" s="315" t="s">
        <v>147</v>
      </c>
      <c r="C210" s="325"/>
      <c r="D210" s="300"/>
      <c r="E210" s="300"/>
      <c r="F210" s="300"/>
      <c r="G210" s="300"/>
      <c r="H210" s="300"/>
      <c r="I210" s="300"/>
      <c r="J210" s="300"/>
      <c r="K210" s="300"/>
      <c r="L210" s="300"/>
      <c r="M210" s="300"/>
      <c r="N210" s="300"/>
      <c r="O210" s="376"/>
      <c r="P210" s="300"/>
      <c r="Q210" s="300"/>
      <c r="R210" s="300"/>
      <c r="S210" s="325"/>
      <c r="T210" s="330"/>
      <c r="U210" s="330"/>
      <c r="V210" s="300"/>
      <c r="W210" s="300"/>
      <c r="X210" s="330"/>
      <c r="Y210" s="312">
        <f>SUMPRODUCT(G38:G193,Y38:Y193)</f>
        <v>18595293.874514598</v>
      </c>
      <c r="Z210" s="312">
        <f>SUMPRODUCT(G38:G193,Z38:Z193)</f>
        <v>11667394.628651302</v>
      </c>
      <c r="AA210" s="312">
        <f>IF(AA36="kw",SUMPRODUCT(N38:N193,R38:R193,AA38:AA193),SUMPRODUCT(G38:G193,AA38:AA193))</f>
        <v>111126.55304864797</v>
      </c>
      <c r="AB210" s="312">
        <f>IF(AB36="kw",SUMPRODUCT(N38:N193,R38:R193,AB38:AB193),SUMPRODUCT(G38:G193,AB38:AB193))</f>
        <v>0</v>
      </c>
      <c r="AC210" s="312">
        <f>IF(AC36="kw",SUMPRODUCT(N38:N193,R38:R193,AC38:AC193),SUMPRODUCT(G38:G193,AC38:AC193))</f>
        <v>0</v>
      </c>
      <c r="AD210" s="312">
        <f>IF(AD36="kw",SUMPRODUCT(N38:N193,R38:R193,AD38:AD193),SUMPRODUCT(G38:G193,AD38:AD193))</f>
        <v>0</v>
      </c>
      <c r="AE210" s="312">
        <f>IF(AE36="kw",SUMPRODUCT(N38:N193,R38:R193,AE38:AE193),SUMPRODUCT(G38:G193,AE38:AE193))</f>
        <v>0</v>
      </c>
      <c r="AF210" s="312">
        <f>IF(AF36="kw",SUMPRODUCT(N38:N193,R38:R193,AF38:AF193),SUMPRODUCT(G38:G193,AF38:AF193))</f>
        <v>0</v>
      </c>
      <c r="AG210" s="312">
        <f>IF(AG36="kw",SUMPRODUCT(N38:N193,R38:R193,AG38:AG193),SUMPRODUCT(G38:G193,AG38:AG193))</f>
        <v>0</v>
      </c>
      <c r="AH210" s="312">
        <f>IF(AH36="kw",SUMPRODUCT(N38:N193,R38:R193,AH38:AH193),SUMPRODUCT(G38:G193,AH38:AH193))</f>
        <v>0</v>
      </c>
      <c r="AI210" s="312">
        <f>IF(AI36="kw",SUMPRODUCT(N38:N193,R38:R193,AI38:AI193),SUMPRODUCT(G38:G193,AI38:AI193))</f>
        <v>0</v>
      </c>
      <c r="AJ210" s="312">
        <f>IF(AJ36="kw",SUMPRODUCT(N38:N193,R38:R193,AJ38:AJ193),SUMPRODUCT(G38:G193,AJ38:AJ193))</f>
        <v>0</v>
      </c>
      <c r="AK210" s="312">
        <f>IF(AK36="kw",SUMPRODUCT(N38:N193,R38:R193,AK38:AK193),SUMPRODUCT(G38:G193,AK38:AK193))</f>
        <v>0</v>
      </c>
      <c r="AL210" s="312">
        <f>IF(AL36="kw",SUMPRODUCT(N38:N193,R38:R193,AL38:AL193),SUMPRODUCT(G38:G193,AL38:AL193))</f>
        <v>0</v>
      </c>
      <c r="AM210" s="357"/>
    </row>
    <row r="211" spans="1:39" ht="15">
      <c r="B211" s="315" t="s">
        <v>148</v>
      </c>
      <c r="C211" s="325"/>
      <c r="D211" s="300"/>
      <c r="E211" s="300"/>
      <c r="F211" s="300"/>
      <c r="G211" s="300"/>
      <c r="H211" s="300"/>
      <c r="I211" s="300"/>
      <c r="J211" s="300"/>
      <c r="K211" s="300"/>
      <c r="L211" s="300"/>
      <c r="M211" s="300"/>
      <c r="N211" s="300"/>
      <c r="O211" s="376"/>
      <c r="P211" s="300"/>
      <c r="Q211" s="300"/>
      <c r="R211" s="300"/>
      <c r="S211" s="325"/>
      <c r="T211" s="330"/>
      <c r="U211" s="330"/>
      <c r="V211" s="300"/>
      <c r="W211" s="300"/>
      <c r="X211" s="330"/>
      <c r="Y211" s="312">
        <f>SUMPRODUCT(H38:H193,Y38:Y193)</f>
        <v>18532728.874514598</v>
      </c>
      <c r="Z211" s="312">
        <f>SUMPRODUCT(H38:H193,Z38:Z193)</f>
        <v>11532237.909210399</v>
      </c>
      <c r="AA211" s="312">
        <f>IF(AA36="kw",SUMPRODUCT(N38:N193,S38:S193,AA38:AA193),SUMPRODUCT(H38:H193,AA38:AA193))</f>
        <v>111126.55304864797</v>
      </c>
      <c r="AB211" s="312">
        <f>IF(AB36="kw",SUMPRODUCT(N38:N193,S38:S193,AB38:AB193),SUMPRODUCT(H38:H193,AB38:AB193))</f>
        <v>0</v>
      </c>
      <c r="AC211" s="312">
        <f>IF(AC36="kw",SUMPRODUCT(N38:N193,S38:S193,AC38:AC193),SUMPRODUCT(H38:H193,AC38:AC193))</f>
        <v>0</v>
      </c>
      <c r="AD211" s="312">
        <f>IF(AD36="kw",SUMPRODUCT(N38:N193,S38:S193,AD38:AD193),SUMPRODUCT(H38:H193,AD38:AD193))</f>
        <v>0</v>
      </c>
      <c r="AE211" s="312">
        <f>IF(AE36="kw",SUMPRODUCT(N38:N193,S38:S193,AE38:AE193),SUMPRODUCT(H38:H193,AE38:AE193))</f>
        <v>0</v>
      </c>
      <c r="AF211" s="312">
        <f>IF(AF36="kw",SUMPRODUCT(N38:N193,S38:S193,AF38:AF193),SUMPRODUCT(H38:H193,AF38:AF193))</f>
        <v>0</v>
      </c>
      <c r="AG211" s="312">
        <f>IF(AG36="kw",SUMPRODUCT(N38:N193,S38:S193,AG38:AG193),SUMPRODUCT(H38:H193,AG38:AG193))</f>
        <v>0</v>
      </c>
      <c r="AH211" s="312">
        <f>IF(AH36="kw",SUMPRODUCT(N38:N193,S38:S193,AH38:AH193),SUMPRODUCT(H38:H193,AH38:AH193))</f>
        <v>0</v>
      </c>
      <c r="AI211" s="312">
        <f>IF(AI36="kw",SUMPRODUCT(N38:N193,S38:S193,AI38:AI193),SUMPRODUCT(H38:H193,AI38:AI193))</f>
        <v>0</v>
      </c>
      <c r="AJ211" s="312">
        <f>IF(AJ36="kw",SUMPRODUCT(N38:N193,S38:S193,AJ38:AJ193),SUMPRODUCT(H38:H193,AJ38:AJ193))</f>
        <v>0</v>
      </c>
      <c r="AK211" s="312">
        <f>IF(AK36="kw",SUMPRODUCT(N38:N193,S38:S193,AK38:AK193),SUMPRODUCT(H38:H193,AK38:AK193))</f>
        <v>0</v>
      </c>
      <c r="AL211" s="312">
        <f>IF(AL36="kw",SUMPRODUCT(N38:N193,S38:S193,AL38:AL193),SUMPRODUCT(H38:H193,AL38:AL193))</f>
        <v>0</v>
      </c>
      <c r="AM211" s="357"/>
    </row>
    <row r="212" spans="1:39" ht="15">
      <c r="B212" s="451" t="s">
        <v>149</v>
      </c>
      <c r="C212" s="383"/>
      <c r="D212" s="402"/>
      <c r="E212" s="402"/>
      <c r="F212" s="402"/>
      <c r="G212" s="402"/>
      <c r="H212" s="402"/>
      <c r="I212" s="402"/>
      <c r="J212" s="402"/>
      <c r="K212" s="402"/>
      <c r="L212" s="402"/>
      <c r="M212" s="402"/>
      <c r="N212" s="402"/>
      <c r="O212" s="401"/>
      <c r="P212" s="402"/>
      <c r="Q212" s="402"/>
      <c r="R212" s="402"/>
      <c r="S212" s="383"/>
      <c r="T212" s="403"/>
      <c r="U212" s="403"/>
      <c r="V212" s="402"/>
      <c r="W212" s="402"/>
      <c r="X212" s="403"/>
      <c r="Y212" s="347">
        <f>SUMPRODUCT(I38:I193,Y38:Y193)</f>
        <v>18437903.874514598</v>
      </c>
      <c r="Z212" s="347">
        <f>SUMPRODUCT(I38:I193,Z38:Z193)</f>
        <v>11532237.909210399</v>
      </c>
      <c r="AA212" s="347">
        <f>IF(AA36="kw",SUMPRODUCT(N38:N193,T38:T193,AA38:AA193),SUMPRODUCT(I38:I193,AA38:AA193))</f>
        <v>103902.55304864797</v>
      </c>
      <c r="AB212" s="347">
        <f>IF(AB36="kw",SUMPRODUCT(N38:N193,T38:T193,AB38:AB193),SUMPRODUCT(I38:I193,AB38:AB193))</f>
        <v>0</v>
      </c>
      <c r="AC212" s="347">
        <f>IF(AC36="kw",SUMPRODUCT(N38:N193,T38:T193,AC38:AC193),SUMPRODUCT(I38:I193,AC38:AC193))</f>
        <v>0</v>
      </c>
      <c r="AD212" s="347">
        <f>IF(AD36="kw",SUMPRODUCT(N38:N193,T38:T193,AD38:AD193),SUMPRODUCT(I38:I193,AD38:AD193))</f>
        <v>0</v>
      </c>
      <c r="AE212" s="347">
        <f>IF(AE36="kw",SUMPRODUCT(N38:N193,T38:T193,AE38:AE193),SUMPRODUCT(I38:I193,AE38:AE193))</f>
        <v>0</v>
      </c>
      <c r="AF212" s="347">
        <f>IF(AF36="kw",SUMPRODUCT(N38:N193,T38:T193,AF38:AF193),SUMPRODUCT(I38:I193,AF38:AF193))</f>
        <v>0</v>
      </c>
      <c r="AG212" s="347">
        <f>IF(AG36="kw",SUMPRODUCT(N38:N193,T38:T193,AG38:AG193),SUMPRODUCT(I38:I193,AG38:AG193))</f>
        <v>0</v>
      </c>
      <c r="AH212" s="347">
        <f>IF(AH36="kw",SUMPRODUCT(N38:N193,T38:T193,AH38:AH193),SUMPRODUCT(I38:I193,AH38:AH193))</f>
        <v>0</v>
      </c>
      <c r="AI212" s="347">
        <f>IF(AI36="kw",SUMPRODUCT(N38:N193,T38:T193,AI38:AI193),SUMPRODUCT(I38:I193,AI38:AI193))</f>
        <v>0</v>
      </c>
      <c r="AJ212" s="347">
        <f>IF(AJ36="kw",SUMPRODUCT(N38:N193,T38:T193,AJ38:AJ193),SUMPRODUCT(I38:I193,AJ38:AJ193))</f>
        <v>0</v>
      </c>
      <c r="AK212" s="347">
        <f>IF(AK36="kw",SUMPRODUCT(N38:N193,T38:T193,AK38:AK193),SUMPRODUCT(I38:I193,AK38:AK193))</f>
        <v>0</v>
      </c>
      <c r="AL212" s="347">
        <f>IF(AL36="kw",SUMPRODUCT(N38:N193,T38:T193,AL38:AL193),SUMPRODUCT(I38:I193,AL38:AL193))</f>
        <v>0</v>
      </c>
      <c r="AM212" s="404"/>
    </row>
    <row r="213" spans="1:39" ht="20.25" customHeight="1">
      <c r="B213" s="386" t="s">
        <v>226</v>
      </c>
      <c r="C213" s="405"/>
      <c r="D213" s="406"/>
      <c r="E213" s="406"/>
      <c r="F213" s="406"/>
      <c r="G213" s="406"/>
      <c r="H213" s="406"/>
      <c r="I213" s="406"/>
      <c r="J213" s="406"/>
      <c r="K213" s="406"/>
      <c r="L213" s="406"/>
      <c r="M213" s="406"/>
      <c r="N213" s="406"/>
      <c r="O213" s="406"/>
      <c r="P213" s="406"/>
      <c r="Q213" s="406"/>
      <c r="R213" s="406"/>
      <c r="S213" s="389"/>
      <c r="T213" s="390"/>
      <c r="U213" s="406"/>
      <c r="V213" s="406"/>
      <c r="W213" s="406"/>
      <c r="X213" s="406"/>
      <c r="Y213" s="423"/>
      <c r="Z213" s="423"/>
      <c r="AA213" s="423"/>
      <c r="AB213" s="423"/>
      <c r="AC213" s="423"/>
      <c r="AD213" s="423"/>
      <c r="AE213" s="423"/>
      <c r="AF213" s="423"/>
      <c r="AG213" s="423"/>
      <c r="AH213" s="423"/>
      <c r="AI213" s="423"/>
      <c r="AJ213" s="423"/>
      <c r="AK213" s="423"/>
      <c r="AL213" s="423"/>
      <c r="AM213" s="407"/>
    </row>
    <row r="214" spans="1:39" ht="15.6">
      <c r="B214" s="452"/>
    </row>
    <row r="215" spans="1:39" ht="15.6">
      <c r="B215" s="452"/>
    </row>
    <row r="216" spans="1:39" ht="15.6">
      <c r="B216" s="301" t="s">
        <v>276</v>
      </c>
      <c r="C216" s="302"/>
      <c r="D216" s="613" t="s">
        <v>578</v>
      </c>
      <c r="E216" s="275"/>
      <c r="F216" s="613" t="s">
        <v>589</v>
      </c>
      <c r="G216" s="275"/>
      <c r="H216" s="275"/>
      <c r="I216" s="830" t="s">
        <v>803</v>
      </c>
      <c r="J216" s="275"/>
      <c r="K216" s="275"/>
      <c r="L216" s="275"/>
      <c r="M216" s="275"/>
      <c r="N216" s="275"/>
      <c r="O216" s="302"/>
      <c r="P216" s="275"/>
      <c r="Q216" s="275"/>
      <c r="R216" s="275"/>
      <c r="S216" s="275"/>
      <c r="T216" s="275"/>
      <c r="U216" s="275"/>
      <c r="V216" s="275"/>
      <c r="W216" s="275"/>
      <c r="X216" s="275"/>
      <c r="Y216" s="292"/>
      <c r="Z216" s="289"/>
      <c r="AA216" s="289"/>
      <c r="AB216" s="289"/>
      <c r="AC216" s="289"/>
      <c r="AD216" s="289"/>
      <c r="AE216" s="289"/>
      <c r="AF216" s="289"/>
      <c r="AG216" s="289"/>
      <c r="AH216" s="289"/>
      <c r="AI216" s="289"/>
      <c r="AJ216" s="289"/>
      <c r="AK216" s="289"/>
      <c r="AL216" s="289"/>
      <c r="AM216" s="303"/>
    </row>
    <row r="217" spans="1:39" ht="34.5" customHeight="1">
      <c r="B217" s="938" t="s">
        <v>213</v>
      </c>
      <c r="C217" s="940" t="s">
        <v>33</v>
      </c>
      <c r="D217" s="305" t="s">
        <v>427</v>
      </c>
      <c r="E217" s="942" t="s">
        <v>211</v>
      </c>
      <c r="F217" s="943"/>
      <c r="G217" s="943"/>
      <c r="H217" s="943"/>
      <c r="I217" s="943"/>
      <c r="J217" s="943"/>
      <c r="K217" s="943"/>
      <c r="L217" s="943"/>
      <c r="M217" s="944"/>
      <c r="N217" s="949" t="s">
        <v>215</v>
      </c>
      <c r="O217" s="305" t="s">
        <v>428</v>
      </c>
      <c r="P217" s="942" t="s">
        <v>214</v>
      </c>
      <c r="Q217" s="943"/>
      <c r="R217" s="943"/>
      <c r="S217" s="943"/>
      <c r="T217" s="943"/>
      <c r="U217" s="943"/>
      <c r="V217" s="943"/>
      <c r="W217" s="943"/>
      <c r="X217" s="944"/>
      <c r="Y217" s="946" t="s">
        <v>246</v>
      </c>
      <c r="Z217" s="947"/>
      <c r="AA217" s="947"/>
      <c r="AB217" s="947"/>
      <c r="AC217" s="947"/>
      <c r="AD217" s="947"/>
      <c r="AE217" s="947"/>
      <c r="AF217" s="947"/>
      <c r="AG217" s="947"/>
      <c r="AH217" s="947"/>
      <c r="AI217" s="947"/>
      <c r="AJ217" s="947"/>
      <c r="AK217" s="947"/>
      <c r="AL217" s="947"/>
      <c r="AM217" s="948"/>
    </row>
    <row r="218" spans="1:39" ht="60.75" customHeight="1">
      <c r="B218" s="939"/>
      <c r="C218" s="941"/>
      <c r="D218" s="306">
        <v>2016</v>
      </c>
      <c r="E218" s="306">
        <v>2017</v>
      </c>
      <c r="F218" s="306">
        <v>2018</v>
      </c>
      <c r="G218" s="306">
        <v>2019</v>
      </c>
      <c r="H218" s="306">
        <v>2020</v>
      </c>
      <c r="I218" s="306">
        <v>2021</v>
      </c>
      <c r="J218" s="306">
        <v>2022</v>
      </c>
      <c r="K218" s="306">
        <v>2023</v>
      </c>
      <c r="L218" s="306">
        <v>2024</v>
      </c>
      <c r="M218" s="306">
        <v>2025</v>
      </c>
      <c r="N218" s="950"/>
      <c r="O218" s="306">
        <v>2016</v>
      </c>
      <c r="P218" s="306">
        <v>2017</v>
      </c>
      <c r="Q218" s="306">
        <v>2018</v>
      </c>
      <c r="R218" s="306">
        <v>2019</v>
      </c>
      <c r="S218" s="306">
        <v>2020</v>
      </c>
      <c r="T218" s="306">
        <v>2021</v>
      </c>
      <c r="U218" s="306">
        <v>2022</v>
      </c>
      <c r="V218" s="306">
        <v>2023</v>
      </c>
      <c r="W218" s="306">
        <v>2024</v>
      </c>
      <c r="X218" s="306">
        <v>2025</v>
      </c>
      <c r="Y218" s="306" t="str">
        <f>'1.  LRAMVA Summary'!D51</f>
        <v>Residential</v>
      </c>
      <c r="Z218" s="306" t="str">
        <f>'1.  LRAMVA Summary'!E51</f>
        <v>GS&lt;50 kW</v>
      </c>
      <c r="AA218" s="306" t="str">
        <f>'1.  LRAMVA Summary'!F51</f>
        <v>GS&gt;50 kW</v>
      </c>
      <c r="AB218" s="306" t="str">
        <f>'1.  LRAMVA Summary'!G51</f>
        <v>Large Use</v>
      </c>
      <c r="AC218" s="306" t="str">
        <f>'1.  LRAMVA Summary'!H51</f>
        <v>Unmetered Scattered Load</v>
      </c>
      <c r="AD218" s="306" t="str">
        <f>'1.  LRAMVA Summary'!I51</f>
        <v>Sentinel Lighting</v>
      </c>
      <c r="AE218" s="306" t="str">
        <f>'1.  LRAMVA Summary'!J51</f>
        <v>Street Lighting</v>
      </c>
      <c r="AF218" s="306" t="str">
        <f>'1.  LRAMVA Summary'!K51</f>
        <v/>
      </c>
      <c r="AG218" s="306" t="str">
        <f>'1.  LRAMVA Summary'!L51</f>
        <v/>
      </c>
      <c r="AH218" s="306" t="str">
        <f>'1.  LRAMVA Summary'!M51</f>
        <v/>
      </c>
      <c r="AI218" s="306" t="str">
        <f>'1.  LRAMVA Summary'!N51</f>
        <v/>
      </c>
      <c r="AJ218" s="306" t="str">
        <f>'1.  LRAMVA Summary'!O51</f>
        <v/>
      </c>
      <c r="AK218" s="306" t="str">
        <f>'1.  LRAMVA Summary'!P51</f>
        <v/>
      </c>
      <c r="AL218" s="306" t="str">
        <f>'1.  LRAMVA Summary'!Q51</f>
        <v/>
      </c>
      <c r="AM218" s="308" t="str">
        <f>'1.  LRAMVA Summary'!R51</f>
        <v>Total</v>
      </c>
    </row>
    <row r="219" spans="1:39" ht="15.75" customHeight="1">
      <c r="B219" s="541" t="s">
        <v>518</v>
      </c>
      <c r="C219" s="310"/>
      <c r="D219" s="310"/>
      <c r="E219" s="310"/>
      <c r="F219" s="310"/>
      <c r="G219" s="310"/>
      <c r="H219" s="310"/>
      <c r="I219" s="310"/>
      <c r="J219" s="310"/>
      <c r="K219" s="310"/>
      <c r="L219" s="310"/>
      <c r="M219" s="310"/>
      <c r="N219" s="311"/>
      <c r="O219" s="310"/>
      <c r="P219" s="310"/>
      <c r="Q219" s="310"/>
      <c r="R219" s="310"/>
      <c r="S219" s="310"/>
      <c r="T219" s="310"/>
      <c r="U219" s="310"/>
      <c r="V219" s="310"/>
      <c r="W219" s="310"/>
      <c r="X219" s="310"/>
      <c r="Y219" s="312" t="str">
        <f>'1.  LRAMVA Summary'!D52</f>
        <v>kWh</v>
      </c>
      <c r="Z219" s="312" t="str">
        <f>'1.  LRAMVA Summary'!E52</f>
        <v>kWh</v>
      </c>
      <c r="AA219" s="312" t="str">
        <f>'1.  LRAMVA Summary'!F52</f>
        <v>kW</v>
      </c>
      <c r="AB219" s="312" t="str">
        <f>'1.  LRAMVA Summary'!G52</f>
        <v>kW</v>
      </c>
      <c r="AC219" s="312" t="str">
        <f>'1.  LRAMVA Summary'!H52</f>
        <v>kWh</v>
      </c>
      <c r="AD219" s="312" t="str">
        <f>'1.  LRAMVA Summary'!I52</f>
        <v>kW</v>
      </c>
      <c r="AE219" s="312" t="str">
        <f>'1.  LRAMVA Summary'!J52</f>
        <v>kW</v>
      </c>
      <c r="AF219" s="312" t="str">
        <f>'1.  LRAMVA Summary'!K52</f>
        <v/>
      </c>
      <c r="AG219" s="312" t="str">
        <f>'1.  LRAMVA Summary'!L52</f>
        <v/>
      </c>
      <c r="AH219" s="312" t="str">
        <f>'1.  LRAMVA Summary'!M52</f>
        <v/>
      </c>
      <c r="AI219" s="312" t="str">
        <f>'1.  LRAMVA Summary'!N52</f>
        <v/>
      </c>
      <c r="AJ219" s="312" t="str">
        <f>'1.  LRAMVA Summary'!O52</f>
        <v/>
      </c>
      <c r="AK219" s="312" t="str">
        <f>'1.  LRAMVA Summary'!P52</f>
        <v/>
      </c>
      <c r="AL219" s="312" t="str">
        <f>'1.  LRAMVA Summary'!Q52</f>
        <v/>
      </c>
      <c r="AM219" s="313"/>
    </row>
    <row r="220" spans="1:39" ht="15.6" hidden="1" outlineLevel="1">
      <c r="B220" s="309" t="s">
        <v>511</v>
      </c>
      <c r="C220" s="310"/>
      <c r="D220" s="310"/>
      <c r="E220" s="310"/>
      <c r="F220" s="310"/>
      <c r="G220" s="310"/>
      <c r="H220" s="310"/>
      <c r="I220" s="310"/>
      <c r="J220" s="310"/>
      <c r="K220" s="310"/>
      <c r="L220" s="310"/>
      <c r="M220" s="310"/>
      <c r="N220" s="311"/>
      <c r="O220" s="310"/>
      <c r="P220" s="310"/>
      <c r="Q220" s="310"/>
      <c r="R220" s="310"/>
      <c r="S220" s="310"/>
      <c r="T220" s="310"/>
      <c r="U220" s="310"/>
      <c r="V220" s="310"/>
      <c r="W220" s="310"/>
      <c r="X220" s="310"/>
      <c r="Y220" s="312"/>
      <c r="Z220" s="312"/>
      <c r="AA220" s="312"/>
      <c r="AB220" s="312"/>
      <c r="AC220" s="312"/>
      <c r="AD220" s="312"/>
      <c r="AE220" s="312"/>
      <c r="AF220" s="312"/>
      <c r="AG220" s="312"/>
      <c r="AH220" s="312"/>
      <c r="AI220" s="312"/>
      <c r="AJ220" s="312"/>
      <c r="AK220" s="312"/>
      <c r="AL220" s="312"/>
      <c r="AM220" s="313"/>
    </row>
    <row r="221" spans="1:39" ht="15" hidden="1" outlineLevel="1">
      <c r="A221" s="544">
        <v>1</v>
      </c>
      <c r="B221" s="543" t="s">
        <v>95</v>
      </c>
      <c r="C221" s="312" t="s">
        <v>25</v>
      </c>
      <c r="D221" s="316"/>
      <c r="E221" s="316"/>
      <c r="F221" s="316"/>
      <c r="G221" s="316"/>
      <c r="H221" s="316"/>
      <c r="I221" s="316"/>
      <c r="J221" s="316"/>
      <c r="K221" s="316"/>
      <c r="L221" s="316"/>
      <c r="M221" s="316"/>
      <c r="N221" s="312"/>
      <c r="O221" s="316"/>
      <c r="P221" s="316"/>
      <c r="Q221" s="316"/>
      <c r="R221" s="316"/>
      <c r="S221" s="316"/>
      <c r="T221" s="316"/>
      <c r="U221" s="316"/>
      <c r="V221" s="316"/>
      <c r="W221" s="316"/>
      <c r="X221" s="316"/>
      <c r="Y221" s="424"/>
      <c r="Z221" s="424"/>
      <c r="AA221" s="424"/>
      <c r="AB221" s="424"/>
      <c r="AC221" s="424"/>
      <c r="AD221" s="424"/>
      <c r="AE221" s="424"/>
      <c r="AF221" s="424"/>
      <c r="AG221" s="424"/>
      <c r="AH221" s="424"/>
      <c r="AI221" s="424"/>
      <c r="AJ221" s="424"/>
      <c r="AK221" s="424"/>
      <c r="AL221" s="424"/>
      <c r="AM221" s="317">
        <f>SUM(Y221:AL221)</f>
        <v>0</v>
      </c>
    </row>
    <row r="222" spans="1:39" ht="15" hidden="1" outlineLevel="1">
      <c r="B222" s="315" t="s">
        <v>292</v>
      </c>
      <c r="C222" s="312" t="s">
        <v>164</v>
      </c>
      <c r="D222" s="316"/>
      <c r="E222" s="316"/>
      <c r="F222" s="316"/>
      <c r="G222" s="316"/>
      <c r="H222" s="316"/>
      <c r="I222" s="316"/>
      <c r="J222" s="316"/>
      <c r="K222" s="316"/>
      <c r="L222" s="316"/>
      <c r="M222" s="316"/>
      <c r="N222" s="482"/>
      <c r="O222" s="316"/>
      <c r="P222" s="316"/>
      <c r="Q222" s="316"/>
      <c r="R222" s="316"/>
      <c r="S222" s="316"/>
      <c r="T222" s="316"/>
      <c r="U222" s="316"/>
      <c r="V222" s="316"/>
      <c r="W222" s="316"/>
      <c r="X222" s="316"/>
      <c r="Y222" s="425">
        <f>Y221</f>
        <v>0</v>
      </c>
      <c r="Z222" s="425">
        <f t="shared" ref="Z222" si="579">Z221</f>
        <v>0</v>
      </c>
      <c r="AA222" s="425">
        <f t="shared" ref="AA222" si="580">AA221</f>
        <v>0</v>
      </c>
      <c r="AB222" s="425">
        <f t="shared" ref="AB222" si="581">AB221</f>
        <v>0</v>
      </c>
      <c r="AC222" s="425">
        <f t="shared" ref="AC222" si="582">AC221</f>
        <v>0</v>
      </c>
      <c r="AD222" s="425">
        <f t="shared" ref="AD222" si="583">AD221</f>
        <v>0</v>
      </c>
      <c r="AE222" s="425">
        <f t="shared" ref="AE222" si="584">AE221</f>
        <v>0</v>
      </c>
      <c r="AF222" s="425">
        <f t="shared" ref="AF222" si="585">AF221</f>
        <v>0</v>
      </c>
      <c r="AG222" s="425">
        <f t="shared" ref="AG222" si="586">AG221</f>
        <v>0</v>
      </c>
      <c r="AH222" s="425">
        <f t="shared" ref="AH222" si="587">AH221</f>
        <v>0</v>
      </c>
      <c r="AI222" s="425">
        <f t="shared" ref="AI222" si="588">AI221</f>
        <v>0</v>
      </c>
      <c r="AJ222" s="425">
        <f t="shared" ref="AJ222" si="589">AJ221</f>
        <v>0</v>
      </c>
      <c r="AK222" s="425">
        <f t="shared" ref="AK222" si="590">AK221</f>
        <v>0</v>
      </c>
      <c r="AL222" s="425">
        <f t="shared" ref="AL222" si="591">AL221</f>
        <v>0</v>
      </c>
      <c r="AM222" s="318"/>
    </row>
    <row r="223" spans="1:39" ht="15.6" hidden="1" outlineLevel="1">
      <c r="B223" s="319"/>
      <c r="C223" s="320"/>
      <c r="D223" s="320"/>
      <c r="E223" s="320"/>
      <c r="F223" s="320"/>
      <c r="G223" s="320"/>
      <c r="H223" s="320"/>
      <c r="I223" s="320"/>
      <c r="J223" s="320"/>
      <c r="K223" s="320"/>
      <c r="L223" s="320"/>
      <c r="M223" s="320"/>
      <c r="N223" s="321"/>
      <c r="O223" s="320"/>
      <c r="P223" s="320"/>
      <c r="Q223" s="320"/>
      <c r="R223" s="320"/>
      <c r="S223" s="320"/>
      <c r="T223" s="320"/>
      <c r="U223" s="320"/>
      <c r="V223" s="320"/>
      <c r="W223" s="320"/>
      <c r="X223" s="320"/>
      <c r="Y223" s="426"/>
      <c r="Z223" s="427"/>
      <c r="AA223" s="427"/>
      <c r="AB223" s="427"/>
      <c r="AC223" s="427"/>
      <c r="AD223" s="427"/>
      <c r="AE223" s="427"/>
      <c r="AF223" s="427"/>
      <c r="AG223" s="427"/>
      <c r="AH223" s="427"/>
      <c r="AI223" s="427"/>
      <c r="AJ223" s="427"/>
      <c r="AK223" s="427"/>
      <c r="AL223" s="427"/>
      <c r="AM223" s="323"/>
    </row>
    <row r="224" spans="1:39" ht="15" hidden="1" outlineLevel="1">
      <c r="A224" s="544">
        <v>2</v>
      </c>
      <c r="B224" s="543" t="s">
        <v>96</v>
      </c>
      <c r="C224" s="312" t="s">
        <v>25</v>
      </c>
      <c r="D224" s="316"/>
      <c r="E224" s="316"/>
      <c r="F224" s="316"/>
      <c r="G224" s="316"/>
      <c r="H224" s="316"/>
      <c r="I224" s="316"/>
      <c r="J224" s="316"/>
      <c r="K224" s="316"/>
      <c r="L224" s="316"/>
      <c r="M224" s="316"/>
      <c r="N224" s="312"/>
      <c r="O224" s="316"/>
      <c r="P224" s="316"/>
      <c r="Q224" s="316"/>
      <c r="R224" s="316"/>
      <c r="S224" s="316"/>
      <c r="T224" s="316"/>
      <c r="U224" s="316"/>
      <c r="V224" s="316"/>
      <c r="W224" s="316"/>
      <c r="X224" s="316"/>
      <c r="Y224" s="424"/>
      <c r="Z224" s="424"/>
      <c r="AA224" s="424"/>
      <c r="AB224" s="424"/>
      <c r="AC224" s="424"/>
      <c r="AD224" s="424"/>
      <c r="AE224" s="424"/>
      <c r="AF224" s="424"/>
      <c r="AG224" s="424"/>
      <c r="AH224" s="424"/>
      <c r="AI224" s="424"/>
      <c r="AJ224" s="424"/>
      <c r="AK224" s="424"/>
      <c r="AL224" s="424"/>
      <c r="AM224" s="317">
        <f>SUM(Y224:AL224)</f>
        <v>0</v>
      </c>
    </row>
    <row r="225" spans="1:39" ht="15" hidden="1" outlineLevel="1">
      <c r="B225" s="315" t="s">
        <v>292</v>
      </c>
      <c r="C225" s="312" t="s">
        <v>164</v>
      </c>
      <c r="D225" s="316"/>
      <c r="E225" s="316"/>
      <c r="F225" s="316"/>
      <c r="G225" s="316"/>
      <c r="H225" s="316"/>
      <c r="I225" s="316"/>
      <c r="J225" s="316"/>
      <c r="K225" s="316"/>
      <c r="L225" s="316"/>
      <c r="M225" s="316"/>
      <c r="N225" s="482"/>
      <c r="O225" s="316"/>
      <c r="P225" s="316"/>
      <c r="Q225" s="316"/>
      <c r="R225" s="316"/>
      <c r="S225" s="316"/>
      <c r="T225" s="316"/>
      <c r="U225" s="316"/>
      <c r="V225" s="316"/>
      <c r="W225" s="316"/>
      <c r="X225" s="316"/>
      <c r="Y225" s="425">
        <f>Y224</f>
        <v>0</v>
      </c>
      <c r="Z225" s="425">
        <f t="shared" ref="Z225" si="592">Z224</f>
        <v>0</v>
      </c>
      <c r="AA225" s="425">
        <f t="shared" ref="AA225" si="593">AA224</f>
        <v>0</v>
      </c>
      <c r="AB225" s="425">
        <f t="shared" ref="AB225" si="594">AB224</f>
        <v>0</v>
      </c>
      <c r="AC225" s="425">
        <f t="shared" ref="AC225" si="595">AC224</f>
        <v>0</v>
      </c>
      <c r="AD225" s="425">
        <f t="shared" ref="AD225" si="596">AD224</f>
        <v>0</v>
      </c>
      <c r="AE225" s="425">
        <f t="shared" ref="AE225" si="597">AE224</f>
        <v>0</v>
      </c>
      <c r="AF225" s="425">
        <f t="shared" ref="AF225" si="598">AF224</f>
        <v>0</v>
      </c>
      <c r="AG225" s="425">
        <f t="shared" ref="AG225" si="599">AG224</f>
        <v>0</v>
      </c>
      <c r="AH225" s="425">
        <f t="shared" ref="AH225" si="600">AH224</f>
        <v>0</v>
      </c>
      <c r="AI225" s="425">
        <f t="shared" ref="AI225" si="601">AI224</f>
        <v>0</v>
      </c>
      <c r="AJ225" s="425">
        <f t="shared" ref="AJ225" si="602">AJ224</f>
        <v>0</v>
      </c>
      <c r="AK225" s="425">
        <f t="shared" ref="AK225" si="603">AK224</f>
        <v>0</v>
      </c>
      <c r="AL225" s="425">
        <f t="shared" ref="AL225" si="604">AL224</f>
        <v>0</v>
      </c>
      <c r="AM225" s="318"/>
    </row>
    <row r="226" spans="1:39" ht="15.6" hidden="1" outlineLevel="1">
      <c r="B226" s="319"/>
      <c r="C226" s="320"/>
      <c r="D226" s="325"/>
      <c r="E226" s="325"/>
      <c r="F226" s="325"/>
      <c r="G226" s="325"/>
      <c r="H226" s="325"/>
      <c r="I226" s="325"/>
      <c r="J226" s="325"/>
      <c r="K226" s="325"/>
      <c r="L226" s="325"/>
      <c r="M226" s="325"/>
      <c r="N226" s="321"/>
      <c r="O226" s="325"/>
      <c r="P226" s="325"/>
      <c r="Q226" s="325"/>
      <c r="R226" s="325"/>
      <c r="S226" s="325"/>
      <c r="T226" s="325"/>
      <c r="U226" s="325"/>
      <c r="V226" s="325"/>
      <c r="W226" s="325"/>
      <c r="X226" s="325"/>
      <c r="Y226" s="426"/>
      <c r="Z226" s="427"/>
      <c r="AA226" s="427"/>
      <c r="AB226" s="427"/>
      <c r="AC226" s="427"/>
      <c r="AD226" s="427"/>
      <c r="AE226" s="427"/>
      <c r="AF226" s="427"/>
      <c r="AG226" s="427"/>
      <c r="AH226" s="427"/>
      <c r="AI226" s="427"/>
      <c r="AJ226" s="427"/>
      <c r="AK226" s="427"/>
      <c r="AL226" s="427"/>
      <c r="AM226" s="323"/>
    </row>
    <row r="227" spans="1:39" ht="15" hidden="1" outlineLevel="1">
      <c r="A227" s="544">
        <v>3</v>
      </c>
      <c r="B227" s="543" t="s">
        <v>97</v>
      </c>
      <c r="C227" s="312" t="s">
        <v>25</v>
      </c>
      <c r="D227" s="316"/>
      <c r="E227" s="316"/>
      <c r="F227" s="316"/>
      <c r="G227" s="316"/>
      <c r="H227" s="316"/>
      <c r="I227" s="316"/>
      <c r="J227" s="316"/>
      <c r="K227" s="316"/>
      <c r="L227" s="316"/>
      <c r="M227" s="316"/>
      <c r="N227" s="312"/>
      <c r="O227" s="316"/>
      <c r="P227" s="316"/>
      <c r="Q227" s="316"/>
      <c r="R227" s="316"/>
      <c r="S227" s="316"/>
      <c r="T227" s="316"/>
      <c r="U227" s="316"/>
      <c r="V227" s="316"/>
      <c r="W227" s="316"/>
      <c r="X227" s="316"/>
      <c r="Y227" s="424"/>
      <c r="Z227" s="424"/>
      <c r="AA227" s="424"/>
      <c r="AB227" s="424"/>
      <c r="AC227" s="424"/>
      <c r="AD227" s="424"/>
      <c r="AE227" s="424"/>
      <c r="AF227" s="424"/>
      <c r="AG227" s="424"/>
      <c r="AH227" s="424"/>
      <c r="AI227" s="424"/>
      <c r="AJ227" s="424"/>
      <c r="AK227" s="424"/>
      <c r="AL227" s="424"/>
      <c r="AM227" s="317">
        <f>SUM(Y227:AL227)</f>
        <v>0</v>
      </c>
    </row>
    <row r="228" spans="1:39" ht="15" hidden="1" outlineLevel="1">
      <c r="B228" s="315" t="s">
        <v>292</v>
      </c>
      <c r="C228" s="312" t="s">
        <v>164</v>
      </c>
      <c r="D228" s="316"/>
      <c r="E228" s="316"/>
      <c r="F228" s="316"/>
      <c r="G228" s="316"/>
      <c r="H228" s="316"/>
      <c r="I228" s="316"/>
      <c r="J228" s="316"/>
      <c r="K228" s="316"/>
      <c r="L228" s="316"/>
      <c r="M228" s="316"/>
      <c r="N228" s="482"/>
      <c r="O228" s="316"/>
      <c r="P228" s="316"/>
      <c r="Q228" s="316"/>
      <c r="R228" s="316"/>
      <c r="S228" s="316"/>
      <c r="T228" s="316"/>
      <c r="U228" s="316"/>
      <c r="V228" s="316"/>
      <c r="W228" s="316"/>
      <c r="X228" s="316"/>
      <c r="Y228" s="425">
        <f>Y227</f>
        <v>0</v>
      </c>
      <c r="Z228" s="425">
        <f t="shared" ref="Z228" si="605">Z227</f>
        <v>0</v>
      </c>
      <c r="AA228" s="425">
        <f t="shared" ref="AA228" si="606">AA227</f>
        <v>0</v>
      </c>
      <c r="AB228" s="425">
        <f t="shared" ref="AB228" si="607">AB227</f>
        <v>0</v>
      </c>
      <c r="AC228" s="425">
        <f t="shared" ref="AC228" si="608">AC227</f>
        <v>0</v>
      </c>
      <c r="AD228" s="425">
        <f t="shared" ref="AD228" si="609">AD227</f>
        <v>0</v>
      </c>
      <c r="AE228" s="425">
        <f t="shared" ref="AE228" si="610">AE227</f>
        <v>0</v>
      </c>
      <c r="AF228" s="425">
        <f t="shared" ref="AF228" si="611">AF227</f>
        <v>0</v>
      </c>
      <c r="AG228" s="425">
        <f t="shared" ref="AG228" si="612">AG227</f>
        <v>0</v>
      </c>
      <c r="AH228" s="425">
        <f t="shared" ref="AH228" si="613">AH227</f>
        <v>0</v>
      </c>
      <c r="AI228" s="425">
        <f t="shared" ref="AI228" si="614">AI227</f>
        <v>0</v>
      </c>
      <c r="AJ228" s="425">
        <f t="shared" ref="AJ228" si="615">AJ227</f>
        <v>0</v>
      </c>
      <c r="AK228" s="425">
        <f t="shared" ref="AK228" si="616">AK227</f>
        <v>0</v>
      </c>
      <c r="AL228" s="425">
        <f t="shared" ref="AL228" si="617">AL227</f>
        <v>0</v>
      </c>
      <c r="AM228" s="318"/>
    </row>
    <row r="229" spans="1:39" ht="15" hidden="1" outlineLevel="1">
      <c r="B229" s="315"/>
      <c r="C229" s="326"/>
      <c r="D229" s="312"/>
      <c r="E229" s="312"/>
      <c r="F229" s="312"/>
      <c r="G229" s="312"/>
      <c r="H229" s="312"/>
      <c r="I229" s="312"/>
      <c r="J229" s="312"/>
      <c r="K229" s="312"/>
      <c r="L229" s="312"/>
      <c r="M229" s="312"/>
      <c r="N229" s="312"/>
      <c r="O229" s="312"/>
      <c r="P229" s="312"/>
      <c r="Q229" s="312"/>
      <c r="R229" s="312"/>
      <c r="S229" s="312"/>
      <c r="T229" s="312"/>
      <c r="U229" s="312"/>
      <c r="V229" s="312"/>
      <c r="W229" s="312"/>
      <c r="X229" s="312"/>
      <c r="Y229" s="426"/>
      <c r="Z229" s="426"/>
      <c r="AA229" s="426"/>
      <c r="AB229" s="426"/>
      <c r="AC229" s="426"/>
      <c r="AD229" s="426"/>
      <c r="AE229" s="426"/>
      <c r="AF229" s="426"/>
      <c r="AG229" s="426"/>
      <c r="AH229" s="426"/>
      <c r="AI229" s="426"/>
      <c r="AJ229" s="426"/>
      <c r="AK229" s="426"/>
      <c r="AL229" s="426"/>
      <c r="AM229" s="327"/>
    </row>
    <row r="230" spans="1:39" ht="15" hidden="1" outlineLevel="1">
      <c r="A230" s="544">
        <v>4</v>
      </c>
      <c r="B230" s="543" t="s">
        <v>98</v>
      </c>
      <c r="C230" s="312" t="s">
        <v>25</v>
      </c>
      <c r="D230" s="316"/>
      <c r="E230" s="316"/>
      <c r="F230" s="316"/>
      <c r="G230" s="316"/>
      <c r="H230" s="316"/>
      <c r="I230" s="316"/>
      <c r="J230" s="316"/>
      <c r="K230" s="316"/>
      <c r="L230" s="316"/>
      <c r="M230" s="316"/>
      <c r="N230" s="312"/>
      <c r="O230" s="316"/>
      <c r="P230" s="316"/>
      <c r="Q230" s="316"/>
      <c r="R230" s="316"/>
      <c r="S230" s="316"/>
      <c r="T230" s="316"/>
      <c r="U230" s="316"/>
      <c r="V230" s="316"/>
      <c r="W230" s="316"/>
      <c r="X230" s="316"/>
      <c r="Y230" s="424"/>
      <c r="Z230" s="424"/>
      <c r="AA230" s="424"/>
      <c r="AB230" s="424"/>
      <c r="AC230" s="424"/>
      <c r="AD230" s="424"/>
      <c r="AE230" s="424"/>
      <c r="AF230" s="424"/>
      <c r="AG230" s="424"/>
      <c r="AH230" s="424"/>
      <c r="AI230" s="424"/>
      <c r="AJ230" s="424"/>
      <c r="AK230" s="424"/>
      <c r="AL230" s="424"/>
      <c r="AM230" s="317">
        <f>SUM(Y230:AL230)</f>
        <v>0</v>
      </c>
    </row>
    <row r="231" spans="1:39" ht="15" hidden="1" outlineLevel="1">
      <c r="B231" s="315" t="s">
        <v>292</v>
      </c>
      <c r="C231" s="312" t="s">
        <v>164</v>
      </c>
      <c r="D231" s="316"/>
      <c r="E231" s="316"/>
      <c r="F231" s="316"/>
      <c r="G231" s="316"/>
      <c r="H231" s="316"/>
      <c r="I231" s="316"/>
      <c r="J231" s="316"/>
      <c r="K231" s="316"/>
      <c r="L231" s="316"/>
      <c r="M231" s="316"/>
      <c r="N231" s="482"/>
      <c r="O231" s="316"/>
      <c r="P231" s="316"/>
      <c r="Q231" s="316"/>
      <c r="R231" s="316"/>
      <c r="S231" s="316"/>
      <c r="T231" s="316"/>
      <c r="U231" s="316"/>
      <c r="V231" s="316"/>
      <c r="W231" s="316"/>
      <c r="X231" s="316"/>
      <c r="Y231" s="425">
        <f>Y230</f>
        <v>0</v>
      </c>
      <c r="Z231" s="425">
        <f t="shared" ref="Z231" si="618">Z230</f>
        <v>0</v>
      </c>
      <c r="AA231" s="425">
        <f t="shared" ref="AA231" si="619">AA230</f>
        <v>0</v>
      </c>
      <c r="AB231" s="425">
        <f t="shared" ref="AB231" si="620">AB230</f>
        <v>0</v>
      </c>
      <c r="AC231" s="425">
        <f t="shared" ref="AC231" si="621">AC230</f>
        <v>0</v>
      </c>
      <c r="AD231" s="425">
        <f t="shared" ref="AD231" si="622">AD230</f>
        <v>0</v>
      </c>
      <c r="AE231" s="425">
        <f t="shared" ref="AE231" si="623">AE230</f>
        <v>0</v>
      </c>
      <c r="AF231" s="425">
        <f t="shared" ref="AF231" si="624">AF230</f>
        <v>0</v>
      </c>
      <c r="AG231" s="425">
        <f t="shared" ref="AG231" si="625">AG230</f>
        <v>0</v>
      </c>
      <c r="AH231" s="425">
        <f t="shared" ref="AH231" si="626">AH230</f>
        <v>0</v>
      </c>
      <c r="AI231" s="425">
        <f t="shared" ref="AI231" si="627">AI230</f>
        <v>0</v>
      </c>
      <c r="AJ231" s="425">
        <f t="shared" ref="AJ231" si="628">AJ230</f>
        <v>0</v>
      </c>
      <c r="AK231" s="425">
        <f t="shared" ref="AK231" si="629">AK230</f>
        <v>0</v>
      </c>
      <c r="AL231" s="425">
        <f t="shared" ref="AL231" si="630">AL230</f>
        <v>0</v>
      </c>
      <c r="AM231" s="318"/>
    </row>
    <row r="232" spans="1:39" ht="15" hidden="1" outlineLevel="1">
      <c r="B232" s="315"/>
      <c r="C232" s="326"/>
      <c r="D232" s="325"/>
      <c r="E232" s="325"/>
      <c r="F232" s="325"/>
      <c r="G232" s="325"/>
      <c r="H232" s="325"/>
      <c r="I232" s="325"/>
      <c r="J232" s="325"/>
      <c r="K232" s="325"/>
      <c r="L232" s="325"/>
      <c r="M232" s="325"/>
      <c r="N232" s="312"/>
      <c r="O232" s="325"/>
      <c r="P232" s="325"/>
      <c r="Q232" s="325"/>
      <c r="R232" s="325"/>
      <c r="S232" s="325"/>
      <c r="T232" s="325"/>
      <c r="U232" s="325"/>
      <c r="V232" s="325"/>
      <c r="W232" s="325"/>
      <c r="X232" s="325"/>
      <c r="Y232" s="426"/>
      <c r="Z232" s="426"/>
      <c r="AA232" s="426"/>
      <c r="AB232" s="426"/>
      <c r="AC232" s="426"/>
      <c r="AD232" s="426"/>
      <c r="AE232" s="426"/>
      <c r="AF232" s="426"/>
      <c r="AG232" s="426"/>
      <c r="AH232" s="426"/>
      <c r="AI232" s="426"/>
      <c r="AJ232" s="426"/>
      <c r="AK232" s="426"/>
      <c r="AL232" s="426"/>
      <c r="AM232" s="327"/>
    </row>
    <row r="233" spans="1:39" ht="30" hidden="1" outlineLevel="1">
      <c r="A233" s="544">
        <v>5</v>
      </c>
      <c r="B233" s="543" t="s">
        <v>99</v>
      </c>
      <c r="C233" s="312" t="s">
        <v>25</v>
      </c>
      <c r="D233" s="316"/>
      <c r="E233" s="316"/>
      <c r="F233" s="316"/>
      <c r="G233" s="316"/>
      <c r="H233" s="316"/>
      <c r="I233" s="316"/>
      <c r="J233" s="316"/>
      <c r="K233" s="316"/>
      <c r="L233" s="316"/>
      <c r="M233" s="316"/>
      <c r="N233" s="312"/>
      <c r="O233" s="316"/>
      <c r="P233" s="316"/>
      <c r="Q233" s="316"/>
      <c r="R233" s="316"/>
      <c r="S233" s="316"/>
      <c r="T233" s="316"/>
      <c r="U233" s="316"/>
      <c r="V233" s="316"/>
      <c r="W233" s="316"/>
      <c r="X233" s="316"/>
      <c r="Y233" s="424"/>
      <c r="Z233" s="424"/>
      <c r="AA233" s="424"/>
      <c r="AB233" s="424"/>
      <c r="AC233" s="424"/>
      <c r="AD233" s="424"/>
      <c r="AE233" s="424"/>
      <c r="AF233" s="424"/>
      <c r="AG233" s="424"/>
      <c r="AH233" s="424"/>
      <c r="AI233" s="424"/>
      <c r="AJ233" s="424"/>
      <c r="AK233" s="424"/>
      <c r="AL233" s="424"/>
      <c r="AM233" s="317">
        <f>SUM(Y233:AL233)</f>
        <v>0</v>
      </c>
    </row>
    <row r="234" spans="1:39" ht="15" hidden="1" outlineLevel="1">
      <c r="B234" s="315" t="s">
        <v>292</v>
      </c>
      <c r="C234" s="312" t="s">
        <v>164</v>
      </c>
      <c r="D234" s="316"/>
      <c r="E234" s="316"/>
      <c r="F234" s="316"/>
      <c r="G234" s="316"/>
      <c r="H234" s="316"/>
      <c r="I234" s="316"/>
      <c r="J234" s="316"/>
      <c r="K234" s="316"/>
      <c r="L234" s="316"/>
      <c r="M234" s="316"/>
      <c r="N234" s="482"/>
      <c r="O234" s="316"/>
      <c r="P234" s="316"/>
      <c r="Q234" s="316"/>
      <c r="R234" s="316"/>
      <c r="S234" s="316"/>
      <c r="T234" s="316"/>
      <c r="U234" s="316"/>
      <c r="V234" s="316"/>
      <c r="W234" s="316"/>
      <c r="X234" s="316"/>
      <c r="Y234" s="425">
        <f>Y233</f>
        <v>0</v>
      </c>
      <c r="Z234" s="425">
        <f t="shared" ref="Z234" si="631">Z233</f>
        <v>0</v>
      </c>
      <c r="AA234" s="425">
        <f t="shared" ref="AA234" si="632">AA233</f>
        <v>0</v>
      </c>
      <c r="AB234" s="425">
        <f t="shared" ref="AB234" si="633">AB233</f>
        <v>0</v>
      </c>
      <c r="AC234" s="425">
        <f t="shared" ref="AC234" si="634">AC233</f>
        <v>0</v>
      </c>
      <c r="AD234" s="425">
        <f t="shared" ref="AD234" si="635">AD233</f>
        <v>0</v>
      </c>
      <c r="AE234" s="425">
        <f t="shared" ref="AE234" si="636">AE233</f>
        <v>0</v>
      </c>
      <c r="AF234" s="425">
        <f t="shared" ref="AF234" si="637">AF233</f>
        <v>0</v>
      </c>
      <c r="AG234" s="425">
        <f t="shared" ref="AG234" si="638">AG233</f>
        <v>0</v>
      </c>
      <c r="AH234" s="425">
        <f t="shared" ref="AH234" si="639">AH233</f>
        <v>0</v>
      </c>
      <c r="AI234" s="425">
        <f t="shared" ref="AI234" si="640">AI233</f>
        <v>0</v>
      </c>
      <c r="AJ234" s="425">
        <f t="shared" ref="AJ234" si="641">AJ233</f>
        <v>0</v>
      </c>
      <c r="AK234" s="425">
        <f t="shared" ref="AK234" si="642">AK233</f>
        <v>0</v>
      </c>
      <c r="AL234" s="425">
        <f t="shared" ref="AL234" si="643">AL233</f>
        <v>0</v>
      </c>
      <c r="AM234" s="318"/>
    </row>
    <row r="235" spans="1:39" ht="15" hidden="1" outlineLevel="1">
      <c r="B235" s="315"/>
      <c r="C235" s="312"/>
      <c r="D235" s="312"/>
      <c r="E235" s="312"/>
      <c r="F235" s="312"/>
      <c r="G235" s="312"/>
      <c r="H235" s="312"/>
      <c r="I235" s="312"/>
      <c r="J235" s="312"/>
      <c r="K235" s="312"/>
      <c r="L235" s="312"/>
      <c r="M235" s="312"/>
      <c r="N235" s="312"/>
      <c r="O235" s="312"/>
      <c r="P235" s="312"/>
      <c r="Q235" s="312"/>
      <c r="R235" s="312"/>
      <c r="S235" s="312"/>
      <c r="T235" s="312"/>
      <c r="U235" s="312"/>
      <c r="V235" s="312"/>
      <c r="W235" s="312"/>
      <c r="X235" s="312"/>
      <c r="Y235" s="436"/>
      <c r="Z235" s="437"/>
      <c r="AA235" s="437"/>
      <c r="AB235" s="437"/>
      <c r="AC235" s="437"/>
      <c r="AD235" s="437"/>
      <c r="AE235" s="437"/>
      <c r="AF235" s="437"/>
      <c r="AG235" s="437"/>
      <c r="AH235" s="437"/>
      <c r="AI235" s="437"/>
      <c r="AJ235" s="437"/>
      <c r="AK235" s="437"/>
      <c r="AL235" s="437"/>
      <c r="AM235" s="318"/>
    </row>
    <row r="236" spans="1:39" ht="15.6" hidden="1" outlineLevel="1">
      <c r="B236" s="340" t="s">
        <v>512</v>
      </c>
      <c r="C236" s="310"/>
      <c r="D236" s="310"/>
      <c r="E236" s="310"/>
      <c r="F236" s="310"/>
      <c r="G236" s="310"/>
      <c r="H236" s="310"/>
      <c r="I236" s="310"/>
      <c r="J236" s="310"/>
      <c r="K236" s="310"/>
      <c r="L236" s="310"/>
      <c r="M236" s="310"/>
      <c r="N236" s="311"/>
      <c r="O236" s="310"/>
      <c r="P236" s="310"/>
      <c r="Q236" s="310"/>
      <c r="R236" s="310"/>
      <c r="S236" s="310"/>
      <c r="T236" s="310"/>
      <c r="U236" s="310"/>
      <c r="V236" s="310"/>
      <c r="W236" s="310"/>
      <c r="X236" s="310"/>
      <c r="Y236" s="428"/>
      <c r="Z236" s="428"/>
      <c r="AA236" s="428"/>
      <c r="AB236" s="428"/>
      <c r="AC236" s="428"/>
      <c r="AD236" s="428"/>
      <c r="AE236" s="428"/>
      <c r="AF236" s="428"/>
      <c r="AG236" s="428"/>
      <c r="AH236" s="428"/>
      <c r="AI236" s="428"/>
      <c r="AJ236" s="428"/>
      <c r="AK236" s="428"/>
      <c r="AL236" s="428"/>
      <c r="AM236" s="313"/>
    </row>
    <row r="237" spans="1:39" ht="15" hidden="1" outlineLevel="1">
      <c r="A237" s="544">
        <v>6</v>
      </c>
      <c r="B237" s="543" t="s">
        <v>100</v>
      </c>
      <c r="C237" s="312" t="s">
        <v>25</v>
      </c>
      <c r="D237" s="316"/>
      <c r="E237" s="316"/>
      <c r="F237" s="316"/>
      <c r="G237" s="316"/>
      <c r="H237" s="316"/>
      <c r="I237" s="316"/>
      <c r="J237" s="316"/>
      <c r="K237" s="316"/>
      <c r="L237" s="316"/>
      <c r="M237" s="316"/>
      <c r="N237" s="316">
        <v>12</v>
      </c>
      <c r="O237" s="316"/>
      <c r="P237" s="316"/>
      <c r="Q237" s="316"/>
      <c r="R237" s="316"/>
      <c r="S237" s="316"/>
      <c r="T237" s="316"/>
      <c r="U237" s="316"/>
      <c r="V237" s="316"/>
      <c r="W237" s="316"/>
      <c r="X237" s="316"/>
      <c r="Y237" s="429"/>
      <c r="Z237" s="424"/>
      <c r="AA237" s="424"/>
      <c r="AB237" s="424"/>
      <c r="AC237" s="424"/>
      <c r="AD237" s="424"/>
      <c r="AE237" s="424"/>
      <c r="AF237" s="429"/>
      <c r="AG237" s="429"/>
      <c r="AH237" s="429"/>
      <c r="AI237" s="429"/>
      <c r="AJ237" s="429"/>
      <c r="AK237" s="429"/>
      <c r="AL237" s="429"/>
      <c r="AM237" s="317">
        <f>SUM(Y237:AL237)</f>
        <v>0</v>
      </c>
    </row>
    <row r="238" spans="1:39" ht="15" hidden="1" outlineLevel="1">
      <c r="B238" s="315" t="s">
        <v>292</v>
      </c>
      <c r="C238" s="312" t="s">
        <v>164</v>
      </c>
      <c r="D238" s="316"/>
      <c r="E238" s="316"/>
      <c r="F238" s="316"/>
      <c r="G238" s="316"/>
      <c r="H238" s="316"/>
      <c r="I238" s="316"/>
      <c r="J238" s="316"/>
      <c r="K238" s="316"/>
      <c r="L238" s="316"/>
      <c r="M238" s="316"/>
      <c r="N238" s="316">
        <f>N237</f>
        <v>12</v>
      </c>
      <c r="O238" s="316"/>
      <c r="P238" s="316"/>
      <c r="Q238" s="316"/>
      <c r="R238" s="316"/>
      <c r="S238" s="316"/>
      <c r="T238" s="316"/>
      <c r="U238" s="316"/>
      <c r="V238" s="316"/>
      <c r="W238" s="316"/>
      <c r="X238" s="316"/>
      <c r="Y238" s="425">
        <f>Y237</f>
        <v>0</v>
      </c>
      <c r="Z238" s="425">
        <f t="shared" ref="Z238" si="644">Z237</f>
        <v>0</v>
      </c>
      <c r="AA238" s="425">
        <f t="shared" ref="AA238" si="645">AA237</f>
        <v>0</v>
      </c>
      <c r="AB238" s="425">
        <f t="shared" ref="AB238" si="646">AB237</f>
        <v>0</v>
      </c>
      <c r="AC238" s="425">
        <f t="shared" ref="AC238" si="647">AC237</f>
        <v>0</v>
      </c>
      <c r="AD238" s="425">
        <f t="shared" ref="AD238" si="648">AD237</f>
        <v>0</v>
      </c>
      <c r="AE238" s="425">
        <f t="shared" ref="AE238" si="649">AE237</f>
        <v>0</v>
      </c>
      <c r="AF238" s="425">
        <f t="shared" ref="AF238" si="650">AF237</f>
        <v>0</v>
      </c>
      <c r="AG238" s="425">
        <f t="shared" ref="AG238" si="651">AG237</f>
        <v>0</v>
      </c>
      <c r="AH238" s="425">
        <f t="shared" ref="AH238" si="652">AH237</f>
        <v>0</v>
      </c>
      <c r="AI238" s="425">
        <f t="shared" ref="AI238" si="653">AI237</f>
        <v>0</v>
      </c>
      <c r="AJ238" s="425">
        <f t="shared" ref="AJ238" si="654">AJ237</f>
        <v>0</v>
      </c>
      <c r="AK238" s="425">
        <f t="shared" ref="AK238" si="655">AK237</f>
        <v>0</v>
      </c>
      <c r="AL238" s="425">
        <f t="shared" ref="AL238" si="656">AL237</f>
        <v>0</v>
      </c>
      <c r="AM238" s="332"/>
    </row>
    <row r="239" spans="1:39" ht="15" hidden="1" outlineLevel="1">
      <c r="B239" s="331"/>
      <c r="C239" s="333"/>
      <c r="D239" s="312"/>
      <c r="E239" s="312"/>
      <c r="F239" s="312"/>
      <c r="G239" s="312"/>
      <c r="H239" s="312"/>
      <c r="I239" s="312"/>
      <c r="J239" s="312"/>
      <c r="K239" s="312"/>
      <c r="L239" s="312"/>
      <c r="M239" s="312"/>
      <c r="N239" s="312"/>
      <c r="O239" s="312"/>
      <c r="P239" s="312"/>
      <c r="Q239" s="312"/>
      <c r="R239" s="312"/>
      <c r="S239" s="312"/>
      <c r="T239" s="312"/>
      <c r="U239" s="312"/>
      <c r="V239" s="312"/>
      <c r="W239" s="312"/>
      <c r="X239" s="312"/>
      <c r="Y239" s="430"/>
      <c r="Z239" s="430"/>
      <c r="AA239" s="430"/>
      <c r="AB239" s="430"/>
      <c r="AC239" s="430"/>
      <c r="AD239" s="430"/>
      <c r="AE239" s="430"/>
      <c r="AF239" s="430"/>
      <c r="AG239" s="430"/>
      <c r="AH239" s="430"/>
      <c r="AI239" s="430"/>
      <c r="AJ239" s="430"/>
      <c r="AK239" s="430"/>
      <c r="AL239" s="430"/>
      <c r="AM239" s="334"/>
    </row>
    <row r="240" spans="1:39" ht="30" hidden="1" outlineLevel="1">
      <c r="A240" s="544">
        <v>7</v>
      </c>
      <c r="B240" s="543" t="s">
        <v>101</v>
      </c>
      <c r="C240" s="312" t="s">
        <v>25</v>
      </c>
      <c r="D240" s="316"/>
      <c r="E240" s="316"/>
      <c r="F240" s="316"/>
      <c r="G240" s="316"/>
      <c r="H240" s="316"/>
      <c r="I240" s="316"/>
      <c r="J240" s="316"/>
      <c r="K240" s="316"/>
      <c r="L240" s="316"/>
      <c r="M240" s="316"/>
      <c r="N240" s="316">
        <v>12</v>
      </c>
      <c r="O240" s="316"/>
      <c r="P240" s="316"/>
      <c r="Q240" s="316"/>
      <c r="R240" s="316"/>
      <c r="S240" s="316"/>
      <c r="T240" s="316"/>
      <c r="U240" s="316"/>
      <c r="V240" s="316"/>
      <c r="W240" s="316"/>
      <c r="X240" s="316"/>
      <c r="Y240" s="429"/>
      <c r="Z240" s="424"/>
      <c r="AA240" s="424"/>
      <c r="AB240" s="424"/>
      <c r="AC240" s="424"/>
      <c r="AD240" s="424"/>
      <c r="AE240" s="424"/>
      <c r="AF240" s="429"/>
      <c r="AG240" s="429"/>
      <c r="AH240" s="429"/>
      <c r="AI240" s="429"/>
      <c r="AJ240" s="429"/>
      <c r="AK240" s="429"/>
      <c r="AL240" s="429"/>
      <c r="AM240" s="317">
        <f>SUM(Y240:AL240)</f>
        <v>0</v>
      </c>
    </row>
    <row r="241" spans="1:39" ht="15" hidden="1" outlineLevel="1">
      <c r="B241" s="315" t="s">
        <v>292</v>
      </c>
      <c r="C241" s="312" t="s">
        <v>164</v>
      </c>
      <c r="D241" s="316"/>
      <c r="E241" s="316"/>
      <c r="F241" s="316"/>
      <c r="G241" s="316"/>
      <c r="H241" s="316"/>
      <c r="I241" s="316"/>
      <c r="J241" s="316"/>
      <c r="K241" s="316"/>
      <c r="L241" s="316"/>
      <c r="M241" s="316"/>
      <c r="N241" s="316">
        <f>N240</f>
        <v>12</v>
      </c>
      <c r="O241" s="316"/>
      <c r="P241" s="316"/>
      <c r="Q241" s="316"/>
      <c r="R241" s="316"/>
      <c r="S241" s="316"/>
      <c r="T241" s="316"/>
      <c r="U241" s="316"/>
      <c r="V241" s="316"/>
      <c r="W241" s="316"/>
      <c r="X241" s="316"/>
      <c r="Y241" s="425">
        <f>Y240</f>
        <v>0</v>
      </c>
      <c r="Z241" s="425">
        <f t="shared" ref="Z241" si="657">Z240</f>
        <v>0</v>
      </c>
      <c r="AA241" s="425">
        <f t="shared" ref="AA241" si="658">AA240</f>
        <v>0</v>
      </c>
      <c r="AB241" s="425">
        <f t="shared" ref="AB241" si="659">AB240</f>
        <v>0</v>
      </c>
      <c r="AC241" s="425">
        <f t="shared" ref="AC241" si="660">AC240</f>
        <v>0</v>
      </c>
      <c r="AD241" s="425">
        <f t="shared" ref="AD241" si="661">AD240</f>
        <v>0</v>
      </c>
      <c r="AE241" s="425">
        <f t="shared" ref="AE241" si="662">AE240</f>
        <v>0</v>
      </c>
      <c r="AF241" s="425">
        <f t="shared" ref="AF241" si="663">AF240</f>
        <v>0</v>
      </c>
      <c r="AG241" s="425">
        <f t="shared" ref="AG241" si="664">AG240</f>
        <v>0</v>
      </c>
      <c r="AH241" s="425">
        <f t="shared" ref="AH241" si="665">AH240</f>
        <v>0</v>
      </c>
      <c r="AI241" s="425">
        <f t="shared" ref="AI241" si="666">AI240</f>
        <v>0</v>
      </c>
      <c r="AJ241" s="425">
        <f t="shared" ref="AJ241" si="667">AJ240</f>
        <v>0</v>
      </c>
      <c r="AK241" s="425">
        <f t="shared" ref="AK241" si="668">AK240</f>
        <v>0</v>
      </c>
      <c r="AL241" s="425">
        <f t="shared" ref="AL241" si="669">AL240</f>
        <v>0</v>
      </c>
      <c r="AM241" s="332"/>
    </row>
    <row r="242" spans="1:39" ht="15" hidden="1" outlineLevel="1">
      <c r="B242" s="335"/>
      <c r="C242" s="333"/>
      <c r="D242" s="312"/>
      <c r="E242" s="312"/>
      <c r="F242" s="312"/>
      <c r="G242" s="312"/>
      <c r="H242" s="312"/>
      <c r="I242" s="312"/>
      <c r="J242" s="312"/>
      <c r="K242" s="312"/>
      <c r="L242" s="312"/>
      <c r="M242" s="312"/>
      <c r="N242" s="312"/>
      <c r="O242" s="312"/>
      <c r="P242" s="312"/>
      <c r="Q242" s="312"/>
      <c r="R242" s="312"/>
      <c r="S242" s="312"/>
      <c r="T242" s="312"/>
      <c r="U242" s="312"/>
      <c r="V242" s="312"/>
      <c r="W242" s="312"/>
      <c r="X242" s="312"/>
      <c r="Y242" s="430"/>
      <c r="Z242" s="431"/>
      <c r="AA242" s="430"/>
      <c r="AB242" s="430"/>
      <c r="AC242" s="430"/>
      <c r="AD242" s="430"/>
      <c r="AE242" s="430"/>
      <c r="AF242" s="430"/>
      <c r="AG242" s="430"/>
      <c r="AH242" s="430"/>
      <c r="AI242" s="430"/>
      <c r="AJ242" s="430"/>
      <c r="AK242" s="430"/>
      <c r="AL242" s="430"/>
      <c r="AM242" s="334"/>
    </row>
    <row r="243" spans="1:39" ht="30" hidden="1" outlineLevel="1">
      <c r="A243" s="544">
        <v>8</v>
      </c>
      <c r="B243" s="543" t="s">
        <v>102</v>
      </c>
      <c r="C243" s="312" t="s">
        <v>25</v>
      </c>
      <c r="D243" s="316"/>
      <c r="E243" s="316"/>
      <c r="F243" s="316"/>
      <c r="G243" s="316"/>
      <c r="H243" s="316"/>
      <c r="I243" s="316"/>
      <c r="J243" s="316"/>
      <c r="K243" s="316"/>
      <c r="L243" s="316"/>
      <c r="M243" s="316"/>
      <c r="N243" s="316">
        <v>12</v>
      </c>
      <c r="O243" s="316"/>
      <c r="P243" s="316"/>
      <c r="Q243" s="316"/>
      <c r="R243" s="316"/>
      <c r="S243" s="316"/>
      <c r="T243" s="316"/>
      <c r="U243" s="316"/>
      <c r="V243" s="316"/>
      <c r="W243" s="316"/>
      <c r="X243" s="316"/>
      <c r="Y243" s="429"/>
      <c r="Z243" s="424"/>
      <c r="AA243" s="424"/>
      <c r="AB243" s="424"/>
      <c r="AC243" s="424"/>
      <c r="AD243" s="424"/>
      <c r="AE243" s="424"/>
      <c r="AF243" s="429"/>
      <c r="AG243" s="429"/>
      <c r="AH243" s="429"/>
      <c r="AI243" s="429"/>
      <c r="AJ243" s="429"/>
      <c r="AK243" s="429"/>
      <c r="AL243" s="429"/>
      <c r="AM243" s="317">
        <f>SUM(Y243:AL243)</f>
        <v>0</v>
      </c>
    </row>
    <row r="244" spans="1:39" ht="15" hidden="1" outlineLevel="1">
      <c r="B244" s="315" t="s">
        <v>292</v>
      </c>
      <c r="C244" s="312" t="s">
        <v>164</v>
      </c>
      <c r="D244" s="316"/>
      <c r="E244" s="316"/>
      <c r="F244" s="316"/>
      <c r="G244" s="316"/>
      <c r="H244" s="316"/>
      <c r="I244" s="316"/>
      <c r="J244" s="316"/>
      <c r="K244" s="316"/>
      <c r="L244" s="316"/>
      <c r="M244" s="316"/>
      <c r="N244" s="316">
        <f>N243</f>
        <v>12</v>
      </c>
      <c r="O244" s="316"/>
      <c r="P244" s="316"/>
      <c r="Q244" s="316"/>
      <c r="R244" s="316"/>
      <c r="S244" s="316"/>
      <c r="T244" s="316"/>
      <c r="U244" s="316"/>
      <c r="V244" s="316"/>
      <c r="W244" s="316"/>
      <c r="X244" s="316"/>
      <c r="Y244" s="425">
        <f>Y243</f>
        <v>0</v>
      </c>
      <c r="Z244" s="425">
        <f t="shared" ref="Z244" si="670">Z243</f>
        <v>0</v>
      </c>
      <c r="AA244" s="425">
        <f t="shared" ref="AA244" si="671">AA243</f>
        <v>0</v>
      </c>
      <c r="AB244" s="425">
        <f t="shared" ref="AB244" si="672">AB243</f>
        <v>0</v>
      </c>
      <c r="AC244" s="425">
        <f t="shared" ref="AC244" si="673">AC243</f>
        <v>0</v>
      </c>
      <c r="AD244" s="425">
        <f t="shared" ref="AD244" si="674">AD243</f>
        <v>0</v>
      </c>
      <c r="AE244" s="425">
        <f t="shared" ref="AE244" si="675">AE243</f>
        <v>0</v>
      </c>
      <c r="AF244" s="425">
        <f t="shared" ref="AF244" si="676">AF243</f>
        <v>0</v>
      </c>
      <c r="AG244" s="425">
        <f t="shared" ref="AG244" si="677">AG243</f>
        <v>0</v>
      </c>
      <c r="AH244" s="425">
        <f t="shared" ref="AH244" si="678">AH243</f>
        <v>0</v>
      </c>
      <c r="AI244" s="425">
        <f t="shared" ref="AI244" si="679">AI243</f>
        <v>0</v>
      </c>
      <c r="AJ244" s="425">
        <f t="shared" ref="AJ244" si="680">AJ243</f>
        <v>0</v>
      </c>
      <c r="AK244" s="425">
        <f t="shared" ref="AK244" si="681">AK243</f>
        <v>0</v>
      </c>
      <c r="AL244" s="425">
        <f t="shared" ref="AL244" si="682">AL243</f>
        <v>0</v>
      </c>
      <c r="AM244" s="332"/>
    </row>
    <row r="245" spans="1:39" ht="15" hidden="1" outlineLevel="1">
      <c r="B245" s="335"/>
      <c r="C245" s="333"/>
      <c r="D245" s="337"/>
      <c r="E245" s="337"/>
      <c r="F245" s="337"/>
      <c r="G245" s="337"/>
      <c r="H245" s="337"/>
      <c r="I245" s="337"/>
      <c r="J245" s="337"/>
      <c r="K245" s="337"/>
      <c r="L245" s="337"/>
      <c r="M245" s="337"/>
      <c r="N245" s="312"/>
      <c r="O245" s="337"/>
      <c r="P245" s="337"/>
      <c r="Q245" s="337"/>
      <c r="R245" s="337"/>
      <c r="S245" s="337"/>
      <c r="T245" s="337"/>
      <c r="U245" s="337"/>
      <c r="V245" s="337"/>
      <c r="W245" s="337"/>
      <c r="X245" s="337"/>
      <c r="Y245" s="430"/>
      <c r="Z245" s="431"/>
      <c r="AA245" s="430"/>
      <c r="AB245" s="430"/>
      <c r="AC245" s="430"/>
      <c r="AD245" s="430"/>
      <c r="AE245" s="430"/>
      <c r="AF245" s="430"/>
      <c r="AG245" s="430"/>
      <c r="AH245" s="430"/>
      <c r="AI245" s="430"/>
      <c r="AJ245" s="430"/>
      <c r="AK245" s="430"/>
      <c r="AL245" s="430"/>
      <c r="AM245" s="334"/>
    </row>
    <row r="246" spans="1:39" ht="30" hidden="1" outlineLevel="1">
      <c r="A246" s="544">
        <v>9</v>
      </c>
      <c r="B246" s="543" t="s">
        <v>103</v>
      </c>
      <c r="C246" s="312" t="s">
        <v>25</v>
      </c>
      <c r="D246" s="316"/>
      <c r="E246" s="316"/>
      <c r="F246" s="316"/>
      <c r="G246" s="316"/>
      <c r="H246" s="316"/>
      <c r="I246" s="316"/>
      <c r="J246" s="316"/>
      <c r="K246" s="316"/>
      <c r="L246" s="316"/>
      <c r="M246" s="316"/>
      <c r="N246" s="316">
        <v>12</v>
      </c>
      <c r="O246" s="316"/>
      <c r="P246" s="316"/>
      <c r="Q246" s="316"/>
      <c r="R246" s="316"/>
      <c r="S246" s="316"/>
      <c r="T246" s="316"/>
      <c r="U246" s="316"/>
      <c r="V246" s="316"/>
      <c r="W246" s="316"/>
      <c r="X246" s="316"/>
      <c r="Y246" s="429"/>
      <c r="Z246" s="424"/>
      <c r="AA246" s="424"/>
      <c r="AB246" s="424"/>
      <c r="AC246" s="424"/>
      <c r="AD246" s="424"/>
      <c r="AE246" s="424"/>
      <c r="AF246" s="429"/>
      <c r="AG246" s="429"/>
      <c r="AH246" s="429"/>
      <c r="AI246" s="429"/>
      <c r="AJ246" s="429"/>
      <c r="AK246" s="429"/>
      <c r="AL246" s="429"/>
      <c r="AM246" s="317">
        <f>SUM(Y246:AL246)</f>
        <v>0</v>
      </c>
    </row>
    <row r="247" spans="1:39" ht="15" hidden="1" outlineLevel="1">
      <c r="B247" s="315" t="s">
        <v>292</v>
      </c>
      <c r="C247" s="312" t="s">
        <v>164</v>
      </c>
      <c r="D247" s="316"/>
      <c r="E247" s="316"/>
      <c r="F247" s="316"/>
      <c r="G247" s="316"/>
      <c r="H247" s="316"/>
      <c r="I247" s="316"/>
      <c r="J247" s="316"/>
      <c r="K247" s="316"/>
      <c r="L247" s="316"/>
      <c r="M247" s="316"/>
      <c r="N247" s="316">
        <f>N246</f>
        <v>12</v>
      </c>
      <c r="O247" s="316"/>
      <c r="P247" s="316"/>
      <c r="Q247" s="316"/>
      <c r="R247" s="316"/>
      <c r="S247" s="316"/>
      <c r="T247" s="316"/>
      <c r="U247" s="316"/>
      <c r="V247" s="316"/>
      <c r="W247" s="316"/>
      <c r="X247" s="316"/>
      <c r="Y247" s="425">
        <f>Y246</f>
        <v>0</v>
      </c>
      <c r="Z247" s="425">
        <f t="shared" ref="Z247" si="683">Z246</f>
        <v>0</v>
      </c>
      <c r="AA247" s="425">
        <f t="shared" ref="AA247" si="684">AA246</f>
        <v>0</v>
      </c>
      <c r="AB247" s="425">
        <f t="shared" ref="AB247" si="685">AB246</f>
        <v>0</v>
      </c>
      <c r="AC247" s="425">
        <f t="shared" ref="AC247" si="686">AC246</f>
        <v>0</v>
      </c>
      <c r="AD247" s="425">
        <f t="shared" ref="AD247" si="687">AD246</f>
        <v>0</v>
      </c>
      <c r="AE247" s="425">
        <f t="shared" ref="AE247" si="688">AE246</f>
        <v>0</v>
      </c>
      <c r="AF247" s="425">
        <f t="shared" ref="AF247" si="689">AF246</f>
        <v>0</v>
      </c>
      <c r="AG247" s="425">
        <f t="shared" ref="AG247" si="690">AG246</f>
        <v>0</v>
      </c>
      <c r="AH247" s="425">
        <f t="shared" ref="AH247" si="691">AH246</f>
        <v>0</v>
      </c>
      <c r="AI247" s="425">
        <f t="shared" ref="AI247" si="692">AI246</f>
        <v>0</v>
      </c>
      <c r="AJ247" s="425">
        <f t="shared" ref="AJ247" si="693">AJ246</f>
        <v>0</v>
      </c>
      <c r="AK247" s="425">
        <f t="shared" ref="AK247" si="694">AK246</f>
        <v>0</v>
      </c>
      <c r="AL247" s="425">
        <f t="shared" ref="AL247" si="695">AL246</f>
        <v>0</v>
      </c>
      <c r="AM247" s="332"/>
    </row>
    <row r="248" spans="1:39" ht="15" hidden="1" outlineLevel="1">
      <c r="B248" s="335"/>
      <c r="C248" s="333"/>
      <c r="D248" s="337"/>
      <c r="E248" s="337"/>
      <c r="F248" s="337"/>
      <c r="G248" s="337"/>
      <c r="H248" s="337"/>
      <c r="I248" s="337"/>
      <c r="J248" s="337"/>
      <c r="K248" s="337"/>
      <c r="L248" s="337"/>
      <c r="M248" s="337"/>
      <c r="N248" s="312"/>
      <c r="O248" s="337"/>
      <c r="P248" s="337"/>
      <c r="Q248" s="337"/>
      <c r="R248" s="337"/>
      <c r="S248" s="337"/>
      <c r="T248" s="337"/>
      <c r="U248" s="337"/>
      <c r="V248" s="337"/>
      <c r="W248" s="337"/>
      <c r="X248" s="337"/>
      <c r="Y248" s="430"/>
      <c r="Z248" s="430"/>
      <c r="AA248" s="430"/>
      <c r="AB248" s="430"/>
      <c r="AC248" s="430"/>
      <c r="AD248" s="430"/>
      <c r="AE248" s="430"/>
      <c r="AF248" s="430"/>
      <c r="AG248" s="430"/>
      <c r="AH248" s="430"/>
      <c r="AI248" s="430"/>
      <c r="AJ248" s="430"/>
      <c r="AK248" s="430"/>
      <c r="AL248" s="430"/>
      <c r="AM248" s="334"/>
    </row>
    <row r="249" spans="1:39" ht="30" hidden="1" outlineLevel="1">
      <c r="A249" s="544">
        <v>10</v>
      </c>
      <c r="B249" s="543" t="s">
        <v>104</v>
      </c>
      <c r="C249" s="312" t="s">
        <v>25</v>
      </c>
      <c r="D249" s="316"/>
      <c r="E249" s="316"/>
      <c r="F249" s="316"/>
      <c r="G249" s="316"/>
      <c r="H249" s="316"/>
      <c r="I249" s="316"/>
      <c r="J249" s="316"/>
      <c r="K249" s="316"/>
      <c r="L249" s="316"/>
      <c r="M249" s="316"/>
      <c r="N249" s="316">
        <v>3</v>
      </c>
      <c r="O249" s="316"/>
      <c r="P249" s="316"/>
      <c r="Q249" s="316"/>
      <c r="R249" s="316"/>
      <c r="S249" s="316"/>
      <c r="T249" s="316"/>
      <c r="U249" s="316"/>
      <c r="V249" s="316"/>
      <c r="W249" s="316"/>
      <c r="X249" s="316"/>
      <c r="Y249" s="429"/>
      <c r="Z249" s="424"/>
      <c r="AA249" s="424"/>
      <c r="AB249" s="424"/>
      <c r="AC249" s="424"/>
      <c r="AD249" s="424"/>
      <c r="AE249" s="424"/>
      <c r="AF249" s="429"/>
      <c r="AG249" s="429"/>
      <c r="AH249" s="429"/>
      <c r="AI249" s="429"/>
      <c r="AJ249" s="429"/>
      <c r="AK249" s="429"/>
      <c r="AL249" s="429"/>
      <c r="AM249" s="317">
        <f>SUM(Y249:AL249)</f>
        <v>0</v>
      </c>
    </row>
    <row r="250" spans="1:39" ht="15" hidden="1" outlineLevel="1">
      <c r="B250" s="315" t="s">
        <v>292</v>
      </c>
      <c r="C250" s="312" t="s">
        <v>164</v>
      </c>
      <c r="D250" s="316"/>
      <c r="E250" s="316"/>
      <c r="F250" s="316"/>
      <c r="G250" s="316"/>
      <c r="H250" s="316"/>
      <c r="I250" s="316"/>
      <c r="J250" s="316"/>
      <c r="K250" s="316"/>
      <c r="L250" s="316"/>
      <c r="M250" s="316"/>
      <c r="N250" s="316">
        <f>N249</f>
        <v>3</v>
      </c>
      <c r="O250" s="316"/>
      <c r="P250" s="316"/>
      <c r="Q250" s="316"/>
      <c r="R250" s="316"/>
      <c r="S250" s="316"/>
      <c r="T250" s="316"/>
      <c r="U250" s="316"/>
      <c r="V250" s="316"/>
      <c r="W250" s="316"/>
      <c r="X250" s="316"/>
      <c r="Y250" s="425">
        <f>Y249</f>
        <v>0</v>
      </c>
      <c r="Z250" s="425">
        <f t="shared" ref="Z250" si="696">Z249</f>
        <v>0</v>
      </c>
      <c r="AA250" s="425">
        <f t="shared" ref="AA250" si="697">AA249</f>
        <v>0</v>
      </c>
      <c r="AB250" s="425">
        <f t="shared" ref="AB250" si="698">AB249</f>
        <v>0</v>
      </c>
      <c r="AC250" s="425">
        <f t="shared" ref="AC250" si="699">AC249</f>
        <v>0</v>
      </c>
      <c r="AD250" s="425">
        <f t="shared" ref="AD250" si="700">AD249</f>
        <v>0</v>
      </c>
      <c r="AE250" s="425">
        <f t="shared" ref="AE250" si="701">AE249</f>
        <v>0</v>
      </c>
      <c r="AF250" s="425">
        <f t="shared" ref="AF250" si="702">AF249</f>
        <v>0</v>
      </c>
      <c r="AG250" s="425">
        <f t="shared" ref="AG250" si="703">AG249</f>
        <v>0</v>
      </c>
      <c r="AH250" s="425">
        <f t="shared" ref="AH250" si="704">AH249</f>
        <v>0</v>
      </c>
      <c r="AI250" s="425">
        <f t="shared" ref="AI250" si="705">AI249</f>
        <v>0</v>
      </c>
      <c r="AJ250" s="425">
        <f t="shared" ref="AJ250" si="706">AJ249</f>
        <v>0</v>
      </c>
      <c r="AK250" s="425">
        <f t="shared" ref="AK250" si="707">AK249</f>
        <v>0</v>
      </c>
      <c r="AL250" s="425">
        <f t="shared" ref="AL250" si="708">AL249</f>
        <v>0</v>
      </c>
      <c r="AM250" s="332"/>
    </row>
    <row r="251" spans="1:39" ht="15" hidden="1" outlineLevel="1">
      <c r="B251" s="335"/>
      <c r="C251" s="333"/>
      <c r="D251" s="337"/>
      <c r="E251" s="337"/>
      <c r="F251" s="337"/>
      <c r="G251" s="337"/>
      <c r="H251" s="337"/>
      <c r="I251" s="337"/>
      <c r="J251" s="337"/>
      <c r="K251" s="337"/>
      <c r="L251" s="337"/>
      <c r="M251" s="337"/>
      <c r="N251" s="312"/>
      <c r="O251" s="337"/>
      <c r="P251" s="337"/>
      <c r="Q251" s="337"/>
      <c r="R251" s="337"/>
      <c r="S251" s="337"/>
      <c r="T251" s="337"/>
      <c r="U251" s="337"/>
      <c r="V251" s="337"/>
      <c r="W251" s="337"/>
      <c r="X251" s="337"/>
      <c r="Y251" s="430"/>
      <c r="Z251" s="431"/>
      <c r="AA251" s="430"/>
      <c r="AB251" s="430"/>
      <c r="AC251" s="430"/>
      <c r="AD251" s="430"/>
      <c r="AE251" s="430"/>
      <c r="AF251" s="430"/>
      <c r="AG251" s="430"/>
      <c r="AH251" s="430"/>
      <c r="AI251" s="430"/>
      <c r="AJ251" s="430"/>
      <c r="AK251" s="430"/>
      <c r="AL251" s="430"/>
      <c r="AM251" s="334"/>
    </row>
    <row r="252" spans="1:39" ht="15.6" hidden="1" outlineLevel="1">
      <c r="B252" s="309" t="s">
        <v>10</v>
      </c>
      <c r="C252" s="310"/>
      <c r="D252" s="310"/>
      <c r="E252" s="310"/>
      <c r="F252" s="310"/>
      <c r="G252" s="310"/>
      <c r="H252" s="310"/>
      <c r="I252" s="310"/>
      <c r="J252" s="310"/>
      <c r="K252" s="310"/>
      <c r="L252" s="310"/>
      <c r="M252" s="310"/>
      <c r="N252" s="311"/>
      <c r="O252" s="310"/>
      <c r="P252" s="310"/>
      <c r="Q252" s="310"/>
      <c r="R252" s="310"/>
      <c r="S252" s="310"/>
      <c r="T252" s="310"/>
      <c r="U252" s="310"/>
      <c r="V252" s="310"/>
      <c r="W252" s="310"/>
      <c r="X252" s="310"/>
      <c r="Y252" s="428"/>
      <c r="Z252" s="428"/>
      <c r="AA252" s="428"/>
      <c r="AB252" s="428"/>
      <c r="AC252" s="428"/>
      <c r="AD252" s="428"/>
      <c r="AE252" s="428"/>
      <c r="AF252" s="428"/>
      <c r="AG252" s="428"/>
      <c r="AH252" s="428"/>
      <c r="AI252" s="428"/>
      <c r="AJ252" s="428"/>
      <c r="AK252" s="428"/>
      <c r="AL252" s="428"/>
      <c r="AM252" s="313"/>
    </row>
    <row r="253" spans="1:39" ht="30" hidden="1" outlineLevel="1">
      <c r="A253" s="544">
        <v>11</v>
      </c>
      <c r="B253" s="543" t="s">
        <v>105</v>
      </c>
      <c r="C253" s="312" t="s">
        <v>25</v>
      </c>
      <c r="D253" s="316"/>
      <c r="E253" s="316"/>
      <c r="F253" s="316"/>
      <c r="G253" s="316"/>
      <c r="H253" s="316"/>
      <c r="I253" s="316"/>
      <c r="J253" s="316"/>
      <c r="K253" s="316"/>
      <c r="L253" s="316"/>
      <c r="M253" s="316"/>
      <c r="N253" s="316">
        <v>12</v>
      </c>
      <c r="O253" s="316"/>
      <c r="P253" s="316"/>
      <c r="Q253" s="316"/>
      <c r="R253" s="316"/>
      <c r="S253" s="316"/>
      <c r="T253" s="316"/>
      <c r="U253" s="316"/>
      <c r="V253" s="316"/>
      <c r="W253" s="316"/>
      <c r="X253" s="316"/>
      <c r="Y253" s="440"/>
      <c r="Z253" s="424"/>
      <c r="AA253" s="424"/>
      <c r="AB253" s="424"/>
      <c r="AC253" s="424"/>
      <c r="AD253" s="424"/>
      <c r="AE253" s="424"/>
      <c r="AF253" s="429"/>
      <c r="AG253" s="429"/>
      <c r="AH253" s="429"/>
      <c r="AI253" s="429"/>
      <c r="AJ253" s="429"/>
      <c r="AK253" s="429"/>
      <c r="AL253" s="429"/>
      <c r="AM253" s="317">
        <f>SUM(Y253:AL253)</f>
        <v>0</v>
      </c>
    </row>
    <row r="254" spans="1:39" ht="15" hidden="1" outlineLevel="1">
      <c r="B254" s="315" t="s">
        <v>292</v>
      </c>
      <c r="C254" s="312" t="s">
        <v>164</v>
      </c>
      <c r="D254" s="316"/>
      <c r="E254" s="316"/>
      <c r="F254" s="316"/>
      <c r="G254" s="316"/>
      <c r="H254" s="316"/>
      <c r="I254" s="316"/>
      <c r="J254" s="316"/>
      <c r="K254" s="316"/>
      <c r="L254" s="316"/>
      <c r="M254" s="316"/>
      <c r="N254" s="316">
        <f>N253</f>
        <v>12</v>
      </c>
      <c r="O254" s="316"/>
      <c r="P254" s="316"/>
      <c r="Q254" s="316"/>
      <c r="R254" s="316"/>
      <c r="S254" s="316"/>
      <c r="T254" s="316"/>
      <c r="U254" s="316"/>
      <c r="V254" s="316"/>
      <c r="W254" s="316"/>
      <c r="X254" s="316"/>
      <c r="Y254" s="425">
        <f>Y253</f>
        <v>0</v>
      </c>
      <c r="Z254" s="425">
        <f t="shared" ref="Z254" si="709">Z253</f>
        <v>0</v>
      </c>
      <c r="AA254" s="425">
        <f t="shared" ref="AA254" si="710">AA253</f>
        <v>0</v>
      </c>
      <c r="AB254" s="425">
        <f t="shared" ref="AB254" si="711">AB253</f>
        <v>0</v>
      </c>
      <c r="AC254" s="425">
        <f t="shared" ref="AC254" si="712">AC253</f>
        <v>0</v>
      </c>
      <c r="AD254" s="425">
        <f t="shared" ref="AD254" si="713">AD253</f>
        <v>0</v>
      </c>
      <c r="AE254" s="425">
        <f t="shared" ref="AE254" si="714">AE253</f>
        <v>0</v>
      </c>
      <c r="AF254" s="425">
        <f t="shared" ref="AF254" si="715">AF253</f>
        <v>0</v>
      </c>
      <c r="AG254" s="425">
        <f t="shared" ref="AG254" si="716">AG253</f>
        <v>0</v>
      </c>
      <c r="AH254" s="425">
        <f t="shared" ref="AH254" si="717">AH253</f>
        <v>0</v>
      </c>
      <c r="AI254" s="425">
        <f t="shared" ref="AI254" si="718">AI253</f>
        <v>0</v>
      </c>
      <c r="AJ254" s="425">
        <f t="shared" ref="AJ254" si="719">AJ253</f>
        <v>0</v>
      </c>
      <c r="AK254" s="425">
        <f t="shared" ref="AK254" si="720">AK253</f>
        <v>0</v>
      </c>
      <c r="AL254" s="425">
        <f t="shared" ref="AL254" si="721">AL253</f>
        <v>0</v>
      </c>
      <c r="AM254" s="318"/>
    </row>
    <row r="255" spans="1:39" ht="15" hidden="1" outlineLevel="1">
      <c r="B255" s="336"/>
      <c r="C255" s="326"/>
      <c r="D255" s="312"/>
      <c r="E255" s="312"/>
      <c r="F255" s="312"/>
      <c r="G255" s="312"/>
      <c r="H255" s="312"/>
      <c r="I255" s="312"/>
      <c r="J255" s="312"/>
      <c r="K255" s="312"/>
      <c r="L255" s="312"/>
      <c r="M255" s="312"/>
      <c r="N255" s="312"/>
      <c r="O255" s="312"/>
      <c r="P255" s="312"/>
      <c r="Q255" s="312"/>
      <c r="R255" s="312"/>
      <c r="S255" s="312"/>
      <c r="T255" s="312"/>
      <c r="U255" s="312"/>
      <c r="V255" s="312"/>
      <c r="W255" s="312"/>
      <c r="X255" s="312"/>
      <c r="Y255" s="426"/>
      <c r="Z255" s="435"/>
      <c r="AA255" s="435"/>
      <c r="AB255" s="435"/>
      <c r="AC255" s="435"/>
      <c r="AD255" s="435"/>
      <c r="AE255" s="435"/>
      <c r="AF255" s="435"/>
      <c r="AG255" s="435"/>
      <c r="AH255" s="435"/>
      <c r="AI255" s="435"/>
      <c r="AJ255" s="435"/>
      <c r="AK255" s="435"/>
      <c r="AL255" s="435"/>
      <c r="AM255" s="327"/>
    </row>
    <row r="256" spans="1:39" ht="30" hidden="1" outlineLevel="1">
      <c r="A256" s="544">
        <v>12</v>
      </c>
      <c r="B256" s="543" t="s">
        <v>106</v>
      </c>
      <c r="C256" s="312" t="s">
        <v>25</v>
      </c>
      <c r="D256" s="316"/>
      <c r="E256" s="316"/>
      <c r="F256" s="316"/>
      <c r="G256" s="316"/>
      <c r="H256" s="316"/>
      <c r="I256" s="316"/>
      <c r="J256" s="316"/>
      <c r="K256" s="316"/>
      <c r="L256" s="316"/>
      <c r="M256" s="316"/>
      <c r="N256" s="316">
        <v>12</v>
      </c>
      <c r="O256" s="316"/>
      <c r="P256" s="316"/>
      <c r="Q256" s="316"/>
      <c r="R256" s="316"/>
      <c r="S256" s="316"/>
      <c r="T256" s="316"/>
      <c r="U256" s="316"/>
      <c r="V256" s="316"/>
      <c r="W256" s="316"/>
      <c r="X256" s="316"/>
      <c r="Y256" s="424"/>
      <c r="Z256" s="424"/>
      <c r="AA256" s="424"/>
      <c r="AB256" s="424"/>
      <c r="AC256" s="424"/>
      <c r="AD256" s="424"/>
      <c r="AE256" s="424"/>
      <c r="AF256" s="429"/>
      <c r="AG256" s="429"/>
      <c r="AH256" s="429"/>
      <c r="AI256" s="429"/>
      <c r="AJ256" s="429"/>
      <c r="AK256" s="429"/>
      <c r="AL256" s="429"/>
      <c r="AM256" s="317">
        <f>SUM(Y256:AL256)</f>
        <v>0</v>
      </c>
    </row>
    <row r="257" spans="1:39" ht="15" hidden="1" outlineLevel="1">
      <c r="B257" s="315" t="s">
        <v>292</v>
      </c>
      <c r="C257" s="312" t="s">
        <v>164</v>
      </c>
      <c r="D257" s="316"/>
      <c r="E257" s="316"/>
      <c r="F257" s="316"/>
      <c r="G257" s="316"/>
      <c r="H257" s="316"/>
      <c r="I257" s="316"/>
      <c r="J257" s="316"/>
      <c r="K257" s="316"/>
      <c r="L257" s="316"/>
      <c r="M257" s="316"/>
      <c r="N257" s="316">
        <f>N256</f>
        <v>12</v>
      </c>
      <c r="O257" s="316"/>
      <c r="P257" s="316"/>
      <c r="Q257" s="316"/>
      <c r="R257" s="316"/>
      <c r="S257" s="316"/>
      <c r="T257" s="316"/>
      <c r="U257" s="316"/>
      <c r="V257" s="316"/>
      <c r="W257" s="316"/>
      <c r="X257" s="316"/>
      <c r="Y257" s="425">
        <f>Y256</f>
        <v>0</v>
      </c>
      <c r="Z257" s="425">
        <f t="shared" ref="Z257" si="722">Z256</f>
        <v>0</v>
      </c>
      <c r="AA257" s="425">
        <f t="shared" ref="AA257" si="723">AA256</f>
        <v>0</v>
      </c>
      <c r="AB257" s="425">
        <f t="shared" ref="AB257" si="724">AB256</f>
        <v>0</v>
      </c>
      <c r="AC257" s="425">
        <f t="shared" ref="AC257" si="725">AC256</f>
        <v>0</v>
      </c>
      <c r="AD257" s="425">
        <f t="shared" ref="AD257" si="726">AD256</f>
        <v>0</v>
      </c>
      <c r="AE257" s="425">
        <f t="shared" ref="AE257" si="727">AE256</f>
        <v>0</v>
      </c>
      <c r="AF257" s="425">
        <f t="shared" ref="AF257" si="728">AF256</f>
        <v>0</v>
      </c>
      <c r="AG257" s="425">
        <f t="shared" ref="AG257" si="729">AG256</f>
        <v>0</v>
      </c>
      <c r="AH257" s="425">
        <f t="shared" ref="AH257" si="730">AH256</f>
        <v>0</v>
      </c>
      <c r="AI257" s="425">
        <f t="shared" ref="AI257" si="731">AI256</f>
        <v>0</v>
      </c>
      <c r="AJ257" s="425">
        <f t="shared" ref="AJ257" si="732">AJ256</f>
        <v>0</v>
      </c>
      <c r="AK257" s="425">
        <f t="shared" ref="AK257" si="733">AK256</f>
        <v>0</v>
      </c>
      <c r="AL257" s="425">
        <f t="shared" ref="AL257" si="734">AL256</f>
        <v>0</v>
      </c>
      <c r="AM257" s="318"/>
    </row>
    <row r="258" spans="1:39" ht="15" hidden="1" outlineLevel="1">
      <c r="B258" s="336"/>
      <c r="C258" s="326"/>
      <c r="D258" s="312"/>
      <c r="E258" s="312"/>
      <c r="F258" s="312"/>
      <c r="G258" s="312"/>
      <c r="H258" s="312"/>
      <c r="I258" s="312"/>
      <c r="J258" s="312"/>
      <c r="K258" s="312"/>
      <c r="L258" s="312"/>
      <c r="M258" s="312"/>
      <c r="N258" s="312"/>
      <c r="O258" s="312"/>
      <c r="P258" s="312"/>
      <c r="Q258" s="312"/>
      <c r="R258" s="312"/>
      <c r="S258" s="312"/>
      <c r="T258" s="312"/>
      <c r="U258" s="312"/>
      <c r="V258" s="312"/>
      <c r="W258" s="312"/>
      <c r="X258" s="312"/>
      <c r="Y258" s="436"/>
      <c r="Z258" s="436"/>
      <c r="AA258" s="426"/>
      <c r="AB258" s="426"/>
      <c r="AC258" s="426"/>
      <c r="AD258" s="426"/>
      <c r="AE258" s="426"/>
      <c r="AF258" s="426"/>
      <c r="AG258" s="426"/>
      <c r="AH258" s="426"/>
      <c r="AI258" s="426"/>
      <c r="AJ258" s="426"/>
      <c r="AK258" s="426"/>
      <c r="AL258" s="426"/>
      <c r="AM258" s="327"/>
    </row>
    <row r="259" spans="1:39" ht="30" hidden="1" outlineLevel="1">
      <c r="A259" s="544">
        <v>13</v>
      </c>
      <c r="B259" s="543" t="s">
        <v>107</v>
      </c>
      <c r="C259" s="312" t="s">
        <v>25</v>
      </c>
      <c r="D259" s="316"/>
      <c r="E259" s="316"/>
      <c r="F259" s="316"/>
      <c r="G259" s="316"/>
      <c r="H259" s="316"/>
      <c r="I259" s="316"/>
      <c r="J259" s="316"/>
      <c r="K259" s="316"/>
      <c r="L259" s="316"/>
      <c r="M259" s="316"/>
      <c r="N259" s="316">
        <v>12</v>
      </c>
      <c r="O259" s="316"/>
      <c r="P259" s="316"/>
      <c r="Q259" s="316"/>
      <c r="R259" s="316"/>
      <c r="S259" s="316"/>
      <c r="T259" s="316"/>
      <c r="U259" s="316"/>
      <c r="V259" s="316"/>
      <c r="W259" s="316"/>
      <c r="X259" s="316"/>
      <c r="Y259" s="424"/>
      <c r="Z259" s="424"/>
      <c r="AA259" s="424"/>
      <c r="AB259" s="424"/>
      <c r="AC259" s="424"/>
      <c r="AD259" s="424"/>
      <c r="AE259" s="424"/>
      <c r="AF259" s="429"/>
      <c r="AG259" s="429"/>
      <c r="AH259" s="429"/>
      <c r="AI259" s="429"/>
      <c r="AJ259" s="429"/>
      <c r="AK259" s="429"/>
      <c r="AL259" s="429"/>
      <c r="AM259" s="317">
        <f>SUM(Y259:AL259)</f>
        <v>0</v>
      </c>
    </row>
    <row r="260" spans="1:39" ht="15" hidden="1" outlineLevel="1">
      <c r="B260" s="315" t="s">
        <v>292</v>
      </c>
      <c r="C260" s="312" t="s">
        <v>164</v>
      </c>
      <c r="D260" s="316"/>
      <c r="E260" s="316"/>
      <c r="F260" s="316"/>
      <c r="G260" s="316"/>
      <c r="H260" s="316"/>
      <c r="I260" s="316"/>
      <c r="J260" s="316"/>
      <c r="K260" s="316"/>
      <c r="L260" s="316"/>
      <c r="M260" s="316"/>
      <c r="N260" s="316">
        <f>N259</f>
        <v>12</v>
      </c>
      <c r="O260" s="316"/>
      <c r="P260" s="316"/>
      <c r="Q260" s="316"/>
      <c r="R260" s="316"/>
      <c r="S260" s="316"/>
      <c r="T260" s="316"/>
      <c r="U260" s="316"/>
      <c r="V260" s="316"/>
      <c r="W260" s="316"/>
      <c r="X260" s="316"/>
      <c r="Y260" s="425">
        <f>Y259</f>
        <v>0</v>
      </c>
      <c r="Z260" s="425">
        <f t="shared" ref="Z260" si="735">Z259</f>
        <v>0</v>
      </c>
      <c r="AA260" s="425">
        <f t="shared" ref="AA260" si="736">AA259</f>
        <v>0</v>
      </c>
      <c r="AB260" s="425">
        <f t="shared" ref="AB260" si="737">AB259</f>
        <v>0</v>
      </c>
      <c r="AC260" s="425">
        <f t="shared" ref="AC260" si="738">AC259</f>
        <v>0</v>
      </c>
      <c r="AD260" s="425">
        <f t="shared" ref="AD260" si="739">AD259</f>
        <v>0</v>
      </c>
      <c r="AE260" s="425">
        <f t="shared" ref="AE260" si="740">AE259</f>
        <v>0</v>
      </c>
      <c r="AF260" s="425">
        <f t="shared" ref="AF260" si="741">AF259</f>
        <v>0</v>
      </c>
      <c r="AG260" s="425">
        <f t="shared" ref="AG260" si="742">AG259</f>
        <v>0</v>
      </c>
      <c r="AH260" s="425">
        <f t="shared" ref="AH260" si="743">AH259</f>
        <v>0</v>
      </c>
      <c r="AI260" s="425">
        <f t="shared" ref="AI260" si="744">AI259</f>
        <v>0</v>
      </c>
      <c r="AJ260" s="425">
        <f t="shared" ref="AJ260" si="745">AJ259</f>
        <v>0</v>
      </c>
      <c r="AK260" s="425">
        <f t="shared" ref="AK260" si="746">AK259</f>
        <v>0</v>
      </c>
      <c r="AL260" s="425">
        <f t="shared" ref="AL260" si="747">AL259</f>
        <v>0</v>
      </c>
      <c r="AM260" s="327"/>
    </row>
    <row r="261" spans="1:39" ht="15" hidden="1" outlineLevel="1">
      <c r="B261" s="336"/>
      <c r="C261" s="326"/>
      <c r="D261" s="312"/>
      <c r="E261" s="312"/>
      <c r="F261" s="312"/>
      <c r="G261" s="312"/>
      <c r="H261" s="312"/>
      <c r="I261" s="312"/>
      <c r="J261" s="312"/>
      <c r="K261" s="312"/>
      <c r="L261" s="312"/>
      <c r="M261" s="312"/>
      <c r="N261" s="312"/>
      <c r="O261" s="312"/>
      <c r="P261" s="312"/>
      <c r="Q261" s="312"/>
      <c r="R261" s="312"/>
      <c r="S261" s="312"/>
      <c r="T261" s="312"/>
      <c r="U261" s="312"/>
      <c r="V261" s="312"/>
      <c r="W261" s="312"/>
      <c r="X261" s="312"/>
      <c r="Y261" s="426"/>
      <c r="Z261" s="426"/>
      <c r="AA261" s="426"/>
      <c r="AB261" s="426"/>
      <c r="AC261" s="426"/>
      <c r="AD261" s="426"/>
      <c r="AE261" s="426"/>
      <c r="AF261" s="426"/>
      <c r="AG261" s="426"/>
      <c r="AH261" s="426"/>
      <c r="AI261" s="426"/>
      <c r="AJ261" s="426"/>
      <c r="AK261" s="426"/>
      <c r="AL261" s="426"/>
      <c r="AM261" s="327"/>
    </row>
    <row r="262" spans="1:39" ht="15.6" hidden="1" outlineLevel="1">
      <c r="B262" s="309" t="s">
        <v>108</v>
      </c>
      <c r="C262" s="310"/>
      <c r="D262" s="311"/>
      <c r="E262" s="311"/>
      <c r="F262" s="311"/>
      <c r="G262" s="311"/>
      <c r="H262" s="311"/>
      <c r="I262" s="311"/>
      <c r="J262" s="311"/>
      <c r="K262" s="311"/>
      <c r="L262" s="311"/>
      <c r="M262" s="311"/>
      <c r="N262" s="311"/>
      <c r="O262" s="311"/>
      <c r="P262" s="310"/>
      <c r="Q262" s="310"/>
      <c r="R262" s="310"/>
      <c r="S262" s="310"/>
      <c r="T262" s="310"/>
      <c r="U262" s="310"/>
      <c r="V262" s="310"/>
      <c r="W262" s="310"/>
      <c r="X262" s="310"/>
      <c r="Y262" s="428"/>
      <c r="Z262" s="428"/>
      <c r="AA262" s="428"/>
      <c r="AB262" s="428"/>
      <c r="AC262" s="428"/>
      <c r="AD262" s="428"/>
      <c r="AE262" s="428"/>
      <c r="AF262" s="428"/>
      <c r="AG262" s="428"/>
      <c r="AH262" s="428"/>
      <c r="AI262" s="428"/>
      <c r="AJ262" s="428"/>
      <c r="AK262" s="428"/>
      <c r="AL262" s="428"/>
      <c r="AM262" s="313"/>
    </row>
    <row r="263" spans="1:39" ht="15" hidden="1" outlineLevel="1">
      <c r="A263" s="544">
        <v>14</v>
      </c>
      <c r="B263" s="336" t="s">
        <v>109</v>
      </c>
      <c r="C263" s="312" t="s">
        <v>25</v>
      </c>
      <c r="D263" s="316"/>
      <c r="E263" s="316"/>
      <c r="F263" s="316"/>
      <c r="G263" s="316"/>
      <c r="H263" s="316"/>
      <c r="I263" s="316"/>
      <c r="J263" s="316"/>
      <c r="K263" s="316"/>
      <c r="L263" s="316"/>
      <c r="M263" s="316"/>
      <c r="N263" s="316">
        <v>12</v>
      </c>
      <c r="O263" s="316"/>
      <c r="P263" s="316"/>
      <c r="Q263" s="316"/>
      <c r="R263" s="316"/>
      <c r="S263" s="316"/>
      <c r="T263" s="316"/>
      <c r="U263" s="316"/>
      <c r="V263" s="316"/>
      <c r="W263" s="316"/>
      <c r="X263" s="316"/>
      <c r="Y263" s="424"/>
      <c r="Z263" s="424"/>
      <c r="AA263" s="424"/>
      <c r="AB263" s="424"/>
      <c r="AC263" s="424"/>
      <c r="AD263" s="424"/>
      <c r="AE263" s="424"/>
      <c r="AF263" s="424"/>
      <c r="AG263" s="424"/>
      <c r="AH263" s="424"/>
      <c r="AI263" s="424"/>
      <c r="AJ263" s="424"/>
      <c r="AK263" s="424"/>
      <c r="AL263" s="424"/>
      <c r="AM263" s="317">
        <f>SUM(Y263:AL263)</f>
        <v>0</v>
      </c>
    </row>
    <row r="264" spans="1:39" ht="15" hidden="1" outlineLevel="1">
      <c r="B264" s="315" t="s">
        <v>292</v>
      </c>
      <c r="C264" s="312" t="s">
        <v>164</v>
      </c>
      <c r="D264" s="316"/>
      <c r="E264" s="316"/>
      <c r="F264" s="316"/>
      <c r="G264" s="316"/>
      <c r="H264" s="316"/>
      <c r="I264" s="316"/>
      <c r="J264" s="316"/>
      <c r="K264" s="316"/>
      <c r="L264" s="316"/>
      <c r="M264" s="316"/>
      <c r="N264" s="316">
        <f>N263</f>
        <v>12</v>
      </c>
      <c r="O264" s="316"/>
      <c r="P264" s="316"/>
      <c r="Q264" s="316"/>
      <c r="R264" s="316"/>
      <c r="S264" s="316"/>
      <c r="T264" s="316"/>
      <c r="U264" s="316"/>
      <c r="V264" s="316"/>
      <c r="W264" s="316"/>
      <c r="X264" s="316"/>
      <c r="Y264" s="425">
        <f>Y263</f>
        <v>0</v>
      </c>
      <c r="Z264" s="425">
        <f t="shared" ref="Z264" si="748">Z263</f>
        <v>0</v>
      </c>
      <c r="AA264" s="425">
        <f t="shared" ref="AA264" si="749">AA263</f>
        <v>0</v>
      </c>
      <c r="AB264" s="425">
        <f t="shared" ref="AB264" si="750">AB263</f>
        <v>0</v>
      </c>
      <c r="AC264" s="425">
        <f t="shared" ref="AC264" si="751">AC263</f>
        <v>0</v>
      </c>
      <c r="AD264" s="425">
        <f t="shared" ref="AD264" si="752">AD263</f>
        <v>0</v>
      </c>
      <c r="AE264" s="425">
        <f t="shared" ref="AE264" si="753">AE263</f>
        <v>0</v>
      </c>
      <c r="AF264" s="425">
        <f t="shared" ref="AF264" si="754">AF263</f>
        <v>0</v>
      </c>
      <c r="AG264" s="425">
        <f t="shared" ref="AG264" si="755">AG263</f>
        <v>0</v>
      </c>
      <c r="AH264" s="425">
        <f t="shared" ref="AH264" si="756">AH263</f>
        <v>0</v>
      </c>
      <c r="AI264" s="425">
        <f t="shared" ref="AI264" si="757">AI263</f>
        <v>0</v>
      </c>
      <c r="AJ264" s="425">
        <f t="shared" ref="AJ264" si="758">AJ263</f>
        <v>0</v>
      </c>
      <c r="AK264" s="425">
        <f t="shared" ref="AK264" si="759">AK263</f>
        <v>0</v>
      </c>
      <c r="AL264" s="425">
        <f t="shared" ref="AL264" si="760">AL263</f>
        <v>0</v>
      </c>
      <c r="AM264" s="318"/>
    </row>
    <row r="265" spans="1:39" ht="15" hidden="1" outlineLevel="1">
      <c r="A265" s="545"/>
      <c r="B265" s="336"/>
      <c r="C265" s="326"/>
      <c r="D265" s="312"/>
      <c r="E265" s="312"/>
      <c r="F265" s="312"/>
      <c r="G265" s="312"/>
      <c r="H265" s="312"/>
      <c r="I265" s="312"/>
      <c r="J265" s="312"/>
      <c r="K265" s="312"/>
      <c r="L265" s="312"/>
      <c r="M265" s="312"/>
      <c r="N265" s="482"/>
      <c r="O265" s="312"/>
      <c r="P265" s="312"/>
      <c r="Q265" s="312"/>
      <c r="R265" s="312"/>
      <c r="S265" s="312"/>
      <c r="T265" s="312"/>
      <c r="U265" s="312"/>
      <c r="V265" s="312"/>
      <c r="W265" s="312"/>
      <c r="X265" s="312"/>
      <c r="Y265" s="426"/>
      <c r="Z265" s="426"/>
      <c r="AA265" s="426"/>
      <c r="AB265" s="426"/>
      <c r="AC265" s="426"/>
      <c r="AD265" s="426"/>
      <c r="AE265" s="426"/>
      <c r="AF265" s="426"/>
      <c r="AG265" s="426"/>
      <c r="AH265" s="426"/>
      <c r="AI265" s="426"/>
      <c r="AJ265" s="426"/>
      <c r="AK265" s="426"/>
      <c r="AL265" s="426"/>
      <c r="AM265" s="327"/>
    </row>
    <row r="266" spans="1:39" s="330" customFormat="1" ht="15.6" hidden="1" outlineLevel="1">
      <c r="A266" s="545"/>
      <c r="B266" s="309" t="s">
        <v>504</v>
      </c>
      <c r="C266" s="312"/>
      <c r="D266" s="312"/>
      <c r="E266" s="312"/>
      <c r="F266" s="312"/>
      <c r="G266" s="312"/>
      <c r="H266" s="312"/>
      <c r="I266" s="312"/>
      <c r="J266" s="312"/>
      <c r="K266" s="312"/>
      <c r="L266" s="312"/>
      <c r="M266" s="312"/>
      <c r="N266" s="312"/>
      <c r="O266" s="312"/>
      <c r="P266" s="312"/>
      <c r="Q266" s="312"/>
      <c r="R266" s="312"/>
      <c r="S266" s="312"/>
      <c r="T266" s="312"/>
      <c r="U266" s="312"/>
      <c r="V266" s="312"/>
      <c r="W266" s="312"/>
      <c r="X266" s="312"/>
      <c r="Y266" s="426"/>
      <c r="Z266" s="426"/>
      <c r="AA266" s="426"/>
      <c r="AB266" s="426"/>
      <c r="AC266" s="426"/>
      <c r="AD266" s="426"/>
      <c r="AE266" s="430"/>
      <c r="AF266" s="430"/>
      <c r="AG266" s="430"/>
      <c r="AH266" s="430"/>
      <c r="AI266" s="430"/>
      <c r="AJ266" s="430"/>
      <c r="AK266" s="430"/>
      <c r="AL266" s="430"/>
      <c r="AM266" s="540"/>
    </row>
    <row r="267" spans="1:39" ht="15" hidden="1" outlineLevel="1">
      <c r="A267" s="544">
        <v>15</v>
      </c>
      <c r="B267" s="315" t="s">
        <v>509</v>
      </c>
      <c r="C267" s="312" t="s">
        <v>25</v>
      </c>
      <c r="D267" s="316"/>
      <c r="E267" s="316"/>
      <c r="F267" s="316"/>
      <c r="G267" s="316"/>
      <c r="H267" s="316"/>
      <c r="I267" s="316"/>
      <c r="J267" s="316"/>
      <c r="K267" s="316"/>
      <c r="L267" s="316"/>
      <c r="M267" s="316"/>
      <c r="N267" s="316">
        <v>0</v>
      </c>
      <c r="O267" s="316"/>
      <c r="P267" s="316"/>
      <c r="Q267" s="316"/>
      <c r="R267" s="316"/>
      <c r="S267" s="316"/>
      <c r="T267" s="316"/>
      <c r="U267" s="316"/>
      <c r="V267" s="316"/>
      <c r="W267" s="316"/>
      <c r="X267" s="316"/>
      <c r="Y267" s="424"/>
      <c r="Z267" s="424"/>
      <c r="AA267" s="424"/>
      <c r="AB267" s="424"/>
      <c r="AC267" s="424"/>
      <c r="AD267" s="424"/>
      <c r="AE267" s="424"/>
      <c r="AF267" s="424"/>
      <c r="AG267" s="424"/>
      <c r="AH267" s="424"/>
      <c r="AI267" s="424"/>
      <c r="AJ267" s="424"/>
      <c r="AK267" s="424"/>
      <c r="AL267" s="424"/>
      <c r="AM267" s="317">
        <f>SUM(Y267:AL267)</f>
        <v>0</v>
      </c>
    </row>
    <row r="268" spans="1:39" ht="15" hidden="1" outlineLevel="1">
      <c r="B268" s="315" t="s">
        <v>292</v>
      </c>
      <c r="C268" s="312" t="s">
        <v>164</v>
      </c>
      <c r="D268" s="316"/>
      <c r="E268" s="316"/>
      <c r="F268" s="316"/>
      <c r="G268" s="316"/>
      <c r="H268" s="316"/>
      <c r="I268" s="316"/>
      <c r="J268" s="316"/>
      <c r="K268" s="316"/>
      <c r="L268" s="316"/>
      <c r="M268" s="316"/>
      <c r="N268" s="316">
        <f>N267</f>
        <v>0</v>
      </c>
      <c r="O268" s="316"/>
      <c r="P268" s="316"/>
      <c r="Q268" s="316"/>
      <c r="R268" s="316"/>
      <c r="S268" s="316"/>
      <c r="T268" s="316"/>
      <c r="U268" s="316"/>
      <c r="V268" s="316"/>
      <c r="W268" s="316"/>
      <c r="X268" s="316"/>
      <c r="Y268" s="425">
        <f>Y267</f>
        <v>0</v>
      </c>
      <c r="Z268" s="425">
        <f t="shared" ref="Z268:AL268" si="761">Z267</f>
        <v>0</v>
      </c>
      <c r="AA268" s="425">
        <f t="shared" si="761"/>
        <v>0</v>
      </c>
      <c r="AB268" s="425">
        <f t="shared" si="761"/>
        <v>0</v>
      </c>
      <c r="AC268" s="425">
        <f t="shared" si="761"/>
        <v>0</v>
      </c>
      <c r="AD268" s="425">
        <f t="shared" si="761"/>
        <v>0</v>
      </c>
      <c r="AE268" s="425">
        <f t="shared" si="761"/>
        <v>0</v>
      </c>
      <c r="AF268" s="425">
        <f t="shared" si="761"/>
        <v>0</v>
      </c>
      <c r="AG268" s="425">
        <f t="shared" si="761"/>
        <v>0</v>
      </c>
      <c r="AH268" s="425">
        <f t="shared" si="761"/>
        <v>0</v>
      </c>
      <c r="AI268" s="425">
        <f t="shared" si="761"/>
        <v>0</v>
      </c>
      <c r="AJ268" s="425">
        <f t="shared" si="761"/>
        <v>0</v>
      </c>
      <c r="AK268" s="425">
        <f t="shared" si="761"/>
        <v>0</v>
      </c>
      <c r="AL268" s="425">
        <f t="shared" si="761"/>
        <v>0</v>
      </c>
      <c r="AM268" s="318"/>
    </row>
    <row r="269" spans="1:39" ht="15" hidden="1" outlineLevel="1">
      <c r="B269" s="336"/>
      <c r="C269" s="326"/>
      <c r="D269" s="312"/>
      <c r="E269" s="312"/>
      <c r="F269" s="312"/>
      <c r="G269" s="312"/>
      <c r="H269" s="312"/>
      <c r="I269" s="312"/>
      <c r="J269" s="312"/>
      <c r="K269" s="312"/>
      <c r="L269" s="312"/>
      <c r="M269" s="312"/>
      <c r="N269" s="312"/>
      <c r="O269" s="312"/>
      <c r="P269" s="312"/>
      <c r="Q269" s="312"/>
      <c r="R269" s="312"/>
      <c r="S269" s="312"/>
      <c r="T269" s="312"/>
      <c r="U269" s="312"/>
      <c r="V269" s="312"/>
      <c r="W269" s="312"/>
      <c r="X269" s="312"/>
      <c r="Y269" s="426"/>
      <c r="Z269" s="426"/>
      <c r="AA269" s="426"/>
      <c r="AB269" s="426"/>
      <c r="AC269" s="426"/>
      <c r="AD269" s="426"/>
      <c r="AE269" s="426"/>
      <c r="AF269" s="426"/>
      <c r="AG269" s="426"/>
      <c r="AH269" s="426"/>
      <c r="AI269" s="426"/>
      <c r="AJ269" s="426"/>
      <c r="AK269" s="426"/>
      <c r="AL269" s="426"/>
      <c r="AM269" s="327"/>
    </row>
    <row r="270" spans="1:39" s="304" customFormat="1" ht="15" hidden="1" outlineLevel="1">
      <c r="A270" s="544">
        <v>16</v>
      </c>
      <c r="B270" s="345" t="s">
        <v>505</v>
      </c>
      <c r="C270" s="312" t="s">
        <v>25</v>
      </c>
      <c r="D270" s="316"/>
      <c r="E270" s="316"/>
      <c r="F270" s="316"/>
      <c r="G270" s="316"/>
      <c r="H270" s="316"/>
      <c r="I270" s="316"/>
      <c r="J270" s="316"/>
      <c r="K270" s="316"/>
      <c r="L270" s="316"/>
      <c r="M270" s="316"/>
      <c r="N270" s="316">
        <v>0</v>
      </c>
      <c r="O270" s="316"/>
      <c r="P270" s="316"/>
      <c r="Q270" s="316"/>
      <c r="R270" s="316"/>
      <c r="S270" s="316"/>
      <c r="T270" s="316"/>
      <c r="U270" s="316"/>
      <c r="V270" s="316"/>
      <c r="W270" s="316"/>
      <c r="X270" s="316"/>
      <c r="Y270" s="424"/>
      <c r="Z270" s="424"/>
      <c r="AA270" s="424"/>
      <c r="AB270" s="424"/>
      <c r="AC270" s="424"/>
      <c r="AD270" s="424"/>
      <c r="AE270" s="424"/>
      <c r="AF270" s="424"/>
      <c r="AG270" s="424"/>
      <c r="AH270" s="424"/>
      <c r="AI270" s="424"/>
      <c r="AJ270" s="424"/>
      <c r="AK270" s="424"/>
      <c r="AL270" s="424"/>
      <c r="AM270" s="317">
        <f>SUM(Y270:AL270)</f>
        <v>0</v>
      </c>
    </row>
    <row r="271" spans="1:39" s="304" customFormat="1" ht="15" hidden="1" outlineLevel="1">
      <c r="A271" s="544"/>
      <c r="B271" s="345" t="s">
        <v>292</v>
      </c>
      <c r="C271" s="312" t="s">
        <v>164</v>
      </c>
      <c r="D271" s="316"/>
      <c r="E271" s="316"/>
      <c r="F271" s="316"/>
      <c r="G271" s="316"/>
      <c r="H271" s="316"/>
      <c r="I271" s="316"/>
      <c r="J271" s="316"/>
      <c r="K271" s="316"/>
      <c r="L271" s="316"/>
      <c r="M271" s="316"/>
      <c r="N271" s="316">
        <f>N270</f>
        <v>0</v>
      </c>
      <c r="O271" s="316"/>
      <c r="P271" s="316"/>
      <c r="Q271" s="316"/>
      <c r="R271" s="316"/>
      <c r="S271" s="316"/>
      <c r="T271" s="316"/>
      <c r="U271" s="316"/>
      <c r="V271" s="316"/>
      <c r="W271" s="316"/>
      <c r="X271" s="316"/>
      <c r="Y271" s="425">
        <f>Y270</f>
        <v>0</v>
      </c>
      <c r="Z271" s="425">
        <f t="shared" ref="Z271:AL271" si="762">Z270</f>
        <v>0</v>
      </c>
      <c r="AA271" s="425">
        <f t="shared" si="762"/>
        <v>0</v>
      </c>
      <c r="AB271" s="425">
        <f t="shared" si="762"/>
        <v>0</v>
      </c>
      <c r="AC271" s="425">
        <f t="shared" si="762"/>
        <v>0</v>
      </c>
      <c r="AD271" s="425">
        <f t="shared" si="762"/>
        <v>0</v>
      </c>
      <c r="AE271" s="425">
        <f t="shared" si="762"/>
        <v>0</v>
      </c>
      <c r="AF271" s="425">
        <f t="shared" si="762"/>
        <v>0</v>
      </c>
      <c r="AG271" s="425">
        <f t="shared" si="762"/>
        <v>0</v>
      </c>
      <c r="AH271" s="425">
        <f t="shared" si="762"/>
        <v>0</v>
      </c>
      <c r="AI271" s="425">
        <f t="shared" si="762"/>
        <v>0</v>
      </c>
      <c r="AJ271" s="425">
        <f t="shared" si="762"/>
        <v>0</v>
      </c>
      <c r="AK271" s="425">
        <f t="shared" si="762"/>
        <v>0</v>
      </c>
      <c r="AL271" s="425">
        <f t="shared" si="762"/>
        <v>0</v>
      </c>
      <c r="AM271" s="318"/>
    </row>
    <row r="272" spans="1:39" s="304" customFormat="1" ht="15" hidden="1" outlineLevel="1">
      <c r="A272" s="544"/>
      <c r="B272" s="345"/>
      <c r="C272" s="312"/>
      <c r="D272" s="312"/>
      <c r="E272" s="312"/>
      <c r="F272" s="312"/>
      <c r="G272" s="312"/>
      <c r="H272" s="312"/>
      <c r="I272" s="312"/>
      <c r="J272" s="312"/>
      <c r="K272" s="312"/>
      <c r="L272" s="312"/>
      <c r="M272" s="312"/>
      <c r="N272" s="312"/>
      <c r="O272" s="312"/>
      <c r="P272" s="312"/>
      <c r="Q272" s="312"/>
      <c r="R272" s="312"/>
      <c r="S272" s="312"/>
      <c r="T272" s="312"/>
      <c r="U272" s="312"/>
      <c r="V272" s="312"/>
      <c r="W272" s="312"/>
      <c r="X272" s="312"/>
      <c r="Y272" s="426"/>
      <c r="Z272" s="426"/>
      <c r="AA272" s="426"/>
      <c r="AB272" s="426"/>
      <c r="AC272" s="426"/>
      <c r="AD272" s="426"/>
      <c r="AE272" s="430"/>
      <c r="AF272" s="430"/>
      <c r="AG272" s="430"/>
      <c r="AH272" s="430"/>
      <c r="AI272" s="430"/>
      <c r="AJ272" s="430"/>
      <c r="AK272" s="430"/>
      <c r="AL272" s="430"/>
      <c r="AM272" s="334"/>
    </row>
    <row r="273" spans="1:39" ht="15.6" hidden="1" outlineLevel="1">
      <c r="B273" s="542" t="s">
        <v>510</v>
      </c>
      <c r="C273" s="341"/>
      <c r="D273" s="311"/>
      <c r="E273" s="310"/>
      <c r="F273" s="310"/>
      <c r="G273" s="310"/>
      <c r="H273" s="310"/>
      <c r="I273" s="310"/>
      <c r="J273" s="310"/>
      <c r="K273" s="310"/>
      <c r="L273" s="310"/>
      <c r="M273" s="310"/>
      <c r="N273" s="311"/>
      <c r="O273" s="310"/>
      <c r="P273" s="310"/>
      <c r="Q273" s="310"/>
      <c r="R273" s="310"/>
      <c r="S273" s="310"/>
      <c r="T273" s="310"/>
      <c r="U273" s="310"/>
      <c r="V273" s="310"/>
      <c r="W273" s="310"/>
      <c r="X273" s="310"/>
      <c r="Y273" s="428"/>
      <c r="Z273" s="428"/>
      <c r="AA273" s="428"/>
      <c r="AB273" s="428"/>
      <c r="AC273" s="428"/>
      <c r="AD273" s="428"/>
      <c r="AE273" s="428"/>
      <c r="AF273" s="428"/>
      <c r="AG273" s="428"/>
      <c r="AH273" s="428"/>
      <c r="AI273" s="428"/>
      <c r="AJ273" s="428"/>
      <c r="AK273" s="428"/>
      <c r="AL273" s="428"/>
      <c r="AM273" s="313"/>
    </row>
    <row r="274" spans="1:39" ht="15" hidden="1" outlineLevel="1">
      <c r="A274" s="544">
        <v>17</v>
      </c>
      <c r="B274" s="543" t="s">
        <v>113</v>
      </c>
      <c r="C274" s="312" t="s">
        <v>25</v>
      </c>
      <c r="D274" s="316"/>
      <c r="E274" s="316"/>
      <c r="F274" s="316"/>
      <c r="G274" s="316"/>
      <c r="H274" s="316"/>
      <c r="I274" s="316"/>
      <c r="J274" s="316"/>
      <c r="K274" s="316"/>
      <c r="L274" s="316"/>
      <c r="M274" s="316"/>
      <c r="N274" s="316">
        <v>0</v>
      </c>
      <c r="O274" s="316"/>
      <c r="P274" s="316"/>
      <c r="Q274" s="316"/>
      <c r="R274" s="316"/>
      <c r="S274" s="316"/>
      <c r="T274" s="316"/>
      <c r="U274" s="316"/>
      <c r="V274" s="316"/>
      <c r="W274" s="316"/>
      <c r="X274" s="316"/>
      <c r="Y274" s="440"/>
      <c r="Z274" s="424"/>
      <c r="AA274" s="424"/>
      <c r="AB274" s="424"/>
      <c r="AC274" s="424"/>
      <c r="AD274" s="424"/>
      <c r="AE274" s="424"/>
      <c r="AF274" s="429"/>
      <c r="AG274" s="429"/>
      <c r="AH274" s="429"/>
      <c r="AI274" s="429"/>
      <c r="AJ274" s="429"/>
      <c r="AK274" s="429"/>
      <c r="AL274" s="429"/>
      <c r="AM274" s="317">
        <f>SUM(Y274:AL274)</f>
        <v>0</v>
      </c>
    </row>
    <row r="275" spans="1:39" ht="15" hidden="1" outlineLevel="1">
      <c r="B275" s="315" t="s">
        <v>292</v>
      </c>
      <c r="C275" s="312" t="s">
        <v>164</v>
      </c>
      <c r="D275" s="316"/>
      <c r="E275" s="316"/>
      <c r="F275" s="316"/>
      <c r="G275" s="316"/>
      <c r="H275" s="316"/>
      <c r="I275" s="316"/>
      <c r="J275" s="316"/>
      <c r="K275" s="316"/>
      <c r="L275" s="316"/>
      <c r="M275" s="316"/>
      <c r="N275" s="316">
        <f>N274</f>
        <v>0</v>
      </c>
      <c r="O275" s="316"/>
      <c r="P275" s="316"/>
      <c r="Q275" s="316"/>
      <c r="R275" s="316"/>
      <c r="S275" s="316"/>
      <c r="T275" s="316"/>
      <c r="U275" s="316"/>
      <c r="V275" s="316"/>
      <c r="W275" s="316"/>
      <c r="X275" s="316"/>
      <c r="Y275" s="425">
        <f>Y274</f>
        <v>0</v>
      </c>
      <c r="Z275" s="425">
        <f t="shared" ref="Z275:AL275" si="763">Z274</f>
        <v>0</v>
      </c>
      <c r="AA275" s="425">
        <f t="shared" si="763"/>
        <v>0</v>
      </c>
      <c r="AB275" s="425">
        <f t="shared" si="763"/>
        <v>0</v>
      </c>
      <c r="AC275" s="425">
        <f t="shared" si="763"/>
        <v>0</v>
      </c>
      <c r="AD275" s="425">
        <f t="shared" si="763"/>
        <v>0</v>
      </c>
      <c r="AE275" s="425">
        <f t="shared" si="763"/>
        <v>0</v>
      </c>
      <c r="AF275" s="425">
        <f t="shared" si="763"/>
        <v>0</v>
      </c>
      <c r="AG275" s="425">
        <f t="shared" si="763"/>
        <v>0</v>
      </c>
      <c r="AH275" s="425">
        <f t="shared" si="763"/>
        <v>0</v>
      </c>
      <c r="AI275" s="425">
        <f t="shared" si="763"/>
        <v>0</v>
      </c>
      <c r="AJ275" s="425">
        <f t="shared" si="763"/>
        <v>0</v>
      </c>
      <c r="AK275" s="425">
        <f t="shared" si="763"/>
        <v>0</v>
      </c>
      <c r="AL275" s="425">
        <f t="shared" si="763"/>
        <v>0</v>
      </c>
      <c r="AM275" s="327"/>
    </row>
    <row r="276" spans="1:39" ht="15" hidden="1" outlineLevel="1">
      <c r="B276" s="315"/>
      <c r="C276" s="312"/>
      <c r="D276" s="312"/>
      <c r="E276" s="312"/>
      <c r="F276" s="312"/>
      <c r="G276" s="312"/>
      <c r="H276" s="312"/>
      <c r="I276" s="312"/>
      <c r="J276" s="312"/>
      <c r="K276" s="312"/>
      <c r="L276" s="312"/>
      <c r="M276" s="312"/>
      <c r="N276" s="312"/>
      <c r="O276" s="312"/>
      <c r="P276" s="312"/>
      <c r="Q276" s="312"/>
      <c r="R276" s="312"/>
      <c r="S276" s="312"/>
      <c r="T276" s="312"/>
      <c r="U276" s="312"/>
      <c r="V276" s="312"/>
      <c r="W276" s="312"/>
      <c r="X276" s="312"/>
      <c r="Y276" s="436"/>
      <c r="Z276" s="439"/>
      <c r="AA276" s="439"/>
      <c r="AB276" s="439"/>
      <c r="AC276" s="439"/>
      <c r="AD276" s="439"/>
      <c r="AE276" s="439"/>
      <c r="AF276" s="439"/>
      <c r="AG276" s="439"/>
      <c r="AH276" s="439"/>
      <c r="AI276" s="439"/>
      <c r="AJ276" s="439"/>
      <c r="AK276" s="439"/>
      <c r="AL276" s="439"/>
      <c r="AM276" s="327"/>
    </row>
    <row r="277" spans="1:39" ht="30" hidden="1" outlineLevel="1">
      <c r="A277" s="544">
        <v>18</v>
      </c>
      <c r="B277" s="543" t="s">
        <v>751</v>
      </c>
      <c r="C277" s="312" t="s">
        <v>25</v>
      </c>
      <c r="D277" s="316">
        <v>6077</v>
      </c>
      <c r="E277" s="316">
        <f>'7-f.  2016'!BC34</f>
        <v>6077</v>
      </c>
      <c r="F277" s="316">
        <f>'7-f.  2016'!BD34</f>
        <v>6077</v>
      </c>
      <c r="G277" s="316">
        <f>'7-f.  2016'!BE34</f>
        <v>6077</v>
      </c>
      <c r="H277" s="316">
        <f>'7-f.  2016'!BF34</f>
        <v>6077</v>
      </c>
      <c r="I277" s="316">
        <f>'7-f.  2016'!BG34</f>
        <v>6077</v>
      </c>
      <c r="J277" s="316">
        <f>'7-f.  2016'!BH34</f>
        <v>6077</v>
      </c>
      <c r="K277" s="316">
        <f>'7-f.  2016'!BI34</f>
        <v>6077</v>
      </c>
      <c r="L277" s="316">
        <f>'7-f.  2016'!BJ34</f>
        <v>6077</v>
      </c>
      <c r="M277" s="316">
        <f>'7-f.  2016'!BK34</f>
        <v>6077</v>
      </c>
      <c r="N277" s="316">
        <v>0</v>
      </c>
      <c r="O277" s="316">
        <v>1</v>
      </c>
      <c r="P277" s="316">
        <f>'7-f.  2016'!X34</f>
        <v>1</v>
      </c>
      <c r="Q277" s="316">
        <f>'7-f.  2016'!Y34</f>
        <v>1</v>
      </c>
      <c r="R277" s="316">
        <f>'7-f.  2016'!Z34</f>
        <v>1</v>
      </c>
      <c r="S277" s="316">
        <f>'7-f.  2016'!AA34</f>
        <v>1</v>
      </c>
      <c r="T277" s="316">
        <f>'7-f.  2016'!AB34</f>
        <v>1</v>
      </c>
      <c r="U277" s="316">
        <f>'7-f.  2016'!AC34</f>
        <v>1</v>
      </c>
      <c r="V277" s="316">
        <f>'7-f.  2016'!AD34</f>
        <v>1</v>
      </c>
      <c r="W277" s="316">
        <f>'7-f.  2016'!AE34</f>
        <v>1</v>
      </c>
      <c r="X277" s="316">
        <f>'7-f.  2016'!AF34</f>
        <v>1</v>
      </c>
      <c r="Y277" s="440">
        <v>1</v>
      </c>
      <c r="Z277" s="424"/>
      <c r="AA277" s="424"/>
      <c r="AB277" s="424"/>
      <c r="AC277" s="424"/>
      <c r="AD277" s="424"/>
      <c r="AE277" s="424"/>
      <c r="AF277" s="429"/>
      <c r="AG277" s="429"/>
      <c r="AH277" s="429"/>
      <c r="AI277" s="429"/>
      <c r="AJ277" s="429"/>
      <c r="AK277" s="429"/>
      <c r="AL277" s="429"/>
      <c r="AM277" s="317">
        <f>SUM(Y277:AL277)</f>
        <v>1</v>
      </c>
    </row>
    <row r="278" spans="1:39" ht="15" hidden="1" outlineLevel="1">
      <c r="B278" s="315" t="s">
        <v>292</v>
      </c>
      <c r="C278" s="312" t="s">
        <v>164</v>
      </c>
      <c r="D278" s="316"/>
      <c r="E278" s="316"/>
      <c r="F278" s="316"/>
      <c r="G278" s="316"/>
      <c r="H278" s="316"/>
      <c r="I278" s="316"/>
      <c r="J278" s="316"/>
      <c r="K278" s="316"/>
      <c r="L278" s="316"/>
      <c r="M278" s="316"/>
      <c r="N278" s="316">
        <f>N277</f>
        <v>0</v>
      </c>
      <c r="O278" s="316"/>
      <c r="P278" s="316"/>
      <c r="Q278" s="316"/>
      <c r="R278" s="316"/>
      <c r="S278" s="316"/>
      <c r="T278" s="316"/>
      <c r="U278" s="316"/>
      <c r="V278" s="316"/>
      <c r="W278" s="316"/>
      <c r="X278" s="316"/>
      <c r="Y278" s="425">
        <f>Y277</f>
        <v>1</v>
      </c>
      <c r="Z278" s="425">
        <f t="shared" ref="Z278:AL278" si="764">Z277</f>
        <v>0</v>
      </c>
      <c r="AA278" s="425">
        <f t="shared" si="764"/>
        <v>0</v>
      </c>
      <c r="AB278" s="425">
        <f t="shared" si="764"/>
        <v>0</v>
      </c>
      <c r="AC278" s="425">
        <f t="shared" si="764"/>
        <v>0</v>
      </c>
      <c r="AD278" s="425">
        <f t="shared" si="764"/>
        <v>0</v>
      </c>
      <c r="AE278" s="425">
        <f t="shared" si="764"/>
        <v>0</v>
      </c>
      <c r="AF278" s="425">
        <f t="shared" si="764"/>
        <v>0</v>
      </c>
      <c r="AG278" s="425">
        <f t="shared" si="764"/>
        <v>0</v>
      </c>
      <c r="AH278" s="425">
        <f t="shared" si="764"/>
        <v>0</v>
      </c>
      <c r="AI278" s="425">
        <f t="shared" si="764"/>
        <v>0</v>
      </c>
      <c r="AJ278" s="425">
        <f t="shared" si="764"/>
        <v>0</v>
      </c>
      <c r="AK278" s="425">
        <f t="shared" si="764"/>
        <v>0</v>
      </c>
      <c r="AL278" s="425">
        <f t="shared" si="764"/>
        <v>0</v>
      </c>
      <c r="AM278" s="327"/>
    </row>
    <row r="279" spans="1:39" ht="15" hidden="1" outlineLevel="1">
      <c r="B279" s="315"/>
      <c r="C279" s="312"/>
      <c r="D279" s="312"/>
      <c r="E279" s="312"/>
      <c r="F279" s="312"/>
      <c r="G279" s="312"/>
      <c r="H279" s="312"/>
      <c r="I279" s="312"/>
      <c r="J279" s="312"/>
      <c r="K279" s="312"/>
      <c r="L279" s="312"/>
      <c r="M279" s="312"/>
      <c r="N279" s="312"/>
      <c r="O279" s="312"/>
      <c r="P279" s="312"/>
      <c r="Q279" s="312"/>
      <c r="R279" s="312"/>
      <c r="S279" s="312"/>
      <c r="T279" s="312"/>
      <c r="U279" s="312"/>
      <c r="V279" s="312"/>
      <c r="W279" s="312"/>
      <c r="X279" s="312"/>
      <c r="Y279" s="436"/>
      <c r="Z279" s="439"/>
      <c r="AA279" s="439"/>
      <c r="AB279" s="439"/>
      <c r="AC279" s="439"/>
      <c r="AD279" s="439"/>
      <c r="AE279" s="439"/>
      <c r="AF279" s="439"/>
      <c r="AG279" s="439"/>
      <c r="AH279" s="439"/>
      <c r="AI279" s="439"/>
      <c r="AJ279" s="439"/>
      <c r="AK279" s="439"/>
      <c r="AL279" s="439"/>
      <c r="AM279" s="327"/>
    </row>
    <row r="280" spans="1:39" ht="15" hidden="1" outlineLevel="1">
      <c r="A280" s="544">
        <v>19</v>
      </c>
      <c r="B280" s="543" t="s">
        <v>110</v>
      </c>
      <c r="C280" s="312" t="s">
        <v>25</v>
      </c>
      <c r="D280" s="316"/>
      <c r="E280" s="316"/>
      <c r="F280" s="316"/>
      <c r="G280" s="316"/>
      <c r="H280" s="316"/>
      <c r="I280" s="316"/>
      <c r="J280" s="316"/>
      <c r="K280" s="316"/>
      <c r="L280" s="316"/>
      <c r="M280" s="316"/>
      <c r="N280" s="316">
        <v>0</v>
      </c>
      <c r="O280" s="316"/>
      <c r="P280" s="316"/>
      <c r="Q280" s="316"/>
      <c r="R280" s="316"/>
      <c r="S280" s="316"/>
      <c r="T280" s="316"/>
      <c r="U280" s="316"/>
      <c r="V280" s="316"/>
      <c r="W280" s="316"/>
      <c r="X280" s="316"/>
      <c r="Y280" s="440"/>
      <c r="Z280" s="424"/>
      <c r="AA280" s="424"/>
      <c r="AB280" s="424"/>
      <c r="AC280" s="424"/>
      <c r="AD280" s="424"/>
      <c r="AE280" s="424"/>
      <c r="AF280" s="429"/>
      <c r="AG280" s="429"/>
      <c r="AH280" s="429"/>
      <c r="AI280" s="429"/>
      <c r="AJ280" s="429"/>
      <c r="AK280" s="429"/>
      <c r="AL280" s="429"/>
      <c r="AM280" s="317">
        <f>SUM(Y280:AL280)</f>
        <v>0</v>
      </c>
    </row>
    <row r="281" spans="1:39" ht="15" hidden="1" outlineLevel="1">
      <c r="B281" s="315" t="s">
        <v>292</v>
      </c>
      <c r="C281" s="312" t="s">
        <v>164</v>
      </c>
      <c r="D281" s="316"/>
      <c r="E281" s="316"/>
      <c r="F281" s="316"/>
      <c r="G281" s="316"/>
      <c r="H281" s="316"/>
      <c r="I281" s="316"/>
      <c r="J281" s="316"/>
      <c r="K281" s="316"/>
      <c r="L281" s="316"/>
      <c r="M281" s="316"/>
      <c r="N281" s="316">
        <f>N280</f>
        <v>0</v>
      </c>
      <c r="O281" s="316"/>
      <c r="P281" s="316"/>
      <c r="Q281" s="316"/>
      <c r="R281" s="316"/>
      <c r="S281" s="316"/>
      <c r="T281" s="316"/>
      <c r="U281" s="316"/>
      <c r="V281" s="316"/>
      <c r="W281" s="316"/>
      <c r="X281" s="316"/>
      <c r="Y281" s="425">
        <f>Y280</f>
        <v>0</v>
      </c>
      <c r="Z281" s="425">
        <f t="shared" ref="Z281:AL281" si="765">Z280</f>
        <v>0</v>
      </c>
      <c r="AA281" s="425">
        <f t="shared" si="765"/>
        <v>0</v>
      </c>
      <c r="AB281" s="425">
        <f t="shared" si="765"/>
        <v>0</v>
      </c>
      <c r="AC281" s="425">
        <f t="shared" si="765"/>
        <v>0</v>
      </c>
      <c r="AD281" s="425">
        <f t="shared" si="765"/>
        <v>0</v>
      </c>
      <c r="AE281" s="425">
        <f t="shared" si="765"/>
        <v>0</v>
      </c>
      <c r="AF281" s="425">
        <f t="shared" si="765"/>
        <v>0</v>
      </c>
      <c r="AG281" s="425">
        <f t="shared" si="765"/>
        <v>0</v>
      </c>
      <c r="AH281" s="425">
        <f t="shared" si="765"/>
        <v>0</v>
      </c>
      <c r="AI281" s="425">
        <f t="shared" si="765"/>
        <v>0</v>
      </c>
      <c r="AJ281" s="425">
        <f t="shared" si="765"/>
        <v>0</v>
      </c>
      <c r="AK281" s="425">
        <f t="shared" si="765"/>
        <v>0</v>
      </c>
      <c r="AL281" s="425">
        <f t="shared" si="765"/>
        <v>0</v>
      </c>
      <c r="AM281" s="327"/>
    </row>
    <row r="282" spans="1:39" ht="15" hidden="1" outlineLevel="1">
      <c r="B282" s="343"/>
      <c r="C282" s="312"/>
      <c r="D282" s="312"/>
      <c r="E282" s="312"/>
      <c r="F282" s="312"/>
      <c r="G282" s="312"/>
      <c r="H282" s="312"/>
      <c r="I282" s="312"/>
      <c r="J282" s="312"/>
      <c r="K282" s="312"/>
      <c r="L282" s="312"/>
      <c r="M282" s="312"/>
      <c r="N282" s="312"/>
      <c r="O282" s="312"/>
      <c r="P282" s="312"/>
      <c r="Q282" s="312"/>
      <c r="R282" s="312"/>
      <c r="S282" s="312"/>
      <c r="T282" s="312"/>
      <c r="U282" s="312"/>
      <c r="V282" s="312"/>
      <c r="W282" s="312"/>
      <c r="X282" s="312"/>
      <c r="Y282" s="437"/>
      <c r="Z282" s="438"/>
      <c r="AA282" s="438"/>
      <c r="AB282" s="438"/>
      <c r="AC282" s="438"/>
      <c r="AD282" s="438"/>
      <c r="AE282" s="438"/>
      <c r="AF282" s="438"/>
      <c r="AG282" s="438"/>
      <c r="AH282" s="438"/>
      <c r="AI282" s="438"/>
      <c r="AJ282" s="438"/>
      <c r="AK282" s="438"/>
      <c r="AL282" s="438"/>
      <c r="AM282" s="318"/>
    </row>
    <row r="283" spans="1:39" ht="15" hidden="1" outlineLevel="1">
      <c r="A283" s="544">
        <v>20</v>
      </c>
      <c r="B283" s="543" t="s">
        <v>112</v>
      </c>
      <c r="C283" s="312" t="s">
        <v>25</v>
      </c>
      <c r="D283" s="316"/>
      <c r="E283" s="316"/>
      <c r="F283" s="316"/>
      <c r="G283" s="316"/>
      <c r="H283" s="316"/>
      <c r="I283" s="316"/>
      <c r="J283" s="316"/>
      <c r="K283" s="316"/>
      <c r="L283" s="316"/>
      <c r="M283" s="316"/>
      <c r="N283" s="316">
        <v>0</v>
      </c>
      <c r="O283" s="316"/>
      <c r="P283" s="316"/>
      <c r="Q283" s="316"/>
      <c r="R283" s="316"/>
      <c r="S283" s="316"/>
      <c r="T283" s="316"/>
      <c r="U283" s="316"/>
      <c r="V283" s="316"/>
      <c r="W283" s="316"/>
      <c r="X283" s="316"/>
      <c r="Y283" s="440"/>
      <c r="Z283" s="424"/>
      <c r="AA283" s="424"/>
      <c r="AB283" s="424"/>
      <c r="AC283" s="424"/>
      <c r="AD283" s="424"/>
      <c r="AE283" s="424"/>
      <c r="AF283" s="429"/>
      <c r="AG283" s="429"/>
      <c r="AH283" s="429"/>
      <c r="AI283" s="429"/>
      <c r="AJ283" s="429"/>
      <c r="AK283" s="429"/>
      <c r="AL283" s="429"/>
      <c r="AM283" s="317">
        <f>SUM(Y283:AL283)</f>
        <v>0</v>
      </c>
    </row>
    <row r="284" spans="1:39" ht="15" hidden="1" outlineLevel="1">
      <c r="B284" s="315" t="s">
        <v>292</v>
      </c>
      <c r="C284" s="312" t="s">
        <v>164</v>
      </c>
      <c r="D284" s="316"/>
      <c r="E284" s="316"/>
      <c r="F284" s="316"/>
      <c r="G284" s="316"/>
      <c r="H284" s="316"/>
      <c r="I284" s="316"/>
      <c r="J284" s="316"/>
      <c r="K284" s="316"/>
      <c r="L284" s="316"/>
      <c r="M284" s="316"/>
      <c r="N284" s="316">
        <f>N283</f>
        <v>0</v>
      </c>
      <c r="O284" s="316"/>
      <c r="P284" s="316"/>
      <c r="Q284" s="316"/>
      <c r="R284" s="316"/>
      <c r="S284" s="316"/>
      <c r="T284" s="316"/>
      <c r="U284" s="316"/>
      <c r="V284" s="316"/>
      <c r="W284" s="316"/>
      <c r="X284" s="316"/>
      <c r="Y284" s="425">
        <f>Y283</f>
        <v>0</v>
      </c>
      <c r="Z284" s="425">
        <f t="shared" ref="Z284:AL284" si="766">Z283</f>
        <v>0</v>
      </c>
      <c r="AA284" s="425">
        <f t="shared" si="766"/>
        <v>0</v>
      </c>
      <c r="AB284" s="425">
        <f t="shared" si="766"/>
        <v>0</v>
      </c>
      <c r="AC284" s="425">
        <f t="shared" si="766"/>
        <v>0</v>
      </c>
      <c r="AD284" s="425">
        <f t="shared" si="766"/>
        <v>0</v>
      </c>
      <c r="AE284" s="425">
        <f t="shared" si="766"/>
        <v>0</v>
      </c>
      <c r="AF284" s="425">
        <f t="shared" si="766"/>
        <v>0</v>
      </c>
      <c r="AG284" s="425">
        <f t="shared" si="766"/>
        <v>0</v>
      </c>
      <c r="AH284" s="425">
        <f t="shared" si="766"/>
        <v>0</v>
      </c>
      <c r="AI284" s="425">
        <f t="shared" si="766"/>
        <v>0</v>
      </c>
      <c r="AJ284" s="425">
        <f t="shared" si="766"/>
        <v>0</v>
      </c>
      <c r="AK284" s="425">
        <f t="shared" si="766"/>
        <v>0</v>
      </c>
      <c r="AL284" s="425">
        <f t="shared" si="766"/>
        <v>0</v>
      </c>
      <c r="AM284" s="318"/>
    </row>
    <row r="285" spans="1:39" ht="15" hidden="1" outlineLevel="1">
      <c r="B285" s="343"/>
      <c r="C285" s="312"/>
      <c r="D285" s="312"/>
      <c r="E285" s="312"/>
      <c r="F285" s="312"/>
      <c r="G285" s="312"/>
      <c r="H285" s="312"/>
      <c r="I285" s="312"/>
      <c r="J285" s="312"/>
      <c r="K285" s="312"/>
      <c r="L285" s="312"/>
      <c r="M285" s="312"/>
      <c r="N285" s="312"/>
      <c r="O285" s="312"/>
      <c r="P285" s="312"/>
      <c r="Q285" s="312"/>
      <c r="R285" s="312"/>
      <c r="S285" s="312"/>
      <c r="T285" s="312"/>
      <c r="U285" s="312"/>
      <c r="V285" s="312"/>
      <c r="W285" s="312"/>
      <c r="X285" s="312"/>
      <c r="Y285" s="426"/>
      <c r="Z285" s="426"/>
      <c r="AA285" s="426"/>
      <c r="AB285" s="426"/>
      <c r="AC285" s="426"/>
      <c r="AD285" s="426"/>
      <c r="AE285" s="426"/>
      <c r="AF285" s="426"/>
      <c r="AG285" s="426"/>
      <c r="AH285" s="426"/>
      <c r="AI285" s="426"/>
      <c r="AJ285" s="426"/>
      <c r="AK285" s="426"/>
      <c r="AL285" s="426"/>
      <c r="AM285" s="327"/>
    </row>
    <row r="286" spans="1:39" ht="15" hidden="1" outlineLevel="1">
      <c r="A286" s="544">
        <v>21</v>
      </c>
      <c r="B286" s="543" t="s">
        <v>111</v>
      </c>
      <c r="C286" s="312" t="s">
        <v>25</v>
      </c>
      <c r="D286" s="316"/>
      <c r="E286" s="316"/>
      <c r="F286" s="316"/>
      <c r="G286" s="316"/>
      <c r="H286" s="316"/>
      <c r="I286" s="316"/>
      <c r="J286" s="316"/>
      <c r="K286" s="316"/>
      <c r="L286" s="316"/>
      <c r="M286" s="316"/>
      <c r="N286" s="316">
        <v>0</v>
      </c>
      <c r="O286" s="316"/>
      <c r="P286" s="316"/>
      <c r="Q286" s="316"/>
      <c r="R286" s="316"/>
      <c r="S286" s="316"/>
      <c r="T286" s="316"/>
      <c r="U286" s="316"/>
      <c r="V286" s="316"/>
      <c r="W286" s="316"/>
      <c r="X286" s="316"/>
      <c r="Y286" s="440"/>
      <c r="Z286" s="424"/>
      <c r="AA286" s="424"/>
      <c r="AB286" s="424"/>
      <c r="AC286" s="424"/>
      <c r="AD286" s="424"/>
      <c r="AE286" s="424"/>
      <c r="AF286" s="429"/>
      <c r="AG286" s="429"/>
      <c r="AH286" s="429"/>
      <c r="AI286" s="429"/>
      <c r="AJ286" s="429"/>
      <c r="AK286" s="429"/>
      <c r="AL286" s="429"/>
      <c r="AM286" s="317">
        <f>SUM(Y286:AL286)</f>
        <v>0</v>
      </c>
    </row>
    <row r="287" spans="1:39" ht="15" hidden="1" outlineLevel="1">
      <c r="B287" s="315" t="s">
        <v>292</v>
      </c>
      <c r="C287" s="312" t="s">
        <v>164</v>
      </c>
      <c r="D287" s="316"/>
      <c r="E287" s="316"/>
      <c r="F287" s="316"/>
      <c r="G287" s="316"/>
      <c r="H287" s="316"/>
      <c r="I287" s="316"/>
      <c r="J287" s="316"/>
      <c r="K287" s="316"/>
      <c r="L287" s="316"/>
      <c r="M287" s="316"/>
      <c r="N287" s="316">
        <f>N286</f>
        <v>0</v>
      </c>
      <c r="O287" s="316"/>
      <c r="P287" s="316"/>
      <c r="Q287" s="316"/>
      <c r="R287" s="316"/>
      <c r="S287" s="316"/>
      <c r="T287" s="316"/>
      <c r="U287" s="316"/>
      <c r="V287" s="316"/>
      <c r="W287" s="316"/>
      <c r="X287" s="316"/>
      <c r="Y287" s="425">
        <f t="shared" ref="Y287:AL287" si="767">Y286</f>
        <v>0</v>
      </c>
      <c r="Z287" s="425">
        <f t="shared" si="767"/>
        <v>0</v>
      </c>
      <c r="AA287" s="425">
        <f t="shared" si="767"/>
        <v>0</v>
      </c>
      <c r="AB287" s="425">
        <f t="shared" si="767"/>
        <v>0</v>
      </c>
      <c r="AC287" s="425">
        <f t="shared" si="767"/>
        <v>0</v>
      </c>
      <c r="AD287" s="425">
        <f t="shared" si="767"/>
        <v>0</v>
      </c>
      <c r="AE287" s="425">
        <f t="shared" si="767"/>
        <v>0</v>
      </c>
      <c r="AF287" s="425">
        <f t="shared" si="767"/>
        <v>0</v>
      </c>
      <c r="AG287" s="425">
        <f t="shared" si="767"/>
        <v>0</v>
      </c>
      <c r="AH287" s="425">
        <f t="shared" si="767"/>
        <v>0</v>
      </c>
      <c r="AI287" s="425">
        <f t="shared" si="767"/>
        <v>0</v>
      </c>
      <c r="AJ287" s="425">
        <f t="shared" si="767"/>
        <v>0</v>
      </c>
      <c r="AK287" s="425">
        <f t="shared" si="767"/>
        <v>0</v>
      </c>
      <c r="AL287" s="425">
        <f t="shared" si="767"/>
        <v>0</v>
      </c>
      <c r="AM287" s="327"/>
    </row>
    <row r="288" spans="1:39" ht="15.6" hidden="1" outlineLevel="1">
      <c r="B288" s="344"/>
      <c r="C288" s="321"/>
      <c r="D288" s="312"/>
      <c r="E288" s="312"/>
      <c r="F288" s="312"/>
      <c r="G288" s="312"/>
      <c r="H288" s="312"/>
      <c r="I288" s="312"/>
      <c r="J288" s="312"/>
      <c r="K288" s="312"/>
      <c r="L288" s="312"/>
      <c r="M288" s="312"/>
      <c r="N288" s="321"/>
      <c r="O288" s="312"/>
      <c r="P288" s="312"/>
      <c r="Q288" s="312"/>
      <c r="R288" s="312"/>
      <c r="S288" s="312"/>
      <c r="T288" s="312"/>
      <c r="U288" s="312"/>
      <c r="V288" s="312"/>
      <c r="W288" s="312"/>
      <c r="X288" s="312"/>
      <c r="Y288" s="426"/>
      <c r="Z288" s="426"/>
      <c r="AA288" s="426"/>
      <c r="AB288" s="426"/>
      <c r="AC288" s="426"/>
      <c r="AD288" s="426"/>
      <c r="AE288" s="426"/>
      <c r="AF288" s="426"/>
      <c r="AG288" s="426"/>
      <c r="AH288" s="426"/>
      <c r="AI288" s="426"/>
      <c r="AJ288" s="426"/>
      <c r="AK288" s="426"/>
      <c r="AL288" s="426"/>
      <c r="AM288" s="327"/>
    </row>
    <row r="289" spans="1:39" ht="15.6" hidden="1" outlineLevel="1">
      <c r="B289" s="541" t="s">
        <v>517</v>
      </c>
      <c r="C289" s="312"/>
      <c r="D289" s="312"/>
      <c r="E289" s="312"/>
      <c r="F289" s="312"/>
      <c r="G289" s="312"/>
      <c r="H289" s="312"/>
      <c r="I289" s="312"/>
      <c r="J289" s="312"/>
      <c r="K289" s="312"/>
      <c r="L289" s="312"/>
      <c r="M289" s="312"/>
      <c r="N289" s="312"/>
      <c r="O289" s="312"/>
      <c r="P289" s="312"/>
      <c r="Q289" s="312"/>
      <c r="R289" s="312"/>
      <c r="S289" s="312"/>
      <c r="T289" s="312"/>
      <c r="U289" s="312"/>
      <c r="V289" s="312"/>
      <c r="W289" s="312"/>
      <c r="X289" s="312"/>
      <c r="Y289" s="436"/>
      <c r="Z289" s="439"/>
      <c r="AA289" s="439"/>
      <c r="AB289" s="439"/>
      <c r="AC289" s="439"/>
      <c r="AD289" s="439"/>
      <c r="AE289" s="439"/>
      <c r="AF289" s="439"/>
      <c r="AG289" s="439"/>
      <c r="AH289" s="439"/>
      <c r="AI289" s="439"/>
      <c r="AJ289" s="439"/>
      <c r="AK289" s="439"/>
      <c r="AL289" s="439"/>
      <c r="AM289" s="327"/>
    </row>
    <row r="290" spans="1:39" ht="15.6" hidden="1" outlineLevel="1">
      <c r="B290" s="309" t="s">
        <v>513</v>
      </c>
      <c r="C290" s="312"/>
      <c r="D290" s="312"/>
      <c r="E290" s="312"/>
      <c r="F290" s="312"/>
      <c r="G290" s="312"/>
      <c r="H290" s="312"/>
      <c r="I290" s="312"/>
      <c r="J290" s="312"/>
      <c r="K290" s="312"/>
      <c r="L290" s="312"/>
      <c r="M290" s="312"/>
      <c r="N290" s="312"/>
      <c r="O290" s="312"/>
      <c r="P290" s="312"/>
      <c r="Q290" s="312"/>
      <c r="R290" s="312"/>
      <c r="S290" s="312"/>
      <c r="T290" s="312"/>
      <c r="U290" s="312"/>
      <c r="V290" s="312"/>
      <c r="W290" s="312"/>
      <c r="X290" s="312"/>
      <c r="Y290" s="436"/>
      <c r="Z290" s="439"/>
      <c r="AA290" s="439"/>
      <c r="AB290" s="439"/>
      <c r="AC290" s="439"/>
      <c r="AD290" s="439"/>
      <c r="AE290" s="439"/>
      <c r="AF290" s="439"/>
      <c r="AG290" s="439"/>
      <c r="AH290" s="439"/>
      <c r="AI290" s="439"/>
      <c r="AJ290" s="439"/>
      <c r="AK290" s="439"/>
      <c r="AL290" s="439"/>
      <c r="AM290" s="327"/>
    </row>
    <row r="291" spans="1:39" ht="15" hidden="1" outlineLevel="1">
      <c r="A291" s="544">
        <v>22</v>
      </c>
      <c r="B291" s="855" t="s">
        <v>114</v>
      </c>
      <c r="C291" s="312" t="s">
        <v>25</v>
      </c>
      <c r="D291" s="316">
        <v>32980841</v>
      </c>
      <c r="E291" s="316">
        <f>'7-f.  2016'!BC24</f>
        <v>32980841</v>
      </c>
      <c r="F291" s="316">
        <f>'7-f.  2016'!BD24</f>
        <v>32980841</v>
      </c>
      <c r="G291" s="316">
        <f>'7-f.  2016'!BE24</f>
        <v>32980841</v>
      </c>
      <c r="H291" s="316">
        <f>'7-f.  2016'!BF24</f>
        <v>32980841</v>
      </c>
      <c r="I291" s="316">
        <f>'7-f.  2016'!BG24</f>
        <v>32980841</v>
      </c>
      <c r="J291" s="316">
        <f>'7-f.  2016'!BH24</f>
        <v>32980841</v>
      </c>
      <c r="K291" s="316">
        <f>'7-f.  2016'!BI24</f>
        <v>32975449</v>
      </c>
      <c r="L291" s="316">
        <f>'7-f.  2016'!BJ24</f>
        <v>32975449</v>
      </c>
      <c r="M291" s="316">
        <f>'7-f.  2016'!BK24</f>
        <v>32819269</v>
      </c>
      <c r="N291" s="312"/>
      <c r="O291" s="316">
        <v>2147</v>
      </c>
      <c r="P291" s="316">
        <f>'7-f.  2016'!X24</f>
        <v>2147</v>
      </c>
      <c r="Q291" s="316">
        <f>'7-f.  2016'!Y24</f>
        <v>2147</v>
      </c>
      <c r="R291" s="316">
        <f>'7-f.  2016'!Z24</f>
        <v>2147</v>
      </c>
      <c r="S291" s="316">
        <f>'7-f.  2016'!AA24</f>
        <v>2147</v>
      </c>
      <c r="T291" s="316">
        <f>'7-f.  2016'!AB24</f>
        <v>2147</v>
      </c>
      <c r="U291" s="316">
        <f>'7-f.  2016'!AC24</f>
        <v>2147</v>
      </c>
      <c r="V291" s="316">
        <f>'7-f.  2016'!AD24</f>
        <v>2147</v>
      </c>
      <c r="W291" s="316">
        <f>'7-f.  2016'!AE24</f>
        <v>2147</v>
      </c>
      <c r="X291" s="316">
        <f>'7-f.  2016'!AF24</f>
        <v>2137</v>
      </c>
      <c r="Y291" s="424">
        <v>1</v>
      </c>
      <c r="Z291" s="424"/>
      <c r="AA291" s="424"/>
      <c r="AB291" s="424"/>
      <c r="AC291" s="424"/>
      <c r="AD291" s="424"/>
      <c r="AE291" s="424"/>
      <c r="AF291" s="424"/>
      <c r="AG291" s="424"/>
      <c r="AH291" s="424"/>
      <c r="AI291" s="424"/>
      <c r="AJ291" s="424"/>
      <c r="AK291" s="424"/>
      <c r="AL291" s="424"/>
      <c r="AM291" s="317">
        <f>SUM(Y291:AL291)</f>
        <v>1</v>
      </c>
    </row>
    <row r="292" spans="1:39" ht="15" hidden="1" outlineLevel="1">
      <c r="B292" s="315" t="s">
        <v>292</v>
      </c>
      <c r="C292" s="312" t="s">
        <v>164</v>
      </c>
      <c r="D292" s="316">
        <v>3701872.6705444907</v>
      </c>
      <c r="E292" s="316">
        <f>'7-g.  2017'!BC$68</f>
        <v>3701872.6705444921</v>
      </c>
      <c r="F292" s="316">
        <f>'7-g.  2017'!BD$68</f>
        <v>3701872.6705444921</v>
      </c>
      <c r="G292" s="316"/>
      <c r="H292" s="316"/>
      <c r="I292" s="316"/>
      <c r="J292" s="316"/>
      <c r="K292" s="316"/>
      <c r="L292" s="316"/>
      <c r="M292" s="316"/>
      <c r="N292" s="312"/>
      <c r="O292" s="316">
        <v>235.27993883527546</v>
      </c>
      <c r="P292" s="316">
        <f>'7-g.  2017'!X$68</f>
        <v>235.07097457051941</v>
      </c>
      <c r="Q292" s="316">
        <f>'7-g.  2017'!Y$68</f>
        <v>235.07097457051941</v>
      </c>
      <c r="R292" s="316"/>
      <c r="S292" s="316"/>
      <c r="T292" s="316"/>
      <c r="U292" s="316"/>
      <c r="V292" s="316"/>
      <c r="W292" s="316"/>
      <c r="X292" s="316"/>
      <c r="Y292" s="425">
        <f>Y291</f>
        <v>1</v>
      </c>
      <c r="Z292" s="425">
        <f t="shared" ref="Z292" si="768">Z291</f>
        <v>0</v>
      </c>
      <c r="AA292" s="425">
        <f t="shared" ref="AA292" si="769">AA291</f>
        <v>0</v>
      </c>
      <c r="AB292" s="425">
        <f t="shared" ref="AB292" si="770">AB291</f>
        <v>0</v>
      </c>
      <c r="AC292" s="425">
        <f t="shared" ref="AC292" si="771">AC291</f>
        <v>0</v>
      </c>
      <c r="AD292" s="425">
        <f t="shared" ref="AD292" si="772">AD291</f>
        <v>0</v>
      </c>
      <c r="AE292" s="425">
        <f t="shared" ref="AE292" si="773">AE291</f>
        <v>0</v>
      </c>
      <c r="AF292" s="425">
        <f t="shared" ref="AF292" si="774">AF291</f>
        <v>0</v>
      </c>
      <c r="AG292" s="425">
        <f t="shared" ref="AG292" si="775">AG291</f>
        <v>0</v>
      </c>
      <c r="AH292" s="425">
        <f t="shared" ref="AH292" si="776">AH291</f>
        <v>0</v>
      </c>
      <c r="AI292" s="425">
        <f t="shared" ref="AI292" si="777">AI291</f>
        <v>0</v>
      </c>
      <c r="AJ292" s="425">
        <f t="shared" ref="AJ292" si="778">AJ291</f>
        <v>0</v>
      </c>
      <c r="AK292" s="425">
        <f t="shared" ref="AK292" si="779">AK291</f>
        <v>0</v>
      </c>
      <c r="AL292" s="425">
        <f t="shared" ref="AL292" si="780">AL291</f>
        <v>0</v>
      </c>
      <c r="AM292" s="327"/>
    </row>
    <row r="293" spans="1:39" ht="15" hidden="1" outlineLevel="1">
      <c r="B293" s="315"/>
      <c r="C293" s="312"/>
      <c r="D293" s="312"/>
      <c r="E293" s="312"/>
      <c r="F293" s="312"/>
      <c r="G293" s="312"/>
      <c r="H293" s="312"/>
      <c r="I293" s="312"/>
      <c r="J293" s="312"/>
      <c r="K293" s="312"/>
      <c r="L293" s="312"/>
      <c r="M293" s="312"/>
      <c r="N293" s="312"/>
      <c r="O293" s="312"/>
      <c r="P293" s="312"/>
      <c r="Q293" s="312"/>
      <c r="R293" s="312"/>
      <c r="S293" s="312"/>
      <c r="T293" s="312"/>
      <c r="U293" s="312"/>
      <c r="V293" s="312"/>
      <c r="W293" s="312"/>
      <c r="X293" s="312"/>
      <c r="Y293" s="436"/>
      <c r="Z293" s="439"/>
      <c r="AA293" s="439"/>
      <c r="AB293" s="439"/>
      <c r="AC293" s="439"/>
      <c r="AD293" s="439"/>
      <c r="AE293" s="439"/>
      <c r="AF293" s="439"/>
      <c r="AG293" s="439"/>
      <c r="AH293" s="439"/>
      <c r="AI293" s="439"/>
      <c r="AJ293" s="439"/>
      <c r="AK293" s="439"/>
      <c r="AL293" s="439"/>
      <c r="AM293" s="327"/>
    </row>
    <row r="294" spans="1:39" ht="30" hidden="1" outlineLevel="1">
      <c r="A294" s="544">
        <v>23</v>
      </c>
      <c r="B294" s="855" t="s">
        <v>115</v>
      </c>
      <c r="C294" s="312" t="s">
        <v>25</v>
      </c>
      <c r="D294" s="316">
        <v>6696541</v>
      </c>
      <c r="E294" s="316">
        <f>'7-f.  2016'!BC25</f>
        <v>6696541</v>
      </c>
      <c r="F294" s="316">
        <f>'7-f.  2016'!BD25</f>
        <v>6696541</v>
      </c>
      <c r="G294" s="316">
        <f>'7-f.  2016'!BE25</f>
        <v>6696541</v>
      </c>
      <c r="H294" s="316">
        <f>'7-f.  2016'!BF25</f>
        <v>6696541</v>
      </c>
      <c r="I294" s="316">
        <f>'7-f.  2016'!BG25</f>
        <v>6696541</v>
      </c>
      <c r="J294" s="316">
        <f>'7-f.  2016'!BH25</f>
        <v>6696541</v>
      </c>
      <c r="K294" s="316">
        <f>'7-f.  2016'!BI25</f>
        <v>6696541</v>
      </c>
      <c r="L294" s="316">
        <f>'7-f.  2016'!BJ25</f>
        <v>6696541</v>
      </c>
      <c r="M294" s="316">
        <f>'7-f.  2016'!BK25</f>
        <v>6696541</v>
      </c>
      <c r="N294" s="312"/>
      <c r="O294" s="316">
        <v>1995</v>
      </c>
      <c r="P294" s="316">
        <f>'7-f.  2016'!X25</f>
        <v>1995</v>
      </c>
      <c r="Q294" s="316">
        <f>'7-f.  2016'!Y25</f>
        <v>1995</v>
      </c>
      <c r="R294" s="316">
        <f>'7-f.  2016'!Z25</f>
        <v>1995</v>
      </c>
      <c r="S294" s="316">
        <f>'7-f.  2016'!AA25</f>
        <v>1995</v>
      </c>
      <c r="T294" s="316">
        <f>'7-f.  2016'!AB25</f>
        <v>1995</v>
      </c>
      <c r="U294" s="316">
        <f>'7-f.  2016'!AC25</f>
        <v>1995</v>
      </c>
      <c r="V294" s="316">
        <f>'7-f.  2016'!AD25</f>
        <v>1995</v>
      </c>
      <c r="W294" s="316">
        <f>'7-f.  2016'!AE25</f>
        <v>1995</v>
      </c>
      <c r="X294" s="316">
        <f>'7-f.  2016'!AF25</f>
        <v>1995</v>
      </c>
      <c r="Y294" s="424">
        <v>1</v>
      </c>
      <c r="Z294" s="424"/>
      <c r="AA294" s="424"/>
      <c r="AB294" s="424"/>
      <c r="AC294" s="424"/>
      <c r="AD294" s="424"/>
      <c r="AE294" s="424"/>
      <c r="AF294" s="424"/>
      <c r="AG294" s="424"/>
      <c r="AH294" s="424"/>
      <c r="AI294" s="424"/>
      <c r="AJ294" s="424"/>
      <c r="AK294" s="424"/>
      <c r="AL294" s="424"/>
      <c r="AM294" s="317">
        <f>SUM(Y294:AL294)</f>
        <v>1</v>
      </c>
    </row>
    <row r="295" spans="1:39" ht="15" hidden="1" outlineLevel="1">
      <c r="B295" s="315" t="s">
        <v>292</v>
      </c>
      <c r="C295" s="312" t="s">
        <v>164</v>
      </c>
      <c r="D295" s="316">
        <v>63941.160000000025</v>
      </c>
      <c r="E295" s="859">
        <f>'7-g.  2017'!BC$71</f>
        <v>63941.160000000018</v>
      </c>
      <c r="F295" s="859">
        <f>'7-g.  2017'!BD$71</f>
        <v>63941.160000000018</v>
      </c>
      <c r="G295" s="316"/>
      <c r="H295" s="316"/>
      <c r="I295" s="316"/>
      <c r="J295" s="316"/>
      <c r="K295" s="316"/>
      <c r="L295" s="316"/>
      <c r="M295" s="316"/>
      <c r="N295" s="312"/>
      <c r="O295" s="316">
        <v>18.555999999999997</v>
      </c>
      <c r="P295" s="316">
        <f>'7-g.  2017'!X$71</f>
        <v>18.55599999999999</v>
      </c>
      <c r="Q295" s="316">
        <f>'7-g.  2017'!Y$71</f>
        <v>18.55599999999999</v>
      </c>
      <c r="R295" s="316"/>
      <c r="S295" s="316"/>
      <c r="T295" s="316"/>
      <c r="U295" s="316"/>
      <c r="V295" s="316"/>
      <c r="W295" s="316"/>
      <c r="X295" s="316"/>
      <c r="Y295" s="425">
        <f>Y294</f>
        <v>1</v>
      </c>
      <c r="Z295" s="425">
        <f t="shared" ref="Z295" si="781">Z294</f>
        <v>0</v>
      </c>
      <c r="AA295" s="425">
        <f t="shared" ref="AA295" si="782">AA294</f>
        <v>0</v>
      </c>
      <c r="AB295" s="425">
        <f t="shared" ref="AB295" si="783">AB294</f>
        <v>0</v>
      </c>
      <c r="AC295" s="425">
        <f t="shared" ref="AC295" si="784">AC294</f>
        <v>0</v>
      </c>
      <c r="AD295" s="425">
        <f t="shared" ref="AD295" si="785">AD294</f>
        <v>0</v>
      </c>
      <c r="AE295" s="425">
        <f t="shared" ref="AE295" si="786">AE294</f>
        <v>0</v>
      </c>
      <c r="AF295" s="425">
        <f t="shared" ref="AF295" si="787">AF294</f>
        <v>0</v>
      </c>
      <c r="AG295" s="425">
        <f t="shared" ref="AG295" si="788">AG294</f>
        <v>0</v>
      </c>
      <c r="AH295" s="425">
        <f t="shared" ref="AH295" si="789">AH294</f>
        <v>0</v>
      </c>
      <c r="AI295" s="425">
        <f t="shared" ref="AI295" si="790">AI294</f>
        <v>0</v>
      </c>
      <c r="AJ295" s="425">
        <f t="shared" ref="AJ295" si="791">AJ294</f>
        <v>0</v>
      </c>
      <c r="AK295" s="425">
        <f t="shared" ref="AK295" si="792">AK294</f>
        <v>0</v>
      </c>
      <c r="AL295" s="425">
        <f t="shared" ref="AL295" si="793">AL294</f>
        <v>0</v>
      </c>
      <c r="AM295" s="327"/>
    </row>
    <row r="296" spans="1:39" ht="15" hidden="1" outlineLevel="1">
      <c r="B296" s="315"/>
      <c r="C296" s="312"/>
      <c r="D296" s="312"/>
      <c r="E296" s="312"/>
      <c r="F296" s="312"/>
      <c r="G296" s="312"/>
      <c r="H296" s="312"/>
      <c r="I296" s="312"/>
      <c r="J296" s="312"/>
      <c r="K296" s="312"/>
      <c r="L296" s="312"/>
      <c r="M296" s="312"/>
      <c r="N296" s="312"/>
      <c r="O296" s="312"/>
      <c r="P296" s="312"/>
      <c r="Q296" s="312"/>
      <c r="R296" s="312"/>
      <c r="S296" s="312"/>
      <c r="T296" s="312"/>
      <c r="U296" s="312"/>
      <c r="V296" s="312"/>
      <c r="W296" s="312"/>
      <c r="X296" s="312"/>
      <c r="Y296" s="436"/>
      <c r="Z296" s="439"/>
      <c r="AA296" s="439"/>
      <c r="AB296" s="439"/>
      <c r="AC296" s="439"/>
      <c r="AD296" s="439"/>
      <c r="AE296" s="439"/>
      <c r="AF296" s="439"/>
      <c r="AG296" s="439"/>
      <c r="AH296" s="439"/>
      <c r="AI296" s="439"/>
      <c r="AJ296" s="439"/>
      <c r="AK296" s="439"/>
      <c r="AL296" s="439"/>
      <c r="AM296" s="327"/>
    </row>
    <row r="297" spans="1:39" ht="30" hidden="1" outlineLevel="1">
      <c r="A297" s="544">
        <v>24</v>
      </c>
      <c r="B297" s="855" t="s">
        <v>116</v>
      </c>
      <c r="C297" s="312" t="s">
        <v>25</v>
      </c>
      <c r="D297" s="316">
        <v>330563</v>
      </c>
      <c r="E297" s="316">
        <f>'7-f.  2016'!BC26</f>
        <v>330563</v>
      </c>
      <c r="F297" s="316">
        <f>'7-f.  2016'!BD26</f>
        <v>330563</v>
      </c>
      <c r="G297" s="316">
        <f>'7-f.  2016'!BE26</f>
        <v>330563</v>
      </c>
      <c r="H297" s="316">
        <f>'7-f.  2016'!BF26</f>
        <v>330563</v>
      </c>
      <c r="I297" s="316">
        <f>'7-f.  2016'!BG26</f>
        <v>330563</v>
      </c>
      <c r="J297" s="316">
        <f>'7-f.  2016'!BH26</f>
        <v>330563</v>
      </c>
      <c r="K297" s="316">
        <f>'7-f.  2016'!BI26</f>
        <v>330563</v>
      </c>
      <c r="L297" s="316">
        <f>'7-f.  2016'!BJ26</f>
        <v>330563</v>
      </c>
      <c r="M297" s="316">
        <f>'7-f.  2016'!BK26</f>
        <v>330563</v>
      </c>
      <c r="N297" s="312"/>
      <c r="O297" s="316">
        <v>104</v>
      </c>
      <c r="P297" s="316">
        <f>'7-f.  2016'!X26</f>
        <v>104</v>
      </c>
      <c r="Q297" s="316">
        <f>'7-f.  2016'!Y26</f>
        <v>104</v>
      </c>
      <c r="R297" s="316">
        <f>'7-f.  2016'!Z26</f>
        <v>104</v>
      </c>
      <c r="S297" s="316">
        <f>'7-f.  2016'!AA26</f>
        <v>104</v>
      </c>
      <c r="T297" s="316">
        <f>'7-f.  2016'!AB26</f>
        <v>104</v>
      </c>
      <c r="U297" s="316">
        <f>'7-f.  2016'!AC26</f>
        <v>104</v>
      </c>
      <c r="V297" s="316">
        <f>'7-f.  2016'!AD26</f>
        <v>104</v>
      </c>
      <c r="W297" s="316">
        <f>'7-f.  2016'!AE26</f>
        <v>104</v>
      </c>
      <c r="X297" s="316">
        <f>'7-f.  2016'!AF26</f>
        <v>104</v>
      </c>
      <c r="Y297" s="424">
        <v>1</v>
      </c>
      <c r="Z297" s="424"/>
      <c r="AA297" s="424"/>
      <c r="AB297" s="424"/>
      <c r="AC297" s="424"/>
      <c r="AD297" s="424"/>
      <c r="AE297" s="424"/>
      <c r="AF297" s="424"/>
      <c r="AG297" s="424"/>
      <c r="AH297" s="424"/>
      <c r="AI297" s="424"/>
      <c r="AJ297" s="424"/>
      <c r="AK297" s="424"/>
      <c r="AL297" s="424"/>
      <c r="AM297" s="317">
        <f>SUM(Y297:AL297)</f>
        <v>1</v>
      </c>
    </row>
    <row r="298" spans="1:39" ht="15" hidden="1" outlineLevel="1">
      <c r="B298" s="315" t="s">
        <v>292</v>
      </c>
      <c r="C298" s="312" t="s">
        <v>164</v>
      </c>
      <c r="D298" s="316">
        <v>258136.38438000003</v>
      </c>
      <c r="E298" s="316">
        <f>'7-g.  2017'!BC$74</f>
        <v>258136.38438000003</v>
      </c>
      <c r="F298" s="316">
        <f>'7-g.  2017'!BD$74</f>
        <v>258136.38438000003</v>
      </c>
      <c r="G298" s="316"/>
      <c r="H298" s="316"/>
      <c r="I298" s="316"/>
      <c r="J298" s="316"/>
      <c r="K298" s="316"/>
      <c r="L298" s="316"/>
      <c r="M298" s="316"/>
      <c r="N298" s="312"/>
      <c r="O298" s="316">
        <v>47.486533800000004</v>
      </c>
      <c r="P298" s="316">
        <f>'7-g.  2017'!X$74</f>
        <v>47.486533800000004</v>
      </c>
      <c r="Q298" s="316">
        <f>'7-g.  2017'!Y$74</f>
        <v>47.486533800000011</v>
      </c>
      <c r="R298" s="316"/>
      <c r="S298" s="316"/>
      <c r="T298" s="316"/>
      <c r="U298" s="316"/>
      <c r="V298" s="316"/>
      <c r="W298" s="316"/>
      <c r="X298" s="316"/>
      <c r="Y298" s="425">
        <f>Y297</f>
        <v>1</v>
      </c>
      <c r="Z298" s="425">
        <f t="shared" ref="Z298" si="794">Z297</f>
        <v>0</v>
      </c>
      <c r="AA298" s="425">
        <f t="shared" ref="AA298" si="795">AA297</f>
        <v>0</v>
      </c>
      <c r="AB298" s="425">
        <f t="shared" ref="AB298" si="796">AB297</f>
        <v>0</v>
      </c>
      <c r="AC298" s="425">
        <f t="shared" ref="AC298" si="797">AC297</f>
        <v>0</v>
      </c>
      <c r="AD298" s="425">
        <f t="shared" ref="AD298" si="798">AD297</f>
        <v>0</v>
      </c>
      <c r="AE298" s="425">
        <f t="shared" ref="AE298" si="799">AE297</f>
        <v>0</v>
      </c>
      <c r="AF298" s="425">
        <f t="shared" ref="AF298" si="800">AF297</f>
        <v>0</v>
      </c>
      <c r="AG298" s="425">
        <f t="shared" ref="AG298" si="801">AG297</f>
        <v>0</v>
      </c>
      <c r="AH298" s="425">
        <f t="shared" ref="AH298" si="802">AH297</f>
        <v>0</v>
      </c>
      <c r="AI298" s="425">
        <f t="shared" ref="AI298" si="803">AI297</f>
        <v>0</v>
      </c>
      <c r="AJ298" s="425">
        <f t="shared" ref="AJ298" si="804">AJ297</f>
        <v>0</v>
      </c>
      <c r="AK298" s="425">
        <f t="shared" ref="AK298" si="805">AK297</f>
        <v>0</v>
      </c>
      <c r="AL298" s="425">
        <f t="shared" ref="AL298" si="806">AL297</f>
        <v>0</v>
      </c>
      <c r="AM298" s="327"/>
    </row>
    <row r="299" spans="1:39" ht="15" hidden="1" outlineLevel="1">
      <c r="B299" s="343"/>
      <c r="C299" s="312"/>
      <c r="D299" s="312"/>
      <c r="E299" s="312"/>
      <c r="F299" s="312"/>
      <c r="G299" s="312"/>
      <c r="H299" s="312"/>
      <c r="I299" s="312"/>
      <c r="J299" s="312"/>
      <c r="K299" s="312"/>
      <c r="L299" s="312"/>
      <c r="M299" s="312"/>
      <c r="N299" s="312"/>
      <c r="O299" s="312"/>
      <c r="P299" s="312"/>
      <c r="Q299" s="312"/>
      <c r="R299" s="312"/>
      <c r="S299" s="312"/>
      <c r="T299" s="312"/>
      <c r="U299" s="312"/>
      <c r="V299" s="312"/>
      <c r="W299" s="312"/>
      <c r="X299" s="312"/>
      <c r="Y299" s="436"/>
      <c r="Z299" s="439"/>
      <c r="AA299" s="439"/>
      <c r="AB299" s="439"/>
      <c r="AC299" s="439"/>
      <c r="AD299" s="439"/>
      <c r="AE299" s="439"/>
      <c r="AF299" s="439"/>
      <c r="AG299" s="439"/>
      <c r="AH299" s="439"/>
      <c r="AI299" s="439"/>
      <c r="AJ299" s="439"/>
      <c r="AK299" s="439"/>
      <c r="AL299" s="439"/>
      <c r="AM299" s="327"/>
    </row>
    <row r="300" spans="1:39" ht="15" hidden="1" outlineLevel="1">
      <c r="A300" s="544">
        <v>25</v>
      </c>
      <c r="B300" s="543" t="s">
        <v>117</v>
      </c>
      <c r="C300" s="312" t="s">
        <v>25</v>
      </c>
      <c r="D300" s="316"/>
      <c r="E300" s="316"/>
      <c r="F300" s="316"/>
      <c r="G300" s="316"/>
      <c r="H300" s="316"/>
      <c r="I300" s="316"/>
      <c r="J300" s="316"/>
      <c r="K300" s="316"/>
      <c r="L300" s="316"/>
      <c r="M300" s="316"/>
      <c r="N300" s="312"/>
      <c r="O300" s="316"/>
      <c r="P300" s="316"/>
      <c r="Q300" s="316"/>
      <c r="R300" s="316"/>
      <c r="S300" s="316"/>
      <c r="T300" s="316"/>
      <c r="U300" s="316"/>
      <c r="V300" s="316"/>
      <c r="W300" s="316"/>
      <c r="X300" s="316"/>
      <c r="Y300" s="424"/>
      <c r="Z300" s="424"/>
      <c r="AA300" s="424"/>
      <c r="AB300" s="424"/>
      <c r="AC300" s="424"/>
      <c r="AD300" s="424"/>
      <c r="AE300" s="424"/>
      <c r="AF300" s="424"/>
      <c r="AG300" s="424"/>
      <c r="AH300" s="424"/>
      <c r="AI300" s="424"/>
      <c r="AJ300" s="424"/>
      <c r="AK300" s="424"/>
      <c r="AL300" s="424"/>
      <c r="AM300" s="317">
        <f>SUM(Y300:AL300)</f>
        <v>0</v>
      </c>
    </row>
    <row r="301" spans="1:39" ht="15" hidden="1" outlineLevel="1">
      <c r="B301" s="315" t="s">
        <v>292</v>
      </c>
      <c r="C301" s="312" t="s">
        <v>164</v>
      </c>
      <c r="D301" s="316"/>
      <c r="E301" s="316"/>
      <c r="F301" s="316"/>
      <c r="G301" s="316"/>
      <c r="H301" s="316"/>
      <c r="I301" s="316"/>
      <c r="J301" s="316"/>
      <c r="K301" s="316"/>
      <c r="L301" s="316"/>
      <c r="M301" s="316"/>
      <c r="N301" s="312"/>
      <c r="O301" s="316"/>
      <c r="P301" s="316"/>
      <c r="Q301" s="316"/>
      <c r="R301" s="316"/>
      <c r="S301" s="316"/>
      <c r="T301" s="316"/>
      <c r="U301" s="316"/>
      <c r="V301" s="316"/>
      <c r="W301" s="316"/>
      <c r="X301" s="316"/>
      <c r="Y301" s="425">
        <f>Y300</f>
        <v>0</v>
      </c>
      <c r="Z301" s="425">
        <f t="shared" ref="Z301" si="807">Z300</f>
        <v>0</v>
      </c>
      <c r="AA301" s="425">
        <f t="shared" ref="AA301" si="808">AA300</f>
        <v>0</v>
      </c>
      <c r="AB301" s="425">
        <f t="shared" ref="AB301" si="809">AB300</f>
        <v>0</v>
      </c>
      <c r="AC301" s="425">
        <f t="shared" ref="AC301" si="810">AC300</f>
        <v>0</v>
      </c>
      <c r="AD301" s="425">
        <f t="shared" ref="AD301" si="811">AD300</f>
        <v>0</v>
      </c>
      <c r="AE301" s="425">
        <f t="shared" ref="AE301" si="812">AE300</f>
        <v>0</v>
      </c>
      <c r="AF301" s="425">
        <f t="shared" ref="AF301" si="813">AF300</f>
        <v>0</v>
      </c>
      <c r="AG301" s="425">
        <f t="shared" ref="AG301" si="814">AG300</f>
        <v>0</v>
      </c>
      <c r="AH301" s="425">
        <f t="shared" ref="AH301" si="815">AH300</f>
        <v>0</v>
      </c>
      <c r="AI301" s="425">
        <f t="shared" ref="AI301" si="816">AI300</f>
        <v>0</v>
      </c>
      <c r="AJ301" s="425">
        <f t="shared" ref="AJ301" si="817">AJ300</f>
        <v>0</v>
      </c>
      <c r="AK301" s="425">
        <f t="shared" ref="AK301" si="818">AK300</f>
        <v>0</v>
      </c>
      <c r="AL301" s="425">
        <f t="shared" ref="AL301" si="819">AL300</f>
        <v>0</v>
      </c>
      <c r="AM301" s="327"/>
    </row>
    <row r="302" spans="1:39" ht="15" hidden="1" outlineLevel="1">
      <c r="B302" s="315"/>
      <c r="C302" s="312"/>
      <c r="D302" s="312"/>
      <c r="E302" s="312"/>
      <c r="F302" s="312"/>
      <c r="G302" s="312"/>
      <c r="H302" s="312"/>
      <c r="I302" s="312"/>
      <c r="J302" s="312"/>
      <c r="K302" s="312"/>
      <c r="L302" s="312"/>
      <c r="M302" s="312"/>
      <c r="N302" s="312"/>
      <c r="O302" s="312"/>
      <c r="P302" s="312"/>
      <c r="Q302" s="312"/>
      <c r="R302" s="312"/>
      <c r="S302" s="312"/>
      <c r="T302" s="312"/>
      <c r="U302" s="312"/>
      <c r="V302" s="312"/>
      <c r="W302" s="312"/>
      <c r="X302" s="312"/>
      <c r="Y302" s="426"/>
      <c r="Z302" s="439"/>
      <c r="AA302" s="439"/>
      <c r="AB302" s="439"/>
      <c r="AC302" s="439"/>
      <c r="AD302" s="439"/>
      <c r="AE302" s="439"/>
      <c r="AF302" s="439"/>
      <c r="AG302" s="439"/>
      <c r="AH302" s="439"/>
      <c r="AI302" s="439"/>
      <c r="AJ302" s="439"/>
      <c r="AK302" s="439"/>
      <c r="AL302" s="439"/>
      <c r="AM302" s="327"/>
    </row>
    <row r="303" spans="1:39" ht="15.6" hidden="1" outlineLevel="1">
      <c r="B303" s="309" t="s">
        <v>514</v>
      </c>
      <c r="C303" s="312"/>
      <c r="D303" s="312"/>
      <c r="E303" s="312"/>
      <c r="F303" s="312"/>
      <c r="G303" s="312"/>
      <c r="H303" s="312"/>
      <c r="I303" s="312"/>
      <c r="J303" s="312"/>
      <c r="K303" s="312"/>
      <c r="L303" s="312"/>
      <c r="M303" s="312"/>
      <c r="N303" s="312"/>
      <c r="O303" s="312"/>
      <c r="P303" s="312"/>
      <c r="Q303" s="312"/>
      <c r="R303" s="312"/>
      <c r="S303" s="312"/>
      <c r="T303" s="312"/>
      <c r="U303" s="312"/>
      <c r="V303" s="312"/>
      <c r="W303" s="312"/>
      <c r="X303" s="312"/>
      <c r="Y303" s="426"/>
      <c r="Z303" s="439"/>
      <c r="AA303" s="439"/>
      <c r="AB303" s="439"/>
      <c r="AC303" s="439"/>
      <c r="AD303" s="439"/>
      <c r="AE303" s="439"/>
      <c r="AF303" s="439"/>
      <c r="AG303" s="439"/>
      <c r="AH303" s="439"/>
      <c r="AI303" s="439"/>
      <c r="AJ303" s="439"/>
      <c r="AK303" s="439"/>
      <c r="AL303" s="439"/>
      <c r="AM303" s="327"/>
    </row>
    <row r="304" spans="1:39" ht="15" hidden="1" outlineLevel="1">
      <c r="A304" s="544">
        <v>26</v>
      </c>
      <c r="B304" s="855" t="s">
        <v>118</v>
      </c>
      <c r="C304" s="312" t="s">
        <v>25</v>
      </c>
      <c r="D304" s="316">
        <v>170854</v>
      </c>
      <c r="E304" s="316">
        <f>'7-f.  2016'!BC27</f>
        <v>170854</v>
      </c>
      <c r="F304" s="316">
        <f>'7-f.  2016'!BD27</f>
        <v>170854</v>
      </c>
      <c r="G304" s="316">
        <f>'7-f.  2016'!BE27</f>
        <v>170854</v>
      </c>
      <c r="H304" s="316">
        <f>'7-f.  2016'!BF27</f>
        <v>170854</v>
      </c>
      <c r="I304" s="316">
        <f>'7-f.  2016'!BG27</f>
        <v>170854</v>
      </c>
      <c r="J304" s="316">
        <f>'7-f.  2016'!BH27</f>
        <v>170854</v>
      </c>
      <c r="K304" s="316">
        <f>'7-f.  2016'!BI27</f>
        <v>170854</v>
      </c>
      <c r="L304" s="316">
        <f>'7-f.  2016'!BJ27</f>
        <v>170854</v>
      </c>
      <c r="M304" s="316">
        <f>'7-f.  2016'!BK27</f>
        <v>170854</v>
      </c>
      <c r="N304" s="316">
        <v>12</v>
      </c>
      <c r="O304" s="316">
        <v>22</v>
      </c>
      <c r="P304" s="316">
        <f>'7-f.  2016'!X27</f>
        <v>22</v>
      </c>
      <c r="Q304" s="316">
        <f>'7-f.  2016'!Y27</f>
        <v>22</v>
      </c>
      <c r="R304" s="316">
        <f>'7-f.  2016'!Z27</f>
        <v>22</v>
      </c>
      <c r="S304" s="316">
        <f>'7-f.  2016'!AA27</f>
        <v>22</v>
      </c>
      <c r="T304" s="316">
        <f>'7-f.  2016'!AB27</f>
        <v>22</v>
      </c>
      <c r="U304" s="316">
        <f>'7-f.  2016'!AC27</f>
        <v>22</v>
      </c>
      <c r="V304" s="316">
        <f>'7-f.  2016'!AD27</f>
        <v>22</v>
      </c>
      <c r="W304" s="316">
        <f>'7-f.  2016'!AE27</f>
        <v>22</v>
      </c>
      <c r="X304" s="316">
        <f>'7-f.  2016'!AF27</f>
        <v>22</v>
      </c>
      <c r="Y304" s="440"/>
      <c r="Z304" s="424"/>
      <c r="AA304" s="424">
        <v>1</v>
      </c>
      <c r="AB304" s="424"/>
      <c r="AC304" s="424"/>
      <c r="AD304" s="424"/>
      <c r="AE304" s="424"/>
      <c r="AF304" s="424"/>
      <c r="AG304" s="429"/>
      <c r="AH304" s="429"/>
      <c r="AI304" s="429"/>
      <c r="AJ304" s="429"/>
      <c r="AK304" s="429"/>
      <c r="AL304" s="429"/>
      <c r="AM304" s="317">
        <f>SUM(Y304:AL304)</f>
        <v>1</v>
      </c>
    </row>
    <row r="305" spans="1:53" ht="15" hidden="1" outlineLevel="1">
      <c r="B305" s="315" t="s">
        <v>292</v>
      </c>
      <c r="C305" s="312" t="s">
        <v>164</v>
      </c>
      <c r="D305" s="316">
        <v>78855.843238424015</v>
      </c>
      <c r="E305" s="316">
        <f>'7-g.  2017'!BC$67</f>
        <v>78855.843238424015</v>
      </c>
      <c r="F305" s="316">
        <f>'7-g.  2017'!BD$67</f>
        <v>78855.843238424073</v>
      </c>
      <c r="G305" s="316"/>
      <c r="H305" s="316"/>
      <c r="I305" s="316"/>
      <c r="J305" s="316"/>
      <c r="K305" s="316"/>
      <c r="L305" s="316"/>
      <c r="M305" s="316"/>
      <c r="N305" s="316">
        <f>N304</f>
        <v>12</v>
      </c>
      <c r="O305" s="316">
        <v>10.289908316543842</v>
      </c>
      <c r="P305" s="316">
        <f>'7-g.  2017'!X$67</f>
        <v>10.289908316543842</v>
      </c>
      <c r="Q305" s="316">
        <f>'7-g.  2017'!Y$67</f>
        <v>10.289908316543837</v>
      </c>
      <c r="R305" s="316"/>
      <c r="S305" s="316"/>
      <c r="T305" s="316"/>
      <c r="U305" s="316"/>
      <c r="V305" s="316"/>
      <c r="W305" s="316"/>
      <c r="X305" s="316"/>
      <c r="Y305" s="425">
        <f>Y304</f>
        <v>0</v>
      </c>
      <c r="Z305" s="425">
        <f t="shared" ref="Z305" si="820">Z304</f>
        <v>0</v>
      </c>
      <c r="AA305" s="425">
        <f t="shared" ref="AA305" si="821">AA304</f>
        <v>1</v>
      </c>
      <c r="AB305" s="425">
        <f t="shared" ref="AB305" si="822">AB304</f>
        <v>0</v>
      </c>
      <c r="AC305" s="425">
        <f t="shared" ref="AC305" si="823">AC304</f>
        <v>0</v>
      </c>
      <c r="AD305" s="425">
        <f t="shared" ref="AD305" si="824">AD304</f>
        <v>0</v>
      </c>
      <c r="AE305" s="425">
        <f t="shared" ref="AE305" si="825">AE304</f>
        <v>0</v>
      </c>
      <c r="AF305" s="425">
        <f t="shared" ref="AF305" si="826">AF304</f>
        <v>0</v>
      </c>
      <c r="AG305" s="425">
        <f t="shared" ref="AG305" si="827">AG304</f>
        <v>0</v>
      </c>
      <c r="AH305" s="425">
        <f t="shared" ref="AH305" si="828">AH304</f>
        <v>0</v>
      </c>
      <c r="AI305" s="425">
        <f t="shared" ref="AI305" si="829">AI304</f>
        <v>0</v>
      </c>
      <c r="AJ305" s="425">
        <f t="shared" ref="AJ305" si="830">AJ304</f>
        <v>0</v>
      </c>
      <c r="AK305" s="425">
        <f t="shared" ref="AK305" si="831">AK304</f>
        <v>0</v>
      </c>
      <c r="AL305" s="425">
        <f t="shared" ref="AL305" si="832">AL304</f>
        <v>0</v>
      </c>
      <c r="AM305" s="327"/>
    </row>
    <row r="306" spans="1:53" ht="15" hidden="1" outlineLevel="1">
      <c r="B306" s="315"/>
      <c r="C306" s="312"/>
      <c r="D306" s="312"/>
      <c r="E306" s="312"/>
      <c r="F306" s="312"/>
      <c r="G306" s="312"/>
      <c r="H306" s="312"/>
      <c r="I306" s="312"/>
      <c r="J306" s="312"/>
      <c r="K306" s="312"/>
      <c r="L306" s="312"/>
      <c r="M306" s="312"/>
      <c r="N306" s="312"/>
      <c r="O306" s="312"/>
      <c r="P306" s="312"/>
      <c r="Q306" s="312"/>
      <c r="R306" s="312"/>
      <c r="S306" s="312"/>
      <c r="T306" s="312"/>
      <c r="U306" s="312"/>
      <c r="V306" s="312"/>
      <c r="W306" s="312"/>
      <c r="X306" s="312"/>
      <c r="Y306" s="426"/>
      <c r="Z306" s="439"/>
      <c r="AA306" s="439"/>
      <c r="AB306" s="439"/>
      <c r="AC306" s="439"/>
      <c r="AD306" s="439"/>
      <c r="AE306" s="439"/>
      <c r="AF306" s="439"/>
      <c r="AG306" s="439"/>
      <c r="AH306" s="439"/>
      <c r="AI306" s="439"/>
      <c r="AJ306" s="439"/>
      <c r="AK306" s="439"/>
      <c r="AL306" s="439"/>
      <c r="AM306" s="327"/>
      <c r="AR306" s="796" t="s">
        <v>755</v>
      </c>
      <c r="AS306" s="797"/>
      <c r="AT306" s="797"/>
      <c r="AU306" s="797"/>
      <c r="AV306" s="797"/>
      <c r="AW306" s="797"/>
      <c r="AX306" s="797"/>
      <c r="AY306" s="797"/>
      <c r="AZ306" s="797"/>
      <c r="BA306" s="798"/>
    </row>
    <row r="307" spans="1:53" ht="15" hidden="1" outlineLevel="1">
      <c r="A307" s="544">
        <v>27</v>
      </c>
      <c r="B307" s="855" t="s">
        <v>119</v>
      </c>
      <c r="C307" s="312" t="s">
        <v>25</v>
      </c>
      <c r="D307" s="316">
        <f>60465338-D310</f>
        <v>59195120</v>
      </c>
      <c r="E307" s="316">
        <f>'7-f.  2016'!BC28-E310</f>
        <v>58235650</v>
      </c>
      <c r="F307" s="316">
        <f>'7-f.  2016'!BD28-F310</f>
        <v>58235650</v>
      </c>
      <c r="G307" s="316">
        <f>'7-f.  2016'!BE28-G310</f>
        <v>58235650</v>
      </c>
      <c r="H307" s="316">
        <f>'7-f.  2016'!BF28-H310</f>
        <v>58235650</v>
      </c>
      <c r="I307" s="316">
        <f>'7-f.  2016'!BG28-I310</f>
        <v>57730733</v>
      </c>
      <c r="J307" s="316">
        <f>'7-f.  2016'!BH28-J310</f>
        <v>57730733</v>
      </c>
      <c r="K307" s="316">
        <f>'7-f.  2016'!BI28-K310</f>
        <v>57730733</v>
      </c>
      <c r="L307" s="316">
        <f>'7-f.  2016'!BJ28-L310</f>
        <v>57406008</v>
      </c>
      <c r="M307" s="316">
        <f>'7-f.  2016'!BK28-M310</f>
        <v>57406008</v>
      </c>
      <c r="N307" s="316">
        <v>12</v>
      </c>
      <c r="O307" s="316">
        <v>9760</v>
      </c>
      <c r="P307" s="316">
        <f>'7-f.  2016'!X28</f>
        <v>9577</v>
      </c>
      <c r="Q307" s="316">
        <f>'7-f.  2016'!Y28</f>
        <v>9577</v>
      </c>
      <c r="R307" s="316">
        <f>'7-f.  2016'!Z28</f>
        <v>9577</v>
      </c>
      <c r="S307" s="316">
        <f>'7-f.  2016'!AA28</f>
        <v>9577</v>
      </c>
      <c r="T307" s="316">
        <f>'7-f.  2016'!AB28</f>
        <v>9511</v>
      </c>
      <c r="U307" s="316">
        <f>'7-f.  2016'!AC28</f>
        <v>9511</v>
      </c>
      <c r="V307" s="316">
        <f>'7-f.  2016'!AD28</f>
        <v>9511</v>
      </c>
      <c r="W307" s="316">
        <f>'7-f.  2016'!AE28</f>
        <v>9466</v>
      </c>
      <c r="X307" s="316">
        <f>'7-f.  2016'!AF28</f>
        <v>9466</v>
      </c>
      <c r="Y307" s="440"/>
      <c r="Z307" s="424">
        <v>0.14000000000000001</v>
      </c>
      <c r="AA307" s="424">
        <v>0.86</v>
      </c>
      <c r="AB307" s="424"/>
      <c r="AC307" s="424"/>
      <c r="AD307" s="424"/>
      <c r="AE307" s="424"/>
      <c r="AF307" s="424"/>
      <c r="AG307" s="429"/>
      <c r="AH307" s="429"/>
      <c r="AI307" s="429"/>
      <c r="AJ307" s="429"/>
      <c r="AK307" s="429"/>
      <c r="AL307" s="429"/>
      <c r="AM307" s="317">
        <f>SUM(Y307:AL307)</f>
        <v>1</v>
      </c>
      <c r="AR307" s="799"/>
      <c r="AS307" s="803" t="s">
        <v>29</v>
      </c>
      <c r="AT307" s="803" t="s">
        <v>375</v>
      </c>
      <c r="AU307" s="803" t="s">
        <v>376</v>
      </c>
      <c r="AV307" s="803" t="s">
        <v>400</v>
      </c>
      <c r="AW307" s="803" t="s">
        <v>32</v>
      </c>
      <c r="AX307" s="803" t="s">
        <v>30</v>
      </c>
      <c r="AY307" s="803" t="s">
        <v>31</v>
      </c>
      <c r="AZ307" s="803" t="s">
        <v>26</v>
      </c>
      <c r="BA307" s="800"/>
    </row>
    <row r="308" spans="1:53" ht="15" hidden="1" outlineLevel="1">
      <c r="B308" s="790" t="s">
        <v>292</v>
      </c>
      <c r="C308" s="312" t="s">
        <v>164</v>
      </c>
      <c r="D308" s="316">
        <v>13004247.196548231</v>
      </c>
      <c r="E308" s="316">
        <f>'7-g.  2017'!BC$77</f>
        <v>14151820.83</v>
      </c>
      <c r="F308" s="316">
        <f>'7-g.  2017'!BD$77</f>
        <v>14194546.424580358</v>
      </c>
      <c r="G308" s="316"/>
      <c r="H308" s="316"/>
      <c r="I308" s="316"/>
      <c r="J308" s="316"/>
      <c r="K308" s="316"/>
      <c r="L308" s="316"/>
      <c r="M308" s="316"/>
      <c r="N308" s="316">
        <f>N307</f>
        <v>12</v>
      </c>
      <c r="O308" s="316">
        <v>1620.2864109445645</v>
      </c>
      <c r="P308" s="316">
        <f>'7-g.  2017'!X$77</f>
        <v>1824.0700000000002</v>
      </c>
      <c r="Q308" s="316">
        <f>'7-g.  2017'!Y$77</f>
        <v>1833.55</v>
      </c>
      <c r="R308" s="316"/>
      <c r="S308" s="316"/>
      <c r="T308" s="316"/>
      <c r="U308" s="316"/>
      <c r="V308" s="316"/>
      <c r="W308" s="316"/>
      <c r="X308" s="316"/>
      <c r="Y308" s="425">
        <f>Y307</f>
        <v>0</v>
      </c>
      <c r="Z308" s="425">
        <f t="shared" ref="Z308" si="833">Z307</f>
        <v>0.14000000000000001</v>
      </c>
      <c r="AA308" s="425">
        <f t="shared" ref="AA308" si="834">AA307</f>
        <v>0.86</v>
      </c>
      <c r="AB308" s="425">
        <f t="shared" ref="AB308" si="835">AB307</f>
        <v>0</v>
      </c>
      <c r="AC308" s="425">
        <f t="shared" ref="AC308" si="836">AC307</f>
        <v>0</v>
      </c>
      <c r="AD308" s="425">
        <f t="shared" ref="AD308" si="837">AD307</f>
        <v>0</v>
      </c>
      <c r="AE308" s="425">
        <f t="shared" ref="AE308" si="838">AE307</f>
        <v>0</v>
      </c>
      <c r="AF308" s="425">
        <f t="shared" ref="AF308" si="839">AF307</f>
        <v>0</v>
      </c>
      <c r="AG308" s="425">
        <f t="shared" ref="AG308" si="840">AG307</f>
        <v>0</v>
      </c>
      <c r="AH308" s="425">
        <f t="shared" ref="AH308" si="841">AH307</f>
        <v>0</v>
      </c>
      <c r="AI308" s="425">
        <f t="shared" ref="AI308" si="842">AI307</f>
        <v>0</v>
      </c>
      <c r="AJ308" s="425">
        <f t="shared" ref="AJ308" si="843">AJ307</f>
        <v>0</v>
      </c>
      <c r="AK308" s="425">
        <f t="shared" ref="AK308" si="844">AK307</f>
        <v>0</v>
      </c>
      <c r="AL308" s="425">
        <f t="shared" ref="AL308" si="845">AL307</f>
        <v>0</v>
      </c>
      <c r="AM308" s="327"/>
      <c r="AR308" s="799" t="s">
        <v>756</v>
      </c>
      <c r="AS308" s="803"/>
      <c r="AT308" s="803">
        <v>0.13581094031198812</v>
      </c>
      <c r="AU308" s="803">
        <v>0.83426720477364125</v>
      </c>
      <c r="AV308" s="803"/>
      <c r="AW308" s="803"/>
      <c r="AX308" s="803"/>
      <c r="AY308" s="803">
        <v>2.9921854914370646E-2</v>
      </c>
      <c r="AZ308" s="803">
        <f>SUM(AT308:AY308)</f>
        <v>1</v>
      </c>
      <c r="BA308" s="800"/>
    </row>
    <row r="309" spans="1:53" ht="15" hidden="1" outlineLevel="1">
      <c r="B309" s="315"/>
      <c r="C309" s="312"/>
      <c r="D309" s="312"/>
      <c r="E309" s="312"/>
      <c r="F309" s="312"/>
      <c r="G309" s="312"/>
      <c r="H309" s="312"/>
      <c r="I309" s="312"/>
      <c r="J309" s="312"/>
      <c r="K309" s="312"/>
      <c r="L309" s="312"/>
      <c r="M309" s="312"/>
      <c r="N309" s="312"/>
      <c r="O309" s="312"/>
      <c r="P309" s="312"/>
      <c r="Q309" s="312"/>
      <c r="R309" s="312"/>
      <c r="S309" s="312"/>
      <c r="T309" s="312"/>
      <c r="U309" s="312"/>
      <c r="V309" s="312"/>
      <c r="W309" s="312"/>
      <c r="X309" s="312"/>
      <c r="Y309" s="426"/>
      <c r="Z309" s="439"/>
      <c r="AA309" s="439"/>
      <c r="AB309" s="439"/>
      <c r="AC309" s="439"/>
      <c r="AD309" s="439"/>
      <c r="AE309" s="439"/>
      <c r="AF309" s="439"/>
      <c r="AG309" s="439"/>
      <c r="AH309" s="439"/>
      <c r="AI309" s="439"/>
      <c r="AJ309" s="439"/>
      <c r="AK309" s="439"/>
      <c r="AL309" s="439"/>
      <c r="AM309" s="327"/>
      <c r="AR309" s="801" t="s">
        <v>757</v>
      </c>
      <c r="AS309" s="804"/>
      <c r="AT309" s="804">
        <f>AT308/(AT308+AU308)</f>
        <v>0.14000000000000001</v>
      </c>
      <c r="AU309" s="804">
        <f>AU308/(AT308+AU308)</f>
        <v>0.86</v>
      </c>
      <c r="AV309" s="804"/>
      <c r="AW309" s="804"/>
      <c r="AX309" s="804"/>
      <c r="AY309" s="804">
        <v>0</v>
      </c>
      <c r="AZ309" s="804">
        <f>SUM(AT309:AY309)</f>
        <v>1</v>
      </c>
      <c r="BA309" s="802"/>
    </row>
    <row r="310" spans="1:53" ht="15" hidden="1" outlineLevel="1">
      <c r="B310" s="789" t="s">
        <v>754</v>
      </c>
      <c r="C310" s="312" t="s">
        <v>25</v>
      </c>
      <c r="D310" s="316">
        <v>1270218</v>
      </c>
      <c r="E310" s="316">
        <f>D310</f>
        <v>1270218</v>
      </c>
      <c r="F310" s="316">
        <f t="shared" ref="F310:M310" si="846">E310</f>
        <v>1270218</v>
      </c>
      <c r="G310" s="316">
        <f t="shared" si="846"/>
        <v>1270218</v>
      </c>
      <c r="H310" s="316">
        <f t="shared" si="846"/>
        <v>1270218</v>
      </c>
      <c r="I310" s="316">
        <f t="shared" si="846"/>
        <v>1270218</v>
      </c>
      <c r="J310" s="316">
        <f t="shared" si="846"/>
        <v>1270218</v>
      </c>
      <c r="K310" s="316">
        <f t="shared" si="846"/>
        <v>1270218</v>
      </c>
      <c r="L310" s="316">
        <f t="shared" si="846"/>
        <v>1270218</v>
      </c>
      <c r="M310" s="316">
        <f t="shared" si="846"/>
        <v>1270218</v>
      </c>
      <c r="N310" s="316"/>
      <c r="O310" s="316"/>
      <c r="P310" s="316"/>
      <c r="Q310" s="316"/>
      <c r="R310" s="316"/>
      <c r="S310" s="316"/>
      <c r="T310" s="316"/>
      <c r="U310" s="316"/>
      <c r="V310" s="316"/>
      <c r="W310" s="316"/>
      <c r="X310" s="316"/>
      <c r="Y310" s="440"/>
      <c r="Z310" s="424"/>
      <c r="AA310" s="424"/>
      <c r="AB310" s="424"/>
      <c r="AC310" s="424"/>
      <c r="AD310" s="424"/>
      <c r="AE310" s="424">
        <v>1</v>
      </c>
      <c r="AF310" s="424"/>
      <c r="AG310" s="429"/>
      <c r="AH310" s="429"/>
      <c r="AI310" s="429"/>
      <c r="AJ310" s="429"/>
      <c r="AK310" s="429"/>
      <c r="AL310" s="429"/>
      <c r="AM310" s="317">
        <f>SUM(Y310:AL310)</f>
        <v>1</v>
      </c>
    </row>
    <row r="311" spans="1:53" ht="15" hidden="1" outlineLevel="1">
      <c r="B311" s="790" t="s">
        <v>292</v>
      </c>
      <c r="C311" s="312" t="s">
        <v>164</v>
      </c>
      <c r="D311" s="316"/>
      <c r="E311" s="316"/>
      <c r="F311" s="316"/>
      <c r="G311" s="316"/>
      <c r="H311" s="316"/>
      <c r="I311" s="316"/>
      <c r="J311" s="316"/>
      <c r="K311" s="316"/>
      <c r="L311" s="316"/>
      <c r="M311" s="316"/>
      <c r="N311" s="316">
        <f>N310</f>
        <v>0</v>
      </c>
      <c r="O311" s="316"/>
      <c r="P311" s="316"/>
      <c r="Q311" s="316"/>
      <c r="R311" s="316"/>
      <c r="S311" s="316"/>
      <c r="T311" s="316"/>
      <c r="U311" s="316"/>
      <c r="V311" s="316"/>
      <c r="W311" s="316"/>
      <c r="X311" s="316"/>
      <c r="Y311" s="425">
        <f>Y310</f>
        <v>0</v>
      </c>
      <c r="Z311" s="425">
        <f t="shared" ref="Z311:AL311" si="847">Z310</f>
        <v>0</v>
      </c>
      <c r="AA311" s="425">
        <f t="shared" si="847"/>
        <v>0</v>
      </c>
      <c r="AB311" s="425">
        <f t="shared" si="847"/>
        <v>0</v>
      </c>
      <c r="AC311" s="425">
        <f t="shared" si="847"/>
        <v>0</v>
      </c>
      <c r="AD311" s="425">
        <f t="shared" si="847"/>
        <v>0</v>
      </c>
      <c r="AE311" s="425">
        <f t="shared" si="847"/>
        <v>1</v>
      </c>
      <c r="AF311" s="425">
        <f t="shared" si="847"/>
        <v>0</v>
      </c>
      <c r="AG311" s="425">
        <f t="shared" si="847"/>
        <v>0</v>
      </c>
      <c r="AH311" s="425">
        <f t="shared" si="847"/>
        <v>0</v>
      </c>
      <c r="AI311" s="425">
        <f t="shared" si="847"/>
        <v>0</v>
      </c>
      <c r="AJ311" s="425">
        <f t="shared" si="847"/>
        <v>0</v>
      </c>
      <c r="AK311" s="425">
        <f t="shared" si="847"/>
        <v>0</v>
      </c>
      <c r="AL311" s="425">
        <f t="shared" si="847"/>
        <v>0</v>
      </c>
      <c r="AM311" s="327"/>
    </row>
    <row r="312" spans="1:53" ht="15" hidden="1" outlineLevel="1">
      <c r="B312" s="315"/>
      <c r="C312" s="312"/>
      <c r="D312" s="312"/>
      <c r="E312" s="312"/>
      <c r="F312" s="312"/>
      <c r="G312" s="312"/>
      <c r="H312" s="312"/>
      <c r="I312" s="312"/>
      <c r="J312" s="312"/>
      <c r="K312" s="312"/>
      <c r="L312" s="312"/>
      <c r="M312" s="312"/>
      <c r="N312" s="312"/>
      <c r="O312" s="312"/>
      <c r="P312" s="312"/>
      <c r="Q312" s="312"/>
      <c r="R312" s="312"/>
      <c r="S312" s="312"/>
      <c r="T312" s="312"/>
      <c r="U312" s="312"/>
      <c r="V312" s="312"/>
      <c r="W312" s="312"/>
      <c r="X312" s="312"/>
      <c r="Y312" s="426"/>
      <c r="Z312" s="439"/>
      <c r="AA312" s="439"/>
      <c r="AB312" s="439"/>
      <c r="AC312" s="439"/>
      <c r="AD312" s="439"/>
      <c r="AE312" s="439"/>
      <c r="AF312" s="439"/>
      <c r="AG312" s="439"/>
      <c r="AH312" s="439"/>
      <c r="AI312" s="439"/>
      <c r="AJ312" s="439"/>
      <c r="AK312" s="439"/>
      <c r="AL312" s="439"/>
      <c r="AM312" s="327"/>
    </row>
    <row r="313" spans="1:53" ht="30" hidden="1" outlineLevel="1">
      <c r="A313" s="544">
        <v>28</v>
      </c>
      <c r="B313" s="855" t="s">
        <v>120</v>
      </c>
      <c r="C313" s="312" t="s">
        <v>25</v>
      </c>
      <c r="D313" s="316">
        <v>60829</v>
      </c>
      <c r="E313" s="316">
        <f>'7-f.  2016'!BC29</f>
        <v>60829</v>
      </c>
      <c r="F313" s="316">
        <f>'7-f.  2016'!BD29</f>
        <v>60829</v>
      </c>
      <c r="G313" s="316">
        <f>'7-f.  2016'!BE29</f>
        <v>60829</v>
      </c>
      <c r="H313" s="316">
        <f>'7-f.  2016'!BF29</f>
        <v>56838</v>
      </c>
      <c r="I313" s="316">
        <f>'7-f.  2016'!BG29</f>
        <v>56838</v>
      </c>
      <c r="J313" s="316">
        <f>'7-f.  2016'!BH29</f>
        <v>40800</v>
      </c>
      <c r="K313" s="316">
        <f>'7-f.  2016'!BI29</f>
        <v>34589</v>
      </c>
      <c r="L313" s="316">
        <f>'7-f.  2016'!BJ29</f>
        <v>29548</v>
      </c>
      <c r="M313" s="316">
        <f>'7-f.  2016'!BK29</f>
        <v>22234</v>
      </c>
      <c r="N313" s="316">
        <v>12</v>
      </c>
      <c r="O313" s="316">
        <v>15</v>
      </c>
      <c r="P313" s="316">
        <f>'7-f.  2016'!X29</f>
        <v>15</v>
      </c>
      <c r="Q313" s="316">
        <f>'7-f.  2016'!Y29</f>
        <v>15</v>
      </c>
      <c r="R313" s="316">
        <f>'7-f.  2016'!Z29</f>
        <v>15</v>
      </c>
      <c r="S313" s="316">
        <f>'7-f.  2016'!AA29</f>
        <v>14</v>
      </c>
      <c r="T313" s="316">
        <f>'7-f.  2016'!AB29</f>
        <v>14</v>
      </c>
      <c r="U313" s="316">
        <f>'7-f.  2016'!AC29</f>
        <v>11</v>
      </c>
      <c r="V313" s="316">
        <f>'7-f.  2016'!AD29</f>
        <v>10</v>
      </c>
      <c r="W313" s="316">
        <f>'7-f.  2016'!AE29</f>
        <v>9</v>
      </c>
      <c r="X313" s="316">
        <f>'7-f.  2016'!AF29</f>
        <v>7</v>
      </c>
      <c r="Y313" s="440"/>
      <c r="Z313" s="424">
        <v>1</v>
      </c>
      <c r="AA313" s="424"/>
      <c r="AB313" s="424"/>
      <c r="AC313" s="424"/>
      <c r="AD313" s="424"/>
      <c r="AE313" s="424"/>
      <c r="AF313" s="424"/>
      <c r="AG313" s="429"/>
      <c r="AH313" s="429"/>
      <c r="AI313" s="429"/>
      <c r="AJ313" s="429"/>
      <c r="AK313" s="429"/>
      <c r="AL313" s="429"/>
      <c r="AM313" s="317">
        <f>SUM(Y313:AL313)</f>
        <v>1</v>
      </c>
    </row>
    <row r="314" spans="1:53" ht="15" hidden="1" outlineLevel="1">
      <c r="B314" s="315" t="s">
        <v>292</v>
      </c>
      <c r="C314" s="312" t="s">
        <v>164</v>
      </c>
      <c r="D314" s="316">
        <v>60775.17128327048</v>
      </c>
      <c r="E314" s="316">
        <f>'7-g.  2017'!BC$79</f>
        <v>60775.17128327048</v>
      </c>
      <c r="F314" s="316">
        <f>'7-g.  2017'!BD$79</f>
        <v>59094.737443697712</v>
      </c>
      <c r="G314" s="316"/>
      <c r="H314" s="316"/>
      <c r="I314" s="316"/>
      <c r="J314" s="316"/>
      <c r="K314" s="316"/>
      <c r="L314" s="316"/>
      <c r="M314" s="316"/>
      <c r="N314" s="316">
        <f>N313</f>
        <v>12</v>
      </c>
      <c r="O314" s="316">
        <v>13.810166367916956</v>
      </c>
      <c r="P314" s="316">
        <f>'7-g.  2017'!X$79</f>
        <v>13.810166367916956</v>
      </c>
      <c r="Q314" s="316">
        <f>'7-g.  2017'!Y$79</f>
        <v>13.674003384562038</v>
      </c>
      <c r="R314" s="316"/>
      <c r="S314" s="316"/>
      <c r="T314" s="316"/>
      <c r="U314" s="316"/>
      <c r="V314" s="316"/>
      <c r="W314" s="316"/>
      <c r="X314" s="316"/>
      <c r="Y314" s="425">
        <f>Y313</f>
        <v>0</v>
      </c>
      <c r="Z314" s="425">
        <f t="shared" ref="Z314" si="848">Z313</f>
        <v>1</v>
      </c>
      <c r="AA314" s="425">
        <f t="shared" ref="AA314" si="849">AA313</f>
        <v>0</v>
      </c>
      <c r="AB314" s="425">
        <f t="shared" ref="AB314" si="850">AB313</f>
        <v>0</v>
      </c>
      <c r="AC314" s="425">
        <f t="shared" ref="AC314" si="851">AC313</f>
        <v>0</v>
      </c>
      <c r="AD314" s="425">
        <f t="shared" ref="AD314" si="852">AD313</f>
        <v>0</v>
      </c>
      <c r="AE314" s="425">
        <f t="shared" ref="AE314" si="853">AE313</f>
        <v>0</v>
      </c>
      <c r="AF314" s="425">
        <f t="shared" ref="AF314" si="854">AF313</f>
        <v>0</v>
      </c>
      <c r="AG314" s="425">
        <f t="shared" ref="AG314" si="855">AG313</f>
        <v>0</v>
      </c>
      <c r="AH314" s="425">
        <f t="shared" ref="AH314" si="856">AH313</f>
        <v>0</v>
      </c>
      <c r="AI314" s="425">
        <f t="shared" ref="AI314" si="857">AI313</f>
        <v>0</v>
      </c>
      <c r="AJ314" s="425">
        <f t="shared" ref="AJ314" si="858">AJ313</f>
        <v>0</v>
      </c>
      <c r="AK314" s="425">
        <f t="shared" ref="AK314" si="859">AK313</f>
        <v>0</v>
      </c>
      <c r="AL314" s="425">
        <f t="shared" ref="AL314" si="860">AL313</f>
        <v>0</v>
      </c>
      <c r="AM314" s="327"/>
    </row>
    <row r="315" spans="1:53" ht="15" hidden="1" outlineLevel="1">
      <c r="B315" s="315"/>
      <c r="C315" s="312"/>
      <c r="D315" s="312"/>
      <c r="E315" s="312"/>
      <c r="F315" s="312"/>
      <c r="G315" s="312"/>
      <c r="H315" s="312"/>
      <c r="I315" s="312"/>
      <c r="J315" s="312"/>
      <c r="K315" s="312"/>
      <c r="L315" s="312"/>
      <c r="M315" s="312"/>
      <c r="N315" s="312"/>
      <c r="O315" s="312"/>
      <c r="P315" s="312"/>
      <c r="Q315" s="312"/>
      <c r="R315" s="312"/>
      <c r="S315" s="312"/>
      <c r="T315" s="312"/>
      <c r="U315" s="312"/>
      <c r="V315" s="312"/>
      <c r="W315" s="312"/>
      <c r="X315" s="312"/>
      <c r="Y315" s="426"/>
      <c r="Z315" s="439"/>
      <c r="AA315" s="439"/>
      <c r="AB315" s="439"/>
      <c r="AC315" s="439"/>
      <c r="AD315" s="439"/>
      <c r="AE315" s="439"/>
      <c r="AF315" s="439"/>
      <c r="AG315" s="439"/>
      <c r="AH315" s="439"/>
      <c r="AI315" s="439"/>
      <c r="AJ315" s="439"/>
      <c r="AK315" s="439"/>
      <c r="AL315" s="439"/>
      <c r="AM315" s="327"/>
    </row>
    <row r="316" spans="1:53" ht="30" hidden="1" outlineLevel="1">
      <c r="A316" s="544">
        <v>29</v>
      </c>
      <c r="B316" s="855" t="s">
        <v>121</v>
      </c>
      <c r="C316" s="312" t="s">
        <v>25</v>
      </c>
      <c r="D316" s="316">
        <v>1646039</v>
      </c>
      <c r="E316" s="316">
        <f>'7-f.  2016'!BC30</f>
        <v>1646039</v>
      </c>
      <c r="F316" s="316">
        <f>'7-f.  2016'!BD30</f>
        <v>1646039</v>
      </c>
      <c r="G316" s="316">
        <f>'7-f.  2016'!BE30</f>
        <v>1646039</v>
      </c>
      <c r="H316" s="316">
        <f>'7-f.  2016'!BF30</f>
        <v>1646039</v>
      </c>
      <c r="I316" s="316">
        <f>'7-f.  2016'!BG30</f>
        <v>1646039</v>
      </c>
      <c r="J316" s="316">
        <f>'7-f.  2016'!BH30</f>
        <v>1646039</v>
      </c>
      <c r="K316" s="316">
        <f>'7-f.  2016'!BI30</f>
        <v>1646039</v>
      </c>
      <c r="L316" s="316">
        <f>'7-f.  2016'!BJ30</f>
        <v>1646039</v>
      </c>
      <c r="M316" s="316">
        <f>'7-f.  2016'!BK30</f>
        <v>1646039</v>
      </c>
      <c r="N316" s="316">
        <v>12</v>
      </c>
      <c r="O316" s="316">
        <v>397</v>
      </c>
      <c r="P316" s="316">
        <f>'7-f.  2016'!X30</f>
        <v>397</v>
      </c>
      <c r="Q316" s="316">
        <f>'7-f.  2016'!Y30</f>
        <v>397</v>
      </c>
      <c r="R316" s="316">
        <f>'7-f.  2016'!Z30</f>
        <v>397</v>
      </c>
      <c r="S316" s="316">
        <f>'7-f.  2016'!AA30</f>
        <v>397</v>
      </c>
      <c r="T316" s="316">
        <f>'7-f.  2016'!AB30</f>
        <v>397</v>
      </c>
      <c r="U316" s="316">
        <f>'7-f.  2016'!AC30</f>
        <v>397</v>
      </c>
      <c r="V316" s="316">
        <f>'7-f.  2016'!AD30</f>
        <v>397</v>
      </c>
      <c r="W316" s="316">
        <f>'7-f.  2016'!AE30</f>
        <v>397</v>
      </c>
      <c r="X316" s="316">
        <f>'7-f.  2016'!AF30</f>
        <v>397</v>
      </c>
      <c r="Y316" s="440"/>
      <c r="Z316" s="424"/>
      <c r="AA316" s="424">
        <v>1</v>
      </c>
      <c r="AB316" s="424"/>
      <c r="AC316" s="424"/>
      <c r="AD316" s="424"/>
      <c r="AE316" s="424"/>
      <c r="AF316" s="424"/>
      <c r="AG316" s="429"/>
      <c r="AH316" s="429"/>
      <c r="AI316" s="429"/>
      <c r="AJ316" s="429"/>
      <c r="AK316" s="429"/>
      <c r="AL316" s="429"/>
      <c r="AM316" s="317">
        <f>SUM(Y316:AL316)</f>
        <v>1</v>
      </c>
    </row>
    <row r="317" spans="1:53" ht="15" hidden="1" outlineLevel="1">
      <c r="B317" s="315" t="s">
        <v>292</v>
      </c>
      <c r="C317" s="312" t="s">
        <v>164</v>
      </c>
      <c r="D317" s="316">
        <v>2695818.5581680266</v>
      </c>
      <c r="E317" s="316">
        <f>'7-g.  2017'!BC$72</f>
        <v>2695818.5581680266</v>
      </c>
      <c r="F317" s="316">
        <f>'7-g.  2017'!BD$72</f>
        <v>2695818.5581680266</v>
      </c>
      <c r="G317" s="316"/>
      <c r="H317" s="316"/>
      <c r="I317" s="316"/>
      <c r="J317" s="316"/>
      <c r="K317" s="316"/>
      <c r="L317" s="316"/>
      <c r="M317" s="316"/>
      <c r="N317" s="316">
        <f>N316</f>
        <v>12</v>
      </c>
      <c r="O317" s="316">
        <v>625.55229095203185</v>
      </c>
      <c r="P317" s="316">
        <f>'7-g.  2017'!X$72</f>
        <v>625.55229095203185</v>
      </c>
      <c r="Q317" s="316">
        <f>'7-g.  2017'!Y$72</f>
        <v>625.55229095203185</v>
      </c>
      <c r="R317" s="316"/>
      <c r="S317" s="316"/>
      <c r="T317" s="316"/>
      <c r="U317" s="316"/>
      <c r="V317" s="316"/>
      <c r="W317" s="316"/>
      <c r="X317" s="316"/>
      <c r="Y317" s="425">
        <f>Y316</f>
        <v>0</v>
      </c>
      <c r="Z317" s="425">
        <f t="shared" ref="Z317" si="861">Z316</f>
        <v>0</v>
      </c>
      <c r="AA317" s="425">
        <f t="shared" ref="AA317" si="862">AA316</f>
        <v>1</v>
      </c>
      <c r="AB317" s="425">
        <f t="shared" ref="AB317" si="863">AB316</f>
        <v>0</v>
      </c>
      <c r="AC317" s="425">
        <f t="shared" ref="AC317" si="864">AC316</f>
        <v>0</v>
      </c>
      <c r="AD317" s="425">
        <f t="shared" ref="AD317" si="865">AD316</f>
        <v>0</v>
      </c>
      <c r="AE317" s="425">
        <f t="shared" ref="AE317" si="866">AE316</f>
        <v>0</v>
      </c>
      <c r="AF317" s="425">
        <f t="shared" ref="AF317" si="867">AF316</f>
        <v>0</v>
      </c>
      <c r="AG317" s="425">
        <f t="shared" ref="AG317" si="868">AG316</f>
        <v>0</v>
      </c>
      <c r="AH317" s="425">
        <f t="shared" ref="AH317" si="869">AH316</f>
        <v>0</v>
      </c>
      <c r="AI317" s="425">
        <f t="shared" ref="AI317" si="870">AI316</f>
        <v>0</v>
      </c>
      <c r="AJ317" s="425">
        <f t="shared" ref="AJ317" si="871">AJ316</f>
        <v>0</v>
      </c>
      <c r="AK317" s="425">
        <f t="shared" ref="AK317" si="872">AK316</f>
        <v>0</v>
      </c>
      <c r="AL317" s="425">
        <f t="shared" ref="AL317" si="873">AL316</f>
        <v>0</v>
      </c>
      <c r="AM317" s="327"/>
    </row>
    <row r="318" spans="1:53" ht="15" hidden="1" outlineLevel="1">
      <c r="B318" s="315"/>
      <c r="C318" s="312"/>
      <c r="D318" s="312"/>
      <c r="E318" s="312"/>
      <c r="F318" s="312"/>
      <c r="G318" s="312"/>
      <c r="H318" s="312"/>
      <c r="I318" s="312"/>
      <c r="J318" s="312"/>
      <c r="K318" s="312"/>
      <c r="L318" s="312"/>
      <c r="M318" s="312"/>
      <c r="N318" s="312"/>
      <c r="O318" s="312"/>
      <c r="P318" s="312"/>
      <c r="Q318" s="312"/>
      <c r="R318" s="312"/>
      <c r="S318" s="312"/>
      <c r="T318" s="312"/>
      <c r="U318" s="312"/>
      <c r="V318" s="312"/>
      <c r="W318" s="312"/>
      <c r="X318" s="312"/>
      <c r="Y318" s="426"/>
      <c r="Z318" s="439"/>
      <c r="AA318" s="439"/>
      <c r="AB318" s="439"/>
      <c r="AC318" s="439"/>
      <c r="AD318" s="439"/>
      <c r="AE318" s="439"/>
      <c r="AF318" s="439"/>
      <c r="AG318" s="439"/>
      <c r="AH318" s="439"/>
      <c r="AI318" s="439"/>
      <c r="AJ318" s="439"/>
      <c r="AK318" s="439"/>
      <c r="AL318" s="439"/>
      <c r="AM318" s="327"/>
    </row>
    <row r="319" spans="1:53" ht="30" hidden="1" outlineLevel="1">
      <c r="A319" s="544">
        <v>30</v>
      </c>
      <c r="B319" s="543" t="s">
        <v>122</v>
      </c>
      <c r="C319" s="312" t="s">
        <v>25</v>
      </c>
      <c r="D319" s="316"/>
      <c r="E319" s="316"/>
      <c r="F319" s="316"/>
      <c r="G319" s="316"/>
      <c r="H319" s="316"/>
      <c r="I319" s="316"/>
      <c r="J319" s="316"/>
      <c r="K319" s="316"/>
      <c r="L319" s="316"/>
      <c r="M319" s="316"/>
      <c r="N319" s="316">
        <v>3</v>
      </c>
      <c r="O319" s="316"/>
      <c r="P319" s="316"/>
      <c r="Q319" s="316"/>
      <c r="R319" s="316"/>
      <c r="S319" s="316"/>
      <c r="T319" s="316"/>
      <c r="U319" s="316"/>
      <c r="V319" s="316"/>
      <c r="W319" s="316"/>
      <c r="X319" s="316"/>
      <c r="Y319" s="440"/>
      <c r="Z319" s="424"/>
      <c r="AA319" s="424"/>
      <c r="AB319" s="424"/>
      <c r="AC319" s="424"/>
      <c r="AD319" s="424"/>
      <c r="AE319" s="424"/>
      <c r="AF319" s="424"/>
      <c r="AG319" s="429"/>
      <c r="AH319" s="429"/>
      <c r="AI319" s="429"/>
      <c r="AJ319" s="429"/>
      <c r="AK319" s="429"/>
      <c r="AL319" s="429"/>
      <c r="AM319" s="317">
        <f>SUM(Y319:AL319)</f>
        <v>0</v>
      </c>
    </row>
    <row r="320" spans="1:53" ht="15" hidden="1" outlineLevel="1">
      <c r="B320" s="315" t="s">
        <v>292</v>
      </c>
      <c r="C320" s="312" t="s">
        <v>164</v>
      </c>
      <c r="D320" s="316"/>
      <c r="E320" s="316"/>
      <c r="F320" s="316"/>
      <c r="G320" s="316"/>
      <c r="H320" s="316"/>
      <c r="I320" s="316"/>
      <c r="J320" s="316"/>
      <c r="K320" s="316"/>
      <c r="L320" s="316"/>
      <c r="M320" s="316"/>
      <c r="N320" s="316">
        <f>N319</f>
        <v>3</v>
      </c>
      <c r="O320" s="316"/>
      <c r="P320" s="316"/>
      <c r="Q320" s="316"/>
      <c r="R320" s="316"/>
      <c r="S320" s="316"/>
      <c r="T320" s="316"/>
      <c r="U320" s="316"/>
      <c r="V320" s="316"/>
      <c r="W320" s="316"/>
      <c r="X320" s="316"/>
      <c r="Y320" s="425">
        <f>Y319</f>
        <v>0</v>
      </c>
      <c r="Z320" s="425">
        <f t="shared" ref="Z320" si="874">Z319</f>
        <v>0</v>
      </c>
      <c r="AA320" s="425">
        <f t="shared" ref="AA320" si="875">AA319</f>
        <v>0</v>
      </c>
      <c r="AB320" s="425">
        <f t="shared" ref="AB320" si="876">AB319</f>
        <v>0</v>
      </c>
      <c r="AC320" s="425">
        <f t="shared" ref="AC320" si="877">AC319</f>
        <v>0</v>
      </c>
      <c r="AD320" s="425">
        <f t="shared" ref="AD320" si="878">AD319</f>
        <v>0</v>
      </c>
      <c r="AE320" s="425">
        <f t="shared" ref="AE320" si="879">AE319</f>
        <v>0</v>
      </c>
      <c r="AF320" s="425">
        <f t="shared" ref="AF320" si="880">AF319</f>
        <v>0</v>
      </c>
      <c r="AG320" s="425">
        <f t="shared" ref="AG320" si="881">AG319</f>
        <v>0</v>
      </c>
      <c r="AH320" s="425">
        <f t="shared" ref="AH320" si="882">AH319</f>
        <v>0</v>
      </c>
      <c r="AI320" s="425">
        <f t="shared" ref="AI320" si="883">AI319</f>
        <v>0</v>
      </c>
      <c r="AJ320" s="425">
        <f t="shared" ref="AJ320" si="884">AJ319</f>
        <v>0</v>
      </c>
      <c r="AK320" s="425">
        <f t="shared" ref="AK320" si="885">AK319</f>
        <v>0</v>
      </c>
      <c r="AL320" s="425">
        <f t="shared" ref="AL320" si="886">AL319</f>
        <v>0</v>
      </c>
      <c r="AM320" s="327"/>
    </row>
    <row r="321" spans="1:39" ht="15" hidden="1" outlineLevel="1">
      <c r="B321" s="315"/>
      <c r="C321" s="312"/>
      <c r="D321" s="312"/>
      <c r="E321" s="312"/>
      <c r="F321" s="312"/>
      <c r="G321" s="312"/>
      <c r="H321" s="312"/>
      <c r="I321" s="312"/>
      <c r="J321" s="312"/>
      <c r="K321" s="312"/>
      <c r="L321" s="312"/>
      <c r="M321" s="312"/>
      <c r="N321" s="312"/>
      <c r="O321" s="312"/>
      <c r="P321" s="312"/>
      <c r="Q321" s="312"/>
      <c r="R321" s="312"/>
      <c r="S321" s="312"/>
      <c r="T321" s="312"/>
      <c r="U321" s="312"/>
      <c r="V321" s="312"/>
      <c r="W321" s="312"/>
      <c r="X321" s="312"/>
      <c r="Y321" s="426"/>
      <c r="Z321" s="439"/>
      <c r="AA321" s="439"/>
      <c r="AB321" s="439"/>
      <c r="AC321" s="439"/>
      <c r="AD321" s="439"/>
      <c r="AE321" s="439"/>
      <c r="AF321" s="439"/>
      <c r="AG321" s="439"/>
      <c r="AH321" s="439"/>
      <c r="AI321" s="439"/>
      <c r="AJ321" s="439"/>
      <c r="AK321" s="439"/>
      <c r="AL321" s="439"/>
      <c r="AM321" s="327"/>
    </row>
    <row r="322" spans="1:39" ht="30" hidden="1" outlineLevel="1">
      <c r="A322" s="544">
        <v>31</v>
      </c>
      <c r="B322" s="543" t="s">
        <v>123</v>
      </c>
      <c r="C322" s="312" t="s">
        <v>25</v>
      </c>
      <c r="D322" s="316"/>
      <c r="E322" s="316"/>
      <c r="F322" s="316"/>
      <c r="G322" s="316"/>
      <c r="H322" s="316"/>
      <c r="I322" s="316"/>
      <c r="J322" s="316"/>
      <c r="K322" s="316"/>
      <c r="L322" s="316"/>
      <c r="M322" s="316"/>
      <c r="N322" s="316">
        <v>12</v>
      </c>
      <c r="O322" s="316"/>
      <c r="P322" s="316"/>
      <c r="Q322" s="316"/>
      <c r="R322" s="316"/>
      <c r="S322" s="316"/>
      <c r="T322" s="316"/>
      <c r="U322" s="316"/>
      <c r="V322" s="316"/>
      <c r="W322" s="316"/>
      <c r="X322" s="316"/>
      <c r="Y322" s="440"/>
      <c r="Z322" s="424"/>
      <c r="AA322" s="424"/>
      <c r="AB322" s="424"/>
      <c r="AC322" s="424"/>
      <c r="AD322" s="424"/>
      <c r="AE322" s="424"/>
      <c r="AF322" s="424"/>
      <c r="AG322" s="429"/>
      <c r="AH322" s="429"/>
      <c r="AI322" s="429"/>
      <c r="AJ322" s="429"/>
      <c r="AK322" s="429"/>
      <c r="AL322" s="429"/>
      <c r="AM322" s="317">
        <f>SUM(Y322:AL322)</f>
        <v>0</v>
      </c>
    </row>
    <row r="323" spans="1:39" ht="15" hidden="1" outlineLevel="1">
      <c r="B323" s="315" t="s">
        <v>292</v>
      </c>
      <c r="C323" s="312" t="s">
        <v>164</v>
      </c>
      <c r="D323" s="316"/>
      <c r="E323" s="316"/>
      <c r="F323" s="316"/>
      <c r="G323" s="316"/>
      <c r="H323" s="316"/>
      <c r="I323" s="316"/>
      <c r="J323" s="316"/>
      <c r="K323" s="316"/>
      <c r="L323" s="316"/>
      <c r="M323" s="316"/>
      <c r="N323" s="316">
        <f>N322</f>
        <v>12</v>
      </c>
      <c r="O323" s="316"/>
      <c r="P323" s="316"/>
      <c r="Q323" s="316"/>
      <c r="R323" s="316"/>
      <c r="S323" s="316"/>
      <c r="T323" s="316"/>
      <c r="U323" s="316"/>
      <c r="V323" s="316"/>
      <c r="W323" s="316"/>
      <c r="X323" s="316"/>
      <c r="Y323" s="425">
        <f>Y322</f>
        <v>0</v>
      </c>
      <c r="Z323" s="425">
        <f t="shared" ref="Z323" si="887">Z322</f>
        <v>0</v>
      </c>
      <c r="AA323" s="425">
        <f t="shared" ref="AA323" si="888">AA322</f>
        <v>0</v>
      </c>
      <c r="AB323" s="425">
        <f t="shared" ref="AB323" si="889">AB322</f>
        <v>0</v>
      </c>
      <c r="AC323" s="425">
        <f t="shared" ref="AC323" si="890">AC322</f>
        <v>0</v>
      </c>
      <c r="AD323" s="425">
        <f t="shared" ref="AD323" si="891">AD322</f>
        <v>0</v>
      </c>
      <c r="AE323" s="425">
        <f t="shared" ref="AE323" si="892">AE322</f>
        <v>0</v>
      </c>
      <c r="AF323" s="425">
        <f t="shared" ref="AF323" si="893">AF322</f>
        <v>0</v>
      </c>
      <c r="AG323" s="425">
        <f t="shared" ref="AG323" si="894">AG322</f>
        <v>0</v>
      </c>
      <c r="AH323" s="425">
        <f t="shared" ref="AH323" si="895">AH322</f>
        <v>0</v>
      </c>
      <c r="AI323" s="425">
        <f t="shared" ref="AI323" si="896">AI322</f>
        <v>0</v>
      </c>
      <c r="AJ323" s="425">
        <f t="shared" ref="AJ323" si="897">AJ322</f>
        <v>0</v>
      </c>
      <c r="AK323" s="425">
        <f t="shared" ref="AK323" si="898">AK322</f>
        <v>0</v>
      </c>
      <c r="AL323" s="425">
        <f t="shared" ref="AL323" si="899">AL322</f>
        <v>0</v>
      </c>
      <c r="AM323" s="327"/>
    </row>
    <row r="324" spans="1:39" ht="15" hidden="1" outlineLevel="1">
      <c r="B324" s="315"/>
      <c r="C324" s="312"/>
      <c r="D324" s="312"/>
      <c r="E324" s="312"/>
      <c r="F324" s="312"/>
      <c r="G324" s="312"/>
      <c r="H324" s="312"/>
      <c r="I324" s="312"/>
      <c r="J324" s="312"/>
      <c r="K324" s="312"/>
      <c r="L324" s="312"/>
      <c r="M324" s="312"/>
      <c r="N324" s="312"/>
      <c r="O324" s="312"/>
      <c r="P324" s="312"/>
      <c r="Q324" s="312"/>
      <c r="R324" s="312"/>
      <c r="S324" s="312"/>
      <c r="T324" s="312"/>
      <c r="U324" s="312"/>
      <c r="V324" s="312"/>
      <c r="W324" s="312"/>
      <c r="X324" s="312"/>
      <c r="Y324" s="426"/>
      <c r="Z324" s="439"/>
      <c r="AA324" s="439"/>
      <c r="AB324" s="439"/>
      <c r="AC324" s="439"/>
      <c r="AD324" s="439"/>
      <c r="AE324" s="439"/>
      <c r="AF324" s="439"/>
      <c r="AG324" s="439"/>
      <c r="AH324" s="439"/>
      <c r="AI324" s="439"/>
      <c r="AJ324" s="439"/>
      <c r="AK324" s="439"/>
      <c r="AL324" s="439"/>
      <c r="AM324" s="327"/>
    </row>
    <row r="325" spans="1:39" ht="30" hidden="1" outlineLevel="1">
      <c r="A325" s="544">
        <v>32</v>
      </c>
      <c r="B325" s="543" t="s">
        <v>124</v>
      </c>
      <c r="C325" s="312" t="s">
        <v>25</v>
      </c>
      <c r="D325" s="316"/>
      <c r="E325" s="316"/>
      <c r="F325" s="316"/>
      <c r="G325" s="316"/>
      <c r="H325" s="316"/>
      <c r="I325" s="316"/>
      <c r="J325" s="316"/>
      <c r="K325" s="316"/>
      <c r="L325" s="316"/>
      <c r="M325" s="316"/>
      <c r="N325" s="316">
        <v>12</v>
      </c>
      <c r="O325" s="316"/>
      <c r="P325" s="316"/>
      <c r="Q325" s="316"/>
      <c r="R325" s="316"/>
      <c r="S325" s="316"/>
      <c r="T325" s="316"/>
      <c r="U325" s="316"/>
      <c r="V325" s="316"/>
      <c r="W325" s="316"/>
      <c r="X325" s="316"/>
      <c r="Y325" s="440"/>
      <c r="Z325" s="424"/>
      <c r="AA325" s="424"/>
      <c r="AB325" s="424"/>
      <c r="AC325" s="424"/>
      <c r="AD325" s="424"/>
      <c r="AE325" s="424"/>
      <c r="AF325" s="424"/>
      <c r="AG325" s="429"/>
      <c r="AH325" s="429"/>
      <c r="AI325" s="429"/>
      <c r="AJ325" s="429"/>
      <c r="AK325" s="429"/>
      <c r="AL325" s="429"/>
      <c r="AM325" s="317">
        <f>SUM(Y325:AL325)</f>
        <v>0</v>
      </c>
    </row>
    <row r="326" spans="1:39" ht="15" hidden="1" outlineLevel="1">
      <c r="B326" s="315" t="s">
        <v>292</v>
      </c>
      <c r="C326" s="312" t="s">
        <v>164</v>
      </c>
      <c r="D326" s="316"/>
      <c r="E326" s="316"/>
      <c r="F326" s="316"/>
      <c r="G326" s="316"/>
      <c r="H326" s="316"/>
      <c r="I326" s="316"/>
      <c r="J326" s="316"/>
      <c r="K326" s="316"/>
      <c r="L326" s="316"/>
      <c r="M326" s="316"/>
      <c r="N326" s="316">
        <f>N325</f>
        <v>12</v>
      </c>
      <c r="O326" s="316"/>
      <c r="P326" s="316"/>
      <c r="Q326" s="316"/>
      <c r="R326" s="316"/>
      <c r="S326" s="316"/>
      <c r="T326" s="316"/>
      <c r="U326" s="316"/>
      <c r="V326" s="316"/>
      <c r="W326" s="316"/>
      <c r="X326" s="316"/>
      <c r="Y326" s="425">
        <f>Y325</f>
        <v>0</v>
      </c>
      <c r="Z326" s="425">
        <f t="shared" ref="Z326" si="900">Z325</f>
        <v>0</v>
      </c>
      <c r="AA326" s="425">
        <f t="shared" ref="AA326" si="901">AA325</f>
        <v>0</v>
      </c>
      <c r="AB326" s="425">
        <f t="shared" ref="AB326" si="902">AB325</f>
        <v>0</v>
      </c>
      <c r="AC326" s="425">
        <f t="shared" ref="AC326" si="903">AC325</f>
        <v>0</v>
      </c>
      <c r="AD326" s="425">
        <f t="shared" ref="AD326" si="904">AD325</f>
        <v>0</v>
      </c>
      <c r="AE326" s="425">
        <f t="shared" ref="AE326" si="905">AE325</f>
        <v>0</v>
      </c>
      <c r="AF326" s="425">
        <f t="shared" ref="AF326" si="906">AF325</f>
        <v>0</v>
      </c>
      <c r="AG326" s="425">
        <f t="shared" ref="AG326" si="907">AG325</f>
        <v>0</v>
      </c>
      <c r="AH326" s="425">
        <f t="shared" ref="AH326" si="908">AH325</f>
        <v>0</v>
      </c>
      <c r="AI326" s="425">
        <f t="shared" ref="AI326" si="909">AI325</f>
        <v>0</v>
      </c>
      <c r="AJ326" s="425">
        <f t="shared" ref="AJ326" si="910">AJ325</f>
        <v>0</v>
      </c>
      <c r="AK326" s="425">
        <f t="shared" ref="AK326" si="911">AK325</f>
        <v>0</v>
      </c>
      <c r="AL326" s="425">
        <f t="shared" ref="AL326" si="912">AL325</f>
        <v>0</v>
      </c>
      <c r="AM326" s="327"/>
    </row>
    <row r="327" spans="1:39" ht="15" hidden="1" outlineLevel="1">
      <c r="B327" s="543"/>
      <c r="C327" s="312"/>
      <c r="D327" s="312"/>
      <c r="E327" s="312"/>
      <c r="F327" s="312"/>
      <c r="G327" s="312"/>
      <c r="H327" s="312"/>
      <c r="I327" s="312"/>
      <c r="J327" s="312"/>
      <c r="K327" s="312"/>
      <c r="L327" s="312"/>
      <c r="M327" s="312"/>
      <c r="N327" s="312"/>
      <c r="O327" s="312"/>
      <c r="P327" s="312"/>
      <c r="Q327" s="312"/>
      <c r="R327" s="312"/>
      <c r="S327" s="312"/>
      <c r="T327" s="312"/>
      <c r="U327" s="312"/>
      <c r="V327" s="312"/>
      <c r="W327" s="312"/>
      <c r="X327" s="312"/>
      <c r="Y327" s="426"/>
      <c r="Z327" s="439"/>
      <c r="AA327" s="439"/>
      <c r="AB327" s="439"/>
      <c r="AC327" s="439"/>
      <c r="AD327" s="439"/>
      <c r="AE327" s="439"/>
      <c r="AF327" s="439"/>
      <c r="AG327" s="439"/>
      <c r="AH327" s="439"/>
      <c r="AI327" s="439"/>
      <c r="AJ327" s="439"/>
      <c r="AK327" s="439"/>
      <c r="AL327" s="439"/>
      <c r="AM327" s="327"/>
    </row>
    <row r="328" spans="1:39" ht="15" hidden="1" outlineLevel="1">
      <c r="A328" s="544">
        <v>33</v>
      </c>
      <c r="B328" s="855" t="s">
        <v>125</v>
      </c>
      <c r="C328" s="312" t="s">
        <v>25</v>
      </c>
      <c r="D328" s="316">
        <v>1619649</v>
      </c>
      <c r="E328" s="316">
        <f>'7-f.  2016'!BC31</f>
        <v>888301</v>
      </c>
      <c r="F328" s="316">
        <f>'7-f.  2016'!BD31</f>
        <v>667610</v>
      </c>
      <c r="G328" s="316">
        <f>'7-f.  2016'!BE31</f>
        <v>617845</v>
      </c>
      <c r="H328" s="316">
        <f>'7-f.  2016'!BF31</f>
        <v>617845</v>
      </c>
      <c r="I328" s="316">
        <f>'7-f.  2016'!BG31</f>
        <v>343518</v>
      </c>
      <c r="J328" s="316">
        <f>'7-f.  2016'!BH31</f>
        <v>343518</v>
      </c>
      <c r="K328" s="316">
        <f>'7-f.  2016'!BI31</f>
        <v>343518</v>
      </c>
      <c r="L328" s="316">
        <f>'7-f.  2016'!BJ31</f>
        <v>343518</v>
      </c>
      <c r="M328" s="316">
        <f>'7-f.  2016'!BK31</f>
        <v>295986</v>
      </c>
      <c r="N328" s="316">
        <v>12</v>
      </c>
      <c r="O328" s="316">
        <v>145</v>
      </c>
      <c r="P328" s="316">
        <f>'7-f.  2016'!X31</f>
        <v>79</v>
      </c>
      <c r="Q328" s="316">
        <f>'7-f.  2016'!Y31</f>
        <v>53</v>
      </c>
      <c r="R328" s="316">
        <f>'7-f.  2016'!Z31</f>
        <v>53</v>
      </c>
      <c r="S328" s="316">
        <f>'7-f.  2016'!AA31</f>
        <v>53</v>
      </c>
      <c r="T328" s="316">
        <f>'7-f.  2016'!AB31</f>
        <v>53</v>
      </c>
      <c r="U328" s="316">
        <f>'7-f.  2016'!AC31</f>
        <v>53</v>
      </c>
      <c r="V328" s="316">
        <f>'7-f.  2016'!AD31</f>
        <v>53</v>
      </c>
      <c r="W328" s="316">
        <f>'7-f.  2016'!AE31</f>
        <v>53</v>
      </c>
      <c r="X328" s="316">
        <f>'7-f.  2016'!AF31</f>
        <v>46</v>
      </c>
      <c r="Y328" s="440"/>
      <c r="Z328" s="424"/>
      <c r="AA328" s="424">
        <v>1</v>
      </c>
      <c r="AB328" s="424"/>
      <c r="AC328" s="424"/>
      <c r="AD328" s="424"/>
      <c r="AE328" s="424"/>
      <c r="AF328" s="424"/>
      <c r="AG328" s="429"/>
      <c r="AH328" s="429"/>
      <c r="AI328" s="429"/>
      <c r="AJ328" s="429"/>
      <c r="AK328" s="429"/>
      <c r="AL328" s="429"/>
      <c r="AM328" s="317">
        <f>SUM(Y328:AL328)</f>
        <v>1</v>
      </c>
    </row>
    <row r="329" spans="1:39" ht="15" hidden="1" outlineLevel="1">
      <c r="B329" s="315" t="s">
        <v>292</v>
      </c>
      <c r="C329" s="312" t="s">
        <v>164</v>
      </c>
      <c r="D329" s="316">
        <v>118038.96651185697</v>
      </c>
      <c r="E329" s="316">
        <f>'7-g.  2017'!BC$69</f>
        <v>27657.089213568968</v>
      </c>
      <c r="F329" s="316">
        <f>'7-g.  2017'!BD$69</f>
        <v>27657.089213568968</v>
      </c>
      <c r="G329" s="316"/>
      <c r="H329" s="316"/>
      <c r="I329" s="316"/>
      <c r="J329" s="316"/>
      <c r="K329" s="316"/>
      <c r="L329" s="316"/>
      <c r="M329" s="316"/>
      <c r="N329" s="316">
        <f>N328</f>
        <v>12</v>
      </c>
      <c r="O329" s="316">
        <v>12.27419248068</v>
      </c>
      <c r="P329" s="316">
        <f>'7-g.  2017'!X$69</f>
        <v>6.4817467606800001</v>
      </c>
      <c r="Q329" s="316">
        <f>'7-g.  2017'!Y$69</f>
        <v>6.4817467606800001</v>
      </c>
      <c r="R329" s="316"/>
      <c r="S329" s="316"/>
      <c r="T329" s="316"/>
      <c r="U329" s="316"/>
      <c r="V329" s="316"/>
      <c r="W329" s="316"/>
      <c r="X329" s="316"/>
      <c r="Y329" s="425">
        <f>Y328</f>
        <v>0</v>
      </c>
      <c r="Z329" s="425">
        <f t="shared" ref="Z329" si="913">Z328</f>
        <v>0</v>
      </c>
      <c r="AA329" s="425">
        <f t="shared" ref="AA329" si="914">AA328</f>
        <v>1</v>
      </c>
      <c r="AB329" s="425">
        <f t="shared" ref="AB329" si="915">AB328</f>
        <v>0</v>
      </c>
      <c r="AC329" s="425">
        <f t="shared" ref="AC329" si="916">AC328</f>
        <v>0</v>
      </c>
      <c r="AD329" s="425">
        <f t="shared" ref="AD329" si="917">AD328</f>
        <v>0</v>
      </c>
      <c r="AE329" s="425">
        <f t="shared" ref="AE329" si="918">AE328</f>
        <v>0</v>
      </c>
      <c r="AF329" s="425">
        <f t="shared" ref="AF329" si="919">AF328</f>
        <v>0</v>
      </c>
      <c r="AG329" s="425">
        <f t="shared" ref="AG329" si="920">AG328</f>
        <v>0</v>
      </c>
      <c r="AH329" s="425">
        <f t="shared" ref="AH329" si="921">AH328</f>
        <v>0</v>
      </c>
      <c r="AI329" s="425">
        <f t="shared" ref="AI329" si="922">AI328</f>
        <v>0</v>
      </c>
      <c r="AJ329" s="425">
        <f t="shared" ref="AJ329" si="923">AJ328</f>
        <v>0</v>
      </c>
      <c r="AK329" s="425">
        <f t="shared" ref="AK329" si="924">AK328</f>
        <v>0</v>
      </c>
      <c r="AL329" s="425">
        <f t="shared" ref="AL329" si="925">AL328</f>
        <v>0</v>
      </c>
      <c r="AM329" s="327"/>
    </row>
    <row r="330" spans="1:39" ht="15" hidden="1" outlineLevel="1">
      <c r="B330" s="543"/>
      <c r="C330" s="312"/>
      <c r="D330" s="312"/>
      <c r="E330" s="312"/>
      <c r="F330" s="312"/>
      <c r="G330" s="312"/>
      <c r="H330" s="312"/>
      <c r="I330" s="312"/>
      <c r="J330" s="312"/>
      <c r="K330" s="312"/>
      <c r="L330" s="312"/>
      <c r="M330" s="312"/>
      <c r="N330" s="312"/>
      <c r="O330" s="312"/>
      <c r="P330" s="312"/>
      <c r="Q330" s="312"/>
      <c r="R330" s="312"/>
      <c r="S330" s="312"/>
      <c r="T330" s="312"/>
      <c r="U330" s="312"/>
      <c r="V330" s="312"/>
      <c r="W330" s="312"/>
      <c r="X330" s="312"/>
      <c r="Y330" s="426"/>
      <c r="Z330" s="439"/>
      <c r="AA330" s="439"/>
      <c r="AB330" s="439"/>
      <c r="AC330" s="439"/>
      <c r="AD330" s="439"/>
      <c r="AE330" s="439"/>
      <c r="AF330" s="439"/>
      <c r="AG330" s="439"/>
      <c r="AH330" s="439"/>
      <c r="AI330" s="439"/>
      <c r="AJ330" s="439"/>
      <c r="AK330" s="439"/>
      <c r="AL330" s="439"/>
      <c r="AM330" s="327"/>
    </row>
    <row r="331" spans="1:39" ht="15.6" hidden="1" outlineLevel="1">
      <c r="B331" s="309" t="s">
        <v>515</v>
      </c>
      <c r="C331" s="312"/>
      <c r="D331" s="312"/>
      <c r="E331" s="312"/>
      <c r="F331" s="312"/>
      <c r="G331" s="312"/>
      <c r="H331" s="312"/>
      <c r="I331" s="312"/>
      <c r="J331" s="312"/>
      <c r="K331" s="312"/>
      <c r="L331" s="312"/>
      <c r="M331" s="312"/>
      <c r="N331" s="312"/>
      <c r="O331" s="312"/>
      <c r="P331" s="312"/>
      <c r="Q331" s="312"/>
      <c r="R331" s="312"/>
      <c r="S331" s="312"/>
      <c r="T331" s="312"/>
      <c r="U331" s="312"/>
      <c r="V331" s="312"/>
      <c r="W331" s="312"/>
      <c r="X331" s="312"/>
      <c r="Y331" s="426"/>
      <c r="Z331" s="439"/>
      <c r="AA331" s="439"/>
      <c r="AB331" s="439"/>
      <c r="AC331" s="439"/>
      <c r="AD331" s="439"/>
      <c r="AE331" s="439"/>
      <c r="AF331" s="439"/>
      <c r="AG331" s="439"/>
      <c r="AH331" s="439"/>
      <c r="AI331" s="439"/>
      <c r="AJ331" s="439"/>
      <c r="AK331" s="439"/>
      <c r="AL331" s="439"/>
      <c r="AM331" s="327"/>
    </row>
    <row r="332" spans="1:39" ht="15" hidden="1" outlineLevel="1">
      <c r="A332" s="544">
        <v>34</v>
      </c>
      <c r="B332" s="543" t="s">
        <v>126</v>
      </c>
      <c r="C332" s="312" t="s">
        <v>25</v>
      </c>
      <c r="D332" s="316">
        <v>1013502</v>
      </c>
      <c r="E332" s="316">
        <f>'7-f.  2016'!BC32</f>
        <v>1009583</v>
      </c>
      <c r="F332" s="316">
        <f>'7-f.  2016'!BD32</f>
        <v>1009583</v>
      </c>
      <c r="G332" s="316">
        <f>'7-f.  2016'!BE32</f>
        <v>878605</v>
      </c>
      <c r="H332" s="316">
        <f>'7-f.  2016'!BF32</f>
        <v>804761</v>
      </c>
      <c r="I332" s="316">
        <f>'7-f.  2016'!BG32</f>
        <v>784899</v>
      </c>
      <c r="J332" s="316">
        <f>'7-f.  2016'!BH32</f>
        <v>784899</v>
      </c>
      <c r="K332" s="316">
        <f>'7-f.  2016'!BI32</f>
        <v>784899</v>
      </c>
      <c r="L332" s="316">
        <f>'7-f.  2016'!BJ32</f>
        <v>784899</v>
      </c>
      <c r="M332" s="316">
        <f>'7-f.  2016'!BK32</f>
        <v>784899</v>
      </c>
      <c r="N332" s="316">
        <v>0</v>
      </c>
      <c r="O332" s="316">
        <v>137</v>
      </c>
      <c r="P332" s="316">
        <f>'7-f.  2016'!X32</f>
        <v>136</v>
      </c>
      <c r="Q332" s="316">
        <f>'7-f.  2016'!Y32</f>
        <v>136</v>
      </c>
      <c r="R332" s="316">
        <f>'7-f.  2016'!Z32</f>
        <v>114</v>
      </c>
      <c r="S332" s="316">
        <f>'7-f.  2016'!AA32</f>
        <v>102</v>
      </c>
      <c r="T332" s="316">
        <f>'7-f.  2016'!AB32</f>
        <v>102</v>
      </c>
      <c r="U332" s="316">
        <f>'7-f.  2016'!AC32</f>
        <v>102</v>
      </c>
      <c r="V332" s="316">
        <f>'7-f.  2016'!AD32</f>
        <v>102</v>
      </c>
      <c r="W332" s="316">
        <f>'7-f.  2016'!AE32</f>
        <v>102</v>
      </c>
      <c r="X332" s="316">
        <f>'7-f.  2016'!AF32</f>
        <v>102</v>
      </c>
      <c r="Y332" s="440"/>
      <c r="Z332" s="424">
        <v>0.85</v>
      </c>
      <c r="AA332" s="424">
        <v>0.15</v>
      </c>
      <c r="AB332" s="424"/>
      <c r="AC332" s="424"/>
      <c r="AD332" s="424"/>
      <c r="AE332" s="424"/>
      <c r="AF332" s="424"/>
      <c r="AG332" s="429"/>
      <c r="AH332" s="429"/>
      <c r="AI332" s="429"/>
      <c r="AJ332" s="429"/>
      <c r="AK332" s="429"/>
      <c r="AL332" s="429"/>
      <c r="AM332" s="317">
        <f>SUM(Y332:AL332)</f>
        <v>1</v>
      </c>
    </row>
    <row r="333" spans="1:39" ht="15" hidden="1" outlineLevel="1">
      <c r="B333" s="315" t="s">
        <v>292</v>
      </c>
      <c r="C333" s="312" t="s">
        <v>164</v>
      </c>
      <c r="D333" s="316"/>
      <c r="E333" s="316"/>
      <c r="F333" s="316"/>
      <c r="G333" s="316"/>
      <c r="H333" s="316"/>
      <c r="I333" s="316"/>
      <c r="J333" s="316"/>
      <c r="K333" s="316"/>
      <c r="L333" s="316"/>
      <c r="M333" s="316"/>
      <c r="N333" s="316">
        <f>N332</f>
        <v>0</v>
      </c>
      <c r="O333" s="316"/>
      <c r="P333" s="316"/>
      <c r="Q333" s="316"/>
      <c r="R333" s="316"/>
      <c r="S333" s="316"/>
      <c r="T333" s="316"/>
      <c r="U333" s="316"/>
      <c r="V333" s="316"/>
      <c r="W333" s="316"/>
      <c r="X333" s="316"/>
      <c r="Y333" s="425">
        <f>Y332</f>
        <v>0</v>
      </c>
      <c r="Z333" s="425">
        <f t="shared" ref="Z333" si="926">Z332</f>
        <v>0.85</v>
      </c>
      <c r="AA333" s="425">
        <f t="shared" ref="AA333" si="927">AA332</f>
        <v>0.15</v>
      </c>
      <c r="AB333" s="425">
        <f t="shared" ref="AB333" si="928">AB332</f>
        <v>0</v>
      </c>
      <c r="AC333" s="425">
        <f t="shared" ref="AC333" si="929">AC332</f>
        <v>0</v>
      </c>
      <c r="AD333" s="425">
        <f t="shared" ref="AD333" si="930">AD332</f>
        <v>0</v>
      </c>
      <c r="AE333" s="425">
        <f t="shared" ref="AE333" si="931">AE332</f>
        <v>0</v>
      </c>
      <c r="AF333" s="425">
        <f t="shared" ref="AF333" si="932">AF332</f>
        <v>0</v>
      </c>
      <c r="AG333" s="425">
        <f t="shared" ref="AG333" si="933">AG332</f>
        <v>0</v>
      </c>
      <c r="AH333" s="425">
        <f t="shared" ref="AH333" si="934">AH332</f>
        <v>0</v>
      </c>
      <c r="AI333" s="425">
        <f t="shared" ref="AI333" si="935">AI332</f>
        <v>0</v>
      </c>
      <c r="AJ333" s="425">
        <f t="shared" ref="AJ333" si="936">AJ332</f>
        <v>0</v>
      </c>
      <c r="AK333" s="425">
        <f t="shared" ref="AK333" si="937">AK332</f>
        <v>0</v>
      </c>
      <c r="AL333" s="425">
        <f t="shared" ref="AL333" si="938">AL332</f>
        <v>0</v>
      </c>
      <c r="AM333" s="327"/>
    </row>
    <row r="334" spans="1:39" ht="15" hidden="1" outlineLevel="1">
      <c r="B334" s="543"/>
      <c r="C334" s="312"/>
      <c r="D334" s="312"/>
      <c r="E334" s="312"/>
      <c r="F334" s="312"/>
      <c r="G334" s="312"/>
      <c r="H334" s="312"/>
      <c r="I334" s="312"/>
      <c r="J334" s="312"/>
      <c r="K334" s="312"/>
      <c r="L334" s="312"/>
      <c r="M334" s="312"/>
      <c r="N334" s="312"/>
      <c r="O334" s="312"/>
      <c r="P334" s="312"/>
      <c r="Q334" s="312"/>
      <c r="R334" s="312"/>
      <c r="S334" s="312"/>
      <c r="T334" s="312"/>
      <c r="U334" s="312"/>
      <c r="V334" s="312"/>
      <c r="W334" s="312"/>
      <c r="X334" s="312"/>
      <c r="Y334" s="426"/>
      <c r="Z334" s="439"/>
      <c r="AA334" s="439"/>
      <c r="AB334" s="439"/>
      <c r="AC334" s="439"/>
      <c r="AD334" s="439"/>
      <c r="AE334" s="439"/>
      <c r="AF334" s="439"/>
      <c r="AG334" s="439"/>
      <c r="AH334" s="439"/>
      <c r="AI334" s="439"/>
      <c r="AJ334" s="439"/>
      <c r="AK334" s="439"/>
      <c r="AL334" s="439"/>
      <c r="AM334" s="327"/>
    </row>
    <row r="335" spans="1:39" ht="15" hidden="1" outlineLevel="1">
      <c r="A335" s="544">
        <v>35</v>
      </c>
      <c r="B335" s="543" t="s">
        <v>127</v>
      </c>
      <c r="C335" s="312" t="s">
        <v>25</v>
      </c>
      <c r="D335" s="316"/>
      <c r="E335" s="316"/>
      <c r="F335" s="316"/>
      <c r="G335" s="316"/>
      <c r="H335" s="316"/>
      <c r="I335" s="316"/>
      <c r="J335" s="316"/>
      <c r="K335" s="316"/>
      <c r="L335" s="316"/>
      <c r="M335" s="316"/>
      <c r="N335" s="316">
        <v>0</v>
      </c>
      <c r="O335" s="316"/>
      <c r="P335" s="316"/>
      <c r="Q335" s="316"/>
      <c r="R335" s="316"/>
      <c r="S335" s="316"/>
      <c r="T335" s="316"/>
      <c r="U335" s="316"/>
      <c r="V335" s="316"/>
      <c r="W335" s="316"/>
      <c r="X335" s="316"/>
      <c r="Y335" s="440"/>
      <c r="Z335" s="424"/>
      <c r="AA335" s="424"/>
      <c r="AB335" s="424"/>
      <c r="AC335" s="424"/>
      <c r="AD335" s="424"/>
      <c r="AE335" s="424"/>
      <c r="AF335" s="424"/>
      <c r="AG335" s="429"/>
      <c r="AH335" s="429"/>
      <c r="AI335" s="429"/>
      <c r="AJ335" s="429"/>
      <c r="AK335" s="429"/>
      <c r="AL335" s="429"/>
      <c r="AM335" s="317">
        <f>SUM(Y335:AL335)</f>
        <v>0</v>
      </c>
    </row>
    <row r="336" spans="1:39" ht="15" hidden="1" outlineLevel="1">
      <c r="B336" s="315" t="s">
        <v>292</v>
      </c>
      <c r="C336" s="312" t="s">
        <v>164</v>
      </c>
      <c r="D336" s="316"/>
      <c r="E336" s="316"/>
      <c r="F336" s="316"/>
      <c r="G336" s="316"/>
      <c r="H336" s="316"/>
      <c r="I336" s="316"/>
      <c r="J336" s="316"/>
      <c r="K336" s="316"/>
      <c r="L336" s="316"/>
      <c r="M336" s="316"/>
      <c r="N336" s="316">
        <f>N335</f>
        <v>0</v>
      </c>
      <c r="O336" s="316"/>
      <c r="P336" s="316"/>
      <c r="Q336" s="316"/>
      <c r="R336" s="316"/>
      <c r="S336" s="316"/>
      <c r="T336" s="316"/>
      <c r="U336" s="316"/>
      <c r="V336" s="316"/>
      <c r="W336" s="316"/>
      <c r="X336" s="316"/>
      <c r="Y336" s="425">
        <f>Y335</f>
        <v>0</v>
      </c>
      <c r="Z336" s="425">
        <f t="shared" ref="Z336" si="939">Z335</f>
        <v>0</v>
      </c>
      <c r="AA336" s="425">
        <f t="shared" ref="AA336" si="940">AA335</f>
        <v>0</v>
      </c>
      <c r="AB336" s="425">
        <f t="shared" ref="AB336" si="941">AB335</f>
        <v>0</v>
      </c>
      <c r="AC336" s="425">
        <f t="shared" ref="AC336" si="942">AC335</f>
        <v>0</v>
      </c>
      <c r="AD336" s="425">
        <f t="shared" ref="AD336" si="943">AD335</f>
        <v>0</v>
      </c>
      <c r="AE336" s="425">
        <f t="shared" ref="AE336" si="944">AE335</f>
        <v>0</v>
      </c>
      <c r="AF336" s="425">
        <f t="shared" ref="AF336" si="945">AF335</f>
        <v>0</v>
      </c>
      <c r="AG336" s="425">
        <f t="shared" ref="AG336" si="946">AG335</f>
        <v>0</v>
      </c>
      <c r="AH336" s="425">
        <f t="shared" ref="AH336" si="947">AH335</f>
        <v>0</v>
      </c>
      <c r="AI336" s="425">
        <f t="shared" ref="AI336" si="948">AI335</f>
        <v>0</v>
      </c>
      <c r="AJ336" s="425">
        <f t="shared" ref="AJ336" si="949">AJ335</f>
        <v>0</v>
      </c>
      <c r="AK336" s="425">
        <f t="shared" ref="AK336" si="950">AK335</f>
        <v>0</v>
      </c>
      <c r="AL336" s="425">
        <f t="shared" ref="AL336" si="951">AL335</f>
        <v>0</v>
      </c>
      <c r="AM336" s="327"/>
    </row>
    <row r="337" spans="1:39" ht="15" hidden="1" outlineLevel="1">
      <c r="B337" s="543"/>
      <c r="C337" s="312"/>
      <c r="D337" s="312"/>
      <c r="E337" s="312"/>
      <c r="F337" s="312"/>
      <c r="G337" s="312"/>
      <c r="H337" s="312"/>
      <c r="I337" s="312"/>
      <c r="J337" s="312"/>
      <c r="K337" s="312"/>
      <c r="L337" s="312"/>
      <c r="M337" s="312"/>
      <c r="N337" s="312"/>
      <c r="O337" s="312"/>
      <c r="P337" s="312"/>
      <c r="Q337" s="312"/>
      <c r="R337" s="312"/>
      <c r="S337" s="312"/>
      <c r="T337" s="312"/>
      <c r="U337" s="312"/>
      <c r="V337" s="312"/>
      <c r="W337" s="312"/>
      <c r="X337" s="312"/>
      <c r="Y337" s="426"/>
      <c r="Z337" s="439"/>
      <c r="AA337" s="439"/>
      <c r="AB337" s="439"/>
      <c r="AC337" s="439"/>
      <c r="AD337" s="439"/>
      <c r="AE337" s="439"/>
      <c r="AF337" s="439"/>
      <c r="AG337" s="439"/>
      <c r="AH337" s="439"/>
      <c r="AI337" s="439"/>
      <c r="AJ337" s="439"/>
      <c r="AK337" s="439"/>
      <c r="AL337" s="439"/>
      <c r="AM337" s="327"/>
    </row>
    <row r="338" spans="1:39" ht="15" hidden="1" outlineLevel="1">
      <c r="A338" s="544">
        <v>36</v>
      </c>
      <c r="B338" s="855" t="s">
        <v>128</v>
      </c>
      <c r="C338" s="312" t="s">
        <v>25</v>
      </c>
      <c r="D338" s="316"/>
      <c r="E338" s="316"/>
      <c r="F338" s="316"/>
      <c r="G338" s="316"/>
      <c r="H338" s="316"/>
      <c r="I338" s="316"/>
      <c r="J338" s="316"/>
      <c r="K338" s="316"/>
      <c r="L338" s="316"/>
      <c r="M338" s="316"/>
      <c r="N338" s="316">
        <v>0</v>
      </c>
      <c r="O338" s="316"/>
      <c r="P338" s="316"/>
      <c r="Q338" s="316"/>
      <c r="R338" s="316"/>
      <c r="S338" s="316"/>
      <c r="T338" s="316"/>
      <c r="U338" s="316"/>
      <c r="V338" s="316"/>
      <c r="W338" s="316"/>
      <c r="X338" s="316"/>
      <c r="Y338" s="440">
        <v>1</v>
      </c>
      <c r="Z338" s="424"/>
      <c r="AA338" s="424"/>
      <c r="AB338" s="424"/>
      <c r="AC338" s="424"/>
      <c r="AD338" s="424"/>
      <c r="AE338" s="424"/>
      <c r="AF338" s="424"/>
      <c r="AG338" s="429"/>
      <c r="AH338" s="429"/>
      <c r="AI338" s="429"/>
      <c r="AJ338" s="429"/>
      <c r="AK338" s="429"/>
      <c r="AL338" s="429"/>
      <c r="AM338" s="317">
        <f>SUM(Y338:AL338)</f>
        <v>1</v>
      </c>
    </row>
    <row r="339" spans="1:39" ht="15" hidden="1" outlineLevel="1">
      <c r="B339" s="315" t="s">
        <v>292</v>
      </c>
      <c r="C339" s="312" t="s">
        <v>164</v>
      </c>
      <c r="D339" s="316">
        <v>11419315.034697492</v>
      </c>
      <c r="E339" s="316">
        <f>'7-g.  2017'!BC$80</f>
        <v>0</v>
      </c>
      <c r="F339" s="316">
        <f>'7-g.  2017'!BD$80</f>
        <v>0</v>
      </c>
      <c r="G339" s="316"/>
      <c r="H339" s="316"/>
      <c r="I339" s="316"/>
      <c r="J339" s="316"/>
      <c r="K339" s="316"/>
      <c r="L339" s="316"/>
      <c r="M339" s="316"/>
      <c r="N339" s="316">
        <f>N338</f>
        <v>0</v>
      </c>
      <c r="O339" s="316">
        <v>4886.7954998664927</v>
      </c>
      <c r="P339" s="316">
        <f>'7-g.  2017'!X$80</f>
        <v>0</v>
      </c>
      <c r="Q339" s="316">
        <f>'7-g.  2017'!Y$80</f>
        <v>0</v>
      </c>
      <c r="R339" s="316"/>
      <c r="S339" s="316"/>
      <c r="T339" s="316"/>
      <c r="U339" s="316"/>
      <c r="V339" s="316"/>
      <c r="W339" s="316"/>
      <c r="X339" s="316"/>
      <c r="Y339" s="425">
        <f>Y338</f>
        <v>1</v>
      </c>
      <c r="Z339" s="425">
        <f t="shared" ref="Z339" si="952">Z338</f>
        <v>0</v>
      </c>
      <c r="AA339" s="425">
        <f t="shared" ref="AA339" si="953">AA338</f>
        <v>0</v>
      </c>
      <c r="AB339" s="425">
        <f t="shared" ref="AB339" si="954">AB338</f>
        <v>0</v>
      </c>
      <c r="AC339" s="425">
        <f t="shared" ref="AC339" si="955">AC338</f>
        <v>0</v>
      </c>
      <c r="AD339" s="425">
        <f t="shared" ref="AD339" si="956">AD338</f>
        <v>0</v>
      </c>
      <c r="AE339" s="425">
        <f t="shared" ref="AE339" si="957">AE338</f>
        <v>0</v>
      </c>
      <c r="AF339" s="425">
        <f t="shared" ref="AF339" si="958">AF338</f>
        <v>0</v>
      </c>
      <c r="AG339" s="425">
        <f t="shared" ref="AG339" si="959">AG338</f>
        <v>0</v>
      </c>
      <c r="AH339" s="425">
        <f t="shared" ref="AH339" si="960">AH338</f>
        <v>0</v>
      </c>
      <c r="AI339" s="425">
        <f t="shared" ref="AI339" si="961">AI338</f>
        <v>0</v>
      </c>
      <c r="AJ339" s="425">
        <f t="shared" ref="AJ339" si="962">AJ338</f>
        <v>0</v>
      </c>
      <c r="AK339" s="425">
        <f t="shared" ref="AK339" si="963">AK338</f>
        <v>0</v>
      </c>
      <c r="AL339" s="425">
        <f t="shared" ref="AL339" si="964">AL338</f>
        <v>0</v>
      </c>
      <c r="AM339" s="327"/>
    </row>
    <row r="340" spans="1:39" ht="15" hidden="1" outlineLevel="1">
      <c r="B340" s="315"/>
      <c r="C340" s="312"/>
      <c r="D340" s="312"/>
      <c r="E340" s="312"/>
      <c r="F340" s="312"/>
      <c r="G340" s="312"/>
      <c r="H340" s="312"/>
      <c r="I340" s="312"/>
      <c r="J340" s="312"/>
      <c r="K340" s="312"/>
      <c r="L340" s="312"/>
      <c r="M340" s="312"/>
      <c r="N340" s="312"/>
      <c r="O340" s="312"/>
      <c r="P340" s="312"/>
      <c r="Q340" s="312"/>
      <c r="R340" s="312"/>
      <c r="S340" s="312"/>
      <c r="T340" s="312"/>
      <c r="U340" s="312"/>
      <c r="V340" s="312"/>
      <c r="W340" s="312"/>
      <c r="X340" s="312"/>
      <c r="Y340" s="426"/>
      <c r="Z340" s="439"/>
      <c r="AA340" s="439"/>
      <c r="AB340" s="439"/>
      <c r="AC340" s="439"/>
      <c r="AD340" s="439"/>
      <c r="AE340" s="439"/>
      <c r="AF340" s="439"/>
      <c r="AG340" s="439"/>
      <c r="AH340" s="439"/>
      <c r="AI340" s="439"/>
      <c r="AJ340" s="439"/>
      <c r="AK340" s="439"/>
      <c r="AL340" s="439"/>
      <c r="AM340" s="327"/>
    </row>
    <row r="341" spans="1:39" ht="15.6" hidden="1" outlineLevel="1">
      <c r="B341" s="309" t="s">
        <v>516</v>
      </c>
      <c r="C341" s="312"/>
      <c r="D341" s="312"/>
      <c r="E341" s="312"/>
      <c r="F341" s="312"/>
      <c r="G341" s="312"/>
      <c r="H341" s="312"/>
      <c r="I341" s="312"/>
      <c r="J341" s="312"/>
      <c r="K341" s="312"/>
      <c r="L341" s="312"/>
      <c r="M341" s="312"/>
      <c r="N341" s="312"/>
      <c r="O341" s="312"/>
      <c r="P341" s="312"/>
      <c r="Q341" s="312"/>
      <c r="R341" s="312"/>
      <c r="S341" s="312"/>
      <c r="T341" s="312"/>
      <c r="U341" s="312"/>
      <c r="V341" s="312"/>
      <c r="W341" s="312"/>
      <c r="X341" s="312"/>
      <c r="Y341" s="426"/>
      <c r="Z341" s="439"/>
      <c r="AA341" s="439"/>
      <c r="AB341" s="439"/>
      <c r="AC341" s="439"/>
      <c r="AD341" s="439"/>
      <c r="AE341" s="439"/>
      <c r="AF341" s="439"/>
      <c r="AG341" s="439"/>
      <c r="AH341" s="439"/>
      <c r="AI341" s="439"/>
      <c r="AJ341" s="439"/>
      <c r="AK341" s="439"/>
      <c r="AL341" s="439"/>
      <c r="AM341" s="327"/>
    </row>
    <row r="342" spans="1:39" ht="45" hidden="1" outlineLevel="1">
      <c r="A342" s="544">
        <v>37</v>
      </c>
      <c r="B342" s="543" t="s">
        <v>129</v>
      </c>
      <c r="C342" s="312" t="s">
        <v>25</v>
      </c>
      <c r="D342" s="316"/>
      <c r="E342" s="316"/>
      <c r="F342" s="316"/>
      <c r="G342" s="316"/>
      <c r="H342" s="316"/>
      <c r="I342" s="316"/>
      <c r="J342" s="316"/>
      <c r="K342" s="316"/>
      <c r="L342" s="316"/>
      <c r="M342" s="316"/>
      <c r="N342" s="316">
        <v>0</v>
      </c>
      <c r="O342" s="316"/>
      <c r="P342" s="316"/>
      <c r="Q342" s="316"/>
      <c r="R342" s="316"/>
      <c r="S342" s="316"/>
      <c r="T342" s="316"/>
      <c r="U342" s="316"/>
      <c r="V342" s="316"/>
      <c r="W342" s="316"/>
      <c r="X342" s="316"/>
      <c r="Y342" s="440"/>
      <c r="Z342" s="424"/>
      <c r="AA342" s="424"/>
      <c r="AB342" s="424"/>
      <c r="AC342" s="424"/>
      <c r="AD342" s="424"/>
      <c r="AE342" s="424"/>
      <c r="AF342" s="424"/>
      <c r="AG342" s="429"/>
      <c r="AH342" s="429"/>
      <c r="AI342" s="429"/>
      <c r="AJ342" s="429"/>
      <c r="AK342" s="429"/>
      <c r="AL342" s="429"/>
      <c r="AM342" s="317">
        <f>SUM(Y342:AL342)</f>
        <v>0</v>
      </c>
    </row>
    <row r="343" spans="1:39" ht="15" hidden="1" outlineLevel="1">
      <c r="B343" s="315" t="s">
        <v>292</v>
      </c>
      <c r="C343" s="312" t="s">
        <v>164</v>
      </c>
      <c r="D343" s="316"/>
      <c r="E343" s="316"/>
      <c r="F343" s="316"/>
      <c r="G343" s="316"/>
      <c r="H343" s="316"/>
      <c r="I343" s="316"/>
      <c r="J343" s="316"/>
      <c r="K343" s="316"/>
      <c r="L343" s="316"/>
      <c r="M343" s="316"/>
      <c r="N343" s="316">
        <f>N342</f>
        <v>0</v>
      </c>
      <c r="O343" s="316"/>
      <c r="P343" s="316"/>
      <c r="Q343" s="316"/>
      <c r="R343" s="316"/>
      <c r="S343" s="316"/>
      <c r="T343" s="316"/>
      <c r="U343" s="316"/>
      <c r="V343" s="316"/>
      <c r="W343" s="316"/>
      <c r="X343" s="316"/>
      <c r="Y343" s="425">
        <f>Y342</f>
        <v>0</v>
      </c>
      <c r="Z343" s="425">
        <f t="shared" ref="Z343" si="965">Z342</f>
        <v>0</v>
      </c>
      <c r="AA343" s="425">
        <f t="shared" ref="AA343" si="966">AA342</f>
        <v>0</v>
      </c>
      <c r="AB343" s="425">
        <f t="shared" ref="AB343" si="967">AB342</f>
        <v>0</v>
      </c>
      <c r="AC343" s="425">
        <f t="shared" ref="AC343" si="968">AC342</f>
        <v>0</v>
      </c>
      <c r="AD343" s="425">
        <f t="shared" ref="AD343" si="969">AD342</f>
        <v>0</v>
      </c>
      <c r="AE343" s="425">
        <f t="shared" ref="AE343" si="970">AE342</f>
        <v>0</v>
      </c>
      <c r="AF343" s="425">
        <f t="shared" ref="AF343" si="971">AF342</f>
        <v>0</v>
      </c>
      <c r="AG343" s="425">
        <f t="shared" ref="AG343" si="972">AG342</f>
        <v>0</v>
      </c>
      <c r="AH343" s="425">
        <f t="shared" ref="AH343" si="973">AH342</f>
        <v>0</v>
      </c>
      <c r="AI343" s="425">
        <f t="shared" ref="AI343" si="974">AI342</f>
        <v>0</v>
      </c>
      <c r="AJ343" s="425">
        <f t="shared" ref="AJ343" si="975">AJ342</f>
        <v>0</v>
      </c>
      <c r="AK343" s="425">
        <f t="shared" ref="AK343" si="976">AK342</f>
        <v>0</v>
      </c>
      <c r="AL343" s="425">
        <f t="shared" ref="AL343" si="977">AL342</f>
        <v>0</v>
      </c>
      <c r="AM343" s="327"/>
    </row>
    <row r="344" spans="1:39" ht="15" hidden="1" outlineLevel="1">
      <c r="B344" s="543"/>
      <c r="C344" s="312"/>
      <c r="D344" s="312"/>
      <c r="E344" s="312"/>
      <c r="F344" s="312"/>
      <c r="G344" s="312"/>
      <c r="H344" s="312"/>
      <c r="I344" s="312"/>
      <c r="J344" s="312"/>
      <c r="K344" s="312"/>
      <c r="L344" s="312"/>
      <c r="M344" s="312"/>
      <c r="N344" s="312"/>
      <c r="O344" s="312"/>
      <c r="P344" s="312"/>
      <c r="Q344" s="312"/>
      <c r="R344" s="312"/>
      <c r="S344" s="312"/>
      <c r="T344" s="312"/>
      <c r="U344" s="312"/>
      <c r="V344" s="312"/>
      <c r="W344" s="312"/>
      <c r="X344" s="312"/>
      <c r="Y344" s="426"/>
      <c r="Z344" s="439"/>
      <c r="AA344" s="439"/>
      <c r="AB344" s="439"/>
      <c r="AC344" s="439"/>
      <c r="AD344" s="439"/>
      <c r="AE344" s="439"/>
      <c r="AF344" s="439"/>
      <c r="AG344" s="439"/>
      <c r="AH344" s="439"/>
      <c r="AI344" s="439"/>
      <c r="AJ344" s="439"/>
      <c r="AK344" s="439"/>
      <c r="AL344" s="439"/>
      <c r="AM344" s="327"/>
    </row>
    <row r="345" spans="1:39" ht="30" hidden="1" outlineLevel="1">
      <c r="A345" s="544">
        <v>38</v>
      </c>
      <c r="B345" s="543" t="s">
        <v>130</v>
      </c>
      <c r="C345" s="312" t="s">
        <v>25</v>
      </c>
      <c r="D345" s="316"/>
      <c r="E345" s="316"/>
      <c r="F345" s="316"/>
      <c r="G345" s="316"/>
      <c r="H345" s="316"/>
      <c r="I345" s="316"/>
      <c r="J345" s="316"/>
      <c r="K345" s="316"/>
      <c r="L345" s="316"/>
      <c r="M345" s="316"/>
      <c r="N345" s="316">
        <v>0</v>
      </c>
      <c r="O345" s="316"/>
      <c r="P345" s="316"/>
      <c r="Q345" s="316"/>
      <c r="R345" s="316"/>
      <c r="S345" s="316"/>
      <c r="T345" s="316"/>
      <c r="U345" s="316"/>
      <c r="V345" s="316"/>
      <c r="W345" s="316"/>
      <c r="X345" s="316"/>
      <c r="Y345" s="440"/>
      <c r="Z345" s="424"/>
      <c r="AA345" s="424"/>
      <c r="AB345" s="424"/>
      <c r="AC345" s="424"/>
      <c r="AD345" s="424"/>
      <c r="AE345" s="424"/>
      <c r="AF345" s="424"/>
      <c r="AG345" s="429"/>
      <c r="AH345" s="429"/>
      <c r="AI345" s="429"/>
      <c r="AJ345" s="429"/>
      <c r="AK345" s="429"/>
      <c r="AL345" s="429"/>
      <c r="AM345" s="317">
        <f>SUM(Y345:AL345)</f>
        <v>0</v>
      </c>
    </row>
    <row r="346" spans="1:39" ht="15" hidden="1" outlineLevel="1">
      <c r="B346" s="315" t="s">
        <v>292</v>
      </c>
      <c r="C346" s="312" t="s">
        <v>164</v>
      </c>
      <c r="D346" s="316"/>
      <c r="E346" s="316"/>
      <c r="F346" s="316"/>
      <c r="G346" s="316"/>
      <c r="H346" s="316"/>
      <c r="I346" s="316"/>
      <c r="J346" s="316"/>
      <c r="K346" s="316"/>
      <c r="L346" s="316"/>
      <c r="M346" s="316"/>
      <c r="N346" s="316">
        <f>N345</f>
        <v>0</v>
      </c>
      <c r="O346" s="316"/>
      <c r="P346" s="316"/>
      <c r="Q346" s="316"/>
      <c r="R346" s="316"/>
      <c r="S346" s="316"/>
      <c r="T346" s="316"/>
      <c r="U346" s="316"/>
      <c r="V346" s="316"/>
      <c r="W346" s="316"/>
      <c r="X346" s="316"/>
      <c r="Y346" s="425">
        <f>Y345</f>
        <v>0</v>
      </c>
      <c r="Z346" s="425">
        <f t="shared" ref="Z346" si="978">Z345</f>
        <v>0</v>
      </c>
      <c r="AA346" s="425">
        <f t="shared" ref="AA346" si="979">AA345</f>
        <v>0</v>
      </c>
      <c r="AB346" s="425">
        <f t="shared" ref="AB346" si="980">AB345</f>
        <v>0</v>
      </c>
      <c r="AC346" s="425">
        <f t="shared" ref="AC346" si="981">AC345</f>
        <v>0</v>
      </c>
      <c r="AD346" s="425">
        <f t="shared" ref="AD346" si="982">AD345</f>
        <v>0</v>
      </c>
      <c r="AE346" s="425">
        <f t="shared" ref="AE346" si="983">AE345</f>
        <v>0</v>
      </c>
      <c r="AF346" s="425">
        <f t="shared" ref="AF346" si="984">AF345</f>
        <v>0</v>
      </c>
      <c r="AG346" s="425">
        <f t="shared" ref="AG346" si="985">AG345</f>
        <v>0</v>
      </c>
      <c r="AH346" s="425">
        <f t="shared" ref="AH346" si="986">AH345</f>
        <v>0</v>
      </c>
      <c r="AI346" s="425">
        <f t="shared" ref="AI346" si="987">AI345</f>
        <v>0</v>
      </c>
      <c r="AJ346" s="425">
        <f t="shared" ref="AJ346" si="988">AJ345</f>
        <v>0</v>
      </c>
      <c r="AK346" s="425">
        <f t="shared" ref="AK346" si="989">AK345</f>
        <v>0</v>
      </c>
      <c r="AL346" s="425">
        <f t="shared" ref="AL346" si="990">AL345</f>
        <v>0</v>
      </c>
      <c r="AM346" s="327"/>
    </row>
    <row r="347" spans="1:39" ht="15" hidden="1" outlineLevel="1">
      <c r="B347" s="543"/>
      <c r="C347" s="312"/>
      <c r="D347" s="312"/>
      <c r="E347" s="312"/>
      <c r="F347" s="312"/>
      <c r="G347" s="312"/>
      <c r="H347" s="312"/>
      <c r="I347" s="312"/>
      <c r="J347" s="312"/>
      <c r="K347" s="312"/>
      <c r="L347" s="312"/>
      <c r="M347" s="312"/>
      <c r="N347" s="312"/>
      <c r="O347" s="312"/>
      <c r="P347" s="312"/>
      <c r="Q347" s="312"/>
      <c r="R347" s="312"/>
      <c r="S347" s="312"/>
      <c r="T347" s="312"/>
      <c r="U347" s="312"/>
      <c r="V347" s="312"/>
      <c r="W347" s="312"/>
      <c r="X347" s="312"/>
      <c r="Y347" s="426"/>
      <c r="Z347" s="439"/>
      <c r="AA347" s="439"/>
      <c r="AB347" s="439"/>
      <c r="AC347" s="439"/>
      <c r="AD347" s="439"/>
      <c r="AE347" s="439"/>
      <c r="AF347" s="439"/>
      <c r="AG347" s="439"/>
      <c r="AH347" s="439"/>
      <c r="AI347" s="439"/>
      <c r="AJ347" s="439"/>
      <c r="AK347" s="439"/>
      <c r="AL347" s="439"/>
      <c r="AM347" s="327"/>
    </row>
    <row r="348" spans="1:39" ht="15" hidden="1" outlineLevel="1">
      <c r="A348" s="544">
        <v>39</v>
      </c>
      <c r="B348" s="543" t="s">
        <v>131</v>
      </c>
      <c r="C348" s="312" t="s">
        <v>25</v>
      </c>
      <c r="D348" s="316"/>
      <c r="E348" s="316"/>
      <c r="F348" s="316"/>
      <c r="G348" s="316"/>
      <c r="H348" s="316"/>
      <c r="I348" s="316"/>
      <c r="J348" s="316"/>
      <c r="K348" s="316"/>
      <c r="L348" s="316"/>
      <c r="M348" s="316"/>
      <c r="N348" s="316">
        <v>0</v>
      </c>
      <c r="O348" s="316"/>
      <c r="P348" s="316"/>
      <c r="Q348" s="316"/>
      <c r="R348" s="316"/>
      <c r="S348" s="316"/>
      <c r="T348" s="316"/>
      <c r="U348" s="316"/>
      <c r="V348" s="316"/>
      <c r="W348" s="316"/>
      <c r="X348" s="316"/>
      <c r="Y348" s="440"/>
      <c r="Z348" s="424"/>
      <c r="AA348" s="424"/>
      <c r="AB348" s="424"/>
      <c r="AC348" s="424"/>
      <c r="AD348" s="424"/>
      <c r="AE348" s="424"/>
      <c r="AF348" s="424"/>
      <c r="AG348" s="429"/>
      <c r="AH348" s="429"/>
      <c r="AI348" s="429"/>
      <c r="AJ348" s="429"/>
      <c r="AK348" s="429"/>
      <c r="AL348" s="429"/>
      <c r="AM348" s="317">
        <f>SUM(Y348:AL348)</f>
        <v>0</v>
      </c>
    </row>
    <row r="349" spans="1:39" ht="15" hidden="1" outlineLevel="1">
      <c r="B349" s="315" t="s">
        <v>292</v>
      </c>
      <c r="C349" s="312" t="s">
        <v>164</v>
      </c>
      <c r="D349" s="316"/>
      <c r="E349" s="316"/>
      <c r="F349" s="316"/>
      <c r="G349" s="316"/>
      <c r="H349" s="316"/>
      <c r="I349" s="316"/>
      <c r="J349" s="316"/>
      <c r="K349" s="316"/>
      <c r="L349" s="316"/>
      <c r="M349" s="316"/>
      <c r="N349" s="316">
        <f>N348</f>
        <v>0</v>
      </c>
      <c r="O349" s="316"/>
      <c r="P349" s="316"/>
      <c r="Q349" s="316"/>
      <c r="R349" s="316"/>
      <c r="S349" s="316"/>
      <c r="T349" s="316"/>
      <c r="U349" s="316"/>
      <c r="V349" s="316"/>
      <c r="W349" s="316"/>
      <c r="X349" s="316"/>
      <c r="Y349" s="425">
        <f>Y348</f>
        <v>0</v>
      </c>
      <c r="Z349" s="425">
        <f t="shared" ref="Z349" si="991">Z348</f>
        <v>0</v>
      </c>
      <c r="AA349" s="425">
        <f t="shared" ref="AA349" si="992">AA348</f>
        <v>0</v>
      </c>
      <c r="AB349" s="425">
        <f t="shared" ref="AB349" si="993">AB348</f>
        <v>0</v>
      </c>
      <c r="AC349" s="425">
        <f t="shared" ref="AC349" si="994">AC348</f>
        <v>0</v>
      </c>
      <c r="AD349" s="425">
        <f t="shared" ref="AD349" si="995">AD348</f>
        <v>0</v>
      </c>
      <c r="AE349" s="425">
        <f t="shared" ref="AE349" si="996">AE348</f>
        <v>0</v>
      </c>
      <c r="AF349" s="425">
        <f t="shared" ref="AF349" si="997">AF348</f>
        <v>0</v>
      </c>
      <c r="AG349" s="425">
        <f t="shared" ref="AG349" si="998">AG348</f>
        <v>0</v>
      </c>
      <c r="AH349" s="425">
        <f t="shared" ref="AH349" si="999">AH348</f>
        <v>0</v>
      </c>
      <c r="AI349" s="425">
        <f t="shared" ref="AI349" si="1000">AI348</f>
        <v>0</v>
      </c>
      <c r="AJ349" s="425">
        <f t="shared" ref="AJ349" si="1001">AJ348</f>
        <v>0</v>
      </c>
      <c r="AK349" s="425">
        <f t="shared" ref="AK349" si="1002">AK348</f>
        <v>0</v>
      </c>
      <c r="AL349" s="425">
        <f t="shared" ref="AL349" si="1003">AL348</f>
        <v>0</v>
      </c>
      <c r="AM349" s="327"/>
    </row>
    <row r="350" spans="1:39" ht="15" hidden="1" outlineLevel="1">
      <c r="B350" s="543"/>
      <c r="C350" s="312"/>
      <c r="D350" s="312"/>
      <c r="E350" s="312"/>
      <c r="F350" s="312"/>
      <c r="G350" s="312"/>
      <c r="H350" s="312"/>
      <c r="I350" s="312"/>
      <c r="J350" s="312"/>
      <c r="K350" s="312"/>
      <c r="L350" s="312"/>
      <c r="M350" s="312"/>
      <c r="N350" s="312"/>
      <c r="O350" s="312"/>
      <c r="P350" s="312"/>
      <c r="Q350" s="312"/>
      <c r="R350" s="312"/>
      <c r="S350" s="312"/>
      <c r="T350" s="312"/>
      <c r="U350" s="312"/>
      <c r="V350" s="312"/>
      <c r="W350" s="312"/>
      <c r="X350" s="312"/>
      <c r="Y350" s="426"/>
      <c r="Z350" s="439"/>
      <c r="AA350" s="439"/>
      <c r="AB350" s="439"/>
      <c r="AC350" s="439"/>
      <c r="AD350" s="439"/>
      <c r="AE350" s="439"/>
      <c r="AF350" s="439"/>
      <c r="AG350" s="439"/>
      <c r="AH350" s="439"/>
      <c r="AI350" s="439"/>
      <c r="AJ350" s="439"/>
      <c r="AK350" s="439"/>
      <c r="AL350" s="439"/>
      <c r="AM350" s="327"/>
    </row>
    <row r="351" spans="1:39" ht="30" hidden="1" outlineLevel="1">
      <c r="A351" s="544">
        <v>40</v>
      </c>
      <c r="B351" s="543" t="s">
        <v>132</v>
      </c>
      <c r="C351" s="312" t="s">
        <v>25</v>
      </c>
      <c r="D351" s="316"/>
      <c r="E351" s="316"/>
      <c r="F351" s="316"/>
      <c r="G351" s="316"/>
      <c r="H351" s="316"/>
      <c r="I351" s="316"/>
      <c r="J351" s="316"/>
      <c r="K351" s="316"/>
      <c r="L351" s="316"/>
      <c r="M351" s="316"/>
      <c r="N351" s="316">
        <v>0</v>
      </c>
      <c r="O351" s="316"/>
      <c r="P351" s="316"/>
      <c r="Q351" s="316"/>
      <c r="R351" s="316"/>
      <c r="S351" s="316"/>
      <c r="T351" s="316"/>
      <c r="U351" s="316"/>
      <c r="V351" s="316"/>
      <c r="W351" s="316"/>
      <c r="X351" s="316"/>
      <c r="Y351" s="440"/>
      <c r="Z351" s="424"/>
      <c r="AA351" s="424"/>
      <c r="AB351" s="424"/>
      <c r="AC351" s="424"/>
      <c r="AD351" s="424"/>
      <c r="AE351" s="424"/>
      <c r="AF351" s="424"/>
      <c r="AG351" s="429"/>
      <c r="AH351" s="429"/>
      <c r="AI351" s="429"/>
      <c r="AJ351" s="429"/>
      <c r="AK351" s="429"/>
      <c r="AL351" s="429"/>
      <c r="AM351" s="317">
        <f>SUM(Y351:AL351)</f>
        <v>0</v>
      </c>
    </row>
    <row r="352" spans="1:39" ht="15" hidden="1" outlineLevel="1">
      <c r="B352" s="315" t="s">
        <v>292</v>
      </c>
      <c r="C352" s="312" t="s">
        <v>164</v>
      </c>
      <c r="D352" s="316"/>
      <c r="E352" s="316"/>
      <c r="F352" s="316"/>
      <c r="G352" s="316"/>
      <c r="H352" s="316"/>
      <c r="I352" s="316"/>
      <c r="J352" s="316"/>
      <c r="K352" s="316"/>
      <c r="L352" s="316"/>
      <c r="M352" s="316"/>
      <c r="N352" s="316">
        <f>N351</f>
        <v>0</v>
      </c>
      <c r="O352" s="316"/>
      <c r="P352" s="316"/>
      <c r="Q352" s="316"/>
      <c r="R352" s="316"/>
      <c r="S352" s="316"/>
      <c r="T352" s="316"/>
      <c r="U352" s="316"/>
      <c r="V352" s="316"/>
      <c r="W352" s="316"/>
      <c r="X352" s="316"/>
      <c r="Y352" s="425">
        <f>Y351</f>
        <v>0</v>
      </c>
      <c r="Z352" s="425">
        <f t="shared" ref="Z352" si="1004">Z351</f>
        <v>0</v>
      </c>
      <c r="AA352" s="425">
        <f t="shared" ref="AA352" si="1005">AA351</f>
        <v>0</v>
      </c>
      <c r="AB352" s="425">
        <f t="shared" ref="AB352" si="1006">AB351</f>
        <v>0</v>
      </c>
      <c r="AC352" s="425">
        <f t="shared" ref="AC352" si="1007">AC351</f>
        <v>0</v>
      </c>
      <c r="AD352" s="425">
        <f t="shared" ref="AD352" si="1008">AD351</f>
        <v>0</v>
      </c>
      <c r="AE352" s="425">
        <f t="shared" ref="AE352" si="1009">AE351</f>
        <v>0</v>
      </c>
      <c r="AF352" s="425">
        <f t="shared" ref="AF352" si="1010">AF351</f>
        <v>0</v>
      </c>
      <c r="AG352" s="425">
        <f t="shared" ref="AG352" si="1011">AG351</f>
        <v>0</v>
      </c>
      <c r="AH352" s="425">
        <f t="shared" ref="AH352" si="1012">AH351</f>
        <v>0</v>
      </c>
      <c r="AI352" s="425">
        <f t="shared" ref="AI352" si="1013">AI351</f>
        <v>0</v>
      </c>
      <c r="AJ352" s="425">
        <f t="shared" ref="AJ352" si="1014">AJ351</f>
        <v>0</v>
      </c>
      <c r="AK352" s="425">
        <f t="shared" ref="AK352" si="1015">AK351</f>
        <v>0</v>
      </c>
      <c r="AL352" s="425">
        <f t="shared" ref="AL352" si="1016">AL351</f>
        <v>0</v>
      </c>
      <c r="AM352" s="327"/>
    </row>
    <row r="353" spans="1:39" ht="15" hidden="1" outlineLevel="1">
      <c r="B353" s="543"/>
      <c r="C353" s="312"/>
      <c r="D353" s="312"/>
      <c r="E353" s="312"/>
      <c r="F353" s="312"/>
      <c r="G353" s="312"/>
      <c r="H353" s="312"/>
      <c r="I353" s="312"/>
      <c r="J353" s="312"/>
      <c r="K353" s="312"/>
      <c r="L353" s="312"/>
      <c r="M353" s="312"/>
      <c r="N353" s="312"/>
      <c r="O353" s="312"/>
      <c r="P353" s="312"/>
      <c r="Q353" s="312"/>
      <c r="R353" s="312"/>
      <c r="S353" s="312"/>
      <c r="T353" s="312"/>
      <c r="U353" s="312"/>
      <c r="V353" s="312"/>
      <c r="W353" s="312"/>
      <c r="X353" s="312"/>
      <c r="Y353" s="426"/>
      <c r="Z353" s="439"/>
      <c r="AA353" s="439"/>
      <c r="AB353" s="439"/>
      <c r="AC353" s="439"/>
      <c r="AD353" s="439"/>
      <c r="AE353" s="439"/>
      <c r="AF353" s="439"/>
      <c r="AG353" s="439"/>
      <c r="AH353" s="439"/>
      <c r="AI353" s="439"/>
      <c r="AJ353" s="439"/>
      <c r="AK353" s="439"/>
      <c r="AL353" s="439"/>
      <c r="AM353" s="327"/>
    </row>
    <row r="354" spans="1:39" ht="30" hidden="1" outlineLevel="1">
      <c r="A354" s="544">
        <v>41</v>
      </c>
      <c r="B354" s="543" t="s">
        <v>133</v>
      </c>
      <c r="C354" s="312" t="s">
        <v>25</v>
      </c>
      <c r="D354" s="316"/>
      <c r="E354" s="316"/>
      <c r="F354" s="316"/>
      <c r="G354" s="316"/>
      <c r="H354" s="316"/>
      <c r="I354" s="316"/>
      <c r="J354" s="316"/>
      <c r="K354" s="316"/>
      <c r="L354" s="316"/>
      <c r="M354" s="316"/>
      <c r="N354" s="316">
        <v>0</v>
      </c>
      <c r="O354" s="316"/>
      <c r="P354" s="316"/>
      <c r="Q354" s="316"/>
      <c r="R354" s="316"/>
      <c r="S354" s="316"/>
      <c r="T354" s="316"/>
      <c r="U354" s="316"/>
      <c r="V354" s="316"/>
      <c r="W354" s="316"/>
      <c r="X354" s="316"/>
      <c r="Y354" s="440"/>
      <c r="Z354" s="424"/>
      <c r="AA354" s="424"/>
      <c r="AB354" s="424"/>
      <c r="AC354" s="424"/>
      <c r="AD354" s="424"/>
      <c r="AE354" s="424"/>
      <c r="AF354" s="424"/>
      <c r="AG354" s="429"/>
      <c r="AH354" s="429"/>
      <c r="AI354" s="429"/>
      <c r="AJ354" s="429"/>
      <c r="AK354" s="429"/>
      <c r="AL354" s="429"/>
      <c r="AM354" s="317">
        <f>SUM(Y354:AL354)</f>
        <v>0</v>
      </c>
    </row>
    <row r="355" spans="1:39" ht="15" hidden="1" outlineLevel="1">
      <c r="B355" s="315" t="s">
        <v>292</v>
      </c>
      <c r="C355" s="312" t="s">
        <v>164</v>
      </c>
      <c r="D355" s="316"/>
      <c r="E355" s="316"/>
      <c r="F355" s="316"/>
      <c r="G355" s="316"/>
      <c r="H355" s="316"/>
      <c r="I355" s="316"/>
      <c r="J355" s="316"/>
      <c r="K355" s="316"/>
      <c r="L355" s="316"/>
      <c r="M355" s="316"/>
      <c r="N355" s="316">
        <f>N354</f>
        <v>0</v>
      </c>
      <c r="O355" s="316"/>
      <c r="P355" s="316"/>
      <c r="Q355" s="316"/>
      <c r="R355" s="316"/>
      <c r="S355" s="316"/>
      <c r="T355" s="316"/>
      <c r="U355" s="316"/>
      <c r="V355" s="316"/>
      <c r="W355" s="316"/>
      <c r="X355" s="316"/>
      <c r="Y355" s="425">
        <f>Y354</f>
        <v>0</v>
      </c>
      <c r="Z355" s="425">
        <f t="shared" ref="Z355" si="1017">Z354</f>
        <v>0</v>
      </c>
      <c r="AA355" s="425">
        <f t="shared" ref="AA355" si="1018">AA354</f>
        <v>0</v>
      </c>
      <c r="AB355" s="425">
        <f t="shared" ref="AB355" si="1019">AB354</f>
        <v>0</v>
      </c>
      <c r="AC355" s="425">
        <f t="shared" ref="AC355" si="1020">AC354</f>
        <v>0</v>
      </c>
      <c r="AD355" s="425">
        <f t="shared" ref="AD355" si="1021">AD354</f>
        <v>0</v>
      </c>
      <c r="AE355" s="425">
        <f t="shared" ref="AE355" si="1022">AE354</f>
        <v>0</v>
      </c>
      <c r="AF355" s="425">
        <f t="shared" ref="AF355" si="1023">AF354</f>
        <v>0</v>
      </c>
      <c r="AG355" s="425">
        <f t="shared" ref="AG355" si="1024">AG354</f>
        <v>0</v>
      </c>
      <c r="AH355" s="425">
        <f t="shared" ref="AH355" si="1025">AH354</f>
        <v>0</v>
      </c>
      <c r="AI355" s="425">
        <f t="shared" ref="AI355" si="1026">AI354</f>
        <v>0</v>
      </c>
      <c r="AJ355" s="425">
        <f t="shared" ref="AJ355" si="1027">AJ354</f>
        <v>0</v>
      </c>
      <c r="AK355" s="425">
        <f t="shared" ref="AK355" si="1028">AK354</f>
        <v>0</v>
      </c>
      <c r="AL355" s="425">
        <f t="shared" ref="AL355" si="1029">AL354</f>
        <v>0</v>
      </c>
      <c r="AM355" s="327"/>
    </row>
    <row r="356" spans="1:39" ht="15" hidden="1" outlineLevel="1">
      <c r="B356" s="543"/>
      <c r="C356" s="312"/>
      <c r="D356" s="312"/>
      <c r="E356" s="312"/>
      <c r="F356" s="312"/>
      <c r="G356" s="312"/>
      <c r="H356" s="312"/>
      <c r="I356" s="312"/>
      <c r="J356" s="312"/>
      <c r="K356" s="312"/>
      <c r="L356" s="312"/>
      <c r="M356" s="312"/>
      <c r="N356" s="312"/>
      <c r="O356" s="312"/>
      <c r="P356" s="312"/>
      <c r="Q356" s="312"/>
      <c r="R356" s="312"/>
      <c r="S356" s="312"/>
      <c r="T356" s="312"/>
      <c r="U356" s="312"/>
      <c r="V356" s="312"/>
      <c r="W356" s="312"/>
      <c r="X356" s="312"/>
      <c r="Y356" s="426"/>
      <c r="Z356" s="439"/>
      <c r="AA356" s="439"/>
      <c r="AB356" s="439"/>
      <c r="AC356" s="439"/>
      <c r="AD356" s="439"/>
      <c r="AE356" s="439"/>
      <c r="AF356" s="439"/>
      <c r="AG356" s="439"/>
      <c r="AH356" s="439"/>
      <c r="AI356" s="439"/>
      <c r="AJ356" s="439"/>
      <c r="AK356" s="439"/>
      <c r="AL356" s="439"/>
      <c r="AM356" s="327"/>
    </row>
    <row r="357" spans="1:39" ht="45" hidden="1" outlineLevel="1">
      <c r="A357" s="544">
        <v>42</v>
      </c>
      <c r="B357" s="543" t="s">
        <v>134</v>
      </c>
      <c r="C357" s="312" t="s">
        <v>25</v>
      </c>
      <c r="D357" s="316"/>
      <c r="E357" s="316"/>
      <c r="F357" s="316"/>
      <c r="G357" s="316"/>
      <c r="H357" s="316"/>
      <c r="I357" s="316"/>
      <c r="J357" s="316"/>
      <c r="K357" s="316"/>
      <c r="L357" s="316"/>
      <c r="M357" s="316"/>
      <c r="N357" s="316">
        <v>0</v>
      </c>
      <c r="O357" s="316"/>
      <c r="P357" s="316"/>
      <c r="Q357" s="316"/>
      <c r="R357" s="316"/>
      <c r="S357" s="316"/>
      <c r="T357" s="316"/>
      <c r="U357" s="316"/>
      <c r="V357" s="316"/>
      <c r="W357" s="316"/>
      <c r="X357" s="316"/>
      <c r="Y357" s="440"/>
      <c r="Z357" s="424"/>
      <c r="AA357" s="424"/>
      <c r="AB357" s="424"/>
      <c r="AC357" s="424"/>
      <c r="AD357" s="424"/>
      <c r="AE357" s="424"/>
      <c r="AF357" s="424"/>
      <c r="AG357" s="429"/>
      <c r="AH357" s="429"/>
      <c r="AI357" s="429"/>
      <c r="AJ357" s="429"/>
      <c r="AK357" s="429"/>
      <c r="AL357" s="429"/>
      <c r="AM357" s="317">
        <f>SUM(Y357:AL357)</f>
        <v>0</v>
      </c>
    </row>
    <row r="358" spans="1:39" ht="15" hidden="1" outlineLevel="1">
      <c r="B358" s="315" t="s">
        <v>292</v>
      </c>
      <c r="C358" s="312" t="s">
        <v>164</v>
      </c>
      <c r="D358" s="316"/>
      <c r="E358" s="316"/>
      <c r="F358" s="316"/>
      <c r="G358" s="316"/>
      <c r="H358" s="316"/>
      <c r="I358" s="316"/>
      <c r="J358" s="316"/>
      <c r="K358" s="316"/>
      <c r="L358" s="316"/>
      <c r="M358" s="316"/>
      <c r="N358" s="316">
        <f>N357</f>
        <v>0</v>
      </c>
      <c r="O358" s="316"/>
      <c r="P358" s="316"/>
      <c r="Q358" s="316"/>
      <c r="R358" s="316"/>
      <c r="S358" s="316"/>
      <c r="T358" s="316"/>
      <c r="U358" s="316"/>
      <c r="V358" s="316"/>
      <c r="W358" s="316"/>
      <c r="X358" s="316"/>
      <c r="Y358" s="425">
        <f>Y357</f>
        <v>0</v>
      </c>
      <c r="Z358" s="425">
        <f t="shared" ref="Z358" si="1030">Z357</f>
        <v>0</v>
      </c>
      <c r="AA358" s="425">
        <f t="shared" ref="AA358" si="1031">AA357</f>
        <v>0</v>
      </c>
      <c r="AB358" s="425">
        <f t="shared" ref="AB358" si="1032">AB357</f>
        <v>0</v>
      </c>
      <c r="AC358" s="425">
        <f t="shared" ref="AC358" si="1033">AC357</f>
        <v>0</v>
      </c>
      <c r="AD358" s="425">
        <f t="shared" ref="AD358" si="1034">AD357</f>
        <v>0</v>
      </c>
      <c r="AE358" s="425">
        <f t="shared" ref="AE358" si="1035">AE357</f>
        <v>0</v>
      </c>
      <c r="AF358" s="425">
        <f t="shared" ref="AF358" si="1036">AF357</f>
        <v>0</v>
      </c>
      <c r="AG358" s="425">
        <f t="shared" ref="AG358" si="1037">AG357</f>
        <v>0</v>
      </c>
      <c r="AH358" s="425">
        <f t="shared" ref="AH358" si="1038">AH357</f>
        <v>0</v>
      </c>
      <c r="AI358" s="425">
        <f t="shared" ref="AI358" si="1039">AI357</f>
        <v>0</v>
      </c>
      <c r="AJ358" s="425">
        <f t="shared" ref="AJ358" si="1040">AJ357</f>
        <v>0</v>
      </c>
      <c r="AK358" s="425">
        <f t="shared" ref="AK358" si="1041">AK357</f>
        <v>0</v>
      </c>
      <c r="AL358" s="425">
        <f t="shared" ref="AL358" si="1042">AL357</f>
        <v>0</v>
      </c>
      <c r="AM358" s="327"/>
    </row>
    <row r="359" spans="1:39" ht="15" hidden="1" outlineLevel="1">
      <c r="B359" s="543"/>
      <c r="C359" s="312"/>
      <c r="D359" s="312"/>
      <c r="E359" s="312"/>
      <c r="F359" s="312"/>
      <c r="G359" s="312"/>
      <c r="H359" s="312"/>
      <c r="I359" s="312"/>
      <c r="J359" s="312"/>
      <c r="K359" s="312"/>
      <c r="L359" s="312"/>
      <c r="M359" s="312"/>
      <c r="N359" s="312"/>
      <c r="O359" s="312"/>
      <c r="P359" s="312"/>
      <c r="Q359" s="312"/>
      <c r="R359" s="312"/>
      <c r="S359" s="312"/>
      <c r="T359" s="312"/>
      <c r="U359" s="312"/>
      <c r="V359" s="312"/>
      <c r="W359" s="312"/>
      <c r="X359" s="312"/>
      <c r="Y359" s="426"/>
      <c r="Z359" s="439"/>
      <c r="AA359" s="439"/>
      <c r="AB359" s="439"/>
      <c r="AC359" s="439"/>
      <c r="AD359" s="439"/>
      <c r="AE359" s="439"/>
      <c r="AF359" s="439"/>
      <c r="AG359" s="439"/>
      <c r="AH359" s="439"/>
      <c r="AI359" s="439"/>
      <c r="AJ359" s="439"/>
      <c r="AK359" s="439"/>
      <c r="AL359" s="439"/>
      <c r="AM359" s="327"/>
    </row>
    <row r="360" spans="1:39" ht="30" hidden="1" outlineLevel="1">
      <c r="A360" s="544">
        <v>43</v>
      </c>
      <c r="B360" s="543" t="s">
        <v>135</v>
      </c>
      <c r="C360" s="312" t="s">
        <v>25</v>
      </c>
      <c r="D360" s="316"/>
      <c r="E360" s="316"/>
      <c r="F360" s="316"/>
      <c r="G360" s="316"/>
      <c r="H360" s="316"/>
      <c r="I360" s="316"/>
      <c r="J360" s="316"/>
      <c r="K360" s="316"/>
      <c r="L360" s="316"/>
      <c r="M360" s="316"/>
      <c r="N360" s="312"/>
      <c r="O360" s="316"/>
      <c r="P360" s="316"/>
      <c r="Q360" s="316"/>
      <c r="R360" s="316"/>
      <c r="S360" s="316"/>
      <c r="T360" s="316"/>
      <c r="U360" s="316"/>
      <c r="V360" s="316"/>
      <c r="W360" s="316"/>
      <c r="X360" s="316"/>
      <c r="Y360" s="440"/>
      <c r="Z360" s="424"/>
      <c r="AA360" s="424"/>
      <c r="AB360" s="424"/>
      <c r="AC360" s="424"/>
      <c r="AD360" s="424"/>
      <c r="AE360" s="424"/>
      <c r="AF360" s="424"/>
      <c r="AG360" s="429"/>
      <c r="AH360" s="429"/>
      <c r="AI360" s="429"/>
      <c r="AJ360" s="429"/>
      <c r="AK360" s="429"/>
      <c r="AL360" s="429"/>
      <c r="AM360" s="317">
        <f>SUM(Y360:AL360)</f>
        <v>0</v>
      </c>
    </row>
    <row r="361" spans="1:39" ht="15" hidden="1" outlineLevel="1">
      <c r="B361" s="315" t="s">
        <v>292</v>
      </c>
      <c r="C361" s="312" t="s">
        <v>164</v>
      </c>
      <c r="D361" s="316"/>
      <c r="E361" s="316"/>
      <c r="F361" s="316"/>
      <c r="G361" s="316"/>
      <c r="H361" s="316"/>
      <c r="I361" s="316"/>
      <c r="J361" s="316"/>
      <c r="K361" s="316"/>
      <c r="L361" s="316"/>
      <c r="M361" s="316"/>
      <c r="N361" s="482"/>
      <c r="O361" s="316"/>
      <c r="P361" s="316"/>
      <c r="Q361" s="316"/>
      <c r="R361" s="316"/>
      <c r="S361" s="316"/>
      <c r="T361" s="316"/>
      <c r="U361" s="316"/>
      <c r="V361" s="316"/>
      <c r="W361" s="316"/>
      <c r="X361" s="316"/>
      <c r="Y361" s="425">
        <f>Y360</f>
        <v>0</v>
      </c>
      <c r="Z361" s="425">
        <f t="shared" ref="Z361" si="1043">Z360</f>
        <v>0</v>
      </c>
      <c r="AA361" s="425">
        <f t="shared" ref="AA361" si="1044">AA360</f>
        <v>0</v>
      </c>
      <c r="AB361" s="425">
        <f t="shared" ref="AB361" si="1045">AB360</f>
        <v>0</v>
      </c>
      <c r="AC361" s="425">
        <f t="shared" ref="AC361" si="1046">AC360</f>
        <v>0</v>
      </c>
      <c r="AD361" s="425">
        <f t="shared" ref="AD361" si="1047">AD360</f>
        <v>0</v>
      </c>
      <c r="AE361" s="425">
        <f t="shared" ref="AE361" si="1048">AE360</f>
        <v>0</v>
      </c>
      <c r="AF361" s="425">
        <f t="shared" ref="AF361" si="1049">AF360</f>
        <v>0</v>
      </c>
      <c r="AG361" s="425">
        <f t="shared" ref="AG361" si="1050">AG360</f>
        <v>0</v>
      </c>
      <c r="AH361" s="425">
        <f t="shared" ref="AH361" si="1051">AH360</f>
        <v>0</v>
      </c>
      <c r="AI361" s="425">
        <f t="shared" ref="AI361" si="1052">AI360</f>
        <v>0</v>
      </c>
      <c r="AJ361" s="425">
        <f t="shared" ref="AJ361" si="1053">AJ360</f>
        <v>0</v>
      </c>
      <c r="AK361" s="425">
        <f t="shared" ref="AK361" si="1054">AK360</f>
        <v>0</v>
      </c>
      <c r="AL361" s="425">
        <f t="shared" ref="AL361" si="1055">AL360</f>
        <v>0</v>
      </c>
      <c r="AM361" s="327"/>
    </row>
    <row r="362" spans="1:39" ht="15" hidden="1" outlineLevel="1">
      <c r="B362" s="543"/>
      <c r="C362" s="312"/>
      <c r="D362" s="312"/>
      <c r="E362" s="312"/>
      <c r="F362" s="312"/>
      <c r="G362" s="312"/>
      <c r="H362" s="312"/>
      <c r="I362" s="312"/>
      <c r="J362" s="312"/>
      <c r="K362" s="312"/>
      <c r="L362" s="312"/>
      <c r="M362" s="312"/>
      <c r="N362" s="312"/>
      <c r="O362" s="312"/>
      <c r="P362" s="312"/>
      <c r="Q362" s="312"/>
      <c r="R362" s="312"/>
      <c r="S362" s="312"/>
      <c r="T362" s="312"/>
      <c r="U362" s="312"/>
      <c r="V362" s="312"/>
      <c r="W362" s="312"/>
      <c r="X362" s="312"/>
      <c r="Y362" s="426"/>
      <c r="Z362" s="439"/>
      <c r="AA362" s="439"/>
      <c r="AB362" s="439"/>
      <c r="AC362" s="439"/>
      <c r="AD362" s="439"/>
      <c r="AE362" s="439"/>
      <c r="AF362" s="439"/>
      <c r="AG362" s="439"/>
      <c r="AH362" s="439"/>
      <c r="AI362" s="439"/>
      <c r="AJ362" s="439"/>
      <c r="AK362" s="439"/>
      <c r="AL362" s="439"/>
      <c r="AM362" s="327"/>
    </row>
    <row r="363" spans="1:39" ht="15" hidden="1" outlineLevel="1">
      <c r="A363" s="544">
        <v>44</v>
      </c>
      <c r="B363" s="543" t="s">
        <v>136</v>
      </c>
      <c r="C363" s="312" t="s">
        <v>25</v>
      </c>
      <c r="D363" s="316"/>
      <c r="E363" s="316"/>
      <c r="F363" s="316"/>
      <c r="G363" s="316"/>
      <c r="H363" s="316"/>
      <c r="I363" s="316"/>
      <c r="J363" s="316"/>
      <c r="K363" s="316"/>
      <c r="L363" s="316"/>
      <c r="M363" s="316"/>
      <c r="N363" s="316">
        <v>0</v>
      </c>
      <c r="O363" s="316"/>
      <c r="P363" s="316"/>
      <c r="Q363" s="316"/>
      <c r="R363" s="316"/>
      <c r="S363" s="316"/>
      <c r="T363" s="316"/>
      <c r="U363" s="316"/>
      <c r="V363" s="316"/>
      <c r="W363" s="316"/>
      <c r="X363" s="316"/>
      <c r="Y363" s="440"/>
      <c r="Z363" s="424"/>
      <c r="AA363" s="424"/>
      <c r="AB363" s="424"/>
      <c r="AC363" s="424"/>
      <c r="AD363" s="424"/>
      <c r="AE363" s="424"/>
      <c r="AF363" s="424"/>
      <c r="AG363" s="429"/>
      <c r="AH363" s="429"/>
      <c r="AI363" s="429"/>
      <c r="AJ363" s="429"/>
      <c r="AK363" s="429"/>
      <c r="AL363" s="429"/>
      <c r="AM363" s="317">
        <f>SUM(Y363:AL363)</f>
        <v>0</v>
      </c>
    </row>
    <row r="364" spans="1:39" ht="15" hidden="1" outlineLevel="1">
      <c r="B364" s="315" t="s">
        <v>292</v>
      </c>
      <c r="C364" s="312" t="s">
        <v>164</v>
      </c>
      <c r="D364" s="316"/>
      <c r="E364" s="316"/>
      <c r="F364" s="316"/>
      <c r="G364" s="316"/>
      <c r="H364" s="316"/>
      <c r="I364" s="316"/>
      <c r="J364" s="316"/>
      <c r="K364" s="316"/>
      <c r="L364" s="316"/>
      <c r="M364" s="316"/>
      <c r="N364" s="316">
        <f>N363</f>
        <v>0</v>
      </c>
      <c r="O364" s="316"/>
      <c r="P364" s="316"/>
      <c r="Q364" s="316"/>
      <c r="R364" s="316"/>
      <c r="S364" s="316"/>
      <c r="T364" s="316"/>
      <c r="U364" s="316"/>
      <c r="V364" s="316"/>
      <c r="W364" s="316"/>
      <c r="X364" s="316"/>
      <c r="Y364" s="425">
        <f>Y363</f>
        <v>0</v>
      </c>
      <c r="Z364" s="425">
        <f t="shared" ref="Z364" si="1056">Z363</f>
        <v>0</v>
      </c>
      <c r="AA364" s="425">
        <f t="shared" ref="AA364" si="1057">AA363</f>
        <v>0</v>
      </c>
      <c r="AB364" s="425">
        <f t="shared" ref="AB364" si="1058">AB363</f>
        <v>0</v>
      </c>
      <c r="AC364" s="425">
        <f t="shared" ref="AC364" si="1059">AC363</f>
        <v>0</v>
      </c>
      <c r="AD364" s="425">
        <f t="shared" ref="AD364" si="1060">AD363</f>
        <v>0</v>
      </c>
      <c r="AE364" s="425">
        <f t="shared" ref="AE364" si="1061">AE363</f>
        <v>0</v>
      </c>
      <c r="AF364" s="425">
        <f t="shared" ref="AF364" si="1062">AF363</f>
        <v>0</v>
      </c>
      <c r="AG364" s="425">
        <f t="shared" ref="AG364" si="1063">AG363</f>
        <v>0</v>
      </c>
      <c r="AH364" s="425">
        <f t="shared" ref="AH364" si="1064">AH363</f>
        <v>0</v>
      </c>
      <c r="AI364" s="425">
        <f t="shared" ref="AI364" si="1065">AI363</f>
        <v>0</v>
      </c>
      <c r="AJ364" s="425">
        <f t="shared" ref="AJ364" si="1066">AJ363</f>
        <v>0</v>
      </c>
      <c r="AK364" s="425">
        <f t="shared" ref="AK364" si="1067">AK363</f>
        <v>0</v>
      </c>
      <c r="AL364" s="425">
        <f t="shared" ref="AL364" si="1068">AL363</f>
        <v>0</v>
      </c>
      <c r="AM364" s="327"/>
    </row>
    <row r="365" spans="1:39" ht="15" hidden="1" outlineLevel="1">
      <c r="B365" s="543"/>
      <c r="C365" s="312"/>
      <c r="D365" s="312"/>
      <c r="E365" s="312"/>
      <c r="F365" s="312"/>
      <c r="G365" s="312"/>
      <c r="H365" s="312"/>
      <c r="I365" s="312"/>
      <c r="J365" s="312"/>
      <c r="K365" s="312"/>
      <c r="L365" s="312"/>
      <c r="M365" s="312"/>
      <c r="N365" s="312"/>
      <c r="O365" s="312"/>
      <c r="P365" s="312"/>
      <c r="Q365" s="312"/>
      <c r="R365" s="312"/>
      <c r="S365" s="312"/>
      <c r="T365" s="312"/>
      <c r="U365" s="312"/>
      <c r="V365" s="312"/>
      <c r="W365" s="312"/>
      <c r="X365" s="312"/>
      <c r="Y365" s="426"/>
      <c r="Z365" s="439"/>
      <c r="AA365" s="439"/>
      <c r="AB365" s="439"/>
      <c r="AC365" s="439"/>
      <c r="AD365" s="439"/>
      <c r="AE365" s="439"/>
      <c r="AF365" s="439"/>
      <c r="AG365" s="439"/>
      <c r="AH365" s="439"/>
      <c r="AI365" s="439"/>
      <c r="AJ365" s="439"/>
      <c r="AK365" s="439"/>
      <c r="AL365" s="439"/>
      <c r="AM365" s="327"/>
    </row>
    <row r="366" spans="1:39" ht="45" hidden="1" outlineLevel="1">
      <c r="A366" s="544">
        <v>45</v>
      </c>
      <c r="B366" s="543" t="s">
        <v>137</v>
      </c>
      <c r="C366" s="312" t="s">
        <v>25</v>
      </c>
      <c r="D366" s="316"/>
      <c r="E366" s="316"/>
      <c r="F366" s="316"/>
      <c r="G366" s="316"/>
      <c r="H366" s="316"/>
      <c r="I366" s="316"/>
      <c r="J366" s="316"/>
      <c r="K366" s="316"/>
      <c r="L366" s="316"/>
      <c r="M366" s="316"/>
      <c r="N366" s="316">
        <v>0</v>
      </c>
      <c r="O366" s="316"/>
      <c r="P366" s="316"/>
      <c r="Q366" s="316"/>
      <c r="R366" s="316"/>
      <c r="S366" s="316"/>
      <c r="T366" s="316"/>
      <c r="U366" s="316"/>
      <c r="V366" s="316"/>
      <c r="W366" s="316"/>
      <c r="X366" s="316"/>
      <c r="Y366" s="440"/>
      <c r="Z366" s="424"/>
      <c r="AA366" s="424"/>
      <c r="AB366" s="424"/>
      <c r="AC366" s="424"/>
      <c r="AD366" s="424"/>
      <c r="AE366" s="424"/>
      <c r="AF366" s="424"/>
      <c r="AG366" s="429"/>
      <c r="AH366" s="429"/>
      <c r="AI366" s="429"/>
      <c r="AJ366" s="429"/>
      <c r="AK366" s="429"/>
      <c r="AL366" s="429"/>
      <c r="AM366" s="317">
        <f>SUM(Y366:AL366)</f>
        <v>0</v>
      </c>
    </row>
    <row r="367" spans="1:39" ht="15" hidden="1" outlineLevel="1">
      <c r="B367" s="315" t="s">
        <v>292</v>
      </c>
      <c r="C367" s="312" t="s">
        <v>164</v>
      </c>
      <c r="D367" s="316"/>
      <c r="E367" s="316"/>
      <c r="F367" s="316"/>
      <c r="G367" s="316"/>
      <c r="H367" s="316"/>
      <c r="I367" s="316"/>
      <c r="J367" s="316"/>
      <c r="K367" s="316"/>
      <c r="L367" s="316"/>
      <c r="M367" s="316"/>
      <c r="N367" s="316">
        <f>N366</f>
        <v>0</v>
      </c>
      <c r="O367" s="316"/>
      <c r="P367" s="316"/>
      <c r="Q367" s="316"/>
      <c r="R367" s="316"/>
      <c r="S367" s="316"/>
      <c r="T367" s="316"/>
      <c r="U367" s="316"/>
      <c r="V367" s="316"/>
      <c r="W367" s="316"/>
      <c r="X367" s="316"/>
      <c r="Y367" s="425">
        <f>Y366</f>
        <v>0</v>
      </c>
      <c r="Z367" s="425">
        <f t="shared" ref="Z367" si="1069">Z366</f>
        <v>0</v>
      </c>
      <c r="AA367" s="425">
        <f t="shared" ref="AA367" si="1070">AA366</f>
        <v>0</v>
      </c>
      <c r="AB367" s="425">
        <f t="shared" ref="AB367" si="1071">AB366</f>
        <v>0</v>
      </c>
      <c r="AC367" s="425">
        <f t="shared" ref="AC367" si="1072">AC366</f>
        <v>0</v>
      </c>
      <c r="AD367" s="425">
        <f t="shared" ref="AD367" si="1073">AD366</f>
        <v>0</v>
      </c>
      <c r="AE367" s="425">
        <f t="shared" ref="AE367" si="1074">AE366</f>
        <v>0</v>
      </c>
      <c r="AF367" s="425">
        <f t="shared" ref="AF367" si="1075">AF366</f>
        <v>0</v>
      </c>
      <c r="AG367" s="425">
        <f t="shared" ref="AG367" si="1076">AG366</f>
        <v>0</v>
      </c>
      <c r="AH367" s="425">
        <f t="shared" ref="AH367" si="1077">AH366</f>
        <v>0</v>
      </c>
      <c r="AI367" s="425">
        <f t="shared" ref="AI367" si="1078">AI366</f>
        <v>0</v>
      </c>
      <c r="AJ367" s="425">
        <f t="shared" ref="AJ367" si="1079">AJ366</f>
        <v>0</v>
      </c>
      <c r="AK367" s="425">
        <f t="shared" ref="AK367" si="1080">AK366</f>
        <v>0</v>
      </c>
      <c r="AL367" s="425">
        <f t="shared" ref="AL367" si="1081">AL366</f>
        <v>0</v>
      </c>
      <c r="AM367" s="327"/>
    </row>
    <row r="368" spans="1:39" ht="15" hidden="1" outlineLevel="1">
      <c r="B368" s="543"/>
      <c r="C368" s="312"/>
      <c r="D368" s="312"/>
      <c r="E368" s="312"/>
      <c r="F368" s="312"/>
      <c r="G368" s="312"/>
      <c r="H368" s="312"/>
      <c r="I368" s="312"/>
      <c r="J368" s="312"/>
      <c r="K368" s="312"/>
      <c r="L368" s="312"/>
      <c r="M368" s="312"/>
      <c r="N368" s="312"/>
      <c r="O368" s="312"/>
      <c r="P368" s="312"/>
      <c r="Q368" s="312"/>
      <c r="R368" s="312"/>
      <c r="S368" s="312"/>
      <c r="T368" s="312"/>
      <c r="U368" s="312"/>
      <c r="V368" s="312"/>
      <c r="W368" s="312"/>
      <c r="X368" s="312"/>
      <c r="Y368" s="426"/>
      <c r="Z368" s="439"/>
      <c r="AA368" s="439"/>
      <c r="AB368" s="439"/>
      <c r="AC368" s="439"/>
      <c r="AD368" s="439"/>
      <c r="AE368" s="439"/>
      <c r="AF368" s="439"/>
      <c r="AG368" s="439"/>
      <c r="AH368" s="439"/>
      <c r="AI368" s="439"/>
      <c r="AJ368" s="439"/>
      <c r="AK368" s="439"/>
      <c r="AL368" s="439"/>
      <c r="AM368" s="327"/>
    </row>
    <row r="369" spans="1:39" ht="30" hidden="1" outlineLevel="1">
      <c r="A369" s="544">
        <v>46</v>
      </c>
      <c r="B369" s="543" t="s">
        <v>138</v>
      </c>
      <c r="C369" s="312" t="s">
        <v>25</v>
      </c>
      <c r="D369" s="316"/>
      <c r="E369" s="316"/>
      <c r="F369" s="316"/>
      <c r="G369" s="316"/>
      <c r="H369" s="316"/>
      <c r="I369" s="316"/>
      <c r="J369" s="316"/>
      <c r="K369" s="316"/>
      <c r="L369" s="316"/>
      <c r="M369" s="316"/>
      <c r="N369" s="316">
        <v>0</v>
      </c>
      <c r="O369" s="316"/>
      <c r="P369" s="316"/>
      <c r="Q369" s="316"/>
      <c r="R369" s="316"/>
      <c r="S369" s="316"/>
      <c r="T369" s="316"/>
      <c r="U369" s="316"/>
      <c r="V369" s="316"/>
      <c r="W369" s="316"/>
      <c r="X369" s="316"/>
      <c r="Y369" s="440"/>
      <c r="Z369" s="424"/>
      <c r="AA369" s="424"/>
      <c r="AB369" s="424"/>
      <c r="AC369" s="424"/>
      <c r="AD369" s="424"/>
      <c r="AE369" s="424"/>
      <c r="AF369" s="424"/>
      <c r="AG369" s="429"/>
      <c r="AH369" s="429"/>
      <c r="AI369" s="429"/>
      <c r="AJ369" s="429"/>
      <c r="AK369" s="429"/>
      <c r="AL369" s="429"/>
      <c r="AM369" s="317">
        <f>SUM(Y369:AL369)</f>
        <v>0</v>
      </c>
    </row>
    <row r="370" spans="1:39" ht="15" hidden="1" outlineLevel="1">
      <c r="B370" s="315" t="s">
        <v>292</v>
      </c>
      <c r="C370" s="312" t="s">
        <v>164</v>
      </c>
      <c r="D370" s="316"/>
      <c r="E370" s="316"/>
      <c r="F370" s="316"/>
      <c r="G370" s="316"/>
      <c r="H370" s="316"/>
      <c r="I370" s="316"/>
      <c r="J370" s="316"/>
      <c r="K370" s="316"/>
      <c r="L370" s="316"/>
      <c r="M370" s="316"/>
      <c r="N370" s="316">
        <f>N369</f>
        <v>0</v>
      </c>
      <c r="O370" s="316"/>
      <c r="P370" s="316"/>
      <c r="Q370" s="316"/>
      <c r="R370" s="316"/>
      <c r="S370" s="316"/>
      <c r="T370" s="316"/>
      <c r="U370" s="316"/>
      <c r="V370" s="316"/>
      <c r="W370" s="316"/>
      <c r="X370" s="316"/>
      <c r="Y370" s="425">
        <f>Y369</f>
        <v>0</v>
      </c>
      <c r="Z370" s="425">
        <f t="shared" ref="Z370" si="1082">Z369</f>
        <v>0</v>
      </c>
      <c r="AA370" s="425">
        <f t="shared" ref="AA370" si="1083">AA369</f>
        <v>0</v>
      </c>
      <c r="AB370" s="425">
        <f t="shared" ref="AB370" si="1084">AB369</f>
        <v>0</v>
      </c>
      <c r="AC370" s="425">
        <f t="shared" ref="AC370" si="1085">AC369</f>
        <v>0</v>
      </c>
      <c r="AD370" s="425">
        <f t="shared" ref="AD370" si="1086">AD369</f>
        <v>0</v>
      </c>
      <c r="AE370" s="425">
        <f t="shared" ref="AE370" si="1087">AE369</f>
        <v>0</v>
      </c>
      <c r="AF370" s="425">
        <f t="shared" ref="AF370" si="1088">AF369</f>
        <v>0</v>
      </c>
      <c r="AG370" s="425">
        <f t="shared" ref="AG370" si="1089">AG369</f>
        <v>0</v>
      </c>
      <c r="AH370" s="425">
        <f t="shared" ref="AH370" si="1090">AH369</f>
        <v>0</v>
      </c>
      <c r="AI370" s="425">
        <f t="shared" ref="AI370" si="1091">AI369</f>
        <v>0</v>
      </c>
      <c r="AJ370" s="425">
        <f t="shared" ref="AJ370" si="1092">AJ369</f>
        <v>0</v>
      </c>
      <c r="AK370" s="425">
        <f t="shared" ref="AK370" si="1093">AK369</f>
        <v>0</v>
      </c>
      <c r="AL370" s="425">
        <f t="shared" ref="AL370" si="1094">AL369</f>
        <v>0</v>
      </c>
      <c r="AM370" s="327"/>
    </row>
    <row r="371" spans="1:39" ht="15" hidden="1" outlineLevel="1">
      <c r="B371" s="543"/>
      <c r="C371" s="312"/>
      <c r="D371" s="312"/>
      <c r="E371" s="312"/>
      <c r="F371" s="312"/>
      <c r="G371" s="312"/>
      <c r="H371" s="312"/>
      <c r="I371" s="312"/>
      <c r="J371" s="312"/>
      <c r="K371" s="312"/>
      <c r="L371" s="312"/>
      <c r="M371" s="312"/>
      <c r="N371" s="312"/>
      <c r="O371" s="312"/>
      <c r="P371" s="312"/>
      <c r="Q371" s="312"/>
      <c r="R371" s="312"/>
      <c r="S371" s="312"/>
      <c r="T371" s="312"/>
      <c r="U371" s="312"/>
      <c r="V371" s="312"/>
      <c r="W371" s="312"/>
      <c r="X371" s="312"/>
      <c r="Y371" s="426"/>
      <c r="Z371" s="439"/>
      <c r="AA371" s="439"/>
      <c r="AB371" s="439"/>
      <c r="AC371" s="439"/>
      <c r="AD371" s="439"/>
      <c r="AE371" s="439"/>
      <c r="AF371" s="439"/>
      <c r="AG371" s="439"/>
      <c r="AH371" s="439"/>
      <c r="AI371" s="439"/>
      <c r="AJ371" s="439"/>
      <c r="AK371" s="439"/>
      <c r="AL371" s="439"/>
      <c r="AM371" s="327"/>
    </row>
    <row r="372" spans="1:39" ht="30" hidden="1" outlineLevel="1">
      <c r="A372" s="544">
        <v>47</v>
      </c>
      <c r="B372" s="543" t="s">
        <v>139</v>
      </c>
      <c r="C372" s="312" t="s">
        <v>25</v>
      </c>
      <c r="D372" s="316"/>
      <c r="E372" s="316"/>
      <c r="F372" s="316"/>
      <c r="G372" s="316"/>
      <c r="H372" s="316"/>
      <c r="I372" s="316"/>
      <c r="J372" s="316"/>
      <c r="K372" s="316"/>
      <c r="L372" s="316"/>
      <c r="M372" s="316"/>
      <c r="N372" s="316">
        <v>0</v>
      </c>
      <c r="O372" s="316"/>
      <c r="P372" s="316"/>
      <c r="Q372" s="316"/>
      <c r="R372" s="316"/>
      <c r="S372" s="316"/>
      <c r="T372" s="316"/>
      <c r="U372" s="316"/>
      <c r="V372" s="316"/>
      <c r="W372" s="316"/>
      <c r="X372" s="316"/>
      <c r="Y372" s="440"/>
      <c r="Z372" s="424"/>
      <c r="AA372" s="424"/>
      <c r="AB372" s="424"/>
      <c r="AC372" s="424"/>
      <c r="AD372" s="424"/>
      <c r="AE372" s="424"/>
      <c r="AF372" s="424"/>
      <c r="AG372" s="429"/>
      <c r="AH372" s="429"/>
      <c r="AI372" s="429"/>
      <c r="AJ372" s="429"/>
      <c r="AK372" s="429"/>
      <c r="AL372" s="429"/>
      <c r="AM372" s="317">
        <f>SUM(Y372:AL372)</f>
        <v>0</v>
      </c>
    </row>
    <row r="373" spans="1:39" ht="15" hidden="1" outlineLevel="1">
      <c r="B373" s="315" t="s">
        <v>292</v>
      </c>
      <c r="C373" s="312" t="s">
        <v>164</v>
      </c>
      <c r="D373" s="316"/>
      <c r="E373" s="316"/>
      <c r="F373" s="316"/>
      <c r="G373" s="316"/>
      <c r="H373" s="316"/>
      <c r="I373" s="316"/>
      <c r="J373" s="316"/>
      <c r="K373" s="316"/>
      <c r="L373" s="316"/>
      <c r="M373" s="316"/>
      <c r="N373" s="316">
        <f>N372</f>
        <v>0</v>
      </c>
      <c r="O373" s="316"/>
      <c r="P373" s="316"/>
      <c r="Q373" s="316"/>
      <c r="R373" s="316"/>
      <c r="S373" s="316"/>
      <c r="T373" s="316"/>
      <c r="U373" s="316"/>
      <c r="V373" s="316"/>
      <c r="W373" s="316"/>
      <c r="X373" s="316"/>
      <c r="Y373" s="425">
        <f>Y372</f>
        <v>0</v>
      </c>
      <c r="Z373" s="425">
        <f t="shared" ref="Z373" si="1095">Z372</f>
        <v>0</v>
      </c>
      <c r="AA373" s="425">
        <f t="shared" ref="AA373" si="1096">AA372</f>
        <v>0</v>
      </c>
      <c r="AB373" s="425">
        <f t="shared" ref="AB373" si="1097">AB372</f>
        <v>0</v>
      </c>
      <c r="AC373" s="425">
        <f t="shared" ref="AC373" si="1098">AC372</f>
        <v>0</v>
      </c>
      <c r="AD373" s="425">
        <f t="shared" ref="AD373" si="1099">AD372</f>
        <v>0</v>
      </c>
      <c r="AE373" s="425">
        <f t="shared" ref="AE373" si="1100">AE372</f>
        <v>0</v>
      </c>
      <c r="AF373" s="425">
        <f t="shared" ref="AF373" si="1101">AF372</f>
        <v>0</v>
      </c>
      <c r="AG373" s="425">
        <f t="shared" ref="AG373" si="1102">AG372</f>
        <v>0</v>
      </c>
      <c r="AH373" s="425">
        <f t="shared" ref="AH373" si="1103">AH372</f>
        <v>0</v>
      </c>
      <c r="AI373" s="425">
        <f t="shared" ref="AI373" si="1104">AI372</f>
        <v>0</v>
      </c>
      <c r="AJ373" s="425">
        <f t="shared" ref="AJ373" si="1105">AJ372</f>
        <v>0</v>
      </c>
      <c r="AK373" s="425">
        <f t="shared" ref="AK373" si="1106">AK372</f>
        <v>0</v>
      </c>
      <c r="AL373" s="425">
        <f t="shared" ref="AL373" si="1107">AL372</f>
        <v>0</v>
      </c>
      <c r="AM373" s="327"/>
    </row>
    <row r="374" spans="1:39" ht="15" hidden="1" outlineLevel="1">
      <c r="B374" s="543"/>
      <c r="C374" s="312"/>
      <c r="D374" s="312"/>
      <c r="E374" s="312"/>
      <c r="F374" s="312"/>
      <c r="G374" s="312"/>
      <c r="H374" s="312"/>
      <c r="I374" s="312"/>
      <c r="J374" s="312"/>
      <c r="K374" s="312"/>
      <c r="L374" s="312"/>
      <c r="M374" s="312"/>
      <c r="N374" s="312"/>
      <c r="O374" s="312"/>
      <c r="P374" s="312"/>
      <c r="Q374" s="312"/>
      <c r="R374" s="312"/>
      <c r="S374" s="312"/>
      <c r="T374" s="312"/>
      <c r="U374" s="312"/>
      <c r="V374" s="312"/>
      <c r="W374" s="312"/>
      <c r="X374" s="312"/>
      <c r="Y374" s="426"/>
      <c r="Z374" s="439"/>
      <c r="AA374" s="439"/>
      <c r="AB374" s="439"/>
      <c r="AC374" s="439"/>
      <c r="AD374" s="439"/>
      <c r="AE374" s="439"/>
      <c r="AF374" s="439"/>
      <c r="AG374" s="439"/>
      <c r="AH374" s="439"/>
      <c r="AI374" s="439"/>
      <c r="AJ374" s="439"/>
      <c r="AK374" s="439"/>
      <c r="AL374" s="439"/>
      <c r="AM374" s="327"/>
    </row>
    <row r="375" spans="1:39" ht="30" hidden="1" outlineLevel="1">
      <c r="A375" s="544">
        <v>48</v>
      </c>
      <c r="B375" s="543" t="s">
        <v>140</v>
      </c>
      <c r="C375" s="312" t="s">
        <v>25</v>
      </c>
      <c r="D375" s="316"/>
      <c r="E375" s="316"/>
      <c r="F375" s="316"/>
      <c r="G375" s="316"/>
      <c r="H375" s="316"/>
      <c r="I375" s="316"/>
      <c r="J375" s="316"/>
      <c r="K375" s="316"/>
      <c r="L375" s="316"/>
      <c r="M375" s="316"/>
      <c r="N375" s="316">
        <v>0</v>
      </c>
      <c r="O375" s="316"/>
      <c r="P375" s="316"/>
      <c r="Q375" s="316"/>
      <c r="R375" s="316"/>
      <c r="S375" s="316"/>
      <c r="T375" s="316"/>
      <c r="U375" s="316"/>
      <c r="V375" s="316"/>
      <c r="W375" s="316"/>
      <c r="X375" s="316"/>
      <c r="Y375" s="440"/>
      <c r="Z375" s="424"/>
      <c r="AA375" s="424"/>
      <c r="AB375" s="424"/>
      <c r="AC375" s="424"/>
      <c r="AD375" s="424"/>
      <c r="AE375" s="424"/>
      <c r="AF375" s="424"/>
      <c r="AG375" s="429"/>
      <c r="AH375" s="429"/>
      <c r="AI375" s="429"/>
      <c r="AJ375" s="429"/>
      <c r="AK375" s="429"/>
      <c r="AL375" s="429"/>
      <c r="AM375" s="317">
        <f>SUM(Y375:AL375)</f>
        <v>0</v>
      </c>
    </row>
    <row r="376" spans="1:39" ht="15" hidden="1" outlineLevel="1">
      <c r="B376" s="315" t="s">
        <v>292</v>
      </c>
      <c r="C376" s="312" t="s">
        <v>164</v>
      </c>
      <c r="D376" s="316"/>
      <c r="E376" s="316"/>
      <c r="F376" s="316"/>
      <c r="G376" s="316"/>
      <c r="H376" s="316"/>
      <c r="I376" s="316"/>
      <c r="J376" s="316"/>
      <c r="K376" s="316"/>
      <c r="L376" s="316"/>
      <c r="M376" s="316"/>
      <c r="N376" s="316">
        <f>N375</f>
        <v>0</v>
      </c>
      <c r="O376" s="316"/>
      <c r="P376" s="316"/>
      <c r="Q376" s="316"/>
      <c r="R376" s="316"/>
      <c r="S376" s="316"/>
      <c r="T376" s="316"/>
      <c r="U376" s="316"/>
      <c r="V376" s="316"/>
      <c r="W376" s="316"/>
      <c r="X376" s="316"/>
      <c r="Y376" s="425">
        <f>Y375</f>
        <v>0</v>
      </c>
      <c r="Z376" s="425">
        <f t="shared" ref="Z376" si="1108">Z375</f>
        <v>0</v>
      </c>
      <c r="AA376" s="425">
        <f t="shared" ref="AA376" si="1109">AA375</f>
        <v>0</v>
      </c>
      <c r="AB376" s="425">
        <f t="shared" ref="AB376" si="1110">AB375</f>
        <v>0</v>
      </c>
      <c r="AC376" s="425">
        <f t="shared" ref="AC376" si="1111">AC375</f>
        <v>0</v>
      </c>
      <c r="AD376" s="425">
        <f t="shared" ref="AD376" si="1112">AD375</f>
        <v>0</v>
      </c>
      <c r="AE376" s="425">
        <f t="shared" ref="AE376" si="1113">AE375</f>
        <v>0</v>
      </c>
      <c r="AF376" s="425">
        <f t="shared" ref="AF376" si="1114">AF375</f>
        <v>0</v>
      </c>
      <c r="AG376" s="425">
        <f t="shared" ref="AG376" si="1115">AG375</f>
        <v>0</v>
      </c>
      <c r="AH376" s="425">
        <f t="shared" ref="AH376" si="1116">AH375</f>
        <v>0</v>
      </c>
      <c r="AI376" s="425">
        <f t="shared" ref="AI376" si="1117">AI375</f>
        <v>0</v>
      </c>
      <c r="AJ376" s="425">
        <f t="shared" ref="AJ376" si="1118">AJ375</f>
        <v>0</v>
      </c>
      <c r="AK376" s="425">
        <f t="shared" ref="AK376" si="1119">AK375</f>
        <v>0</v>
      </c>
      <c r="AL376" s="425">
        <f t="shared" ref="AL376" si="1120">AL375</f>
        <v>0</v>
      </c>
      <c r="AM376" s="327"/>
    </row>
    <row r="377" spans="1:39" ht="15" hidden="1" outlineLevel="1">
      <c r="B377" s="543"/>
      <c r="C377" s="312"/>
      <c r="D377" s="312"/>
      <c r="E377" s="312"/>
      <c r="F377" s="312"/>
      <c r="G377" s="312"/>
      <c r="H377" s="312"/>
      <c r="I377" s="312"/>
      <c r="J377" s="312"/>
      <c r="K377" s="312"/>
      <c r="L377" s="312"/>
      <c r="M377" s="312"/>
      <c r="N377" s="312"/>
      <c r="O377" s="312"/>
      <c r="P377" s="312"/>
      <c r="Q377" s="312"/>
      <c r="R377" s="312"/>
      <c r="S377" s="312"/>
      <c r="T377" s="312"/>
      <c r="U377" s="312"/>
      <c r="V377" s="312"/>
      <c r="W377" s="312"/>
      <c r="X377" s="312"/>
      <c r="Y377" s="426"/>
      <c r="Z377" s="439"/>
      <c r="AA377" s="439"/>
      <c r="AB377" s="439"/>
      <c r="AC377" s="439"/>
      <c r="AD377" s="439"/>
      <c r="AE377" s="439"/>
      <c r="AF377" s="439"/>
      <c r="AG377" s="439"/>
      <c r="AH377" s="439"/>
      <c r="AI377" s="439"/>
      <c r="AJ377" s="439"/>
      <c r="AK377" s="439"/>
      <c r="AL377" s="439"/>
      <c r="AM377" s="327"/>
    </row>
    <row r="378" spans="1:39" ht="30" hidden="1" outlineLevel="1">
      <c r="A378" s="544">
        <v>49</v>
      </c>
      <c r="B378" s="543" t="s">
        <v>141</v>
      </c>
      <c r="C378" s="312" t="s">
        <v>25</v>
      </c>
      <c r="D378" s="316"/>
      <c r="E378" s="316"/>
      <c r="F378" s="316"/>
      <c r="G378" s="316"/>
      <c r="H378" s="316"/>
      <c r="I378" s="316"/>
      <c r="J378" s="316"/>
      <c r="K378" s="316"/>
      <c r="L378" s="316"/>
      <c r="M378" s="316"/>
      <c r="N378" s="316">
        <v>0</v>
      </c>
      <c r="O378" s="316"/>
      <c r="P378" s="316"/>
      <c r="Q378" s="316"/>
      <c r="R378" s="316"/>
      <c r="S378" s="316"/>
      <c r="T378" s="316"/>
      <c r="U378" s="316"/>
      <c r="V378" s="316"/>
      <c r="W378" s="316"/>
      <c r="X378" s="316"/>
      <c r="Y378" s="440"/>
      <c r="Z378" s="424"/>
      <c r="AA378" s="424"/>
      <c r="AB378" s="424"/>
      <c r="AC378" s="424"/>
      <c r="AD378" s="424"/>
      <c r="AE378" s="424"/>
      <c r="AF378" s="424"/>
      <c r="AG378" s="429"/>
      <c r="AH378" s="429"/>
      <c r="AI378" s="429"/>
      <c r="AJ378" s="429"/>
      <c r="AK378" s="429"/>
      <c r="AL378" s="429"/>
      <c r="AM378" s="317">
        <f>SUM(Y378:AL378)</f>
        <v>0</v>
      </c>
    </row>
    <row r="379" spans="1:39" ht="15" hidden="1" outlineLevel="1">
      <c r="B379" s="315" t="s">
        <v>292</v>
      </c>
      <c r="C379" s="312" t="s">
        <v>164</v>
      </c>
      <c r="D379" s="316"/>
      <c r="E379" s="316"/>
      <c r="F379" s="316"/>
      <c r="G379" s="316"/>
      <c r="H379" s="316"/>
      <c r="I379" s="316"/>
      <c r="J379" s="316"/>
      <c r="K379" s="316"/>
      <c r="L379" s="316"/>
      <c r="M379" s="316"/>
      <c r="N379" s="316">
        <f>N378</f>
        <v>0</v>
      </c>
      <c r="O379" s="316"/>
      <c r="P379" s="316"/>
      <c r="Q379" s="316"/>
      <c r="R379" s="316"/>
      <c r="S379" s="316"/>
      <c r="T379" s="316"/>
      <c r="U379" s="316"/>
      <c r="V379" s="316"/>
      <c r="W379" s="316"/>
      <c r="X379" s="316"/>
      <c r="Y379" s="425">
        <f>Y378</f>
        <v>0</v>
      </c>
      <c r="Z379" s="425">
        <f t="shared" ref="Z379" si="1121">Z378</f>
        <v>0</v>
      </c>
      <c r="AA379" s="425">
        <f t="shared" ref="AA379" si="1122">AA378</f>
        <v>0</v>
      </c>
      <c r="AB379" s="425">
        <f t="shared" ref="AB379" si="1123">AB378</f>
        <v>0</v>
      </c>
      <c r="AC379" s="425">
        <f t="shared" ref="AC379" si="1124">AC378</f>
        <v>0</v>
      </c>
      <c r="AD379" s="425">
        <f t="shared" ref="AD379" si="1125">AD378</f>
        <v>0</v>
      </c>
      <c r="AE379" s="425">
        <f t="shared" ref="AE379" si="1126">AE378</f>
        <v>0</v>
      </c>
      <c r="AF379" s="425">
        <f t="shared" ref="AF379" si="1127">AF378</f>
        <v>0</v>
      </c>
      <c r="AG379" s="425">
        <f t="shared" ref="AG379" si="1128">AG378</f>
        <v>0</v>
      </c>
      <c r="AH379" s="425">
        <f t="shared" ref="AH379" si="1129">AH378</f>
        <v>0</v>
      </c>
      <c r="AI379" s="425">
        <f t="shared" ref="AI379" si="1130">AI378</f>
        <v>0</v>
      </c>
      <c r="AJ379" s="425">
        <f t="shared" ref="AJ379" si="1131">AJ378</f>
        <v>0</v>
      </c>
      <c r="AK379" s="425">
        <f t="shared" ref="AK379" si="1132">AK378</f>
        <v>0</v>
      </c>
      <c r="AL379" s="425">
        <f t="shared" ref="AL379" si="1133">AL378</f>
        <v>0</v>
      </c>
      <c r="AM379" s="327"/>
    </row>
    <row r="380" spans="1:39" ht="15" hidden="1" outlineLevel="1">
      <c r="B380" s="543"/>
      <c r="C380" s="312"/>
      <c r="D380" s="312"/>
      <c r="E380" s="312"/>
      <c r="F380" s="312"/>
      <c r="G380" s="312"/>
      <c r="H380" s="312"/>
      <c r="I380" s="312"/>
      <c r="J380" s="312"/>
      <c r="K380" s="312"/>
      <c r="L380" s="312"/>
      <c r="M380" s="312"/>
      <c r="N380" s="312"/>
      <c r="O380" s="312"/>
      <c r="P380" s="312"/>
      <c r="Q380" s="312"/>
      <c r="R380" s="312"/>
      <c r="S380" s="312"/>
      <c r="T380" s="312"/>
      <c r="U380" s="312"/>
      <c r="V380" s="312"/>
      <c r="W380" s="312"/>
      <c r="X380" s="312"/>
      <c r="Y380" s="426"/>
      <c r="Z380" s="439"/>
      <c r="AA380" s="439"/>
      <c r="AB380" s="439"/>
      <c r="AC380" s="439"/>
      <c r="AD380" s="439"/>
      <c r="AE380" s="439"/>
      <c r="AF380" s="439"/>
      <c r="AG380" s="439"/>
      <c r="AH380" s="439"/>
      <c r="AI380" s="439"/>
      <c r="AJ380" s="439"/>
      <c r="AK380" s="439"/>
      <c r="AL380" s="439"/>
      <c r="AM380" s="327"/>
    </row>
    <row r="381" spans="1:39" ht="30" hidden="1" outlineLevel="1">
      <c r="A381" s="544">
        <v>50</v>
      </c>
      <c r="B381" s="543" t="s">
        <v>142</v>
      </c>
      <c r="C381" s="312" t="s">
        <v>25</v>
      </c>
      <c r="D381" s="316"/>
      <c r="E381" s="316"/>
      <c r="F381" s="316"/>
      <c r="G381" s="316"/>
      <c r="H381" s="316"/>
      <c r="I381" s="316"/>
      <c r="J381" s="316"/>
      <c r="K381" s="316"/>
      <c r="L381" s="316"/>
      <c r="M381" s="316"/>
      <c r="N381" s="316">
        <v>0</v>
      </c>
      <c r="O381" s="316"/>
      <c r="P381" s="316"/>
      <c r="Q381" s="316"/>
      <c r="R381" s="316"/>
      <c r="S381" s="316"/>
      <c r="T381" s="316"/>
      <c r="U381" s="316"/>
      <c r="V381" s="316"/>
      <c r="W381" s="316"/>
      <c r="X381" s="316"/>
      <c r="Y381" s="440"/>
      <c r="Z381" s="424"/>
      <c r="AA381" s="424"/>
      <c r="AB381" s="424"/>
      <c r="AC381" s="424"/>
      <c r="AD381" s="424"/>
      <c r="AE381" s="424"/>
      <c r="AF381" s="424"/>
      <c r="AG381" s="429"/>
      <c r="AH381" s="429"/>
      <c r="AI381" s="429"/>
      <c r="AJ381" s="429"/>
      <c r="AK381" s="429"/>
      <c r="AL381" s="429"/>
      <c r="AM381" s="317">
        <f>SUM(Y381:AL381)</f>
        <v>0</v>
      </c>
    </row>
    <row r="382" spans="1:39" ht="15" hidden="1" outlineLevel="1">
      <c r="B382" s="315" t="s">
        <v>292</v>
      </c>
      <c r="C382" s="312" t="s">
        <v>164</v>
      </c>
      <c r="D382" s="316"/>
      <c r="E382" s="316"/>
      <c r="F382" s="316"/>
      <c r="G382" s="316"/>
      <c r="H382" s="316"/>
      <c r="I382" s="316"/>
      <c r="J382" s="316"/>
      <c r="K382" s="316"/>
      <c r="L382" s="316"/>
      <c r="M382" s="316"/>
      <c r="N382" s="316">
        <f>N381</f>
        <v>0</v>
      </c>
      <c r="O382" s="316"/>
      <c r="P382" s="316"/>
      <c r="Q382" s="316"/>
      <c r="R382" s="316"/>
      <c r="S382" s="316"/>
      <c r="T382" s="316"/>
      <c r="U382" s="316"/>
      <c r="V382" s="316"/>
      <c r="W382" s="316"/>
      <c r="X382" s="316"/>
      <c r="Y382" s="425">
        <f>Y381</f>
        <v>0</v>
      </c>
      <c r="Z382" s="425">
        <f t="shared" ref="Z382:Z385" si="1134">Z381</f>
        <v>0</v>
      </c>
      <c r="AA382" s="425">
        <f t="shared" ref="AA382:AA385" si="1135">AA381</f>
        <v>0</v>
      </c>
      <c r="AB382" s="425">
        <f t="shared" ref="AB382:AB385" si="1136">AB381</f>
        <v>0</v>
      </c>
      <c r="AC382" s="425">
        <f t="shared" ref="AC382:AC385" si="1137">AC381</f>
        <v>0</v>
      </c>
      <c r="AD382" s="425">
        <f t="shared" ref="AD382:AD385" si="1138">AD381</f>
        <v>0</v>
      </c>
      <c r="AE382" s="425">
        <f t="shared" ref="AE382:AE385" si="1139">AE381</f>
        <v>0</v>
      </c>
      <c r="AF382" s="425">
        <f t="shared" ref="AF382:AF385" si="1140">AF381</f>
        <v>0</v>
      </c>
      <c r="AG382" s="425">
        <f t="shared" ref="AG382:AG385" si="1141">AG381</f>
        <v>0</v>
      </c>
      <c r="AH382" s="425">
        <f t="shared" ref="AH382:AH385" si="1142">AH381</f>
        <v>0</v>
      </c>
      <c r="AI382" s="425">
        <f t="shared" ref="AI382:AI385" si="1143">AI381</f>
        <v>0</v>
      </c>
      <c r="AJ382" s="425">
        <f t="shared" ref="AJ382:AJ385" si="1144">AJ381</f>
        <v>0</v>
      </c>
      <c r="AK382" s="425">
        <f t="shared" ref="AK382:AK385" si="1145">AK381</f>
        <v>0</v>
      </c>
      <c r="AL382" s="425">
        <f t="shared" ref="AL382:AL385" si="1146">AL381</f>
        <v>0</v>
      </c>
      <c r="AM382" s="327"/>
    </row>
    <row r="383" spans="1:39" ht="15" hidden="1" outlineLevel="1">
      <c r="B383" s="315"/>
      <c r="C383" s="312"/>
      <c r="D383" s="312"/>
      <c r="E383" s="312"/>
      <c r="F383" s="312"/>
      <c r="G383" s="312"/>
      <c r="H383" s="312"/>
      <c r="I383" s="312"/>
      <c r="J383" s="312"/>
      <c r="K383" s="312"/>
      <c r="L383" s="312"/>
      <c r="M383" s="312"/>
      <c r="N383" s="312"/>
      <c r="O383" s="312"/>
      <c r="P383" s="312"/>
      <c r="Q383" s="312"/>
      <c r="R383" s="312"/>
      <c r="S383" s="312"/>
      <c r="T383" s="312"/>
      <c r="U383" s="312"/>
      <c r="V383" s="312"/>
      <c r="W383" s="312"/>
      <c r="X383" s="312"/>
      <c r="Y383" s="322"/>
      <c r="Z383" s="322"/>
      <c r="AA383" s="322"/>
      <c r="AB383" s="322"/>
      <c r="AC383" s="322"/>
      <c r="AD383" s="322"/>
      <c r="AE383" s="322"/>
      <c r="AF383" s="322"/>
      <c r="AG383" s="322"/>
      <c r="AH383" s="322"/>
      <c r="AI383" s="322"/>
      <c r="AJ383" s="322"/>
      <c r="AK383" s="322"/>
      <c r="AL383" s="322"/>
      <c r="AM383" s="327"/>
    </row>
    <row r="384" spans="1:39" ht="15" hidden="1" outlineLevel="1">
      <c r="A384" s="544">
        <v>51</v>
      </c>
      <c r="B384" s="543" t="s">
        <v>750</v>
      </c>
      <c r="C384" s="312" t="s">
        <v>25</v>
      </c>
      <c r="D384" s="316">
        <v>202605</v>
      </c>
      <c r="E384" s="316">
        <f>'7-f.  2016'!BC33</f>
        <v>202605</v>
      </c>
      <c r="F384" s="316">
        <f>'7-f.  2016'!BD33</f>
        <v>202605</v>
      </c>
      <c r="G384" s="316">
        <f>'7-f.  2016'!BE33</f>
        <v>202605</v>
      </c>
      <c r="H384" s="316">
        <f>'7-f.  2016'!BF33</f>
        <v>202605</v>
      </c>
      <c r="I384" s="316">
        <f>'7-f.  2016'!BG33</f>
        <v>202605</v>
      </c>
      <c r="J384" s="316">
        <f>'7-f.  2016'!BH33</f>
        <v>202605</v>
      </c>
      <c r="K384" s="316">
        <f>'7-f.  2016'!BI33</f>
        <v>202605</v>
      </c>
      <c r="L384" s="316">
        <f>'7-f.  2016'!BJ33</f>
        <v>202605</v>
      </c>
      <c r="M384" s="316">
        <f>'7-f.  2016'!BK33</f>
        <v>202605</v>
      </c>
      <c r="N384" s="316">
        <v>0</v>
      </c>
      <c r="O384" s="316">
        <v>13</v>
      </c>
      <c r="P384" s="316">
        <f>'7-f.  2016'!X33</f>
        <v>13</v>
      </c>
      <c r="Q384" s="316">
        <f>'7-f.  2016'!Y33</f>
        <v>13</v>
      </c>
      <c r="R384" s="316">
        <f>'7-f.  2016'!Z33</f>
        <v>13</v>
      </c>
      <c r="S384" s="316">
        <f>'7-f.  2016'!AA33</f>
        <v>13</v>
      </c>
      <c r="T384" s="316">
        <f>'7-f.  2016'!AB33</f>
        <v>13</v>
      </c>
      <c r="U384" s="316">
        <f>'7-f.  2016'!AC33</f>
        <v>13</v>
      </c>
      <c r="V384" s="316">
        <f>'7-f.  2016'!AD33</f>
        <v>13</v>
      </c>
      <c r="W384" s="316">
        <f>'7-f.  2016'!AE33</f>
        <v>13</v>
      </c>
      <c r="X384" s="316">
        <f>'7-f.  2016'!AF33</f>
        <v>13</v>
      </c>
      <c r="Y384" s="440">
        <v>1</v>
      </c>
      <c r="Z384" s="424"/>
      <c r="AA384" s="424"/>
      <c r="AB384" s="424"/>
      <c r="AC384" s="424"/>
      <c r="AD384" s="424"/>
      <c r="AE384" s="424"/>
      <c r="AF384" s="424"/>
      <c r="AG384" s="429"/>
      <c r="AH384" s="429"/>
      <c r="AI384" s="429"/>
      <c r="AJ384" s="429"/>
      <c r="AK384" s="429"/>
      <c r="AL384" s="429"/>
      <c r="AM384" s="317">
        <f>SUM(Y384:AL384)</f>
        <v>1</v>
      </c>
    </row>
    <row r="385" spans="2:42" ht="15" hidden="1" outlineLevel="1">
      <c r="B385" s="315" t="s">
        <v>292</v>
      </c>
      <c r="C385" s="312" t="s">
        <v>164</v>
      </c>
      <c r="D385" s="316"/>
      <c r="E385" s="316"/>
      <c r="F385" s="316"/>
      <c r="G385" s="316"/>
      <c r="H385" s="316"/>
      <c r="I385" s="316"/>
      <c r="J385" s="316"/>
      <c r="K385" s="316"/>
      <c r="L385" s="316"/>
      <c r="M385" s="316"/>
      <c r="N385" s="316">
        <f>N384</f>
        <v>0</v>
      </c>
      <c r="O385" s="316"/>
      <c r="P385" s="316"/>
      <c r="Q385" s="316"/>
      <c r="R385" s="316"/>
      <c r="S385" s="316"/>
      <c r="T385" s="316"/>
      <c r="U385" s="316"/>
      <c r="V385" s="316"/>
      <c r="W385" s="316"/>
      <c r="X385" s="316"/>
      <c r="Y385" s="425">
        <f>Y384</f>
        <v>1</v>
      </c>
      <c r="Z385" s="425">
        <f t="shared" si="1134"/>
        <v>0</v>
      </c>
      <c r="AA385" s="425">
        <f t="shared" si="1135"/>
        <v>0</v>
      </c>
      <c r="AB385" s="425">
        <f t="shared" si="1136"/>
        <v>0</v>
      </c>
      <c r="AC385" s="425">
        <f t="shared" si="1137"/>
        <v>0</v>
      </c>
      <c r="AD385" s="425">
        <f t="shared" si="1138"/>
        <v>0</v>
      </c>
      <c r="AE385" s="425">
        <f t="shared" si="1139"/>
        <v>0</v>
      </c>
      <c r="AF385" s="425">
        <f t="shared" si="1140"/>
        <v>0</v>
      </c>
      <c r="AG385" s="425">
        <f t="shared" si="1141"/>
        <v>0</v>
      </c>
      <c r="AH385" s="425">
        <f t="shared" si="1142"/>
        <v>0</v>
      </c>
      <c r="AI385" s="425">
        <f t="shared" si="1143"/>
        <v>0</v>
      </c>
      <c r="AJ385" s="425">
        <f t="shared" si="1144"/>
        <v>0</v>
      </c>
      <c r="AK385" s="425">
        <f t="shared" si="1145"/>
        <v>0</v>
      </c>
      <c r="AL385" s="425">
        <f t="shared" si="1146"/>
        <v>0</v>
      </c>
      <c r="AM385" s="327"/>
    </row>
    <row r="386" spans="2:42" ht="15" hidden="1" outlineLevel="1">
      <c r="B386" s="451"/>
      <c r="C386" s="326"/>
      <c r="D386" s="312"/>
      <c r="E386" s="312"/>
      <c r="F386" s="312"/>
      <c r="G386" s="312"/>
      <c r="H386" s="312"/>
      <c r="I386" s="312"/>
      <c r="J386" s="312"/>
      <c r="K386" s="312"/>
      <c r="L386" s="312"/>
      <c r="M386" s="312"/>
      <c r="N386" s="312"/>
      <c r="O386" s="312"/>
      <c r="P386" s="312"/>
      <c r="Q386" s="312"/>
      <c r="R386" s="312"/>
      <c r="S386" s="312"/>
      <c r="T386" s="312"/>
      <c r="U386" s="312"/>
      <c r="V386" s="312"/>
      <c r="W386" s="312"/>
      <c r="X386" s="312"/>
      <c r="Y386" s="322"/>
      <c r="Z386" s="322"/>
      <c r="AA386" s="322"/>
      <c r="AB386" s="322"/>
      <c r="AC386" s="322"/>
      <c r="AD386" s="322"/>
      <c r="AE386" s="322"/>
      <c r="AF386" s="322"/>
      <c r="AG386" s="322"/>
      <c r="AH386" s="322"/>
      <c r="AI386" s="322"/>
      <c r="AJ386" s="322"/>
      <c r="AK386" s="322"/>
      <c r="AL386" s="322"/>
      <c r="AM386" s="327"/>
    </row>
    <row r="387" spans="2:42" ht="15.6" collapsed="1">
      <c r="B387" s="348" t="s">
        <v>277</v>
      </c>
      <c r="C387" s="350"/>
      <c r="D387" s="350">
        <f>SUM(D221:D385)</f>
        <v>136593838.98537177</v>
      </c>
      <c r="E387" s="350"/>
      <c r="F387" s="350"/>
      <c r="G387" s="350"/>
      <c r="H387" s="350"/>
      <c r="I387" s="350"/>
      <c r="J387" s="350"/>
      <c r="K387" s="350"/>
      <c r="L387" s="350"/>
      <c r="M387" s="350"/>
      <c r="N387" s="350"/>
      <c r="O387" s="350">
        <f>SUM(O221:X385)</f>
        <v>157256.31002011558</v>
      </c>
      <c r="P387" s="350"/>
      <c r="Q387" s="350"/>
      <c r="R387" s="350"/>
      <c r="S387" s="350"/>
      <c r="T387" s="350"/>
      <c r="U387" s="350"/>
      <c r="V387" s="350"/>
      <c r="W387" s="350"/>
      <c r="X387" s="350"/>
      <c r="Y387" s="350">
        <f>IF(Y219="kWh",SUMPRODUCT(D221:D385,Y221:Y385))</f>
        <v>55659892.249621972</v>
      </c>
      <c r="Z387" s="350">
        <f>IF(Z219="kWh",SUMPRODUCT(D221:D385,Z221:Z385))</f>
        <v>11090992.278800024</v>
      </c>
      <c r="AA387" s="350">
        <f>IF(AA219="kw",SUMPRODUCT($N$221:$N$385,$O$221:$O$385,AA221:AA385),SUMPRODUCT($D$221:$D$385,AA221:AA385))</f>
        <v>131989.95246193898</v>
      </c>
      <c r="AB387" s="350">
        <f t="shared" ref="AB387:AL387" si="1147">IF(AB219="kw",SUMPRODUCT($N$221:$N$385,$O$221:$O$385,AB221:AB385),SUMPRODUCT($D$221:$D$385,AB221:AB385))</f>
        <v>0</v>
      </c>
      <c r="AC387" s="350">
        <f t="shared" si="1147"/>
        <v>0</v>
      </c>
      <c r="AD387" s="350">
        <f t="shared" si="1147"/>
        <v>0</v>
      </c>
      <c r="AE387" s="350">
        <f t="shared" si="1147"/>
        <v>0</v>
      </c>
      <c r="AF387" s="350">
        <f t="shared" si="1147"/>
        <v>0</v>
      </c>
      <c r="AG387" s="350">
        <f t="shared" si="1147"/>
        <v>0</v>
      </c>
      <c r="AH387" s="350">
        <f t="shared" si="1147"/>
        <v>0</v>
      </c>
      <c r="AI387" s="350">
        <f t="shared" si="1147"/>
        <v>0</v>
      </c>
      <c r="AJ387" s="350">
        <f t="shared" si="1147"/>
        <v>0</v>
      </c>
      <c r="AK387" s="350">
        <f t="shared" si="1147"/>
        <v>0</v>
      </c>
      <c r="AL387" s="350">
        <f t="shared" si="1147"/>
        <v>0</v>
      </c>
      <c r="AM387" s="351"/>
    </row>
    <row r="388" spans="2:42" ht="15.6">
      <c r="B388" s="409" t="s">
        <v>278</v>
      </c>
      <c r="C388" s="410"/>
      <c r="D388" s="410"/>
      <c r="E388" s="410"/>
      <c r="F388" s="410"/>
      <c r="G388" s="410"/>
      <c r="H388" s="410"/>
      <c r="I388" s="410"/>
      <c r="J388" s="410"/>
      <c r="K388" s="410"/>
      <c r="L388" s="410"/>
      <c r="M388" s="410"/>
      <c r="N388" s="410"/>
      <c r="O388" s="410"/>
      <c r="P388" s="410"/>
      <c r="Q388" s="410"/>
      <c r="R388" s="410"/>
      <c r="S388" s="410"/>
      <c r="T388" s="410"/>
      <c r="U388" s="410"/>
      <c r="V388" s="410"/>
      <c r="W388" s="410"/>
      <c r="X388" s="410"/>
      <c r="Y388" s="410">
        <f>HLOOKUP(Y218,'2. LRAMVA Threshold'!$B$42:$Q$53,8,FALSE)</f>
        <v>0</v>
      </c>
      <c r="Z388" s="410">
        <f>HLOOKUP(Z218,'2. LRAMVA Threshold'!$B$42:$Q$53,8,FALSE)</f>
        <v>0</v>
      </c>
      <c r="AA388" s="410">
        <f>HLOOKUP(AA218,'2. LRAMVA Threshold'!$B$42:$Q$53,8,FALSE)</f>
        <v>0</v>
      </c>
      <c r="AB388" s="410">
        <f>HLOOKUP(AB218,'2. LRAMVA Threshold'!$B$42:$Q$53,8,FALSE)</f>
        <v>0</v>
      </c>
      <c r="AC388" s="410">
        <f>HLOOKUP(AC218,'2. LRAMVA Threshold'!$B$42:$Q$53,8,FALSE)</f>
        <v>0</v>
      </c>
      <c r="AD388" s="410">
        <f>HLOOKUP(AD218,'2. LRAMVA Threshold'!$B$42:$Q$53,8,FALSE)</f>
        <v>0</v>
      </c>
      <c r="AE388" s="410">
        <f>HLOOKUP(AE218,'2. LRAMVA Threshold'!$B$42:$Q$53,8,FALSE)</f>
        <v>0</v>
      </c>
      <c r="AF388" s="410">
        <f>HLOOKUP(AF218,'2. LRAMVA Threshold'!$B$42:$Q$53,8,FALSE)</f>
        <v>0</v>
      </c>
      <c r="AG388" s="410">
        <f>HLOOKUP(AG218,'2. LRAMVA Threshold'!$B$42:$Q$53,8,FALSE)</f>
        <v>0</v>
      </c>
      <c r="AH388" s="410">
        <f>HLOOKUP(AH218,'2. LRAMVA Threshold'!$B$42:$Q$53,8,FALSE)</f>
        <v>0</v>
      </c>
      <c r="AI388" s="410">
        <f>HLOOKUP(AI218,'2. LRAMVA Threshold'!$B$42:$Q$53,8,FALSE)</f>
        <v>0</v>
      </c>
      <c r="AJ388" s="410">
        <f>HLOOKUP(AJ218,'2. LRAMVA Threshold'!$B$42:$Q$53,8,FALSE)</f>
        <v>0</v>
      </c>
      <c r="AK388" s="410">
        <f>HLOOKUP(AK218,'2. LRAMVA Threshold'!$B$42:$Q$53,8,FALSE)</f>
        <v>0</v>
      </c>
      <c r="AL388" s="410">
        <f>HLOOKUP(AL218,'2. LRAMVA Threshold'!$B$42:$Q$53,8,FALSE)</f>
        <v>0</v>
      </c>
      <c r="AM388" s="411"/>
    </row>
    <row r="389" spans="2:42" ht="15">
      <c r="B389" s="412"/>
      <c r="C389" s="446"/>
      <c r="D389" s="447"/>
      <c r="E389" s="447"/>
      <c r="F389" s="447"/>
      <c r="G389" s="447"/>
      <c r="H389" s="447"/>
      <c r="I389" s="447"/>
      <c r="J389" s="447"/>
      <c r="K389" s="447"/>
      <c r="L389" s="447"/>
      <c r="M389" s="447"/>
      <c r="N389" s="447"/>
      <c r="O389" s="448"/>
      <c r="P389" s="447"/>
      <c r="Q389" s="447"/>
      <c r="R389" s="447"/>
      <c r="S389" s="449"/>
      <c r="T389" s="449"/>
      <c r="U389" s="449"/>
      <c r="V389" s="449"/>
      <c r="W389" s="447"/>
      <c r="X389" s="447"/>
      <c r="Y389" s="450"/>
      <c r="Z389" s="450"/>
      <c r="AA389" s="450"/>
      <c r="AB389" s="450"/>
      <c r="AC389" s="450"/>
      <c r="AD389" s="450"/>
      <c r="AE389" s="450"/>
      <c r="AF389" s="413"/>
      <c r="AG389" s="413"/>
      <c r="AH389" s="413"/>
      <c r="AI389" s="413"/>
      <c r="AJ389" s="413"/>
      <c r="AK389" s="413"/>
      <c r="AL389" s="413"/>
      <c r="AM389" s="414"/>
    </row>
    <row r="390" spans="2:42" ht="15">
      <c r="B390" s="345" t="s">
        <v>279</v>
      </c>
      <c r="C390" s="358"/>
      <c r="D390" s="358"/>
      <c r="E390" s="394"/>
      <c r="F390" s="394"/>
      <c r="G390" s="394"/>
      <c r="H390" s="394"/>
      <c r="I390" s="394"/>
      <c r="J390" s="394"/>
      <c r="K390" s="394"/>
      <c r="L390" s="394"/>
      <c r="M390" s="394"/>
      <c r="N390" s="394"/>
      <c r="O390" s="312"/>
      <c r="P390" s="360"/>
      <c r="Q390" s="360"/>
      <c r="R390" s="360"/>
      <c r="S390" s="359"/>
      <c r="T390" s="359"/>
      <c r="U390" s="359"/>
      <c r="V390" s="359"/>
      <c r="W390" s="360"/>
      <c r="X390" s="360"/>
      <c r="Y390" s="361">
        <f>HLOOKUP(Y$35,'3.  Distribution Rates'!$C$122:$P$133,8,FALSE)</f>
        <v>0</v>
      </c>
      <c r="Z390" s="361">
        <f>HLOOKUP(Z$35,'3.  Distribution Rates'!$C$122:$P$133,8,FALSE)</f>
        <v>0</v>
      </c>
      <c r="AA390" s="361">
        <f>HLOOKUP(AA$35,'3.  Distribution Rates'!$C$122:$P$133,8,FALSE)</f>
        <v>0</v>
      </c>
      <c r="AB390" s="361">
        <f>HLOOKUP(AB$35,'3.  Distribution Rates'!$C$122:$P$133,8,FALSE)</f>
        <v>0</v>
      </c>
      <c r="AC390" s="361">
        <f>HLOOKUP(AC$35,'3.  Distribution Rates'!$C$122:$P$133,8,FALSE)</f>
        <v>0</v>
      </c>
      <c r="AD390" s="361">
        <f>HLOOKUP(AD$35,'3.  Distribution Rates'!$C$122:$P$133,8,FALSE)</f>
        <v>0</v>
      </c>
      <c r="AE390" s="361">
        <f>HLOOKUP(AE$35,'3.  Distribution Rates'!$C$122:$P$133,8,FALSE)</f>
        <v>0</v>
      </c>
      <c r="AF390" s="361">
        <f>HLOOKUP(AF$35,'3.  Distribution Rates'!$C$122:$P$133,8,FALSE)</f>
        <v>0</v>
      </c>
      <c r="AG390" s="361">
        <f>HLOOKUP(AG$35,'3.  Distribution Rates'!$C$122:$P$133,8,FALSE)</f>
        <v>0</v>
      </c>
      <c r="AH390" s="361">
        <f>HLOOKUP(AH$35,'3.  Distribution Rates'!$C$122:$P$133,8,FALSE)</f>
        <v>0</v>
      </c>
      <c r="AI390" s="361">
        <f>HLOOKUP(AI$35,'3.  Distribution Rates'!$C$122:$P$133,8,FALSE)</f>
        <v>0</v>
      </c>
      <c r="AJ390" s="361">
        <f>HLOOKUP(AJ$35,'3.  Distribution Rates'!$C$122:$P$133,8,FALSE)</f>
        <v>0</v>
      </c>
      <c r="AK390" s="361">
        <f>HLOOKUP(AK$35,'3.  Distribution Rates'!$C$122:$P$133,8,FALSE)</f>
        <v>0</v>
      </c>
      <c r="AL390" s="361">
        <f>HLOOKUP(AL$35,'3.  Distribution Rates'!$C$122:$P$133,8,FALSE)</f>
        <v>0</v>
      </c>
      <c r="AM390" s="395"/>
      <c r="AN390" s="361"/>
      <c r="AO390" s="361"/>
      <c r="AP390" s="361"/>
    </row>
    <row r="391" spans="2:42" ht="15">
      <c r="B391" s="345" t="s">
        <v>280</v>
      </c>
      <c r="C391" s="364"/>
      <c r="D391" s="330"/>
      <c r="E391" s="300"/>
      <c r="F391" s="300"/>
      <c r="G391" s="300"/>
      <c r="H391" s="300"/>
      <c r="I391" s="300"/>
      <c r="J391" s="300"/>
      <c r="K391" s="300"/>
      <c r="L391" s="300"/>
      <c r="M391" s="300"/>
      <c r="N391" s="300"/>
      <c r="O391" s="312"/>
      <c r="P391" s="300"/>
      <c r="Q391" s="300"/>
      <c r="R391" s="300"/>
      <c r="S391" s="330"/>
      <c r="T391" s="330"/>
      <c r="U391" s="330"/>
      <c r="V391" s="330"/>
      <c r="W391" s="300"/>
      <c r="X391" s="300"/>
      <c r="Y391" s="396"/>
      <c r="Z391" s="396"/>
      <c r="AA391" s="396"/>
      <c r="AB391" s="396"/>
      <c r="AC391" s="396"/>
      <c r="AD391" s="396"/>
      <c r="AE391" s="396"/>
      <c r="AF391" s="396">
        <f>'4.  2011-2014 LRAM'!AF139*AF390</f>
        <v>0</v>
      </c>
      <c r="AG391" s="396">
        <f>'4.  2011-2014 LRAM'!AG139*AG390</f>
        <v>0</v>
      </c>
      <c r="AH391" s="396">
        <f>'4.  2011-2014 LRAM'!AH139*AH390</f>
        <v>0</v>
      </c>
      <c r="AI391" s="396">
        <f>'4.  2011-2014 LRAM'!AI139*AI390</f>
        <v>0</v>
      </c>
      <c r="AJ391" s="396">
        <f>'4.  2011-2014 LRAM'!AJ139*AJ390</f>
        <v>0</v>
      </c>
      <c r="AK391" s="396">
        <f>'4.  2011-2014 LRAM'!AK139*AK390</f>
        <v>0</v>
      </c>
      <c r="AL391" s="396">
        <f>'4.  2011-2014 LRAM'!AL139*AL390</f>
        <v>0</v>
      </c>
      <c r="AM391" s="395">
        <f t="shared" ref="AM391:AM396" si="1148">SUM(Y391:AL391)</f>
        <v>0</v>
      </c>
    </row>
    <row r="392" spans="2:42" ht="15">
      <c r="B392" s="345" t="s">
        <v>281</v>
      </c>
      <c r="C392" s="364"/>
      <c r="D392" s="330"/>
      <c r="E392" s="300"/>
      <c r="F392" s="300"/>
      <c r="G392" s="300"/>
      <c r="H392" s="300"/>
      <c r="I392" s="300"/>
      <c r="J392" s="300"/>
      <c r="K392" s="300"/>
      <c r="L392" s="300"/>
      <c r="M392" s="300"/>
      <c r="N392" s="300"/>
      <c r="O392" s="312"/>
      <c r="P392" s="300"/>
      <c r="Q392" s="300"/>
      <c r="R392" s="300"/>
      <c r="S392" s="330"/>
      <c r="T392" s="330"/>
      <c r="U392" s="330"/>
      <c r="V392" s="330"/>
      <c r="W392" s="300"/>
      <c r="X392" s="300"/>
      <c r="Y392" s="396"/>
      <c r="Z392" s="396"/>
      <c r="AA392" s="396"/>
      <c r="AB392" s="396"/>
      <c r="AC392" s="396"/>
      <c r="AD392" s="396"/>
      <c r="AE392" s="396"/>
      <c r="AF392" s="396">
        <f>'4.  2011-2014 LRAM'!AF268*AF390</f>
        <v>0</v>
      </c>
      <c r="AG392" s="396">
        <f>'4.  2011-2014 LRAM'!AG268*AG390</f>
        <v>0</v>
      </c>
      <c r="AH392" s="396">
        <f>'4.  2011-2014 LRAM'!AH268*AH390</f>
        <v>0</v>
      </c>
      <c r="AI392" s="396">
        <f>'4.  2011-2014 LRAM'!AI268*AI390</f>
        <v>0</v>
      </c>
      <c r="AJ392" s="396">
        <f>'4.  2011-2014 LRAM'!AJ268*AJ390</f>
        <v>0</v>
      </c>
      <c r="AK392" s="396">
        <f>'4.  2011-2014 LRAM'!AK268*AK390</f>
        <v>0</v>
      </c>
      <c r="AL392" s="396">
        <f>'4.  2011-2014 LRAM'!AL268*AL390</f>
        <v>0</v>
      </c>
      <c r="AM392" s="395">
        <f t="shared" si="1148"/>
        <v>0</v>
      </c>
    </row>
    <row r="393" spans="2:42" ht="15">
      <c r="B393" s="345" t="s">
        <v>282</v>
      </c>
      <c r="C393" s="364"/>
      <c r="D393" s="330"/>
      <c r="E393" s="300"/>
      <c r="F393" s="300"/>
      <c r="G393" s="300"/>
      <c r="H393" s="300"/>
      <c r="I393" s="300"/>
      <c r="J393" s="300"/>
      <c r="K393" s="300"/>
      <c r="L393" s="300"/>
      <c r="M393" s="300"/>
      <c r="N393" s="300"/>
      <c r="O393" s="312"/>
      <c r="P393" s="300"/>
      <c r="Q393" s="300"/>
      <c r="R393" s="300"/>
      <c r="S393" s="330"/>
      <c r="T393" s="330"/>
      <c r="U393" s="330"/>
      <c r="V393" s="330"/>
      <c r="W393" s="300"/>
      <c r="X393" s="300"/>
      <c r="Y393" s="396"/>
      <c r="Z393" s="396"/>
      <c r="AA393" s="396"/>
      <c r="AB393" s="396"/>
      <c r="AC393" s="396"/>
      <c r="AD393" s="396"/>
      <c r="AE393" s="396"/>
      <c r="AF393" s="396">
        <f>'4.  2011-2014 LRAM'!AF397*AF390</f>
        <v>0</v>
      </c>
      <c r="AG393" s="396">
        <f>'4.  2011-2014 LRAM'!AG397*AG390</f>
        <v>0</v>
      </c>
      <c r="AH393" s="396">
        <f>'4.  2011-2014 LRAM'!AH397*AH390</f>
        <v>0</v>
      </c>
      <c r="AI393" s="396">
        <f>'4.  2011-2014 LRAM'!AI397*AI390</f>
        <v>0</v>
      </c>
      <c r="AJ393" s="396">
        <f>'4.  2011-2014 LRAM'!AJ397*AJ390</f>
        <v>0</v>
      </c>
      <c r="AK393" s="396">
        <f>'4.  2011-2014 LRAM'!AK397*AK390</f>
        <v>0</v>
      </c>
      <c r="AL393" s="396">
        <f>'4.  2011-2014 LRAM'!AL397*AL390</f>
        <v>0</v>
      </c>
      <c r="AM393" s="395">
        <f t="shared" si="1148"/>
        <v>0</v>
      </c>
    </row>
    <row r="394" spans="2:42" ht="15">
      <c r="B394" s="345" t="s">
        <v>283</v>
      </c>
      <c r="C394" s="364"/>
      <c r="D394" s="330"/>
      <c r="E394" s="300"/>
      <c r="F394" s="300"/>
      <c r="G394" s="300"/>
      <c r="H394" s="300"/>
      <c r="I394" s="300"/>
      <c r="J394" s="300"/>
      <c r="K394" s="300"/>
      <c r="L394" s="300"/>
      <c r="M394" s="300"/>
      <c r="N394" s="300"/>
      <c r="O394" s="312"/>
      <c r="P394" s="300"/>
      <c r="Q394" s="300"/>
      <c r="R394" s="300"/>
      <c r="S394" s="330"/>
      <c r="T394" s="330"/>
      <c r="U394" s="330"/>
      <c r="V394" s="330"/>
      <c r="W394" s="300"/>
      <c r="X394" s="300"/>
      <c r="Y394" s="396"/>
      <c r="Z394" s="396"/>
      <c r="AA394" s="396"/>
      <c r="AB394" s="396"/>
      <c r="AC394" s="396"/>
      <c r="AD394" s="396"/>
      <c r="AE394" s="396"/>
      <c r="AF394" s="396">
        <f>'4.  2011-2014 LRAM'!AF527*AF390</f>
        <v>0</v>
      </c>
      <c r="AG394" s="396">
        <f>'4.  2011-2014 LRAM'!AG527*AG390</f>
        <v>0</v>
      </c>
      <c r="AH394" s="396">
        <f>'4.  2011-2014 LRAM'!AH527*AH390</f>
        <v>0</v>
      </c>
      <c r="AI394" s="396">
        <f>'4.  2011-2014 LRAM'!AI527*AI390</f>
        <v>0</v>
      </c>
      <c r="AJ394" s="396">
        <f>'4.  2011-2014 LRAM'!AJ527*AJ390</f>
        <v>0</v>
      </c>
      <c r="AK394" s="396">
        <f>'4.  2011-2014 LRAM'!AK527*AK390</f>
        <v>0</v>
      </c>
      <c r="AL394" s="396">
        <f>'4.  2011-2014 LRAM'!AL527*AL390</f>
        <v>0</v>
      </c>
      <c r="AM394" s="395">
        <f t="shared" si="1148"/>
        <v>0</v>
      </c>
    </row>
    <row r="395" spans="2:42" ht="15">
      <c r="B395" s="345" t="s">
        <v>284</v>
      </c>
      <c r="C395" s="364"/>
      <c r="D395" s="330"/>
      <c r="E395" s="300"/>
      <c r="F395" s="300"/>
      <c r="G395" s="300"/>
      <c r="H395" s="300"/>
      <c r="I395" s="300"/>
      <c r="J395" s="300"/>
      <c r="K395" s="300"/>
      <c r="L395" s="300"/>
      <c r="M395" s="300"/>
      <c r="N395" s="300"/>
      <c r="O395" s="312"/>
      <c r="P395" s="300"/>
      <c r="Q395" s="300"/>
      <c r="R395" s="300"/>
      <c r="S395" s="330"/>
      <c r="T395" s="330"/>
      <c r="U395" s="330"/>
      <c r="V395" s="330"/>
      <c r="W395" s="300"/>
      <c r="X395" s="300"/>
      <c r="Y395" s="396"/>
      <c r="Z395" s="396"/>
      <c r="AA395" s="396"/>
      <c r="AB395" s="396"/>
      <c r="AC395" s="396"/>
      <c r="AD395" s="396"/>
      <c r="AE395" s="396"/>
      <c r="AF395" s="396">
        <f t="shared" ref="AF395:AL395" si="1149">AF208*AF390</f>
        <v>0</v>
      </c>
      <c r="AG395" s="396">
        <f t="shared" si="1149"/>
        <v>0</v>
      </c>
      <c r="AH395" s="396">
        <f t="shared" si="1149"/>
        <v>0</v>
      </c>
      <c r="AI395" s="396">
        <f t="shared" si="1149"/>
        <v>0</v>
      </c>
      <c r="AJ395" s="396">
        <f t="shared" si="1149"/>
        <v>0</v>
      </c>
      <c r="AK395" s="396">
        <f t="shared" si="1149"/>
        <v>0</v>
      </c>
      <c r="AL395" s="396">
        <f t="shared" si="1149"/>
        <v>0</v>
      </c>
      <c r="AM395" s="395">
        <f t="shared" si="1148"/>
        <v>0</v>
      </c>
    </row>
    <row r="396" spans="2:42" ht="15">
      <c r="B396" s="345" t="s">
        <v>293</v>
      </c>
      <c r="C396" s="364"/>
      <c r="D396" s="330"/>
      <c r="E396" s="300"/>
      <c r="F396" s="300"/>
      <c r="G396" s="300"/>
      <c r="H396" s="300"/>
      <c r="I396" s="300"/>
      <c r="J396" s="300"/>
      <c r="K396" s="300"/>
      <c r="L396" s="300"/>
      <c r="M396" s="300"/>
      <c r="N396" s="300"/>
      <c r="O396" s="312"/>
      <c r="P396" s="300"/>
      <c r="Q396" s="300"/>
      <c r="R396" s="300"/>
      <c r="S396" s="330"/>
      <c r="T396" s="330"/>
      <c r="U396" s="330"/>
      <c r="V396" s="330"/>
      <c r="W396" s="300"/>
      <c r="X396" s="300"/>
      <c r="Y396" s="396"/>
      <c r="Z396" s="396"/>
      <c r="AA396" s="396"/>
      <c r="AB396" s="396"/>
      <c r="AC396" s="396"/>
      <c r="AD396" s="396"/>
      <c r="AE396" s="396"/>
      <c r="AF396" s="396">
        <f t="shared" ref="AF396:AL396" si="1150">AF387*AF390</f>
        <v>0</v>
      </c>
      <c r="AG396" s="396">
        <f t="shared" si="1150"/>
        <v>0</v>
      </c>
      <c r="AH396" s="396">
        <f t="shared" si="1150"/>
        <v>0</v>
      </c>
      <c r="AI396" s="396">
        <f t="shared" si="1150"/>
        <v>0</v>
      </c>
      <c r="AJ396" s="396">
        <f t="shared" si="1150"/>
        <v>0</v>
      </c>
      <c r="AK396" s="396">
        <f t="shared" si="1150"/>
        <v>0</v>
      </c>
      <c r="AL396" s="396">
        <f t="shared" si="1150"/>
        <v>0</v>
      </c>
      <c r="AM396" s="395">
        <f t="shared" si="1148"/>
        <v>0</v>
      </c>
    </row>
    <row r="397" spans="2:42" ht="15.6">
      <c r="B397" s="368" t="s">
        <v>285</v>
      </c>
      <c r="C397" s="364"/>
      <c r="D397" s="356"/>
      <c r="E397" s="354"/>
      <c r="F397" s="354"/>
      <c r="G397" s="354"/>
      <c r="H397" s="354"/>
      <c r="I397" s="354"/>
      <c r="J397" s="354"/>
      <c r="K397" s="354"/>
      <c r="L397" s="354"/>
      <c r="M397" s="354"/>
      <c r="N397" s="354"/>
      <c r="O397" s="321"/>
      <c r="P397" s="354"/>
      <c r="Q397" s="354"/>
      <c r="R397" s="354"/>
      <c r="S397" s="356"/>
      <c r="T397" s="356"/>
      <c r="U397" s="356"/>
      <c r="V397" s="356"/>
      <c r="W397" s="354"/>
      <c r="X397" s="354"/>
      <c r="Y397" s="365"/>
      <c r="Z397" s="365"/>
      <c r="AA397" s="365"/>
      <c r="AB397" s="365"/>
      <c r="AC397" s="365"/>
      <c r="AD397" s="365"/>
      <c r="AE397" s="365"/>
      <c r="AF397" s="365">
        <f>SUM(AF391:AF396)</f>
        <v>0</v>
      </c>
      <c r="AG397" s="365">
        <f t="shared" ref="AG397:AL397" si="1151">SUM(AG391:AG396)</f>
        <v>0</v>
      </c>
      <c r="AH397" s="365">
        <f t="shared" si="1151"/>
        <v>0</v>
      </c>
      <c r="AI397" s="365">
        <f t="shared" si="1151"/>
        <v>0</v>
      </c>
      <c r="AJ397" s="365">
        <f t="shared" si="1151"/>
        <v>0</v>
      </c>
      <c r="AK397" s="365">
        <f t="shared" si="1151"/>
        <v>0</v>
      </c>
      <c r="AL397" s="365">
        <f t="shared" si="1151"/>
        <v>0</v>
      </c>
      <c r="AM397" s="367">
        <f>SUM(AM391:AM396)</f>
        <v>0</v>
      </c>
    </row>
    <row r="398" spans="2:42" ht="15.6">
      <c r="B398" s="368" t="s">
        <v>286</v>
      </c>
      <c r="C398" s="364"/>
      <c r="D398" s="369"/>
      <c r="E398" s="354"/>
      <c r="F398" s="354"/>
      <c r="G398" s="354"/>
      <c r="H398" s="354"/>
      <c r="I398" s="354"/>
      <c r="J398" s="354"/>
      <c r="K398" s="354"/>
      <c r="L398" s="354"/>
      <c r="M398" s="354"/>
      <c r="N398" s="354"/>
      <c r="O398" s="321"/>
      <c r="P398" s="354"/>
      <c r="Q398" s="354"/>
      <c r="R398" s="354"/>
      <c r="S398" s="356"/>
      <c r="T398" s="356"/>
      <c r="U398" s="356"/>
      <c r="V398" s="356"/>
      <c r="W398" s="354"/>
      <c r="X398" s="354"/>
      <c r="Y398" s="366"/>
      <c r="Z398" s="366"/>
      <c r="AA398" s="366"/>
      <c r="AB398" s="366"/>
      <c r="AC398" s="366"/>
      <c r="AD398" s="366"/>
      <c r="AE398" s="366"/>
      <c r="AF398" s="366">
        <f>AF388*AF390</f>
        <v>0</v>
      </c>
      <c r="AG398" s="366">
        <f t="shared" ref="AG398:AL398" si="1152">AG388*AG390</f>
        <v>0</v>
      </c>
      <c r="AH398" s="366">
        <f t="shared" si="1152"/>
        <v>0</v>
      </c>
      <c r="AI398" s="366">
        <f t="shared" si="1152"/>
        <v>0</v>
      </c>
      <c r="AJ398" s="366">
        <f t="shared" si="1152"/>
        <v>0</v>
      </c>
      <c r="AK398" s="366">
        <f t="shared" si="1152"/>
        <v>0</v>
      </c>
      <c r="AL398" s="366">
        <f t="shared" si="1152"/>
        <v>0</v>
      </c>
      <c r="AM398" s="367">
        <f>SUM(Y398:AL398)</f>
        <v>0</v>
      </c>
    </row>
    <row r="399" spans="2:42" ht="15.6">
      <c r="B399" s="368" t="s">
        <v>287</v>
      </c>
      <c r="C399" s="364"/>
      <c r="D399" s="369"/>
      <c r="E399" s="354"/>
      <c r="F399" s="354"/>
      <c r="G399" s="354"/>
      <c r="H399" s="354"/>
      <c r="I399" s="354"/>
      <c r="J399" s="354"/>
      <c r="K399" s="354"/>
      <c r="L399" s="354"/>
      <c r="M399" s="354"/>
      <c r="N399" s="354"/>
      <c r="O399" s="321"/>
      <c r="P399" s="354"/>
      <c r="Q399" s="354"/>
      <c r="R399" s="354"/>
      <c r="S399" s="369"/>
      <c r="T399" s="369"/>
      <c r="U399" s="369"/>
      <c r="V399" s="369"/>
      <c r="W399" s="354"/>
      <c r="X399" s="354"/>
      <c r="Y399" s="370"/>
      <c r="Z399" s="370"/>
      <c r="AA399" s="370"/>
      <c r="AB399" s="370"/>
      <c r="AC399" s="370"/>
      <c r="AD399" s="370"/>
      <c r="AE399" s="370"/>
      <c r="AF399" s="370"/>
      <c r="AG399" s="370"/>
      <c r="AH399" s="370"/>
      <c r="AI399" s="370"/>
      <c r="AJ399" s="370"/>
      <c r="AK399" s="370"/>
      <c r="AL399" s="370"/>
      <c r="AM399" s="367">
        <f>AM397-AM398</f>
        <v>0</v>
      </c>
    </row>
    <row r="400" spans="2:42" ht="15">
      <c r="B400" s="345"/>
      <c r="C400" s="369"/>
      <c r="D400" s="369"/>
      <c r="E400" s="354"/>
      <c r="F400" s="354"/>
      <c r="G400" s="354"/>
      <c r="H400" s="354"/>
      <c r="I400" s="354"/>
      <c r="J400" s="354"/>
      <c r="K400" s="354"/>
      <c r="L400" s="354"/>
      <c r="M400" s="354"/>
      <c r="N400" s="354"/>
      <c r="O400" s="321"/>
      <c r="P400" s="354"/>
      <c r="Q400" s="354"/>
      <c r="R400" s="354"/>
      <c r="S400" s="369"/>
      <c r="T400" s="364"/>
      <c r="U400" s="369"/>
      <c r="V400" s="369"/>
      <c r="W400" s="354"/>
      <c r="X400" s="354"/>
      <c r="Y400" s="371"/>
      <c r="Z400" s="371"/>
      <c r="AA400" s="371"/>
      <c r="AB400" s="371"/>
      <c r="AC400" s="371"/>
      <c r="AD400" s="371"/>
      <c r="AE400" s="371"/>
      <c r="AF400" s="371"/>
      <c r="AG400" s="371"/>
      <c r="AH400" s="371"/>
      <c r="AI400" s="371"/>
      <c r="AJ400" s="371"/>
      <c r="AK400" s="371"/>
      <c r="AL400" s="371"/>
      <c r="AM400" s="367"/>
    </row>
    <row r="401" spans="1:39" ht="15">
      <c r="B401" s="453" t="s">
        <v>288</v>
      </c>
      <c r="C401" s="325"/>
      <c r="D401" s="300"/>
      <c r="E401" s="300"/>
      <c r="F401" s="300"/>
      <c r="G401" s="300"/>
      <c r="H401" s="300"/>
      <c r="I401" s="300"/>
      <c r="J401" s="300"/>
      <c r="K401" s="300"/>
      <c r="L401" s="300"/>
      <c r="M401" s="300"/>
      <c r="N401" s="300"/>
      <c r="O401" s="376"/>
      <c r="P401" s="300"/>
      <c r="Q401" s="300"/>
      <c r="R401" s="300"/>
      <c r="S401" s="325"/>
      <c r="T401" s="330"/>
      <c r="U401" s="330"/>
      <c r="V401" s="300"/>
      <c r="W401" s="300"/>
      <c r="X401" s="330"/>
      <c r="Y401" s="312">
        <f>SUMPRODUCT(E221:E382,Y221:Y382)</f>
        <v>44037972.214924484</v>
      </c>
      <c r="Z401" s="312">
        <f>SUMPRODUCT(E221:E382,Z221:Z382)</f>
        <v>11113995.637483273</v>
      </c>
      <c r="AA401" s="312">
        <f t="shared" ref="AA401:AL401" si="1153">IF(AA219="kw",SUMPRODUCT($N$221:$N$382,$P$221:$P$382,AA221:AA382),SUMPRODUCT($E$221:$E$382,AA221:AA382))</f>
        <v>131342.92975235108</v>
      </c>
      <c r="AB401" s="312">
        <f t="shared" si="1153"/>
        <v>0</v>
      </c>
      <c r="AC401" s="312">
        <f t="shared" si="1153"/>
        <v>0</v>
      </c>
      <c r="AD401" s="312">
        <f t="shared" si="1153"/>
        <v>0</v>
      </c>
      <c r="AE401" s="312">
        <f t="shared" si="1153"/>
        <v>0</v>
      </c>
      <c r="AF401" s="312">
        <f t="shared" si="1153"/>
        <v>0</v>
      </c>
      <c r="AG401" s="312">
        <f t="shared" si="1153"/>
        <v>0</v>
      </c>
      <c r="AH401" s="312">
        <f t="shared" si="1153"/>
        <v>0</v>
      </c>
      <c r="AI401" s="312">
        <f t="shared" si="1153"/>
        <v>0</v>
      </c>
      <c r="AJ401" s="312">
        <f t="shared" si="1153"/>
        <v>0</v>
      </c>
      <c r="AK401" s="312">
        <f t="shared" si="1153"/>
        <v>0</v>
      </c>
      <c r="AL401" s="312">
        <f t="shared" si="1153"/>
        <v>0</v>
      </c>
      <c r="AM401" s="367"/>
    </row>
    <row r="402" spans="1:39" ht="15">
      <c r="B402" s="453" t="s">
        <v>289</v>
      </c>
      <c r="C402" s="325"/>
      <c r="D402" s="300"/>
      <c r="E402" s="300"/>
      <c r="F402" s="300"/>
      <c r="G402" s="300"/>
      <c r="H402" s="300"/>
      <c r="I402" s="300"/>
      <c r="J402" s="300"/>
      <c r="K402" s="300"/>
      <c r="L402" s="300"/>
      <c r="M402" s="300"/>
      <c r="N402" s="300"/>
      <c r="O402" s="376"/>
      <c r="P402" s="300"/>
      <c r="Q402" s="300"/>
      <c r="R402" s="300"/>
      <c r="S402" s="325"/>
      <c r="T402" s="330"/>
      <c r="U402" s="330"/>
      <c r="V402" s="300"/>
      <c r="W402" s="300"/>
      <c r="X402" s="330"/>
      <c r="Y402" s="312">
        <f>SUMPRODUCT(F221:F382,Y221:Y382)</f>
        <v>44037972.214924484</v>
      </c>
      <c r="Z402" s="312">
        <f>SUMPRODUCT(F221:F382,Z221:Z382)</f>
        <v>11118296.78688495</v>
      </c>
      <c r="AA402" s="312">
        <f t="shared" ref="AA402:AL402" si="1154">IF(AA219="kw",SUMPRODUCT($N$221:$N$382,$Q$221:$Q$382,AA221:AA382),SUMPRODUCT($F$221:$F$382,AA221:AA382))</f>
        <v>131128.76335235106</v>
      </c>
      <c r="AB402" s="312">
        <f t="shared" si="1154"/>
        <v>0</v>
      </c>
      <c r="AC402" s="312">
        <f t="shared" si="1154"/>
        <v>0</v>
      </c>
      <c r="AD402" s="312">
        <f t="shared" si="1154"/>
        <v>0</v>
      </c>
      <c r="AE402" s="312">
        <f t="shared" si="1154"/>
        <v>0</v>
      </c>
      <c r="AF402" s="312">
        <f t="shared" si="1154"/>
        <v>0</v>
      </c>
      <c r="AG402" s="312">
        <f t="shared" si="1154"/>
        <v>0</v>
      </c>
      <c r="AH402" s="312">
        <f t="shared" si="1154"/>
        <v>0</v>
      </c>
      <c r="AI402" s="312">
        <f t="shared" si="1154"/>
        <v>0</v>
      </c>
      <c r="AJ402" s="312">
        <f t="shared" si="1154"/>
        <v>0</v>
      </c>
      <c r="AK402" s="312">
        <f t="shared" si="1154"/>
        <v>0</v>
      </c>
      <c r="AL402" s="312">
        <f t="shared" si="1154"/>
        <v>0</v>
      </c>
      <c r="AM402" s="357"/>
    </row>
    <row r="403" spans="1:39" ht="15">
      <c r="B403" s="453" t="s">
        <v>290</v>
      </c>
      <c r="C403" s="325"/>
      <c r="D403" s="300"/>
      <c r="E403" s="300"/>
      <c r="F403" s="300"/>
      <c r="G403" s="300"/>
      <c r="H403" s="300"/>
      <c r="I403" s="300"/>
      <c r="J403" s="300"/>
      <c r="K403" s="300"/>
      <c r="L403" s="300"/>
      <c r="M403" s="300"/>
      <c r="N403" s="300"/>
      <c r="O403" s="376"/>
      <c r="P403" s="300"/>
      <c r="Q403" s="300"/>
      <c r="R403" s="300"/>
      <c r="S403" s="325"/>
      <c r="T403" s="330"/>
      <c r="U403" s="330"/>
      <c r="V403" s="300"/>
      <c r="W403" s="300"/>
      <c r="X403" s="330"/>
      <c r="Y403" s="312">
        <f>SUMPRODUCT(G221:G382,Y221:Y382)</f>
        <v>40014022</v>
      </c>
      <c r="Z403" s="312">
        <f>SUMPRODUCT(G221:G382,Z221:Z382)</f>
        <v>8960634.25</v>
      </c>
      <c r="AA403" s="312">
        <f t="shared" ref="AA403:AL403" si="1155">IF(AA219="kw",SUMPRODUCT($N$221:$N$382,$R$221:$R$382,AA221:AA382),SUMPRODUCT($G$221:$G$382,AA221:AA382))</f>
        <v>104498.64</v>
      </c>
      <c r="AB403" s="312">
        <f t="shared" si="1155"/>
        <v>0</v>
      </c>
      <c r="AC403" s="312">
        <f t="shared" si="1155"/>
        <v>0</v>
      </c>
      <c r="AD403" s="312">
        <f t="shared" si="1155"/>
        <v>0</v>
      </c>
      <c r="AE403" s="312">
        <f t="shared" si="1155"/>
        <v>0</v>
      </c>
      <c r="AF403" s="312">
        <f t="shared" si="1155"/>
        <v>0</v>
      </c>
      <c r="AG403" s="312">
        <f t="shared" si="1155"/>
        <v>0</v>
      </c>
      <c r="AH403" s="312">
        <f t="shared" si="1155"/>
        <v>0</v>
      </c>
      <c r="AI403" s="312">
        <f t="shared" si="1155"/>
        <v>0</v>
      </c>
      <c r="AJ403" s="312">
        <f t="shared" si="1155"/>
        <v>0</v>
      </c>
      <c r="AK403" s="312">
        <f t="shared" si="1155"/>
        <v>0</v>
      </c>
      <c r="AL403" s="312">
        <f t="shared" si="1155"/>
        <v>0</v>
      </c>
      <c r="AM403" s="357"/>
    </row>
    <row r="404" spans="1:39" ht="15">
      <c r="B404" s="454" t="s">
        <v>291</v>
      </c>
      <c r="C404" s="383"/>
      <c r="D404" s="402"/>
      <c r="E404" s="402"/>
      <c r="F404" s="402"/>
      <c r="G404" s="402"/>
      <c r="H404" s="402"/>
      <c r="I404" s="402"/>
      <c r="J404" s="402"/>
      <c r="K404" s="402"/>
      <c r="L404" s="402"/>
      <c r="M404" s="402"/>
      <c r="N404" s="402"/>
      <c r="O404" s="401"/>
      <c r="P404" s="402"/>
      <c r="Q404" s="402"/>
      <c r="R404" s="402"/>
      <c r="S404" s="383"/>
      <c r="T404" s="403"/>
      <c r="U404" s="403"/>
      <c r="V404" s="402"/>
      <c r="W404" s="402"/>
      <c r="X404" s="403"/>
      <c r="Y404" s="347">
        <f>SUMPRODUCT(H221:H382,Y221:Y382)</f>
        <v>40014022</v>
      </c>
      <c r="Z404" s="347">
        <f>SUMPRODUCT(H221:H382,Z221:Z382)</f>
        <v>8893875.8500000015</v>
      </c>
      <c r="AA404" s="347">
        <f t="shared" ref="AA404:AL404" si="1156">IF(AA219="kw",SUMPRODUCT($N$221:$N$382,$S$221:$S$382,AA221:AA382),SUMPRODUCT($H$221:$H$382,AA221:AA382))</f>
        <v>104498.64</v>
      </c>
      <c r="AB404" s="347">
        <f t="shared" si="1156"/>
        <v>0</v>
      </c>
      <c r="AC404" s="347">
        <f t="shared" si="1156"/>
        <v>0</v>
      </c>
      <c r="AD404" s="347">
        <f t="shared" si="1156"/>
        <v>0</v>
      </c>
      <c r="AE404" s="347">
        <f t="shared" si="1156"/>
        <v>0</v>
      </c>
      <c r="AF404" s="347">
        <f t="shared" si="1156"/>
        <v>0</v>
      </c>
      <c r="AG404" s="347">
        <f t="shared" si="1156"/>
        <v>0</v>
      </c>
      <c r="AH404" s="347">
        <f t="shared" si="1156"/>
        <v>0</v>
      </c>
      <c r="AI404" s="347">
        <f t="shared" si="1156"/>
        <v>0</v>
      </c>
      <c r="AJ404" s="347">
        <f t="shared" si="1156"/>
        <v>0</v>
      </c>
      <c r="AK404" s="347">
        <f t="shared" si="1156"/>
        <v>0</v>
      </c>
      <c r="AL404" s="347">
        <f t="shared" si="1156"/>
        <v>0</v>
      </c>
      <c r="AM404" s="404"/>
    </row>
    <row r="405" spans="1:39" ht="21" customHeight="1">
      <c r="B405" s="386" t="s">
        <v>226</v>
      </c>
      <c r="C405" s="405"/>
      <c r="D405" s="406"/>
      <c r="E405" s="406"/>
      <c r="F405" s="406"/>
      <c r="G405" s="406"/>
      <c r="H405" s="406"/>
      <c r="I405" s="406"/>
      <c r="J405" s="406"/>
      <c r="K405" s="406"/>
      <c r="L405" s="406"/>
      <c r="M405" s="406"/>
      <c r="N405" s="406"/>
      <c r="O405" s="406"/>
      <c r="P405" s="406"/>
      <c r="Q405" s="406"/>
      <c r="R405" s="406"/>
      <c r="S405" s="389"/>
      <c r="T405" s="390"/>
      <c r="U405" s="406"/>
      <c r="V405" s="406"/>
      <c r="W405" s="406"/>
      <c r="X405" s="406"/>
      <c r="Y405" s="423"/>
      <c r="Z405" s="423"/>
      <c r="AA405" s="423"/>
      <c r="AB405" s="423"/>
      <c r="AC405" s="423"/>
      <c r="AD405" s="423"/>
      <c r="AE405" s="423"/>
      <c r="AF405" s="423"/>
      <c r="AG405" s="423"/>
      <c r="AH405" s="423"/>
      <c r="AI405" s="423"/>
      <c r="AJ405" s="423"/>
      <c r="AK405" s="423"/>
      <c r="AL405" s="423"/>
      <c r="AM405" s="407"/>
    </row>
    <row r="408" spans="1:39" ht="15.6">
      <c r="B408" s="301" t="s">
        <v>294</v>
      </c>
      <c r="C408" s="302"/>
      <c r="D408" s="613" t="s">
        <v>578</v>
      </c>
      <c r="E408" s="275"/>
      <c r="F408" s="615" t="s">
        <v>589</v>
      </c>
      <c r="G408" s="275"/>
      <c r="H408" s="275"/>
      <c r="I408" s="275"/>
      <c r="J408" s="275"/>
      <c r="K408" s="275"/>
      <c r="L408" s="275"/>
      <c r="M408" s="275"/>
      <c r="N408" s="275"/>
      <c r="O408" s="302"/>
      <c r="P408" s="275"/>
      <c r="Q408" s="275"/>
      <c r="R408" s="275"/>
      <c r="S408" s="275"/>
      <c r="T408" s="275"/>
      <c r="U408" s="275"/>
      <c r="V408" s="275"/>
      <c r="W408" s="275"/>
      <c r="X408" s="275"/>
      <c r="Y408" s="292"/>
      <c r="Z408" s="289"/>
      <c r="AA408" s="289"/>
      <c r="AB408" s="289"/>
      <c r="AC408" s="289"/>
      <c r="AD408" s="289"/>
      <c r="AE408" s="289"/>
      <c r="AF408" s="289"/>
      <c r="AG408" s="289"/>
      <c r="AH408" s="289"/>
      <c r="AI408" s="289"/>
      <c r="AJ408" s="289"/>
      <c r="AK408" s="289"/>
      <c r="AL408" s="289"/>
      <c r="AM408" s="303"/>
    </row>
    <row r="409" spans="1:39" ht="33.75" customHeight="1">
      <c r="B409" s="938" t="s">
        <v>213</v>
      </c>
      <c r="C409" s="940" t="s">
        <v>33</v>
      </c>
      <c r="D409" s="305" t="s">
        <v>427</v>
      </c>
      <c r="E409" s="942" t="s">
        <v>211</v>
      </c>
      <c r="F409" s="943"/>
      <c r="G409" s="943"/>
      <c r="H409" s="943"/>
      <c r="I409" s="943"/>
      <c r="J409" s="943"/>
      <c r="K409" s="943"/>
      <c r="L409" s="943"/>
      <c r="M409" s="944"/>
      <c r="N409" s="949" t="s">
        <v>215</v>
      </c>
      <c r="O409" s="305" t="s">
        <v>428</v>
      </c>
      <c r="P409" s="942" t="s">
        <v>214</v>
      </c>
      <c r="Q409" s="943"/>
      <c r="R409" s="943"/>
      <c r="S409" s="943"/>
      <c r="T409" s="943"/>
      <c r="U409" s="943"/>
      <c r="V409" s="943"/>
      <c r="W409" s="943"/>
      <c r="X409" s="944"/>
      <c r="Y409" s="946" t="s">
        <v>246</v>
      </c>
      <c r="Z409" s="947"/>
      <c r="AA409" s="947"/>
      <c r="AB409" s="947"/>
      <c r="AC409" s="947"/>
      <c r="AD409" s="947"/>
      <c r="AE409" s="947"/>
      <c r="AF409" s="947"/>
      <c r="AG409" s="947"/>
      <c r="AH409" s="947"/>
      <c r="AI409" s="947"/>
      <c r="AJ409" s="947"/>
      <c r="AK409" s="947"/>
      <c r="AL409" s="947"/>
      <c r="AM409" s="948"/>
    </row>
    <row r="410" spans="1:39" ht="61.5" customHeight="1">
      <c r="B410" s="939"/>
      <c r="C410" s="941"/>
      <c r="D410" s="306">
        <v>2017</v>
      </c>
      <c r="E410" s="306">
        <v>2018</v>
      </c>
      <c r="F410" s="306">
        <v>2019</v>
      </c>
      <c r="G410" s="306">
        <v>2020</v>
      </c>
      <c r="H410" s="306">
        <v>2021</v>
      </c>
      <c r="I410" s="306">
        <v>2022</v>
      </c>
      <c r="J410" s="306">
        <v>2023</v>
      </c>
      <c r="K410" s="306">
        <v>2024</v>
      </c>
      <c r="L410" s="306">
        <v>2025</v>
      </c>
      <c r="M410" s="306">
        <v>2026</v>
      </c>
      <c r="N410" s="950"/>
      <c r="O410" s="306">
        <v>2017</v>
      </c>
      <c r="P410" s="306">
        <v>2018</v>
      </c>
      <c r="Q410" s="306">
        <v>2019</v>
      </c>
      <c r="R410" s="306">
        <v>2020</v>
      </c>
      <c r="S410" s="306">
        <v>2021</v>
      </c>
      <c r="T410" s="306">
        <v>2022</v>
      </c>
      <c r="U410" s="306">
        <v>2023</v>
      </c>
      <c r="V410" s="306">
        <v>2024</v>
      </c>
      <c r="W410" s="306">
        <v>2025</v>
      </c>
      <c r="X410" s="306">
        <v>2026</v>
      </c>
      <c r="Y410" s="306" t="str">
        <f>'1.  LRAMVA Summary'!D51</f>
        <v>Residential</v>
      </c>
      <c r="Z410" s="306" t="str">
        <f>'1.  LRAMVA Summary'!E51</f>
        <v>GS&lt;50 kW</v>
      </c>
      <c r="AA410" s="306" t="str">
        <f>'1.  LRAMVA Summary'!F51</f>
        <v>GS&gt;50 kW</v>
      </c>
      <c r="AB410" s="306" t="str">
        <f>'1.  LRAMVA Summary'!G51</f>
        <v>Large Use</v>
      </c>
      <c r="AC410" s="306" t="str">
        <f>'1.  LRAMVA Summary'!H51</f>
        <v>Unmetered Scattered Load</v>
      </c>
      <c r="AD410" s="306" t="str">
        <f>'1.  LRAMVA Summary'!I51</f>
        <v>Sentinel Lighting</v>
      </c>
      <c r="AE410" s="306" t="str">
        <f>'1.  LRAMVA Summary'!J51</f>
        <v>Street Lighting</v>
      </c>
      <c r="AF410" s="306" t="str">
        <f>'1.  LRAMVA Summary'!K51</f>
        <v/>
      </c>
      <c r="AG410" s="306" t="str">
        <f>'1.  LRAMVA Summary'!L51</f>
        <v/>
      </c>
      <c r="AH410" s="306" t="str">
        <f>'1.  LRAMVA Summary'!M51</f>
        <v/>
      </c>
      <c r="AI410" s="306" t="str">
        <f>'1.  LRAMVA Summary'!N51</f>
        <v/>
      </c>
      <c r="AJ410" s="306" t="str">
        <f>'1.  LRAMVA Summary'!O51</f>
        <v/>
      </c>
      <c r="AK410" s="306" t="str">
        <f>'1.  LRAMVA Summary'!P51</f>
        <v/>
      </c>
      <c r="AL410" s="306" t="str">
        <f>'1.  LRAMVA Summary'!Q51</f>
        <v/>
      </c>
      <c r="AM410" s="308" t="str">
        <f>'1.  LRAMVA Summary'!R51</f>
        <v>Total</v>
      </c>
    </row>
    <row r="411" spans="1:39" ht="15.75" customHeight="1">
      <c r="A411" s="554"/>
      <c r="B411" s="546" t="s">
        <v>518</v>
      </c>
      <c r="C411" s="310"/>
      <c r="D411" s="310"/>
      <c r="E411" s="310"/>
      <c r="F411" s="310"/>
      <c r="G411" s="310"/>
      <c r="H411" s="310"/>
      <c r="I411" s="310"/>
      <c r="J411" s="310"/>
      <c r="K411" s="310"/>
      <c r="L411" s="310"/>
      <c r="M411" s="310"/>
      <c r="N411" s="311"/>
      <c r="O411" s="310"/>
      <c r="P411" s="310"/>
      <c r="Q411" s="310"/>
      <c r="R411" s="310"/>
      <c r="S411" s="310"/>
      <c r="T411" s="310"/>
      <c r="U411" s="310"/>
      <c r="V411" s="310"/>
      <c r="W411" s="310"/>
      <c r="X411" s="310"/>
      <c r="Y411" s="312" t="str">
        <f>'1.  LRAMVA Summary'!D52</f>
        <v>kWh</v>
      </c>
      <c r="Z411" s="312" t="str">
        <f>'1.  LRAMVA Summary'!E52</f>
        <v>kWh</v>
      </c>
      <c r="AA411" s="312" t="str">
        <f>'1.  LRAMVA Summary'!F52</f>
        <v>kW</v>
      </c>
      <c r="AB411" s="312" t="str">
        <f>'1.  LRAMVA Summary'!G52</f>
        <v>kW</v>
      </c>
      <c r="AC411" s="312" t="str">
        <f>'1.  LRAMVA Summary'!H52</f>
        <v>kWh</v>
      </c>
      <c r="AD411" s="312" t="str">
        <f>'1.  LRAMVA Summary'!I52</f>
        <v>kW</v>
      </c>
      <c r="AE411" s="312" t="str">
        <f>'1.  LRAMVA Summary'!J52</f>
        <v>kW</v>
      </c>
      <c r="AF411" s="312" t="str">
        <f>'1.  LRAMVA Summary'!K52</f>
        <v/>
      </c>
      <c r="AG411" s="312" t="str">
        <f>'1.  LRAMVA Summary'!L52</f>
        <v/>
      </c>
      <c r="AH411" s="312" t="str">
        <f>'1.  LRAMVA Summary'!M52</f>
        <v/>
      </c>
      <c r="AI411" s="312" t="str">
        <f>'1.  LRAMVA Summary'!N52</f>
        <v/>
      </c>
      <c r="AJ411" s="312" t="str">
        <f>'1.  LRAMVA Summary'!O52</f>
        <v/>
      </c>
      <c r="AK411" s="312" t="str">
        <f>'1.  LRAMVA Summary'!P52</f>
        <v/>
      </c>
      <c r="AL411" s="312" t="str">
        <f>'1.  LRAMVA Summary'!Q52</f>
        <v/>
      </c>
      <c r="AM411" s="313"/>
    </row>
    <row r="412" spans="1:39" ht="15.6" outlineLevel="1">
      <c r="A412" s="554"/>
      <c r="B412" s="527" t="s">
        <v>511</v>
      </c>
      <c r="C412" s="310"/>
      <c r="D412" s="310"/>
      <c r="E412" s="310"/>
      <c r="F412" s="310"/>
      <c r="G412" s="310"/>
      <c r="H412" s="310"/>
      <c r="I412" s="310"/>
      <c r="J412" s="310"/>
      <c r="K412" s="310"/>
      <c r="L412" s="310"/>
      <c r="M412" s="310"/>
      <c r="N412" s="311"/>
      <c r="O412" s="310"/>
      <c r="P412" s="310"/>
      <c r="Q412" s="310"/>
      <c r="R412" s="310"/>
      <c r="S412" s="310"/>
      <c r="T412" s="310"/>
      <c r="U412" s="310"/>
      <c r="V412" s="310"/>
      <c r="W412" s="310"/>
      <c r="X412" s="310"/>
      <c r="Y412" s="312"/>
      <c r="Z412" s="312"/>
      <c r="AA412" s="312"/>
      <c r="AB412" s="312"/>
      <c r="AC412" s="312"/>
      <c r="AD412" s="312"/>
      <c r="AE412" s="312"/>
      <c r="AF412" s="312"/>
      <c r="AG412" s="312"/>
      <c r="AH412" s="312"/>
      <c r="AI412" s="312"/>
      <c r="AJ412" s="312"/>
      <c r="AK412" s="312"/>
      <c r="AL412" s="312"/>
      <c r="AM412" s="313"/>
    </row>
    <row r="413" spans="1:39" ht="15" outlineLevel="1">
      <c r="A413" s="554">
        <v>1</v>
      </c>
      <c r="B413" s="442" t="s">
        <v>95</v>
      </c>
      <c r="C413" s="312" t="s">
        <v>25</v>
      </c>
      <c r="D413" s="316"/>
      <c r="E413" s="316"/>
      <c r="F413" s="316"/>
      <c r="G413" s="316"/>
      <c r="H413" s="316"/>
      <c r="I413" s="316"/>
      <c r="J413" s="316"/>
      <c r="K413" s="316"/>
      <c r="L413" s="316"/>
      <c r="M413" s="316"/>
      <c r="N413" s="312"/>
      <c r="O413" s="316"/>
      <c r="P413" s="316"/>
      <c r="Q413" s="316"/>
      <c r="R413" s="316"/>
      <c r="S413" s="316"/>
      <c r="T413" s="316"/>
      <c r="U413" s="316"/>
      <c r="V413" s="316"/>
      <c r="W413" s="316"/>
      <c r="X413" s="316"/>
      <c r="Y413" s="424"/>
      <c r="Z413" s="424"/>
      <c r="AA413" s="424"/>
      <c r="AB413" s="424"/>
      <c r="AC413" s="424"/>
      <c r="AD413" s="424"/>
      <c r="AE413" s="424"/>
      <c r="AF413" s="424"/>
      <c r="AG413" s="424"/>
      <c r="AH413" s="424"/>
      <c r="AI413" s="424"/>
      <c r="AJ413" s="424"/>
      <c r="AK413" s="424"/>
      <c r="AL413" s="424"/>
      <c r="AM413" s="317">
        <f>SUM(Y413:AL413)</f>
        <v>0</v>
      </c>
    </row>
    <row r="414" spans="1:39" ht="15" outlineLevel="1">
      <c r="A414" s="554"/>
      <c r="B414" s="445" t="s">
        <v>311</v>
      </c>
      <c r="C414" s="312" t="s">
        <v>164</v>
      </c>
      <c r="D414" s="316"/>
      <c r="E414" s="316"/>
      <c r="F414" s="316"/>
      <c r="G414" s="316"/>
      <c r="H414" s="316"/>
      <c r="I414" s="316"/>
      <c r="J414" s="316"/>
      <c r="K414" s="316"/>
      <c r="L414" s="316"/>
      <c r="M414" s="316"/>
      <c r="N414" s="482"/>
      <c r="O414" s="316"/>
      <c r="P414" s="316"/>
      <c r="Q414" s="316"/>
      <c r="R414" s="316"/>
      <c r="S414" s="316"/>
      <c r="T414" s="316"/>
      <c r="U414" s="316"/>
      <c r="V414" s="316"/>
      <c r="W414" s="316"/>
      <c r="X414" s="316"/>
      <c r="Y414" s="425">
        <f>Y413</f>
        <v>0</v>
      </c>
      <c r="Z414" s="425">
        <f t="shared" ref="Z414" si="1157">Z413</f>
        <v>0</v>
      </c>
      <c r="AA414" s="425">
        <f t="shared" ref="AA414" si="1158">AA413</f>
        <v>0</v>
      </c>
      <c r="AB414" s="425">
        <f t="shared" ref="AB414" si="1159">AB413</f>
        <v>0</v>
      </c>
      <c r="AC414" s="425">
        <f t="shared" ref="AC414" si="1160">AC413</f>
        <v>0</v>
      </c>
      <c r="AD414" s="425">
        <f t="shared" ref="AD414" si="1161">AD413</f>
        <v>0</v>
      </c>
      <c r="AE414" s="425">
        <f t="shared" ref="AE414" si="1162">AE413</f>
        <v>0</v>
      </c>
      <c r="AF414" s="425">
        <f t="shared" ref="AF414" si="1163">AF413</f>
        <v>0</v>
      </c>
      <c r="AG414" s="425">
        <f t="shared" ref="AG414" si="1164">AG413</f>
        <v>0</v>
      </c>
      <c r="AH414" s="425">
        <f t="shared" ref="AH414" si="1165">AH413</f>
        <v>0</v>
      </c>
      <c r="AI414" s="425">
        <f t="shared" ref="AI414" si="1166">AI413</f>
        <v>0</v>
      </c>
      <c r="AJ414" s="425">
        <f t="shared" ref="AJ414" si="1167">AJ413</f>
        <v>0</v>
      </c>
      <c r="AK414" s="425">
        <f t="shared" ref="AK414" si="1168">AK413</f>
        <v>0</v>
      </c>
      <c r="AL414" s="425">
        <f t="shared" ref="AL414" si="1169">AL413</f>
        <v>0</v>
      </c>
      <c r="AM414" s="318"/>
    </row>
    <row r="415" spans="1:39" ht="15.6" outlineLevel="1">
      <c r="A415" s="554"/>
      <c r="B415" s="547"/>
      <c r="C415" s="320"/>
      <c r="D415" s="320"/>
      <c r="E415" s="320"/>
      <c r="F415" s="320"/>
      <c r="G415" s="320"/>
      <c r="H415" s="320"/>
      <c r="I415" s="320"/>
      <c r="J415" s="320"/>
      <c r="K415" s="320"/>
      <c r="L415" s="320"/>
      <c r="M415" s="320"/>
      <c r="N415" s="321"/>
      <c r="O415" s="320"/>
      <c r="P415" s="320"/>
      <c r="Q415" s="320"/>
      <c r="R415" s="320"/>
      <c r="S415" s="320"/>
      <c r="T415" s="320"/>
      <c r="U415" s="320"/>
      <c r="V415" s="320"/>
      <c r="W415" s="320"/>
      <c r="X415" s="320"/>
      <c r="Y415" s="426"/>
      <c r="Z415" s="427"/>
      <c r="AA415" s="427"/>
      <c r="AB415" s="427"/>
      <c r="AC415" s="427"/>
      <c r="AD415" s="427"/>
      <c r="AE415" s="427"/>
      <c r="AF415" s="427"/>
      <c r="AG415" s="427"/>
      <c r="AH415" s="427"/>
      <c r="AI415" s="427"/>
      <c r="AJ415" s="427"/>
      <c r="AK415" s="427"/>
      <c r="AL415" s="427"/>
      <c r="AM415" s="323"/>
    </row>
    <row r="416" spans="1:39" ht="15" outlineLevel="1">
      <c r="A416" s="554">
        <v>2</v>
      </c>
      <c r="B416" s="442" t="s">
        <v>96</v>
      </c>
      <c r="C416" s="312" t="s">
        <v>25</v>
      </c>
      <c r="D416" s="316"/>
      <c r="E416" s="316"/>
      <c r="F416" s="316"/>
      <c r="G416" s="316"/>
      <c r="H416" s="316"/>
      <c r="I416" s="316"/>
      <c r="J416" s="316"/>
      <c r="K416" s="316"/>
      <c r="L416" s="316"/>
      <c r="M416" s="316"/>
      <c r="N416" s="312"/>
      <c r="O416" s="316"/>
      <c r="P416" s="316"/>
      <c r="Q416" s="316"/>
      <c r="R416" s="316"/>
      <c r="S416" s="316"/>
      <c r="T416" s="316"/>
      <c r="U416" s="316"/>
      <c r="V416" s="316"/>
      <c r="W416" s="316"/>
      <c r="X416" s="316"/>
      <c r="Y416" s="424"/>
      <c r="Z416" s="424"/>
      <c r="AA416" s="424"/>
      <c r="AB416" s="424"/>
      <c r="AC416" s="424"/>
      <c r="AD416" s="424"/>
      <c r="AE416" s="424"/>
      <c r="AF416" s="424"/>
      <c r="AG416" s="424"/>
      <c r="AH416" s="424"/>
      <c r="AI416" s="424"/>
      <c r="AJ416" s="424"/>
      <c r="AK416" s="424"/>
      <c r="AL416" s="424"/>
      <c r="AM416" s="317">
        <f>SUM(Y416:AL416)</f>
        <v>0</v>
      </c>
    </row>
    <row r="417" spans="1:39" ht="15" outlineLevel="1">
      <c r="A417" s="554"/>
      <c r="B417" s="445" t="s">
        <v>311</v>
      </c>
      <c r="C417" s="312" t="s">
        <v>164</v>
      </c>
      <c r="D417" s="316"/>
      <c r="E417" s="316"/>
      <c r="F417" s="316"/>
      <c r="G417" s="316"/>
      <c r="H417" s="316"/>
      <c r="I417" s="316"/>
      <c r="J417" s="316"/>
      <c r="K417" s="316"/>
      <c r="L417" s="316"/>
      <c r="M417" s="316"/>
      <c r="N417" s="482"/>
      <c r="O417" s="316"/>
      <c r="P417" s="316"/>
      <c r="Q417" s="316"/>
      <c r="R417" s="316"/>
      <c r="S417" s="316"/>
      <c r="T417" s="316"/>
      <c r="U417" s="316"/>
      <c r="V417" s="316"/>
      <c r="W417" s="316"/>
      <c r="X417" s="316"/>
      <c r="Y417" s="425">
        <f>Y416</f>
        <v>0</v>
      </c>
      <c r="Z417" s="425">
        <f t="shared" ref="Z417" si="1170">Z416</f>
        <v>0</v>
      </c>
      <c r="AA417" s="425">
        <f t="shared" ref="AA417" si="1171">AA416</f>
        <v>0</v>
      </c>
      <c r="AB417" s="425">
        <f t="shared" ref="AB417" si="1172">AB416</f>
        <v>0</v>
      </c>
      <c r="AC417" s="425">
        <f t="shared" ref="AC417" si="1173">AC416</f>
        <v>0</v>
      </c>
      <c r="AD417" s="425">
        <f t="shared" ref="AD417" si="1174">AD416</f>
        <v>0</v>
      </c>
      <c r="AE417" s="425">
        <f t="shared" ref="AE417" si="1175">AE416</f>
        <v>0</v>
      </c>
      <c r="AF417" s="425">
        <f t="shared" ref="AF417" si="1176">AF416</f>
        <v>0</v>
      </c>
      <c r="AG417" s="425">
        <f t="shared" ref="AG417" si="1177">AG416</f>
        <v>0</v>
      </c>
      <c r="AH417" s="425">
        <f t="shared" ref="AH417" si="1178">AH416</f>
        <v>0</v>
      </c>
      <c r="AI417" s="425">
        <f t="shared" ref="AI417" si="1179">AI416</f>
        <v>0</v>
      </c>
      <c r="AJ417" s="425">
        <f t="shared" ref="AJ417" si="1180">AJ416</f>
        <v>0</v>
      </c>
      <c r="AK417" s="425">
        <f t="shared" ref="AK417" si="1181">AK416</f>
        <v>0</v>
      </c>
      <c r="AL417" s="425">
        <f t="shared" ref="AL417" si="1182">AL416</f>
        <v>0</v>
      </c>
      <c r="AM417" s="318"/>
    </row>
    <row r="418" spans="1:39" ht="15.6" outlineLevel="1">
      <c r="A418" s="554"/>
      <c r="B418" s="547"/>
      <c r="C418" s="320"/>
      <c r="D418" s="325"/>
      <c r="E418" s="325"/>
      <c r="F418" s="325"/>
      <c r="G418" s="325"/>
      <c r="H418" s="325"/>
      <c r="I418" s="325"/>
      <c r="J418" s="325"/>
      <c r="K418" s="325"/>
      <c r="L418" s="325"/>
      <c r="M418" s="325"/>
      <c r="N418" s="321"/>
      <c r="O418" s="325"/>
      <c r="P418" s="325"/>
      <c r="Q418" s="325"/>
      <c r="R418" s="325"/>
      <c r="S418" s="325"/>
      <c r="T418" s="325"/>
      <c r="U418" s="325"/>
      <c r="V418" s="325"/>
      <c r="W418" s="325"/>
      <c r="X418" s="325"/>
      <c r="Y418" s="426"/>
      <c r="Z418" s="427"/>
      <c r="AA418" s="427"/>
      <c r="AB418" s="427"/>
      <c r="AC418" s="427"/>
      <c r="AD418" s="427"/>
      <c r="AE418" s="427"/>
      <c r="AF418" s="427"/>
      <c r="AG418" s="427"/>
      <c r="AH418" s="427"/>
      <c r="AI418" s="427"/>
      <c r="AJ418" s="427"/>
      <c r="AK418" s="427"/>
      <c r="AL418" s="427"/>
      <c r="AM418" s="323"/>
    </row>
    <row r="419" spans="1:39" ht="15" outlineLevel="1">
      <c r="A419" s="554">
        <v>3</v>
      </c>
      <c r="B419" s="442" t="s">
        <v>97</v>
      </c>
      <c r="C419" s="312" t="s">
        <v>25</v>
      </c>
      <c r="D419" s="316"/>
      <c r="E419" s="316"/>
      <c r="F419" s="316"/>
      <c r="G419" s="316"/>
      <c r="H419" s="316"/>
      <c r="I419" s="316"/>
      <c r="J419" s="316"/>
      <c r="K419" s="316"/>
      <c r="L419" s="316"/>
      <c r="M419" s="316"/>
      <c r="N419" s="312"/>
      <c r="O419" s="316"/>
      <c r="P419" s="316"/>
      <c r="Q419" s="316"/>
      <c r="R419" s="316"/>
      <c r="S419" s="316"/>
      <c r="T419" s="316"/>
      <c r="U419" s="316"/>
      <c r="V419" s="316"/>
      <c r="W419" s="316"/>
      <c r="X419" s="316"/>
      <c r="Y419" s="424"/>
      <c r="Z419" s="424"/>
      <c r="AA419" s="424"/>
      <c r="AB419" s="424"/>
      <c r="AC419" s="424"/>
      <c r="AD419" s="424"/>
      <c r="AE419" s="424"/>
      <c r="AF419" s="424"/>
      <c r="AG419" s="424"/>
      <c r="AH419" s="424"/>
      <c r="AI419" s="424"/>
      <c r="AJ419" s="424"/>
      <c r="AK419" s="424"/>
      <c r="AL419" s="424"/>
      <c r="AM419" s="317">
        <f>SUM(Y419:AL419)</f>
        <v>0</v>
      </c>
    </row>
    <row r="420" spans="1:39" ht="15" outlineLevel="1">
      <c r="A420" s="554"/>
      <c r="B420" s="445" t="s">
        <v>311</v>
      </c>
      <c r="C420" s="312" t="s">
        <v>164</v>
      </c>
      <c r="D420" s="316"/>
      <c r="E420" s="316"/>
      <c r="F420" s="316"/>
      <c r="G420" s="316"/>
      <c r="H420" s="316"/>
      <c r="I420" s="316"/>
      <c r="J420" s="316"/>
      <c r="K420" s="316"/>
      <c r="L420" s="316"/>
      <c r="M420" s="316"/>
      <c r="N420" s="482"/>
      <c r="O420" s="316"/>
      <c r="P420" s="316"/>
      <c r="Q420" s="316"/>
      <c r="R420" s="316"/>
      <c r="S420" s="316"/>
      <c r="T420" s="316"/>
      <c r="U420" s="316"/>
      <c r="V420" s="316"/>
      <c r="W420" s="316"/>
      <c r="X420" s="316"/>
      <c r="Y420" s="425">
        <f>Y419</f>
        <v>0</v>
      </c>
      <c r="Z420" s="425">
        <f t="shared" ref="Z420" si="1183">Z419</f>
        <v>0</v>
      </c>
      <c r="AA420" s="425">
        <f t="shared" ref="AA420" si="1184">AA419</f>
        <v>0</v>
      </c>
      <c r="AB420" s="425">
        <f t="shared" ref="AB420" si="1185">AB419</f>
        <v>0</v>
      </c>
      <c r="AC420" s="425">
        <f t="shared" ref="AC420" si="1186">AC419</f>
        <v>0</v>
      </c>
      <c r="AD420" s="425">
        <f t="shared" ref="AD420" si="1187">AD419</f>
        <v>0</v>
      </c>
      <c r="AE420" s="425">
        <f t="shared" ref="AE420" si="1188">AE419</f>
        <v>0</v>
      </c>
      <c r="AF420" s="425">
        <f t="shared" ref="AF420" si="1189">AF419</f>
        <v>0</v>
      </c>
      <c r="AG420" s="425">
        <f t="shared" ref="AG420" si="1190">AG419</f>
        <v>0</v>
      </c>
      <c r="AH420" s="425">
        <f t="shared" ref="AH420" si="1191">AH419</f>
        <v>0</v>
      </c>
      <c r="AI420" s="425">
        <f t="shared" ref="AI420" si="1192">AI419</f>
        <v>0</v>
      </c>
      <c r="AJ420" s="425">
        <f t="shared" ref="AJ420" si="1193">AJ419</f>
        <v>0</v>
      </c>
      <c r="AK420" s="425">
        <f t="shared" ref="AK420" si="1194">AK419</f>
        <v>0</v>
      </c>
      <c r="AL420" s="425">
        <f t="shared" ref="AL420" si="1195">AL419</f>
        <v>0</v>
      </c>
      <c r="AM420" s="318"/>
    </row>
    <row r="421" spans="1:39" ht="15" outlineLevel="1">
      <c r="A421" s="554"/>
      <c r="B421" s="445"/>
      <c r="C421" s="326"/>
      <c r="D421" s="312"/>
      <c r="E421" s="312"/>
      <c r="F421" s="312"/>
      <c r="G421" s="312"/>
      <c r="H421" s="312"/>
      <c r="I421" s="312"/>
      <c r="J421" s="312"/>
      <c r="K421" s="312"/>
      <c r="L421" s="312"/>
      <c r="M421" s="312"/>
      <c r="N421" s="312"/>
      <c r="O421" s="312"/>
      <c r="P421" s="312"/>
      <c r="Q421" s="312"/>
      <c r="R421" s="312"/>
      <c r="S421" s="312"/>
      <c r="T421" s="312"/>
      <c r="U421" s="312"/>
      <c r="V421" s="312"/>
      <c r="W421" s="312"/>
      <c r="X421" s="312"/>
      <c r="Y421" s="426"/>
      <c r="Z421" s="426"/>
      <c r="AA421" s="426"/>
      <c r="AB421" s="426"/>
      <c r="AC421" s="426"/>
      <c r="AD421" s="426"/>
      <c r="AE421" s="426"/>
      <c r="AF421" s="426"/>
      <c r="AG421" s="426"/>
      <c r="AH421" s="426"/>
      <c r="AI421" s="426"/>
      <c r="AJ421" s="426"/>
      <c r="AK421" s="426"/>
      <c r="AL421" s="426"/>
      <c r="AM421" s="327"/>
    </row>
    <row r="422" spans="1:39" ht="15" outlineLevel="1">
      <c r="A422" s="554">
        <v>4</v>
      </c>
      <c r="B422" s="442" t="s">
        <v>98</v>
      </c>
      <c r="C422" s="312" t="s">
        <v>25</v>
      </c>
      <c r="D422" s="316"/>
      <c r="E422" s="316"/>
      <c r="F422" s="316"/>
      <c r="G422" s="316"/>
      <c r="H422" s="316"/>
      <c r="I422" s="316"/>
      <c r="J422" s="316"/>
      <c r="K422" s="316"/>
      <c r="L422" s="316"/>
      <c r="M422" s="316"/>
      <c r="N422" s="312"/>
      <c r="O422" s="316"/>
      <c r="P422" s="316"/>
      <c r="Q422" s="316"/>
      <c r="R422" s="316"/>
      <c r="S422" s="316"/>
      <c r="T422" s="316"/>
      <c r="U422" s="316"/>
      <c r="V422" s="316"/>
      <c r="W422" s="316"/>
      <c r="X422" s="316"/>
      <c r="Y422" s="424"/>
      <c r="Z422" s="424"/>
      <c r="AA422" s="424"/>
      <c r="AB422" s="424"/>
      <c r="AC422" s="424"/>
      <c r="AD422" s="424"/>
      <c r="AE422" s="424"/>
      <c r="AF422" s="424"/>
      <c r="AG422" s="424"/>
      <c r="AH422" s="424"/>
      <c r="AI422" s="424"/>
      <c r="AJ422" s="424"/>
      <c r="AK422" s="424"/>
      <c r="AL422" s="424"/>
      <c r="AM422" s="317">
        <f>SUM(Y422:AL422)</f>
        <v>0</v>
      </c>
    </row>
    <row r="423" spans="1:39" ht="15" outlineLevel="1">
      <c r="A423" s="554"/>
      <c r="B423" s="445" t="s">
        <v>311</v>
      </c>
      <c r="C423" s="312" t="s">
        <v>164</v>
      </c>
      <c r="D423" s="316"/>
      <c r="E423" s="316"/>
      <c r="F423" s="316"/>
      <c r="G423" s="316"/>
      <c r="H423" s="316"/>
      <c r="I423" s="316"/>
      <c r="J423" s="316"/>
      <c r="K423" s="316"/>
      <c r="L423" s="316"/>
      <c r="M423" s="316"/>
      <c r="N423" s="482"/>
      <c r="O423" s="316"/>
      <c r="P423" s="316"/>
      <c r="Q423" s="316"/>
      <c r="R423" s="316"/>
      <c r="S423" s="316"/>
      <c r="T423" s="316"/>
      <c r="U423" s="316"/>
      <c r="V423" s="316"/>
      <c r="W423" s="316"/>
      <c r="X423" s="316"/>
      <c r="Y423" s="425">
        <f>Y422</f>
        <v>0</v>
      </c>
      <c r="Z423" s="425">
        <f t="shared" ref="Z423" si="1196">Z422</f>
        <v>0</v>
      </c>
      <c r="AA423" s="425">
        <f t="shared" ref="AA423" si="1197">AA422</f>
        <v>0</v>
      </c>
      <c r="AB423" s="425">
        <f t="shared" ref="AB423" si="1198">AB422</f>
        <v>0</v>
      </c>
      <c r="AC423" s="425">
        <f t="shared" ref="AC423" si="1199">AC422</f>
        <v>0</v>
      </c>
      <c r="AD423" s="425">
        <f t="shared" ref="AD423" si="1200">AD422</f>
        <v>0</v>
      </c>
      <c r="AE423" s="425">
        <f t="shared" ref="AE423" si="1201">AE422</f>
        <v>0</v>
      </c>
      <c r="AF423" s="425">
        <f t="shared" ref="AF423" si="1202">AF422</f>
        <v>0</v>
      </c>
      <c r="AG423" s="425">
        <f t="shared" ref="AG423" si="1203">AG422</f>
        <v>0</v>
      </c>
      <c r="AH423" s="425">
        <f t="shared" ref="AH423" si="1204">AH422</f>
        <v>0</v>
      </c>
      <c r="AI423" s="425">
        <f t="shared" ref="AI423" si="1205">AI422</f>
        <v>0</v>
      </c>
      <c r="AJ423" s="425">
        <f t="shared" ref="AJ423" si="1206">AJ422</f>
        <v>0</v>
      </c>
      <c r="AK423" s="425">
        <f t="shared" ref="AK423" si="1207">AK422</f>
        <v>0</v>
      </c>
      <c r="AL423" s="425">
        <f t="shared" ref="AL423" si="1208">AL422</f>
        <v>0</v>
      </c>
      <c r="AM423" s="318"/>
    </row>
    <row r="424" spans="1:39" ht="15" outlineLevel="1">
      <c r="A424" s="554"/>
      <c r="B424" s="445"/>
      <c r="C424" s="326"/>
      <c r="D424" s="325"/>
      <c r="E424" s="325"/>
      <c r="F424" s="325"/>
      <c r="G424" s="325"/>
      <c r="H424" s="325"/>
      <c r="I424" s="325"/>
      <c r="J424" s="325"/>
      <c r="K424" s="325"/>
      <c r="L424" s="325"/>
      <c r="M424" s="325"/>
      <c r="N424" s="312"/>
      <c r="O424" s="325"/>
      <c r="P424" s="325"/>
      <c r="Q424" s="325"/>
      <c r="R424" s="325"/>
      <c r="S424" s="325"/>
      <c r="T424" s="325"/>
      <c r="U424" s="325"/>
      <c r="V424" s="325"/>
      <c r="W424" s="325"/>
      <c r="X424" s="325"/>
      <c r="Y424" s="426"/>
      <c r="Z424" s="426"/>
      <c r="AA424" s="426"/>
      <c r="AB424" s="426"/>
      <c r="AC424" s="426"/>
      <c r="AD424" s="426"/>
      <c r="AE424" s="426"/>
      <c r="AF424" s="426"/>
      <c r="AG424" s="426"/>
      <c r="AH424" s="426"/>
      <c r="AI424" s="426"/>
      <c r="AJ424" s="426"/>
      <c r="AK424" s="426"/>
      <c r="AL424" s="426"/>
      <c r="AM424" s="327"/>
    </row>
    <row r="425" spans="1:39" ht="30" outlineLevel="1">
      <c r="A425" s="554">
        <v>5</v>
      </c>
      <c r="B425" s="442" t="s">
        <v>99</v>
      </c>
      <c r="C425" s="312" t="s">
        <v>25</v>
      </c>
      <c r="D425" s="316"/>
      <c r="E425" s="316"/>
      <c r="F425" s="316"/>
      <c r="G425" s="316"/>
      <c r="H425" s="316"/>
      <c r="I425" s="316"/>
      <c r="J425" s="316"/>
      <c r="K425" s="316"/>
      <c r="L425" s="316"/>
      <c r="M425" s="316"/>
      <c r="N425" s="312"/>
      <c r="O425" s="316"/>
      <c r="P425" s="316"/>
      <c r="Q425" s="316"/>
      <c r="R425" s="316"/>
      <c r="S425" s="316"/>
      <c r="T425" s="316"/>
      <c r="U425" s="316"/>
      <c r="V425" s="316"/>
      <c r="W425" s="316"/>
      <c r="X425" s="316"/>
      <c r="Y425" s="424"/>
      <c r="Z425" s="424"/>
      <c r="AA425" s="424"/>
      <c r="AB425" s="424"/>
      <c r="AC425" s="424"/>
      <c r="AD425" s="424"/>
      <c r="AE425" s="424"/>
      <c r="AF425" s="424"/>
      <c r="AG425" s="424"/>
      <c r="AH425" s="424"/>
      <c r="AI425" s="424"/>
      <c r="AJ425" s="424"/>
      <c r="AK425" s="424"/>
      <c r="AL425" s="424"/>
      <c r="AM425" s="317">
        <f>SUM(Y425:AL425)</f>
        <v>0</v>
      </c>
    </row>
    <row r="426" spans="1:39" ht="15" outlineLevel="1">
      <c r="A426" s="554"/>
      <c r="B426" s="445" t="s">
        <v>311</v>
      </c>
      <c r="C426" s="312" t="s">
        <v>164</v>
      </c>
      <c r="D426" s="316"/>
      <c r="E426" s="316"/>
      <c r="F426" s="316"/>
      <c r="G426" s="316"/>
      <c r="H426" s="316"/>
      <c r="I426" s="316"/>
      <c r="J426" s="316"/>
      <c r="K426" s="316"/>
      <c r="L426" s="316"/>
      <c r="M426" s="316"/>
      <c r="N426" s="482"/>
      <c r="O426" s="316"/>
      <c r="P426" s="316"/>
      <c r="Q426" s="316"/>
      <c r="R426" s="316"/>
      <c r="S426" s="316"/>
      <c r="T426" s="316"/>
      <c r="U426" s="316"/>
      <c r="V426" s="316"/>
      <c r="W426" s="316"/>
      <c r="X426" s="316"/>
      <c r="Y426" s="425">
        <f>Y425</f>
        <v>0</v>
      </c>
      <c r="Z426" s="425">
        <f t="shared" ref="Z426" si="1209">Z425</f>
        <v>0</v>
      </c>
      <c r="AA426" s="425">
        <f t="shared" ref="AA426" si="1210">AA425</f>
        <v>0</v>
      </c>
      <c r="AB426" s="425">
        <f t="shared" ref="AB426" si="1211">AB425</f>
        <v>0</v>
      </c>
      <c r="AC426" s="425">
        <f t="shared" ref="AC426" si="1212">AC425</f>
        <v>0</v>
      </c>
      <c r="AD426" s="425">
        <f t="shared" ref="AD426" si="1213">AD425</f>
        <v>0</v>
      </c>
      <c r="AE426" s="425">
        <f t="shared" ref="AE426" si="1214">AE425</f>
        <v>0</v>
      </c>
      <c r="AF426" s="425">
        <f t="shared" ref="AF426" si="1215">AF425</f>
        <v>0</v>
      </c>
      <c r="AG426" s="425">
        <f t="shared" ref="AG426" si="1216">AG425</f>
        <v>0</v>
      </c>
      <c r="AH426" s="425">
        <f t="shared" ref="AH426" si="1217">AH425</f>
        <v>0</v>
      </c>
      <c r="AI426" s="425">
        <f t="shared" ref="AI426" si="1218">AI425</f>
        <v>0</v>
      </c>
      <c r="AJ426" s="425">
        <f t="shared" ref="AJ426" si="1219">AJ425</f>
        <v>0</v>
      </c>
      <c r="AK426" s="425">
        <f t="shared" ref="AK426" si="1220">AK425</f>
        <v>0</v>
      </c>
      <c r="AL426" s="425">
        <f t="shared" ref="AL426" si="1221">AL425</f>
        <v>0</v>
      </c>
      <c r="AM426" s="318"/>
    </row>
    <row r="427" spans="1:39" ht="15" outlineLevel="1">
      <c r="A427" s="554"/>
      <c r="B427" s="445"/>
      <c r="C427" s="312"/>
      <c r="D427" s="312"/>
      <c r="E427" s="312"/>
      <c r="F427" s="312"/>
      <c r="G427" s="312"/>
      <c r="H427" s="312"/>
      <c r="I427" s="312"/>
      <c r="J427" s="312"/>
      <c r="K427" s="312"/>
      <c r="L427" s="312"/>
      <c r="M427" s="312"/>
      <c r="N427" s="312"/>
      <c r="O427" s="312"/>
      <c r="P427" s="312"/>
      <c r="Q427" s="312"/>
      <c r="R427" s="312"/>
      <c r="S427" s="312"/>
      <c r="T427" s="312"/>
      <c r="U427" s="312"/>
      <c r="V427" s="312"/>
      <c r="W427" s="312"/>
      <c r="X427" s="312"/>
      <c r="Y427" s="436"/>
      <c r="Z427" s="437"/>
      <c r="AA427" s="437"/>
      <c r="AB427" s="437"/>
      <c r="AC427" s="437"/>
      <c r="AD427" s="437"/>
      <c r="AE427" s="437"/>
      <c r="AF427" s="437"/>
      <c r="AG427" s="437"/>
      <c r="AH427" s="437"/>
      <c r="AI427" s="437"/>
      <c r="AJ427" s="437"/>
      <c r="AK427" s="437"/>
      <c r="AL427" s="437"/>
      <c r="AM427" s="318"/>
    </row>
    <row r="428" spans="1:39" ht="15.6" outlineLevel="1">
      <c r="A428" s="554"/>
      <c r="B428" s="537" t="s">
        <v>512</v>
      </c>
      <c r="C428" s="310"/>
      <c r="D428" s="310"/>
      <c r="E428" s="310"/>
      <c r="F428" s="310"/>
      <c r="G428" s="310"/>
      <c r="H428" s="310"/>
      <c r="I428" s="310"/>
      <c r="J428" s="310"/>
      <c r="K428" s="310"/>
      <c r="L428" s="310"/>
      <c r="M428" s="310"/>
      <c r="N428" s="311"/>
      <c r="O428" s="310"/>
      <c r="P428" s="310"/>
      <c r="Q428" s="310"/>
      <c r="R428" s="310"/>
      <c r="S428" s="310"/>
      <c r="T428" s="310"/>
      <c r="U428" s="310"/>
      <c r="V428" s="310"/>
      <c r="W428" s="310"/>
      <c r="X428" s="310"/>
      <c r="Y428" s="428"/>
      <c r="Z428" s="428"/>
      <c r="AA428" s="428"/>
      <c r="AB428" s="428"/>
      <c r="AC428" s="428"/>
      <c r="AD428" s="428"/>
      <c r="AE428" s="428"/>
      <c r="AF428" s="428"/>
      <c r="AG428" s="428"/>
      <c r="AH428" s="428"/>
      <c r="AI428" s="428"/>
      <c r="AJ428" s="428"/>
      <c r="AK428" s="428"/>
      <c r="AL428" s="428"/>
      <c r="AM428" s="313"/>
    </row>
    <row r="429" spans="1:39" ht="15" outlineLevel="1">
      <c r="A429" s="554">
        <v>6</v>
      </c>
      <c r="B429" s="442" t="s">
        <v>100</v>
      </c>
      <c r="C429" s="312" t="s">
        <v>25</v>
      </c>
      <c r="D429" s="316"/>
      <c r="E429" s="316"/>
      <c r="F429" s="316"/>
      <c r="G429" s="316"/>
      <c r="H429" s="316"/>
      <c r="I429" s="316"/>
      <c r="J429" s="316"/>
      <c r="K429" s="316"/>
      <c r="L429" s="316"/>
      <c r="M429" s="316"/>
      <c r="N429" s="316">
        <v>12</v>
      </c>
      <c r="O429" s="316"/>
      <c r="P429" s="316"/>
      <c r="Q429" s="316"/>
      <c r="R429" s="316"/>
      <c r="S429" s="316"/>
      <c r="T429" s="316"/>
      <c r="U429" s="316"/>
      <c r="V429" s="316"/>
      <c r="W429" s="316"/>
      <c r="X429" s="316"/>
      <c r="Y429" s="429"/>
      <c r="Z429" s="424"/>
      <c r="AA429" s="424"/>
      <c r="AB429" s="424"/>
      <c r="AC429" s="424"/>
      <c r="AD429" s="424"/>
      <c r="AE429" s="424"/>
      <c r="AF429" s="429"/>
      <c r="AG429" s="429"/>
      <c r="AH429" s="429"/>
      <c r="AI429" s="429"/>
      <c r="AJ429" s="429"/>
      <c r="AK429" s="429"/>
      <c r="AL429" s="429"/>
      <c r="AM429" s="317">
        <f>SUM(Y429:AL429)</f>
        <v>0</v>
      </c>
    </row>
    <row r="430" spans="1:39" ht="15" outlineLevel="1">
      <c r="A430" s="554"/>
      <c r="B430" s="445" t="s">
        <v>311</v>
      </c>
      <c r="C430" s="312" t="s">
        <v>164</v>
      </c>
      <c r="D430" s="316"/>
      <c r="E430" s="316"/>
      <c r="F430" s="316"/>
      <c r="G430" s="316"/>
      <c r="H430" s="316"/>
      <c r="I430" s="316"/>
      <c r="J430" s="316"/>
      <c r="K430" s="316"/>
      <c r="L430" s="316"/>
      <c r="M430" s="316"/>
      <c r="N430" s="316">
        <f>N429</f>
        <v>12</v>
      </c>
      <c r="O430" s="316"/>
      <c r="P430" s="316"/>
      <c r="Q430" s="316"/>
      <c r="R430" s="316"/>
      <c r="S430" s="316"/>
      <c r="T430" s="316"/>
      <c r="U430" s="316"/>
      <c r="V430" s="316"/>
      <c r="W430" s="316"/>
      <c r="X430" s="316"/>
      <c r="Y430" s="425">
        <f>Y429</f>
        <v>0</v>
      </c>
      <c r="Z430" s="425">
        <f t="shared" ref="Z430" si="1222">Z429</f>
        <v>0</v>
      </c>
      <c r="AA430" s="425">
        <f t="shared" ref="AA430" si="1223">AA429</f>
        <v>0</v>
      </c>
      <c r="AB430" s="425">
        <f t="shared" ref="AB430" si="1224">AB429</f>
        <v>0</v>
      </c>
      <c r="AC430" s="425">
        <f t="shared" ref="AC430" si="1225">AC429</f>
        <v>0</v>
      </c>
      <c r="AD430" s="425">
        <f t="shared" ref="AD430" si="1226">AD429</f>
        <v>0</v>
      </c>
      <c r="AE430" s="425">
        <f t="shared" ref="AE430" si="1227">AE429</f>
        <v>0</v>
      </c>
      <c r="AF430" s="425">
        <f t="shared" ref="AF430" si="1228">AF429</f>
        <v>0</v>
      </c>
      <c r="AG430" s="425">
        <f t="shared" ref="AG430" si="1229">AG429</f>
        <v>0</v>
      </c>
      <c r="AH430" s="425">
        <f t="shared" ref="AH430" si="1230">AH429</f>
        <v>0</v>
      </c>
      <c r="AI430" s="425">
        <f t="shared" ref="AI430" si="1231">AI429</f>
        <v>0</v>
      </c>
      <c r="AJ430" s="425">
        <f t="shared" ref="AJ430" si="1232">AJ429</f>
        <v>0</v>
      </c>
      <c r="AK430" s="425">
        <f t="shared" ref="AK430" si="1233">AK429</f>
        <v>0</v>
      </c>
      <c r="AL430" s="425">
        <f t="shared" ref="AL430" si="1234">AL429</f>
        <v>0</v>
      </c>
      <c r="AM430" s="332"/>
    </row>
    <row r="431" spans="1:39" ht="15" outlineLevel="1">
      <c r="A431" s="554"/>
      <c r="B431" s="548"/>
      <c r="C431" s="333"/>
      <c r="D431" s="312"/>
      <c r="E431" s="312"/>
      <c r="F431" s="312"/>
      <c r="G431" s="312"/>
      <c r="H431" s="312"/>
      <c r="I431" s="312"/>
      <c r="J431" s="312"/>
      <c r="K431" s="312"/>
      <c r="L431" s="312"/>
      <c r="M431" s="312"/>
      <c r="N431" s="312"/>
      <c r="O431" s="312"/>
      <c r="P431" s="312"/>
      <c r="Q431" s="312"/>
      <c r="R431" s="312"/>
      <c r="S431" s="312"/>
      <c r="T431" s="312"/>
      <c r="U431" s="312"/>
      <c r="V431" s="312"/>
      <c r="W431" s="312"/>
      <c r="X431" s="312"/>
      <c r="Y431" s="430"/>
      <c r="Z431" s="430"/>
      <c r="AA431" s="430"/>
      <c r="AB431" s="430"/>
      <c r="AC431" s="430"/>
      <c r="AD431" s="430"/>
      <c r="AE431" s="430"/>
      <c r="AF431" s="430"/>
      <c r="AG431" s="430"/>
      <c r="AH431" s="430"/>
      <c r="AI431" s="430"/>
      <c r="AJ431" s="430"/>
      <c r="AK431" s="430"/>
      <c r="AL431" s="430"/>
      <c r="AM431" s="334"/>
    </row>
    <row r="432" spans="1:39" ht="30" outlineLevel="1">
      <c r="A432" s="554">
        <v>7</v>
      </c>
      <c r="B432" s="442" t="s">
        <v>101</v>
      </c>
      <c r="C432" s="312" t="s">
        <v>25</v>
      </c>
      <c r="D432" s="316"/>
      <c r="E432" s="316"/>
      <c r="F432" s="316"/>
      <c r="G432" s="316"/>
      <c r="H432" s="316"/>
      <c r="I432" s="316"/>
      <c r="J432" s="316"/>
      <c r="K432" s="316"/>
      <c r="L432" s="316"/>
      <c r="M432" s="316"/>
      <c r="N432" s="316">
        <v>12</v>
      </c>
      <c r="O432" s="316"/>
      <c r="P432" s="316"/>
      <c r="Q432" s="316"/>
      <c r="R432" s="316"/>
      <c r="S432" s="316"/>
      <c r="T432" s="316"/>
      <c r="U432" s="316"/>
      <c r="V432" s="316"/>
      <c r="W432" s="316"/>
      <c r="X432" s="316"/>
      <c r="Y432" s="429"/>
      <c r="Z432" s="424"/>
      <c r="AA432" s="424"/>
      <c r="AB432" s="424"/>
      <c r="AC432" s="424"/>
      <c r="AD432" s="424"/>
      <c r="AE432" s="424"/>
      <c r="AF432" s="429"/>
      <c r="AG432" s="429"/>
      <c r="AH432" s="429"/>
      <c r="AI432" s="429"/>
      <c r="AJ432" s="429"/>
      <c r="AK432" s="429"/>
      <c r="AL432" s="429"/>
      <c r="AM432" s="317">
        <f>SUM(Y432:AL432)</f>
        <v>0</v>
      </c>
    </row>
    <row r="433" spans="1:39" ht="15" outlineLevel="1">
      <c r="A433" s="554"/>
      <c r="B433" s="445" t="s">
        <v>311</v>
      </c>
      <c r="C433" s="312" t="s">
        <v>164</v>
      </c>
      <c r="D433" s="316"/>
      <c r="E433" s="316"/>
      <c r="F433" s="316"/>
      <c r="G433" s="316"/>
      <c r="H433" s="316"/>
      <c r="I433" s="316"/>
      <c r="J433" s="316"/>
      <c r="K433" s="316"/>
      <c r="L433" s="316"/>
      <c r="M433" s="316"/>
      <c r="N433" s="316">
        <f>N432</f>
        <v>12</v>
      </c>
      <c r="O433" s="316"/>
      <c r="P433" s="316"/>
      <c r="Q433" s="316"/>
      <c r="R433" s="316"/>
      <c r="S433" s="316"/>
      <c r="T433" s="316"/>
      <c r="U433" s="316"/>
      <c r="V433" s="316"/>
      <c r="W433" s="316"/>
      <c r="X433" s="316"/>
      <c r="Y433" s="425">
        <f>Y432</f>
        <v>0</v>
      </c>
      <c r="Z433" s="425">
        <f t="shared" ref="Z433" si="1235">Z432</f>
        <v>0</v>
      </c>
      <c r="AA433" s="425">
        <f t="shared" ref="AA433" si="1236">AA432</f>
        <v>0</v>
      </c>
      <c r="AB433" s="425">
        <f t="shared" ref="AB433" si="1237">AB432</f>
        <v>0</v>
      </c>
      <c r="AC433" s="425">
        <f t="shared" ref="AC433" si="1238">AC432</f>
        <v>0</v>
      </c>
      <c r="AD433" s="425">
        <f t="shared" ref="AD433" si="1239">AD432</f>
        <v>0</v>
      </c>
      <c r="AE433" s="425">
        <f t="shared" ref="AE433" si="1240">AE432</f>
        <v>0</v>
      </c>
      <c r="AF433" s="425">
        <f t="shared" ref="AF433" si="1241">AF432</f>
        <v>0</v>
      </c>
      <c r="AG433" s="425">
        <f t="shared" ref="AG433" si="1242">AG432</f>
        <v>0</v>
      </c>
      <c r="AH433" s="425">
        <f t="shared" ref="AH433" si="1243">AH432</f>
        <v>0</v>
      </c>
      <c r="AI433" s="425">
        <f t="shared" ref="AI433" si="1244">AI432</f>
        <v>0</v>
      </c>
      <c r="AJ433" s="425">
        <f t="shared" ref="AJ433" si="1245">AJ432</f>
        <v>0</v>
      </c>
      <c r="AK433" s="425">
        <f t="shared" ref="AK433" si="1246">AK432</f>
        <v>0</v>
      </c>
      <c r="AL433" s="425">
        <f t="shared" ref="AL433" si="1247">AL432</f>
        <v>0</v>
      </c>
      <c r="AM433" s="332"/>
    </row>
    <row r="434" spans="1:39" ht="15" outlineLevel="1">
      <c r="A434" s="554"/>
      <c r="B434" s="549"/>
      <c r="C434" s="333"/>
      <c r="D434" s="312"/>
      <c r="E434" s="312"/>
      <c r="F434" s="312"/>
      <c r="G434" s="312"/>
      <c r="H434" s="312"/>
      <c r="I434" s="312"/>
      <c r="J434" s="312"/>
      <c r="K434" s="312"/>
      <c r="L434" s="312"/>
      <c r="M434" s="312"/>
      <c r="N434" s="312"/>
      <c r="O434" s="312"/>
      <c r="P434" s="312"/>
      <c r="Q434" s="312"/>
      <c r="R434" s="312"/>
      <c r="S434" s="312"/>
      <c r="T434" s="312"/>
      <c r="U434" s="312"/>
      <c r="V434" s="312"/>
      <c r="W434" s="312"/>
      <c r="X434" s="312"/>
      <c r="Y434" s="430"/>
      <c r="Z434" s="431"/>
      <c r="AA434" s="430"/>
      <c r="AB434" s="430"/>
      <c r="AC434" s="430"/>
      <c r="AD434" s="430"/>
      <c r="AE434" s="430"/>
      <c r="AF434" s="430"/>
      <c r="AG434" s="430"/>
      <c r="AH434" s="430"/>
      <c r="AI434" s="430"/>
      <c r="AJ434" s="430"/>
      <c r="AK434" s="430"/>
      <c r="AL434" s="430"/>
      <c r="AM434" s="334"/>
    </row>
    <row r="435" spans="1:39" ht="30" outlineLevel="1">
      <c r="A435" s="554">
        <v>8</v>
      </c>
      <c r="B435" s="442" t="s">
        <v>102</v>
      </c>
      <c r="C435" s="312" t="s">
        <v>25</v>
      </c>
      <c r="D435" s="316"/>
      <c r="E435" s="316"/>
      <c r="F435" s="316"/>
      <c r="G435" s="316"/>
      <c r="H435" s="316"/>
      <c r="I435" s="316"/>
      <c r="J435" s="316"/>
      <c r="K435" s="316"/>
      <c r="L435" s="316"/>
      <c r="M435" s="316"/>
      <c r="N435" s="316">
        <v>12</v>
      </c>
      <c r="O435" s="316"/>
      <c r="P435" s="316"/>
      <c r="Q435" s="316"/>
      <c r="R435" s="316"/>
      <c r="S435" s="316"/>
      <c r="T435" s="316"/>
      <c r="U435" s="316"/>
      <c r="V435" s="316"/>
      <c r="W435" s="316"/>
      <c r="X435" s="316"/>
      <c r="Y435" s="429"/>
      <c r="Z435" s="424"/>
      <c r="AA435" s="424"/>
      <c r="AB435" s="424"/>
      <c r="AC435" s="424"/>
      <c r="AD435" s="424"/>
      <c r="AE435" s="424"/>
      <c r="AF435" s="429"/>
      <c r="AG435" s="429"/>
      <c r="AH435" s="429"/>
      <c r="AI435" s="429"/>
      <c r="AJ435" s="429"/>
      <c r="AK435" s="429"/>
      <c r="AL435" s="429"/>
      <c r="AM435" s="317">
        <f>SUM(Y435:AL435)</f>
        <v>0</v>
      </c>
    </row>
    <row r="436" spans="1:39" ht="15" outlineLevel="1">
      <c r="A436" s="554"/>
      <c r="B436" s="445" t="s">
        <v>311</v>
      </c>
      <c r="C436" s="312" t="s">
        <v>164</v>
      </c>
      <c r="D436" s="316"/>
      <c r="E436" s="316"/>
      <c r="F436" s="316"/>
      <c r="G436" s="316"/>
      <c r="H436" s="316"/>
      <c r="I436" s="316"/>
      <c r="J436" s="316"/>
      <c r="K436" s="316"/>
      <c r="L436" s="316"/>
      <c r="M436" s="316"/>
      <c r="N436" s="316">
        <f>N435</f>
        <v>12</v>
      </c>
      <c r="O436" s="316"/>
      <c r="P436" s="316"/>
      <c r="Q436" s="316"/>
      <c r="R436" s="316"/>
      <c r="S436" s="316"/>
      <c r="T436" s="316"/>
      <c r="U436" s="316"/>
      <c r="V436" s="316"/>
      <c r="W436" s="316"/>
      <c r="X436" s="316"/>
      <c r="Y436" s="425">
        <f>Y435</f>
        <v>0</v>
      </c>
      <c r="Z436" s="425">
        <f t="shared" ref="Z436" si="1248">Z435</f>
        <v>0</v>
      </c>
      <c r="AA436" s="425">
        <f t="shared" ref="AA436" si="1249">AA435</f>
        <v>0</v>
      </c>
      <c r="AB436" s="425">
        <f t="shared" ref="AB436" si="1250">AB435</f>
        <v>0</v>
      </c>
      <c r="AC436" s="425">
        <f t="shared" ref="AC436" si="1251">AC435</f>
        <v>0</v>
      </c>
      <c r="AD436" s="425">
        <f t="shared" ref="AD436" si="1252">AD435</f>
        <v>0</v>
      </c>
      <c r="AE436" s="425">
        <f t="shared" ref="AE436" si="1253">AE435</f>
        <v>0</v>
      </c>
      <c r="AF436" s="425">
        <f t="shared" ref="AF436" si="1254">AF435</f>
        <v>0</v>
      </c>
      <c r="AG436" s="425">
        <f t="shared" ref="AG436" si="1255">AG435</f>
        <v>0</v>
      </c>
      <c r="AH436" s="425">
        <f t="shared" ref="AH436" si="1256">AH435</f>
        <v>0</v>
      </c>
      <c r="AI436" s="425">
        <f t="shared" ref="AI436" si="1257">AI435</f>
        <v>0</v>
      </c>
      <c r="AJ436" s="425">
        <f t="shared" ref="AJ436" si="1258">AJ435</f>
        <v>0</v>
      </c>
      <c r="AK436" s="425">
        <f t="shared" ref="AK436" si="1259">AK435</f>
        <v>0</v>
      </c>
      <c r="AL436" s="425">
        <f t="shared" ref="AL436" si="1260">AL435</f>
        <v>0</v>
      </c>
      <c r="AM436" s="332"/>
    </row>
    <row r="437" spans="1:39" ht="15" outlineLevel="1">
      <c r="A437" s="554"/>
      <c r="B437" s="549"/>
      <c r="C437" s="333"/>
      <c r="D437" s="337"/>
      <c r="E437" s="337"/>
      <c r="F437" s="337"/>
      <c r="G437" s="337"/>
      <c r="H437" s="337"/>
      <c r="I437" s="337"/>
      <c r="J437" s="337"/>
      <c r="K437" s="337"/>
      <c r="L437" s="337"/>
      <c r="M437" s="337"/>
      <c r="N437" s="312"/>
      <c r="O437" s="337"/>
      <c r="P437" s="337"/>
      <c r="Q437" s="337"/>
      <c r="R437" s="337"/>
      <c r="S437" s="337"/>
      <c r="T437" s="337"/>
      <c r="U437" s="337"/>
      <c r="V437" s="337"/>
      <c r="W437" s="337"/>
      <c r="X437" s="337"/>
      <c r="Y437" s="430"/>
      <c r="Z437" s="431"/>
      <c r="AA437" s="430"/>
      <c r="AB437" s="430"/>
      <c r="AC437" s="430"/>
      <c r="AD437" s="430"/>
      <c r="AE437" s="430"/>
      <c r="AF437" s="430"/>
      <c r="AG437" s="430"/>
      <c r="AH437" s="430"/>
      <c r="AI437" s="430"/>
      <c r="AJ437" s="430"/>
      <c r="AK437" s="430"/>
      <c r="AL437" s="430"/>
      <c r="AM437" s="334"/>
    </row>
    <row r="438" spans="1:39" ht="30" outlineLevel="1">
      <c r="A438" s="554">
        <v>9</v>
      </c>
      <c r="B438" s="442" t="s">
        <v>103</v>
      </c>
      <c r="C438" s="312" t="s">
        <v>25</v>
      </c>
      <c r="D438" s="316"/>
      <c r="E438" s="316"/>
      <c r="F438" s="316"/>
      <c r="G438" s="316"/>
      <c r="H438" s="316"/>
      <c r="I438" s="316"/>
      <c r="J438" s="316"/>
      <c r="K438" s="316"/>
      <c r="L438" s="316"/>
      <c r="M438" s="316"/>
      <c r="N438" s="316">
        <v>12</v>
      </c>
      <c r="O438" s="316"/>
      <c r="P438" s="316"/>
      <c r="Q438" s="316"/>
      <c r="R438" s="316"/>
      <c r="S438" s="316"/>
      <c r="T438" s="316"/>
      <c r="U438" s="316"/>
      <c r="V438" s="316"/>
      <c r="W438" s="316"/>
      <c r="X438" s="316"/>
      <c r="Y438" s="429"/>
      <c r="Z438" s="424"/>
      <c r="AA438" s="424"/>
      <c r="AB438" s="424"/>
      <c r="AC438" s="424"/>
      <c r="AD438" s="424"/>
      <c r="AE438" s="424"/>
      <c r="AF438" s="429"/>
      <c r="AG438" s="429"/>
      <c r="AH438" s="429"/>
      <c r="AI438" s="429"/>
      <c r="AJ438" s="429"/>
      <c r="AK438" s="429"/>
      <c r="AL438" s="429"/>
      <c r="AM438" s="317">
        <f>SUM(Y438:AL438)</f>
        <v>0</v>
      </c>
    </row>
    <row r="439" spans="1:39" ht="15" outlineLevel="1">
      <c r="A439" s="554"/>
      <c r="B439" s="445" t="s">
        <v>311</v>
      </c>
      <c r="C439" s="312" t="s">
        <v>164</v>
      </c>
      <c r="D439" s="316"/>
      <c r="E439" s="316"/>
      <c r="F439" s="316"/>
      <c r="G439" s="316"/>
      <c r="H439" s="316"/>
      <c r="I439" s="316"/>
      <c r="J439" s="316"/>
      <c r="K439" s="316"/>
      <c r="L439" s="316"/>
      <c r="M439" s="316"/>
      <c r="N439" s="316">
        <f>N438</f>
        <v>12</v>
      </c>
      <c r="O439" s="316"/>
      <c r="P439" s="316"/>
      <c r="Q439" s="316"/>
      <c r="R439" s="316"/>
      <c r="S439" s="316"/>
      <c r="T439" s="316"/>
      <c r="U439" s="316"/>
      <c r="V439" s="316"/>
      <c r="W439" s="316"/>
      <c r="X439" s="316"/>
      <c r="Y439" s="425">
        <f>Y438</f>
        <v>0</v>
      </c>
      <c r="Z439" s="425">
        <f t="shared" ref="Z439" si="1261">Z438</f>
        <v>0</v>
      </c>
      <c r="AA439" s="425">
        <f t="shared" ref="AA439" si="1262">AA438</f>
        <v>0</v>
      </c>
      <c r="AB439" s="425">
        <f t="shared" ref="AB439" si="1263">AB438</f>
        <v>0</v>
      </c>
      <c r="AC439" s="425">
        <f t="shared" ref="AC439" si="1264">AC438</f>
        <v>0</v>
      </c>
      <c r="AD439" s="425">
        <f t="shared" ref="AD439" si="1265">AD438</f>
        <v>0</v>
      </c>
      <c r="AE439" s="425">
        <f t="shared" ref="AE439" si="1266">AE438</f>
        <v>0</v>
      </c>
      <c r="AF439" s="425">
        <f t="shared" ref="AF439" si="1267">AF438</f>
        <v>0</v>
      </c>
      <c r="AG439" s="425">
        <f t="shared" ref="AG439" si="1268">AG438</f>
        <v>0</v>
      </c>
      <c r="AH439" s="425">
        <f t="shared" ref="AH439" si="1269">AH438</f>
        <v>0</v>
      </c>
      <c r="AI439" s="425">
        <f t="shared" ref="AI439" si="1270">AI438</f>
        <v>0</v>
      </c>
      <c r="AJ439" s="425">
        <f t="shared" ref="AJ439" si="1271">AJ438</f>
        <v>0</v>
      </c>
      <c r="AK439" s="425">
        <f t="shared" ref="AK439" si="1272">AK438</f>
        <v>0</v>
      </c>
      <c r="AL439" s="425">
        <f t="shared" ref="AL439" si="1273">AL438</f>
        <v>0</v>
      </c>
      <c r="AM439" s="332"/>
    </row>
    <row r="440" spans="1:39" ht="15" outlineLevel="1">
      <c r="A440" s="554"/>
      <c r="B440" s="549"/>
      <c r="C440" s="333"/>
      <c r="D440" s="337"/>
      <c r="E440" s="337"/>
      <c r="F440" s="337"/>
      <c r="G440" s="337"/>
      <c r="H440" s="337"/>
      <c r="I440" s="337"/>
      <c r="J440" s="337"/>
      <c r="K440" s="337"/>
      <c r="L440" s="337"/>
      <c r="M440" s="337"/>
      <c r="N440" s="312"/>
      <c r="O440" s="337"/>
      <c r="P440" s="337"/>
      <c r="Q440" s="337"/>
      <c r="R440" s="337"/>
      <c r="S440" s="337"/>
      <c r="T440" s="337"/>
      <c r="U440" s="337"/>
      <c r="V440" s="337"/>
      <c r="W440" s="337"/>
      <c r="X440" s="337"/>
      <c r="Y440" s="430"/>
      <c r="Z440" s="430"/>
      <c r="AA440" s="430"/>
      <c r="AB440" s="430"/>
      <c r="AC440" s="430"/>
      <c r="AD440" s="430"/>
      <c r="AE440" s="430"/>
      <c r="AF440" s="430"/>
      <c r="AG440" s="430"/>
      <c r="AH440" s="430"/>
      <c r="AI440" s="430"/>
      <c r="AJ440" s="430"/>
      <c r="AK440" s="430"/>
      <c r="AL440" s="430"/>
      <c r="AM440" s="334"/>
    </row>
    <row r="441" spans="1:39" ht="30" outlineLevel="1">
      <c r="A441" s="554">
        <v>10</v>
      </c>
      <c r="B441" s="442" t="s">
        <v>104</v>
      </c>
      <c r="C441" s="312" t="s">
        <v>25</v>
      </c>
      <c r="D441" s="316"/>
      <c r="E441" s="316"/>
      <c r="F441" s="316"/>
      <c r="G441" s="316"/>
      <c r="H441" s="316"/>
      <c r="I441" s="316"/>
      <c r="J441" s="316"/>
      <c r="K441" s="316"/>
      <c r="L441" s="316"/>
      <c r="M441" s="316"/>
      <c r="N441" s="316">
        <v>3</v>
      </c>
      <c r="O441" s="316"/>
      <c r="P441" s="316"/>
      <c r="Q441" s="316"/>
      <c r="R441" s="316"/>
      <c r="S441" s="316"/>
      <c r="T441" s="316"/>
      <c r="U441" s="316"/>
      <c r="V441" s="316"/>
      <c r="W441" s="316"/>
      <c r="X441" s="316"/>
      <c r="Y441" s="429"/>
      <c r="Z441" s="424"/>
      <c r="AA441" s="424"/>
      <c r="AB441" s="424"/>
      <c r="AC441" s="424"/>
      <c r="AD441" s="424"/>
      <c r="AE441" s="424"/>
      <c r="AF441" s="429"/>
      <c r="AG441" s="429"/>
      <c r="AH441" s="429"/>
      <c r="AI441" s="429"/>
      <c r="AJ441" s="429"/>
      <c r="AK441" s="429"/>
      <c r="AL441" s="429"/>
      <c r="AM441" s="317">
        <f>SUM(Y441:AL441)</f>
        <v>0</v>
      </c>
    </row>
    <row r="442" spans="1:39" ht="15" outlineLevel="1">
      <c r="A442" s="554"/>
      <c r="B442" s="445" t="s">
        <v>311</v>
      </c>
      <c r="C442" s="312" t="s">
        <v>164</v>
      </c>
      <c r="D442" s="316"/>
      <c r="E442" s="316"/>
      <c r="F442" s="316"/>
      <c r="G442" s="316"/>
      <c r="H442" s="316"/>
      <c r="I442" s="316"/>
      <c r="J442" s="316"/>
      <c r="K442" s="316"/>
      <c r="L442" s="316"/>
      <c r="M442" s="316"/>
      <c r="N442" s="316">
        <f>N441</f>
        <v>3</v>
      </c>
      <c r="O442" s="316"/>
      <c r="P442" s="316"/>
      <c r="Q442" s="316"/>
      <c r="R442" s="316"/>
      <c r="S442" s="316"/>
      <c r="T442" s="316"/>
      <c r="U442" s="316"/>
      <c r="V442" s="316"/>
      <c r="W442" s="316"/>
      <c r="X442" s="316"/>
      <c r="Y442" s="425">
        <f>Y441</f>
        <v>0</v>
      </c>
      <c r="Z442" s="425">
        <f t="shared" ref="Z442" si="1274">Z441</f>
        <v>0</v>
      </c>
      <c r="AA442" s="425">
        <f t="shared" ref="AA442" si="1275">AA441</f>
        <v>0</v>
      </c>
      <c r="AB442" s="425">
        <f t="shared" ref="AB442" si="1276">AB441</f>
        <v>0</v>
      </c>
      <c r="AC442" s="425">
        <f t="shared" ref="AC442" si="1277">AC441</f>
        <v>0</v>
      </c>
      <c r="AD442" s="425">
        <f t="shared" ref="AD442" si="1278">AD441</f>
        <v>0</v>
      </c>
      <c r="AE442" s="425">
        <f t="shared" ref="AE442" si="1279">AE441</f>
        <v>0</v>
      </c>
      <c r="AF442" s="425">
        <f t="shared" ref="AF442" si="1280">AF441</f>
        <v>0</v>
      </c>
      <c r="AG442" s="425">
        <f t="shared" ref="AG442" si="1281">AG441</f>
        <v>0</v>
      </c>
      <c r="AH442" s="425">
        <f t="shared" ref="AH442" si="1282">AH441</f>
        <v>0</v>
      </c>
      <c r="AI442" s="425">
        <f t="shared" ref="AI442" si="1283">AI441</f>
        <v>0</v>
      </c>
      <c r="AJ442" s="425">
        <f t="shared" ref="AJ442" si="1284">AJ441</f>
        <v>0</v>
      </c>
      <c r="AK442" s="425">
        <f t="shared" ref="AK442" si="1285">AK441</f>
        <v>0</v>
      </c>
      <c r="AL442" s="425">
        <f t="shared" ref="AL442" si="1286">AL441</f>
        <v>0</v>
      </c>
      <c r="AM442" s="332"/>
    </row>
    <row r="443" spans="1:39" ht="15" outlineLevel="1">
      <c r="A443" s="554"/>
      <c r="B443" s="549"/>
      <c r="C443" s="333"/>
      <c r="D443" s="337"/>
      <c r="E443" s="337"/>
      <c r="F443" s="337"/>
      <c r="G443" s="337"/>
      <c r="H443" s="337"/>
      <c r="I443" s="337"/>
      <c r="J443" s="337"/>
      <c r="K443" s="337"/>
      <c r="L443" s="337"/>
      <c r="M443" s="337"/>
      <c r="N443" s="312"/>
      <c r="O443" s="337"/>
      <c r="P443" s="337"/>
      <c r="Q443" s="337"/>
      <c r="R443" s="337"/>
      <c r="S443" s="337"/>
      <c r="T443" s="337"/>
      <c r="U443" s="337"/>
      <c r="V443" s="337"/>
      <c r="W443" s="337"/>
      <c r="X443" s="337"/>
      <c r="Y443" s="430"/>
      <c r="Z443" s="431"/>
      <c r="AA443" s="430"/>
      <c r="AB443" s="430"/>
      <c r="AC443" s="430"/>
      <c r="AD443" s="430"/>
      <c r="AE443" s="430"/>
      <c r="AF443" s="430"/>
      <c r="AG443" s="430"/>
      <c r="AH443" s="430"/>
      <c r="AI443" s="430"/>
      <c r="AJ443" s="430"/>
      <c r="AK443" s="430"/>
      <c r="AL443" s="430"/>
      <c r="AM443" s="334"/>
    </row>
    <row r="444" spans="1:39" ht="15.6" outlineLevel="1">
      <c r="A444" s="554"/>
      <c r="B444" s="527" t="s">
        <v>10</v>
      </c>
      <c r="C444" s="310"/>
      <c r="D444" s="310"/>
      <c r="E444" s="310"/>
      <c r="F444" s="310"/>
      <c r="G444" s="310"/>
      <c r="H444" s="310"/>
      <c r="I444" s="310"/>
      <c r="J444" s="310"/>
      <c r="K444" s="310"/>
      <c r="L444" s="310"/>
      <c r="M444" s="310"/>
      <c r="N444" s="311"/>
      <c r="O444" s="310"/>
      <c r="P444" s="310"/>
      <c r="Q444" s="310"/>
      <c r="R444" s="310"/>
      <c r="S444" s="310"/>
      <c r="T444" s="310"/>
      <c r="U444" s="310"/>
      <c r="V444" s="310"/>
      <c r="W444" s="310"/>
      <c r="X444" s="310"/>
      <c r="Y444" s="428"/>
      <c r="Z444" s="428"/>
      <c r="AA444" s="428"/>
      <c r="AB444" s="428"/>
      <c r="AC444" s="428"/>
      <c r="AD444" s="428"/>
      <c r="AE444" s="428"/>
      <c r="AF444" s="428"/>
      <c r="AG444" s="428"/>
      <c r="AH444" s="428"/>
      <c r="AI444" s="428"/>
      <c r="AJ444" s="428"/>
      <c r="AK444" s="428"/>
      <c r="AL444" s="428"/>
      <c r="AM444" s="313"/>
    </row>
    <row r="445" spans="1:39" ht="30" outlineLevel="1">
      <c r="A445" s="554">
        <v>11</v>
      </c>
      <c r="B445" s="442" t="s">
        <v>105</v>
      </c>
      <c r="C445" s="312" t="s">
        <v>25</v>
      </c>
      <c r="D445" s="316"/>
      <c r="E445" s="316"/>
      <c r="F445" s="316"/>
      <c r="G445" s="316"/>
      <c r="H445" s="316"/>
      <c r="I445" s="316"/>
      <c r="J445" s="316"/>
      <c r="K445" s="316"/>
      <c r="L445" s="316"/>
      <c r="M445" s="316"/>
      <c r="N445" s="316">
        <v>12</v>
      </c>
      <c r="O445" s="316"/>
      <c r="P445" s="316"/>
      <c r="Q445" s="316"/>
      <c r="R445" s="316"/>
      <c r="S445" s="316"/>
      <c r="T445" s="316"/>
      <c r="U445" s="316"/>
      <c r="V445" s="316"/>
      <c r="W445" s="316"/>
      <c r="X445" s="316"/>
      <c r="Y445" s="440"/>
      <c r="Z445" s="424"/>
      <c r="AA445" s="424"/>
      <c r="AB445" s="424"/>
      <c r="AC445" s="424"/>
      <c r="AD445" s="424"/>
      <c r="AE445" s="424"/>
      <c r="AF445" s="429"/>
      <c r="AG445" s="429"/>
      <c r="AH445" s="429"/>
      <c r="AI445" s="429"/>
      <c r="AJ445" s="429"/>
      <c r="AK445" s="429"/>
      <c r="AL445" s="429"/>
      <c r="AM445" s="317">
        <f>SUM(Y445:AL445)</f>
        <v>0</v>
      </c>
    </row>
    <row r="446" spans="1:39" ht="15" outlineLevel="1">
      <c r="A446" s="554"/>
      <c r="B446" s="445" t="s">
        <v>311</v>
      </c>
      <c r="C446" s="312" t="s">
        <v>164</v>
      </c>
      <c r="D446" s="316"/>
      <c r="E446" s="316"/>
      <c r="F446" s="316"/>
      <c r="G446" s="316"/>
      <c r="H446" s="316"/>
      <c r="I446" s="316"/>
      <c r="J446" s="316"/>
      <c r="K446" s="316"/>
      <c r="L446" s="316"/>
      <c r="M446" s="316"/>
      <c r="N446" s="316">
        <f>N445</f>
        <v>12</v>
      </c>
      <c r="O446" s="316"/>
      <c r="P446" s="316"/>
      <c r="Q446" s="316"/>
      <c r="R446" s="316"/>
      <c r="S446" s="316"/>
      <c r="T446" s="316"/>
      <c r="U446" s="316"/>
      <c r="V446" s="316"/>
      <c r="W446" s="316"/>
      <c r="X446" s="316"/>
      <c r="Y446" s="425">
        <f>Y445</f>
        <v>0</v>
      </c>
      <c r="Z446" s="425">
        <f t="shared" ref="Z446" si="1287">Z445</f>
        <v>0</v>
      </c>
      <c r="AA446" s="425">
        <f t="shared" ref="AA446" si="1288">AA445</f>
        <v>0</v>
      </c>
      <c r="AB446" s="425">
        <f t="shared" ref="AB446" si="1289">AB445</f>
        <v>0</v>
      </c>
      <c r="AC446" s="425">
        <f t="shared" ref="AC446" si="1290">AC445</f>
        <v>0</v>
      </c>
      <c r="AD446" s="425">
        <f t="shared" ref="AD446" si="1291">AD445</f>
        <v>0</v>
      </c>
      <c r="AE446" s="425">
        <f t="shared" ref="AE446" si="1292">AE445</f>
        <v>0</v>
      </c>
      <c r="AF446" s="425">
        <f t="shared" ref="AF446" si="1293">AF445</f>
        <v>0</v>
      </c>
      <c r="AG446" s="425">
        <f t="shared" ref="AG446" si="1294">AG445</f>
        <v>0</v>
      </c>
      <c r="AH446" s="425">
        <f t="shared" ref="AH446" si="1295">AH445</f>
        <v>0</v>
      </c>
      <c r="AI446" s="425">
        <f t="shared" ref="AI446" si="1296">AI445</f>
        <v>0</v>
      </c>
      <c r="AJ446" s="425">
        <f t="shared" ref="AJ446" si="1297">AJ445</f>
        <v>0</v>
      </c>
      <c r="AK446" s="425">
        <f t="shared" ref="AK446" si="1298">AK445</f>
        <v>0</v>
      </c>
      <c r="AL446" s="425">
        <f t="shared" ref="AL446" si="1299">AL445</f>
        <v>0</v>
      </c>
      <c r="AM446" s="318"/>
    </row>
    <row r="447" spans="1:39" ht="15" outlineLevel="1">
      <c r="A447" s="554"/>
      <c r="B447" s="550"/>
      <c r="C447" s="326"/>
      <c r="D447" s="312"/>
      <c r="E447" s="312"/>
      <c r="F447" s="312"/>
      <c r="G447" s="312"/>
      <c r="H447" s="312"/>
      <c r="I447" s="312"/>
      <c r="J447" s="312"/>
      <c r="K447" s="312"/>
      <c r="L447" s="312"/>
      <c r="M447" s="312"/>
      <c r="N447" s="312"/>
      <c r="O447" s="312"/>
      <c r="P447" s="312"/>
      <c r="Q447" s="312"/>
      <c r="R447" s="312"/>
      <c r="S447" s="312"/>
      <c r="T447" s="312"/>
      <c r="U447" s="312"/>
      <c r="V447" s="312"/>
      <c r="W447" s="312"/>
      <c r="X447" s="312"/>
      <c r="Y447" s="426"/>
      <c r="Z447" s="435"/>
      <c r="AA447" s="435"/>
      <c r="AB447" s="435"/>
      <c r="AC447" s="435"/>
      <c r="AD447" s="435"/>
      <c r="AE447" s="435"/>
      <c r="AF447" s="435"/>
      <c r="AG447" s="435"/>
      <c r="AH447" s="435"/>
      <c r="AI447" s="435"/>
      <c r="AJ447" s="435"/>
      <c r="AK447" s="435"/>
      <c r="AL447" s="435"/>
      <c r="AM447" s="327"/>
    </row>
    <row r="448" spans="1:39" ht="30" outlineLevel="1">
      <c r="A448" s="554">
        <v>12</v>
      </c>
      <c r="B448" s="442" t="s">
        <v>106</v>
      </c>
      <c r="C448" s="312" t="s">
        <v>25</v>
      </c>
      <c r="D448" s="316"/>
      <c r="E448" s="316"/>
      <c r="F448" s="316"/>
      <c r="G448" s="316"/>
      <c r="H448" s="316"/>
      <c r="I448" s="316"/>
      <c r="J448" s="316"/>
      <c r="K448" s="316"/>
      <c r="L448" s="316"/>
      <c r="M448" s="316"/>
      <c r="N448" s="316">
        <v>12</v>
      </c>
      <c r="O448" s="316"/>
      <c r="P448" s="316"/>
      <c r="Q448" s="316"/>
      <c r="R448" s="316"/>
      <c r="S448" s="316"/>
      <c r="T448" s="316"/>
      <c r="U448" s="316"/>
      <c r="V448" s="316"/>
      <c r="W448" s="316"/>
      <c r="X448" s="316"/>
      <c r="Y448" s="424"/>
      <c r="Z448" s="424"/>
      <c r="AA448" s="424"/>
      <c r="AB448" s="424"/>
      <c r="AC448" s="424"/>
      <c r="AD448" s="424"/>
      <c r="AE448" s="424"/>
      <c r="AF448" s="429"/>
      <c r="AG448" s="429"/>
      <c r="AH448" s="429"/>
      <c r="AI448" s="429"/>
      <c r="AJ448" s="429"/>
      <c r="AK448" s="429"/>
      <c r="AL448" s="429"/>
      <c r="AM448" s="317">
        <f>SUM(Y448:AL448)</f>
        <v>0</v>
      </c>
    </row>
    <row r="449" spans="1:39" ht="15" outlineLevel="1">
      <c r="A449" s="554"/>
      <c r="B449" s="445" t="s">
        <v>311</v>
      </c>
      <c r="C449" s="312" t="s">
        <v>164</v>
      </c>
      <c r="D449" s="316"/>
      <c r="E449" s="316"/>
      <c r="F449" s="316"/>
      <c r="G449" s="316"/>
      <c r="H449" s="316"/>
      <c r="I449" s="316"/>
      <c r="J449" s="316"/>
      <c r="K449" s="316"/>
      <c r="L449" s="316"/>
      <c r="M449" s="316"/>
      <c r="N449" s="316">
        <f>N448</f>
        <v>12</v>
      </c>
      <c r="O449" s="316"/>
      <c r="P449" s="316"/>
      <c r="Q449" s="316"/>
      <c r="R449" s="316"/>
      <c r="S449" s="316"/>
      <c r="T449" s="316"/>
      <c r="U449" s="316"/>
      <c r="V449" s="316"/>
      <c r="W449" s="316"/>
      <c r="X449" s="316"/>
      <c r="Y449" s="425">
        <f>Y448</f>
        <v>0</v>
      </c>
      <c r="Z449" s="425">
        <f t="shared" ref="Z449" si="1300">Z448</f>
        <v>0</v>
      </c>
      <c r="AA449" s="425">
        <f t="shared" ref="AA449" si="1301">AA448</f>
        <v>0</v>
      </c>
      <c r="AB449" s="425">
        <f t="shared" ref="AB449" si="1302">AB448</f>
        <v>0</v>
      </c>
      <c r="AC449" s="425">
        <f t="shared" ref="AC449" si="1303">AC448</f>
        <v>0</v>
      </c>
      <c r="AD449" s="425">
        <f t="shared" ref="AD449" si="1304">AD448</f>
        <v>0</v>
      </c>
      <c r="AE449" s="425">
        <f t="shared" ref="AE449" si="1305">AE448</f>
        <v>0</v>
      </c>
      <c r="AF449" s="425">
        <f t="shared" ref="AF449" si="1306">AF448</f>
        <v>0</v>
      </c>
      <c r="AG449" s="425">
        <f t="shared" ref="AG449" si="1307">AG448</f>
        <v>0</v>
      </c>
      <c r="AH449" s="425">
        <f t="shared" ref="AH449" si="1308">AH448</f>
        <v>0</v>
      </c>
      <c r="AI449" s="425">
        <f t="shared" ref="AI449" si="1309">AI448</f>
        <v>0</v>
      </c>
      <c r="AJ449" s="425">
        <f t="shared" ref="AJ449" si="1310">AJ448</f>
        <v>0</v>
      </c>
      <c r="AK449" s="425">
        <f t="shared" ref="AK449" si="1311">AK448</f>
        <v>0</v>
      </c>
      <c r="AL449" s="425">
        <f t="shared" ref="AL449" si="1312">AL448</f>
        <v>0</v>
      </c>
      <c r="AM449" s="318"/>
    </row>
    <row r="450" spans="1:39" ht="15" outlineLevel="1">
      <c r="A450" s="554"/>
      <c r="B450" s="550"/>
      <c r="C450" s="326"/>
      <c r="D450" s="312"/>
      <c r="E450" s="312"/>
      <c r="F450" s="312"/>
      <c r="G450" s="312"/>
      <c r="H450" s="312"/>
      <c r="I450" s="312"/>
      <c r="J450" s="312"/>
      <c r="K450" s="312"/>
      <c r="L450" s="312"/>
      <c r="M450" s="312"/>
      <c r="N450" s="312"/>
      <c r="O450" s="312"/>
      <c r="P450" s="312"/>
      <c r="Q450" s="312"/>
      <c r="R450" s="312"/>
      <c r="S450" s="312"/>
      <c r="T450" s="312"/>
      <c r="U450" s="312"/>
      <c r="V450" s="312"/>
      <c r="W450" s="312"/>
      <c r="X450" s="312"/>
      <c r="Y450" s="436"/>
      <c r="Z450" s="436"/>
      <c r="AA450" s="426"/>
      <c r="AB450" s="426"/>
      <c r="AC450" s="426"/>
      <c r="AD450" s="426"/>
      <c r="AE450" s="426"/>
      <c r="AF450" s="426"/>
      <c r="AG450" s="426"/>
      <c r="AH450" s="426"/>
      <c r="AI450" s="426"/>
      <c r="AJ450" s="426"/>
      <c r="AK450" s="426"/>
      <c r="AL450" s="426"/>
      <c r="AM450" s="327"/>
    </row>
    <row r="451" spans="1:39" ht="30" outlineLevel="1">
      <c r="A451" s="554">
        <v>13</v>
      </c>
      <c r="B451" s="442" t="s">
        <v>107</v>
      </c>
      <c r="C451" s="312" t="s">
        <v>25</v>
      </c>
      <c r="D451" s="316"/>
      <c r="E451" s="316"/>
      <c r="F451" s="316"/>
      <c r="G451" s="316"/>
      <c r="H451" s="316"/>
      <c r="I451" s="316"/>
      <c r="J451" s="316"/>
      <c r="K451" s="316"/>
      <c r="L451" s="316"/>
      <c r="M451" s="316"/>
      <c r="N451" s="316">
        <v>12</v>
      </c>
      <c r="O451" s="316"/>
      <c r="P451" s="316"/>
      <c r="Q451" s="316"/>
      <c r="R451" s="316"/>
      <c r="S451" s="316"/>
      <c r="T451" s="316"/>
      <c r="U451" s="316"/>
      <c r="V451" s="316"/>
      <c r="W451" s="316"/>
      <c r="X451" s="316"/>
      <c r="Y451" s="424"/>
      <c r="Z451" s="424"/>
      <c r="AA451" s="424"/>
      <c r="AB451" s="424"/>
      <c r="AC451" s="424"/>
      <c r="AD451" s="424"/>
      <c r="AE451" s="424"/>
      <c r="AF451" s="429"/>
      <c r="AG451" s="429"/>
      <c r="AH451" s="429"/>
      <c r="AI451" s="429"/>
      <c r="AJ451" s="429"/>
      <c r="AK451" s="429"/>
      <c r="AL451" s="429"/>
      <c r="AM451" s="317">
        <f>SUM(Y451:AL451)</f>
        <v>0</v>
      </c>
    </row>
    <row r="452" spans="1:39" ht="15" outlineLevel="1">
      <c r="A452" s="554"/>
      <c r="B452" s="445" t="s">
        <v>311</v>
      </c>
      <c r="C452" s="312" t="s">
        <v>164</v>
      </c>
      <c r="D452" s="316"/>
      <c r="E452" s="316"/>
      <c r="F452" s="316"/>
      <c r="G452" s="316"/>
      <c r="H452" s="316"/>
      <c r="I452" s="316"/>
      <c r="J452" s="316"/>
      <c r="K452" s="316"/>
      <c r="L452" s="316"/>
      <c r="M452" s="316"/>
      <c r="N452" s="316">
        <f>N451</f>
        <v>12</v>
      </c>
      <c r="O452" s="316"/>
      <c r="P452" s="316"/>
      <c r="Q452" s="316"/>
      <c r="R452" s="316"/>
      <c r="S452" s="316"/>
      <c r="T452" s="316"/>
      <c r="U452" s="316"/>
      <c r="V452" s="316"/>
      <c r="W452" s="316"/>
      <c r="X452" s="316"/>
      <c r="Y452" s="425">
        <f>Y451</f>
        <v>0</v>
      </c>
      <c r="Z452" s="425">
        <f t="shared" ref="Z452" si="1313">Z451</f>
        <v>0</v>
      </c>
      <c r="AA452" s="425">
        <f t="shared" ref="AA452" si="1314">AA451</f>
        <v>0</v>
      </c>
      <c r="AB452" s="425">
        <f t="shared" ref="AB452" si="1315">AB451</f>
        <v>0</v>
      </c>
      <c r="AC452" s="425">
        <f t="shared" ref="AC452" si="1316">AC451</f>
        <v>0</v>
      </c>
      <c r="AD452" s="425">
        <f t="shared" ref="AD452" si="1317">AD451</f>
        <v>0</v>
      </c>
      <c r="AE452" s="425">
        <f t="shared" ref="AE452" si="1318">AE451</f>
        <v>0</v>
      </c>
      <c r="AF452" s="425">
        <f t="shared" ref="AF452" si="1319">AF451</f>
        <v>0</v>
      </c>
      <c r="AG452" s="425">
        <f t="shared" ref="AG452" si="1320">AG451</f>
        <v>0</v>
      </c>
      <c r="AH452" s="425">
        <f t="shared" ref="AH452" si="1321">AH451</f>
        <v>0</v>
      </c>
      <c r="AI452" s="425">
        <f t="shared" ref="AI452" si="1322">AI451</f>
        <v>0</v>
      </c>
      <c r="AJ452" s="425">
        <f t="shared" ref="AJ452" si="1323">AJ451</f>
        <v>0</v>
      </c>
      <c r="AK452" s="425">
        <f t="shared" ref="AK452" si="1324">AK451</f>
        <v>0</v>
      </c>
      <c r="AL452" s="425">
        <f t="shared" ref="AL452" si="1325">AL451</f>
        <v>0</v>
      </c>
      <c r="AM452" s="327"/>
    </row>
    <row r="453" spans="1:39" ht="15" outlineLevel="1">
      <c r="A453" s="554"/>
      <c r="B453" s="550"/>
      <c r="C453" s="326"/>
      <c r="D453" s="312"/>
      <c r="E453" s="312"/>
      <c r="F453" s="312"/>
      <c r="G453" s="312"/>
      <c r="H453" s="312"/>
      <c r="I453" s="312"/>
      <c r="J453" s="312"/>
      <c r="K453" s="312"/>
      <c r="L453" s="312"/>
      <c r="M453" s="312"/>
      <c r="N453" s="312"/>
      <c r="O453" s="312"/>
      <c r="P453" s="312"/>
      <c r="Q453" s="312"/>
      <c r="R453" s="312"/>
      <c r="S453" s="312"/>
      <c r="T453" s="312"/>
      <c r="U453" s="312"/>
      <c r="V453" s="312"/>
      <c r="W453" s="312"/>
      <c r="X453" s="312"/>
      <c r="Y453" s="426"/>
      <c r="Z453" s="426"/>
      <c r="AA453" s="426"/>
      <c r="AB453" s="426"/>
      <c r="AC453" s="426"/>
      <c r="AD453" s="426"/>
      <c r="AE453" s="426"/>
      <c r="AF453" s="426"/>
      <c r="AG453" s="426"/>
      <c r="AH453" s="426"/>
      <c r="AI453" s="426"/>
      <c r="AJ453" s="426"/>
      <c r="AK453" s="426"/>
      <c r="AL453" s="426"/>
      <c r="AM453" s="327"/>
    </row>
    <row r="454" spans="1:39" ht="15.6" outlineLevel="1">
      <c r="A454" s="554"/>
      <c r="B454" s="527" t="s">
        <v>108</v>
      </c>
      <c r="C454" s="310"/>
      <c r="D454" s="311"/>
      <c r="E454" s="311"/>
      <c r="F454" s="311"/>
      <c r="G454" s="311"/>
      <c r="H454" s="311"/>
      <c r="I454" s="311"/>
      <c r="J454" s="311"/>
      <c r="K454" s="311"/>
      <c r="L454" s="311"/>
      <c r="M454" s="311"/>
      <c r="N454" s="311"/>
      <c r="O454" s="311"/>
      <c r="P454" s="310"/>
      <c r="Q454" s="310"/>
      <c r="R454" s="310"/>
      <c r="S454" s="310"/>
      <c r="T454" s="310"/>
      <c r="U454" s="310"/>
      <c r="V454" s="310"/>
      <c r="W454" s="310"/>
      <c r="X454" s="310"/>
      <c r="Y454" s="428"/>
      <c r="Z454" s="428"/>
      <c r="AA454" s="428"/>
      <c r="AB454" s="428"/>
      <c r="AC454" s="428"/>
      <c r="AD454" s="428"/>
      <c r="AE454" s="428"/>
      <c r="AF454" s="428"/>
      <c r="AG454" s="428"/>
      <c r="AH454" s="428"/>
      <c r="AI454" s="428"/>
      <c r="AJ454" s="428"/>
      <c r="AK454" s="428"/>
      <c r="AL454" s="428"/>
      <c r="AM454" s="313"/>
    </row>
    <row r="455" spans="1:39" ht="15" outlineLevel="1">
      <c r="A455" s="554">
        <v>14</v>
      </c>
      <c r="B455" s="550" t="s">
        <v>109</v>
      </c>
      <c r="C455" s="312" t="s">
        <v>25</v>
      </c>
      <c r="D455" s="316"/>
      <c r="E455" s="316"/>
      <c r="F455" s="316"/>
      <c r="G455" s="316"/>
      <c r="H455" s="316"/>
      <c r="I455" s="316"/>
      <c r="J455" s="316"/>
      <c r="K455" s="316"/>
      <c r="L455" s="316"/>
      <c r="M455" s="316"/>
      <c r="N455" s="316">
        <v>12</v>
      </c>
      <c r="O455" s="316"/>
      <c r="P455" s="316"/>
      <c r="Q455" s="316"/>
      <c r="R455" s="316"/>
      <c r="S455" s="316"/>
      <c r="T455" s="316"/>
      <c r="U455" s="316"/>
      <c r="V455" s="316"/>
      <c r="W455" s="316"/>
      <c r="X455" s="316"/>
      <c r="Y455" s="424"/>
      <c r="Z455" s="424"/>
      <c r="AA455" s="424"/>
      <c r="AB455" s="424"/>
      <c r="AC455" s="424"/>
      <c r="AD455" s="424"/>
      <c r="AE455" s="424"/>
      <c r="AF455" s="424"/>
      <c r="AG455" s="424"/>
      <c r="AH455" s="424"/>
      <c r="AI455" s="424"/>
      <c r="AJ455" s="424"/>
      <c r="AK455" s="424"/>
      <c r="AL455" s="424"/>
      <c r="AM455" s="317">
        <f>SUM(Y455:AL455)</f>
        <v>0</v>
      </c>
    </row>
    <row r="456" spans="1:39" ht="15" outlineLevel="1">
      <c r="A456" s="554"/>
      <c r="B456" s="445" t="s">
        <v>311</v>
      </c>
      <c r="C456" s="312" t="s">
        <v>164</v>
      </c>
      <c r="D456" s="316"/>
      <c r="E456" s="316"/>
      <c r="F456" s="316"/>
      <c r="G456" s="316"/>
      <c r="H456" s="316"/>
      <c r="I456" s="316"/>
      <c r="J456" s="316"/>
      <c r="K456" s="316"/>
      <c r="L456" s="316"/>
      <c r="M456" s="316"/>
      <c r="N456" s="316">
        <f>N455</f>
        <v>12</v>
      </c>
      <c r="O456" s="316"/>
      <c r="P456" s="316"/>
      <c r="Q456" s="316"/>
      <c r="R456" s="316"/>
      <c r="S456" s="316"/>
      <c r="T456" s="316"/>
      <c r="U456" s="316"/>
      <c r="V456" s="316"/>
      <c r="W456" s="316"/>
      <c r="X456" s="316"/>
      <c r="Y456" s="425">
        <f>Y455</f>
        <v>0</v>
      </c>
      <c r="Z456" s="425">
        <f t="shared" ref="Z456" si="1326">Z455</f>
        <v>0</v>
      </c>
      <c r="AA456" s="425">
        <f t="shared" ref="AA456" si="1327">AA455</f>
        <v>0</v>
      </c>
      <c r="AB456" s="425">
        <f t="shared" ref="AB456" si="1328">AB455</f>
        <v>0</v>
      </c>
      <c r="AC456" s="425">
        <f t="shared" ref="AC456" si="1329">AC455</f>
        <v>0</v>
      </c>
      <c r="AD456" s="425">
        <f t="shared" ref="AD456" si="1330">AD455</f>
        <v>0</v>
      </c>
      <c r="AE456" s="425">
        <f t="shared" ref="AE456" si="1331">AE455</f>
        <v>0</v>
      </c>
      <c r="AF456" s="425">
        <f t="shared" ref="AF456" si="1332">AF455</f>
        <v>0</v>
      </c>
      <c r="AG456" s="425">
        <f t="shared" ref="AG456" si="1333">AG455</f>
        <v>0</v>
      </c>
      <c r="AH456" s="425">
        <f t="shared" ref="AH456" si="1334">AH455</f>
        <v>0</v>
      </c>
      <c r="AI456" s="425">
        <f t="shared" ref="AI456" si="1335">AI455</f>
        <v>0</v>
      </c>
      <c r="AJ456" s="425">
        <f t="shared" ref="AJ456" si="1336">AJ455</f>
        <v>0</v>
      </c>
      <c r="AK456" s="425">
        <f t="shared" ref="AK456" si="1337">AK455</f>
        <v>0</v>
      </c>
      <c r="AL456" s="425">
        <f t="shared" ref="AL456" si="1338">AL455</f>
        <v>0</v>
      </c>
      <c r="AM456" s="318"/>
    </row>
    <row r="457" spans="1:39" ht="15" outlineLevel="1">
      <c r="A457" s="554"/>
      <c r="B457" s="550"/>
      <c r="C457" s="326"/>
      <c r="D457" s="312"/>
      <c r="E457" s="312"/>
      <c r="F457" s="312"/>
      <c r="G457" s="312"/>
      <c r="H457" s="312"/>
      <c r="I457" s="312"/>
      <c r="J457" s="312"/>
      <c r="K457" s="312"/>
      <c r="L457" s="312"/>
      <c r="M457" s="312"/>
      <c r="N457" s="482"/>
      <c r="O457" s="312"/>
      <c r="P457" s="312"/>
      <c r="Q457" s="312"/>
      <c r="R457" s="312"/>
      <c r="S457" s="312"/>
      <c r="T457" s="312"/>
      <c r="U457" s="312"/>
      <c r="V457" s="312"/>
      <c r="W457" s="312"/>
      <c r="X457" s="312"/>
      <c r="Y457" s="426"/>
      <c r="Z457" s="426"/>
      <c r="AA457" s="426"/>
      <c r="AB457" s="426"/>
      <c r="AC457" s="426"/>
      <c r="AD457" s="426"/>
      <c r="AE457" s="426"/>
      <c r="AF457" s="426"/>
      <c r="AG457" s="426"/>
      <c r="AH457" s="426"/>
      <c r="AI457" s="426"/>
      <c r="AJ457" s="426"/>
      <c r="AK457" s="426"/>
      <c r="AL457" s="426"/>
      <c r="AM457" s="327"/>
    </row>
    <row r="458" spans="1:39" s="330" customFormat="1" ht="15.6" outlineLevel="1">
      <c r="A458" s="554"/>
      <c r="B458" s="527" t="s">
        <v>504</v>
      </c>
      <c r="C458" s="312"/>
      <c r="D458" s="312"/>
      <c r="E458" s="312"/>
      <c r="F458" s="312"/>
      <c r="G458" s="312"/>
      <c r="H458" s="312"/>
      <c r="I458" s="312"/>
      <c r="J458" s="312"/>
      <c r="K458" s="312"/>
      <c r="L458" s="312"/>
      <c r="M458" s="312"/>
      <c r="N458" s="312"/>
      <c r="O458" s="312"/>
      <c r="P458" s="312"/>
      <c r="Q458" s="312"/>
      <c r="R458" s="312"/>
      <c r="S458" s="312"/>
      <c r="T458" s="312"/>
      <c r="U458" s="312"/>
      <c r="V458" s="312"/>
      <c r="W458" s="312"/>
      <c r="X458" s="312"/>
      <c r="Y458" s="426"/>
      <c r="Z458" s="426"/>
      <c r="AA458" s="426"/>
      <c r="AB458" s="426"/>
      <c r="AC458" s="426"/>
      <c r="AD458" s="426"/>
      <c r="AE458" s="430"/>
      <c r="AF458" s="430"/>
      <c r="AG458" s="430"/>
      <c r="AH458" s="430"/>
      <c r="AI458" s="430"/>
      <c r="AJ458" s="430"/>
      <c r="AK458" s="430"/>
      <c r="AL458" s="430"/>
      <c r="AM458" s="540"/>
    </row>
    <row r="459" spans="1:39" ht="15" outlineLevel="1">
      <c r="A459" s="554">
        <v>15</v>
      </c>
      <c r="B459" s="445" t="s">
        <v>509</v>
      </c>
      <c r="C459" s="312" t="s">
        <v>25</v>
      </c>
      <c r="D459" s="316"/>
      <c r="E459" s="316"/>
      <c r="F459" s="316"/>
      <c r="G459" s="316"/>
      <c r="H459" s="316"/>
      <c r="I459" s="316"/>
      <c r="J459" s="316"/>
      <c r="K459" s="316"/>
      <c r="L459" s="316"/>
      <c r="M459" s="316"/>
      <c r="N459" s="316">
        <v>0</v>
      </c>
      <c r="O459" s="316"/>
      <c r="P459" s="316"/>
      <c r="Q459" s="316"/>
      <c r="R459" s="316"/>
      <c r="S459" s="316"/>
      <c r="T459" s="316"/>
      <c r="U459" s="316"/>
      <c r="V459" s="316"/>
      <c r="W459" s="316"/>
      <c r="X459" s="316"/>
      <c r="Y459" s="424"/>
      <c r="Z459" s="424"/>
      <c r="AA459" s="424"/>
      <c r="AB459" s="424"/>
      <c r="AC459" s="424"/>
      <c r="AD459" s="424"/>
      <c r="AE459" s="424"/>
      <c r="AF459" s="424"/>
      <c r="AG459" s="424"/>
      <c r="AH459" s="424"/>
      <c r="AI459" s="424"/>
      <c r="AJ459" s="424"/>
      <c r="AK459" s="424"/>
      <c r="AL459" s="424"/>
      <c r="AM459" s="317">
        <f>SUM(Y459:AL459)</f>
        <v>0</v>
      </c>
    </row>
    <row r="460" spans="1:39" ht="15" outlineLevel="1">
      <c r="A460" s="554"/>
      <c r="B460" s="445" t="s">
        <v>311</v>
      </c>
      <c r="C460" s="312" t="s">
        <v>164</v>
      </c>
      <c r="D460" s="316"/>
      <c r="E460" s="316"/>
      <c r="F460" s="316"/>
      <c r="G460" s="316"/>
      <c r="H460" s="316"/>
      <c r="I460" s="316"/>
      <c r="J460" s="316"/>
      <c r="K460" s="316"/>
      <c r="L460" s="316"/>
      <c r="M460" s="316"/>
      <c r="N460" s="316">
        <f>N459</f>
        <v>0</v>
      </c>
      <c r="O460" s="316"/>
      <c r="P460" s="316"/>
      <c r="Q460" s="316"/>
      <c r="R460" s="316"/>
      <c r="S460" s="316"/>
      <c r="T460" s="316"/>
      <c r="U460" s="316"/>
      <c r="V460" s="316"/>
      <c r="W460" s="316"/>
      <c r="X460" s="316"/>
      <c r="Y460" s="425">
        <f>Y459</f>
        <v>0</v>
      </c>
      <c r="Z460" s="425">
        <f t="shared" ref="Z460:AL460" si="1339">Z459</f>
        <v>0</v>
      </c>
      <c r="AA460" s="425">
        <f t="shared" si="1339"/>
        <v>0</v>
      </c>
      <c r="AB460" s="425">
        <f t="shared" si="1339"/>
        <v>0</v>
      </c>
      <c r="AC460" s="425">
        <f t="shared" si="1339"/>
        <v>0</v>
      </c>
      <c r="AD460" s="425">
        <f t="shared" si="1339"/>
        <v>0</v>
      </c>
      <c r="AE460" s="425">
        <f t="shared" si="1339"/>
        <v>0</v>
      </c>
      <c r="AF460" s="425">
        <f t="shared" si="1339"/>
        <v>0</v>
      </c>
      <c r="AG460" s="425">
        <f t="shared" si="1339"/>
        <v>0</v>
      </c>
      <c r="AH460" s="425">
        <f t="shared" si="1339"/>
        <v>0</v>
      </c>
      <c r="AI460" s="425">
        <f t="shared" si="1339"/>
        <v>0</v>
      </c>
      <c r="AJ460" s="425">
        <f t="shared" si="1339"/>
        <v>0</v>
      </c>
      <c r="AK460" s="425">
        <f t="shared" si="1339"/>
        <v>0</v>
      </c>
      <c r="AL460" s="425">
        <f t="shared" si="1339"/>
        <v>0</v>
      </c>
      <c r="AM460" s="318"/>
    </row>
    <row r="461" spans="1:39" ht="15" outlineLevel="1">
      <c r="A461" s="554"/>
      <c r="B461" s="550"/>
      <c r="C461" s="326"/>
      <c r="D461" s="312"/>
      <c r="E461" s="312"/>
      <c r="F461" s="312"/>
      <c r="G461" s="312"/>
      <c r="H461" s="312"/>
      <c r="I461" s="312"/>
      <c r="J461" s="312"/>
      <c r="K461" s="312"/>
      <c r="L461" s="312"/>
      <c r="M461" s="312"/>
      <c r="N461" s="312"/>
      <c r="O461" s="312"/>
      <c r="P461" s="312"/>
      <c r="Q461" s="312"/>
      <c r="R461" s="312"/>
      <c r="S461" s="312"/>
      <c r="T461" s="312"/>
      <c r="U461" s="312"/>
      <c r="V461" s="312"/>
      <c r="W461" s="312"/>
      <c r="X461" s="312"/>
      <c r="Y461" s="426"/>
      <c r="Z461" s="426"/>
      <c r="AA461" s="426"/>
      <c r="AB461" s="426"/>
      <c r="AC461" s="426"/>
      <c r="AD461" s="426"/>
      <c r="AE461" s="426"/>
      <c r="AF461" s="426"/>
      <c r="AG461" s="426"/>
      <c r="AH461" s="426"/>
      <c r="AI461" s="426"/>
      <c r="AJ461" s="426"/>
      <c r="AK461" s="426"/>
      <c r="AL461" s="426"/>
      <c r="AM461" s="327"/>
    </row>
    <row r="462" spans="1:39" s="304" customFormat="1" ht="15" outlineLevel="1">
      <c r="A462" s="554">
        <v>16</v>
      </c>
      <c r="B462" s="551" t="s">
        <v>505</v>
      </c>
      <c r="C462" s="312" t="s">
        <v>25</v>
      </c>
      <c r="D462" s="316"/>
      <c r="E462" s="316"/>
      <c r="F462" s="316"/>
      <c r="G462" s="316"/>
      <c r="H462" s="316"/>
      <c r="I462" s="316"/>
      <c r="J462" s="316"/>
      <c r="K462" s="316"/>
      <c r="L462" s="316"/>
      <c r="M462" s="316"/>
      <c r="N462" s="316">
        <v>0</v>
      </c>
      <c r="O462" s="316"/>
      <c r="P462" s="316"/>
      <c r="Q462" s="316"/>
      <c r="R462" s="316"/>
      <c r="S462" s="316"/>
      <c r="T462" s="316"/>
      <c r="U462" s="316"/>
      <c r="V462" s="316"/>
      <c r="W462" s="316"/>
      <c r="X462" s="316"/>
      <c r="Y462" s="424"/>
      <c r="Z462" s="424"/>
      <c r="AA462" s="424"/>
      <c r="AB462" s="424"/>
      <c r="AC462" s="424"/>
      <c r="AD462" s="424"/>
      <c r="AE462" s="424"/>
      <c r="AF462" s="424"/>
      <c r="AG462" s="424"/>
      <c r="AH462" s="424"/>
      <c r="AI462" s="424"/>
      <c r="AJ462" s="424"/>
      <c r="AK462" s="424"/>
      <c r="AL462" s="424"/>
      <c r="AM462" s="317">
        <f>SUM(Y462:AL462)</f>
        <v>0</v>
      </c>
    </row>
    <row r="463" spans="1:39" s="304" customFormat="1" ht="15" outlineLevel="1">
      <c r="A463" s="554"/>
      <c r="B463" s="551" t="s">
        <v>311</v>
      </c>
      <c r="C463" s="312" t="s">
        <v>164</v>
      </c>
      <c r="D463" s="316"/>
      <c r="E463" s="316"/>
      <c r="F463" s="316"/>
      <c r="G463" s="316"/>
      <c r="H463" s="316"/>
      <c r="I463" s="316"/>
      <c r="J463" s="316"/>
      <c r="K463" s="316"/>
      <c r="L463" s="316"/>
      <c r="M463" s="316"/>
      <c r="N463" s="316">
        <f>N462</f>
        <v>0</v>
      </c>
      <c r="O463" s="316"/>
      <c r="P463" s="316"/>
      <c r="Q463" s="316"/>
      <c r="R463" s="316"/>
      <c r="S463" s="316"/>
      <c r="T463" s="316"/>
      <c r="U463" s="316"/>
      <c r="V463" s="316"/>
      <c r="W463" s="316"/>
      <c r="X463" s="316"/>
      <c r="Y463" s="425">
        <f>Y462</f>
        <v>0</v>
      </c>
      <c r="Z463" s="425">
        <f t="shared" ref="Z463:AL463" si="1340">Z462</f>
        <v>0</v>
      </c>
      <c r="AA463" s="425">
        <f t="shared" si="1340"/>
        <v>0</v>
      </c>
      <c r="AB463" s="425">
        <f t="shared" si="1340"/>
        <v>0</v>
      </c>
      <c r="AC463" s="425">
        <f t="shared" si="1340"/>
        <v>0</v>
      </c>
      <c r="AD463" s="425">
        <f t="shared" si="1340"/>
        <v>0</v>
      </c>
      <c r="AE463" s="425">
        <f t="shared" si="1340"/>
        <v>0</v>
      </c>
      <c r="AF463" s="425">
        <f t="shared" si="1340"/>
        <v>0</v>
      </c>
      <c r="AG463" s="425">
        <f t="shared" si="1340"/>
        <v>0</v>
      </c>
      <c r="AH463" s="425">
        <f t="shared" si="1340"/>
        <v>0</v>
      </c>
      <c r="AI463" s="425">
        <f t="shared" si="1340"/>
        <v>0</v>
      </c>
      <c r="AJ463" s="425">
        <f t="shared" si="1340"/>
        <v>0</v>
      </c>
      <c r="AK463" s="425">
        <f t="shared" si="1340"/>
        <v>0</v>
      </c>
      <c r="AL463" s="425">
        <f t="shared" si="1340"/>
        <v>0</v>
      </c>
      <c r="AM463" s="318"/>
    </row>
    <row r="464" spans="1:39" s="304" customFormat="1" ht="15" outlineLevel="1">
      <c r="A464" s="554"/>
      <c r="B464" s="551"/>
      <c r="C464" s="312"/>
      <c r="D464" s="312"/>
      <c r="E464" s="312"/>
      <c r="F464" s="312"/>
      <c r="G464" s="312"/>
      <c r="H464" s="312"/>
      <c r="I464" s="312"/>
      <c r="J464" s="312"/>
      <c r="K464" s="312"/>
      <c r="L464" s="312"/>
      <c r="M464" s="312"/>
      <c r="N464" s="312"/>
      <c r="O464" s="312"/>
      <c r="P464" s="312"/>
      <c r="Q464" s="312"/>
      <c r="R464" s="312"/>
      <c r="S464" s="312"/>
      <c r="T464" s="312"/>
      <c r="U464" s="312"/>
      <c r="V464" s="312"/>
      <c r="W464" s="312"/>
      <c r="X464" s="312"/>
      <c r="Y464" s="426"/>
      <c r="Z464" s="426"/>
      <c r="AA464" s="426"/>
      <c r="AB464" s="426"/>
      <c r="AC464" s="426"/>
      <c r="AD464" s="426"/>
      <c r="AE464" s="430"/>
      <c r="AF464" s="430"/>
      <c r="AG464" s="430"/>
      <c r="AH464" s="430"/>
      <c r="AI464" s="430"/>
      <c r="AJ464" s="430"/>
      <c r="AK464" s="430"/>
      <c r="AL464" s="430"/>
      <c r="AM464" s="334"/>
    </row>
    <row r="465" spans="1:39" ht="15.6" outlineLevel="1">
      <c r="A465" s="554"/>
      <c r="B465" s="552" t="s">
        <v>510</v>
      </c>
      <c r="C465" s="341"/>
      <c r="D465" s="311"/>
      <c r="E465" s="310"/>
      <c r="F465" s="310"/>
      <c r="G465" s="310"/>
      <c r="H465" s="310"/>
      <c r="I465" s="310"/>
      <c r="J465" s="310"/>
      <c r="K465" s="310"/>
      <c r="L465" s="310"/>
      <c r="M465" s="310"/>
      <c r="N465" s="311"/>
      <c r="O465" s="310"/>
      <c r="P465" s="310"/>
      <c r="Q465" s="310"/>
      <c r="R465" s="310"/>
      <c r="S465" s="310"/>
      <c r="T465" s="310"/>
      <c r="U465" s="310"/>
      <c r="V465" s="310"/>
      <c r="W465" s="310"/>
      <c r="X465" s="310"/>
      <c r="Y465" s="428"/>
      <c r="Z465" s="428"/>
      <c r="AA465" s="428"/>
      <c r="AB465" s="428"/>
      <c r="AC465" s="428"/>
      <c r="AD465" s="428"/>
      <c r="AE465" s="428"/>
      <c r="AF465" s="428"/>
      <c r="AG465" s="428"/>
      <c r="AH465" s="428"/>
      <c r="AI465" s="428"/>
      <c r="AJ465" s="428"/>
      <c r="AK465" s="428"/>
      <c r="AL465" s="428"/>
      <c r="AM465" s="313"/>
    </row>
    <row r="466" spans="1:39" ht="15" outlineLevel="1">
      <c r="A466" s="554">
        <v>17</v>
      </c>
      <c r="B466" s="442" t="s">
        <v>113</v>
      </c>
      <c r="C466" s="312" t="s">
        <v>25</v>
      </c>
      <c r="D466" s="316"/>
      <c r="E466" s="316"/>
      <c r="F466" s="316"/>
      <c r="G466" s="316"/>
      <c r="H466" s="316"/>
      <c r="I466" s="316"/>
      <c r="J466" s="316"/>
      <c r="K466" s="316"/>
      <c r="L466" s="316"/>
      <c r="M466" s="316"/>
      <c r="N466" s="316">
        <v>0</v>
      </c>
      <c r="O466" s="316"/>
      <c r="P466" s="316"/>
      <c r="Q466" s="316"/>
      <c r="R466" s="316"/>
      <c r="S466" s="316"/>
      <c r="T466" s="316"/>
      <c r="U466" s="316"/>
      <c r="V466" s="316"/>
      <c r="W466" s="316"/>
      <c r="X466" s="316"/>
      <c r="Y466" s="440"/>
      <c r="Z466" s="424"/>
      <c r="AA466" s="424"/>
      <c r="AB466" s="424"/>
      <c r="AC466" s="424"/>
      <c r="AD466" s="424"/>
      <c r="AE466" s="424"/>
      <c r="AF466" s="429"/>
      <c r="AG466" s="429"/>
      <c r="AH466" s="429"/>
      <c r="AI466" s="429"/>
      <c r="AJ466" s="429"/>
      <c r="AK466" s="429"/>
      <c r="AL466" s="429"/>
      <c r="AM466" s="317">
        <f>SUM(Y466:AL466)</f>
        <v>0</v>
      </c>
    </row>
    <row r="467" spans="1:39" ht="15" outlineLevel="1">
      <c r="A467" s="554"/>
      <c r="B467" s="445" t="s">
        <v>311</v>
      </c>
      <c r="C467" s="312" t="s">
        <v>164</v>
      </c>
      <c r="D467" s="316"/>
      <c r="E467" s="316"/>
      <c r="F467" s="316"/>
      <c r="G467" s="316"/>
      <c r="H467" s="316"/>
      <c r="I467" s="316"/>
      <c r="J467" s="316"/>
      <c r="K467" s="316"/>
      <c r="L467" s="316"/>
      <c r="M467" s="316"/>
      <c r="N467" s="316">
        <f>N466</f>
        <v>0</v>
      </c>
      <c r="O467" s="316"/>
      <c r="P467" s="316"/>
      <c r="Q467" s="316"/>
      <c r="R467" s="316"/>
      <c r="S467" s="316"/>
      <c r="T467" s="316"/>
      <c r="U467" s="316"/>
      <c r="V467" s="316"/>
      <c r="W467" s="316"/>
      <c r="X467" s="316"/>
      <c r="Y467" s="425">
        <f>Y466</f>
        <v>0</v>
      </c>
      <c r="Z467" s="425">
        <f t="shared" ref="Z467:AL467" si="1341">Z466</f>
        <v>0</v>
      </c>
      <c r="AA467" s="425">
        <f t="shared" si="1341"/>
        <v>0</v>
      </c>
      <c r="AB467" s="425">
        <f t="shared" si="1341"/>
        <v>0</v>
      </c>
      <c r="AC467" s="425">
        <f t="shared" si="1341"/>
        <v>0</v>
      </c>
      <c r="AD467" s="425">
        <f t="shared" si="1341"/>
        <v>0</v>
      </c>
      <c r="AE467" s="425">
        <f t="shared" si="1341"/>
        <v>0</v>
      </c>
      <c r="AF467" s="425">
        <f t="shared" si="1341"/>
        <v>0</v>
      </c>
      <c r="AG467" s="425">
        <f t="shared" si="1341"/>
        <v>0</v>
      </c>
      <c r="AH467" s="425">
        <f t="shared" si="1341"/>
        <v>0</v>
      </c>
      <c r="AI467" s="425">
        <f t="shared" si="1341"/>
        <v>0</v>
      </c>
      <c r="AJ467" s="425">
        <f t="shared" si="1341"/>
        <v>0</v>
      </c>
      <c r="AK467" s="425">
        <f t="shared" si="1341"/>
        <v>0</v>
      </c>
      <c r="AL467" s="425">
        <f t="shared" si="1341"/>
        <v>0</v>
      </c>
      <c r="AM467" s="327"/>
    </row>
    <row r="468" spans="1:39" ht="15" outlineLevel="1">
      <c r="A468" s="554"/>
      <c r="B468" s="445"/>
      <c r="C468" s="312"/>
      <c r="D468" s="312"/>
      <c r="E468" s="312"/>
      <c r="F468" s="312"/>
      <c r="G468" s="312"/>
      <c r="H468" s="312"/>
      <c r="I468" s="312"/>
      <c r="J468" s="312"/>
      <c r="K468" s="312"/>
      <c r="L468" s="312"/>
      <c r="M468" s="312"/>
      <c r="N468" s="312"/>
      <c r="O468" s="312"/>
      <c r="P468" s="312"/>
      <c r="Q468" s="312"/>
      <c r="R468" s="312"/>
      <c r="S468" s="312"/>
      <c r="T468" s="312"/>
      <c r="U468" s="312"/>
      <c r="V468" s="312"/>
      <c r="W468" s="312"/>
      <c r="X468" s="312"/>
      <c r="Y468" s="436"/>
      <c r="Z468" s="439"/>
      <c r="AA468" s="439"/>
      <c r="AB468" s="439"/>
      <c r="AC468" s="439"/>
      <c r="AD468" s="439"/>
      <c r="AE468" s="439"/>
      <c r="AF468" s="439"/>
      <c r="AG468" s="439"/>
      <c r="AH468" s="439"/>
      <c r="AI468" s="439"/>
      <c r="AJ468" s="439"/>
      <c r="AK468" s="439"/>
      <c r="AL468" s="439"/>
      <c r="AM468" s="327"/>
    </row>
    <row r="469" spans="1:39" ht="15" outlineLevel="1">
      <c r="A469" s="554">
        <v>18</v>
      </c>
      <c r="B469" s="442" t="s">
        <v>110</v>
      </c>
      <c r="C469" s="312" t="s">
        <v>25</v>
      </c>
      <c r="D469" s="316"/>
      <c r="E469" s="316"/>
      <c r="F469" s="316"/>
      <c r="G469" s="316"/>
      <c r="H469" s="316"/>
      <c r="I469" s="316"/>
      <c r="J469" s="316"/>
      <c r="K469" s="316"/>
      <c r="L469" s="316"/>
      <c r="M469" s="316"/>
      <c r="N469" s="316">
        <v>0</v>
      </c>
      <c r="O469" s="316"/>
      <c r="P469" s="316"/>
      <c r="Q469" s="316"/>
      <c r="R469" s="316"/>
      <c r="S469" s="316"/>
      <c r="T469" s="316"/>
      <c r="U469" s="316"/>
      <c r="V469" s="316"/>
      <c r="W469" s="316"/>
      <c r="X469" s="316"/>
      <c r="Y469" s="440"/>
      <c r="Z469" s="424"/>
      <c r="AA469" s="424"/>
      <c r="AB469" s="424"/>
      <c r="AC469" s="424"/>
      <c r="AD469" s="424"/>
      <c r="AE469" s="424"/>
      <c r="AF469" s="429"/>
      <c r="AG469" s="429"/>
      <c r="AH469" s="429"/>
      <c r="AI469" s="429"/>
      <c r="AJ469" s="429"/>
      <c r="AK469" s="429"/>
      <c r="AL469" s="429"/>
      <c r="AM469" s="317">
        <f>SUM(Y469:AL469)</f>
        <v>0</v>
      </c>
    </row>
    <row r="470" spans="1:39" ht="15" outlineLevel="1">
      <c r="A470" s="554"/>
      <c r="B470" s="445" t="s">
        <v>311</v>
      </c>
      <c r="C470" s="312" t="s">
        <v>164</v>
      </c>
      <c r="D470" s="316"/>
      <c r="E470" s="316"/>
      <c r="F470" s="316"/>
      <c r="G470" s="316"/>
      <c r="H470" s="316"/>
      <c r="I470" s="316"/>
      <c r="J470" s="316"/>
      <c r="K470" s="316"/>
      <c r="L470" s="316"/>
      <c r="M470" s="316"/>
      <c r="N470" s="316">
        <f>N469</f>
        <v>0</v>
      </c>
      <c r="O470" s="316"/>
      <c r="P470" s="316"/>
      <c r="Q470" s="316"/>
      <c r="R470" s="316"/>
      <c r="S470" s="316"/>
      <c r="T470" s="316"/>
      <c r="U470" s="316"/>
      <c r="V470" s="316"/>
      <c r="W470" s="316"/>
      <c r="X470" s="316"/>
      <c r="Y470" s="425">
        <f>Y469</f>
        <v>0</v>
      </c>
      <c r="Z470" s="425">
        <f t="shared" ref="Z470:AL470" si="1342">Z469</f>
        <v>0</v>
      </c>
      <c r="AA470" s="425">
        <f t="shared" si="1342"/>
        <v>0</v>
      </c>
      <c r="AB470" s="425">
        <f t="shared" si="1342"/>
        <v>0</v>
      </c>
      <c r="AC470" s="425">
        <f t="shared" si="1342"/>
        <v>0</v>
      </c>
      <c r="AD470" s="425">
        <f t="shared" si="1342"/>
        <v>0</v>
      </c>
      <c r="AE470" s="425">
        <f t="shared" si="1342"/>
        <v>0</v>
      </c>
      <c r="AF470" s="425">
        <f t="shared" si="1342"/>
        <v>0</v>
      </c>
      <c r="AG470" s="425">
        <f t="shared" si="1342"/>
        <v>0</v>
      </c>
      <c r="AH470" s="425">
        <f t="shared" si="1342"/>
        <v>0</v>
      </c>
      <c r="AI470" s="425">
        <f t="shared" si="1342"/>
        <v>0</v>
      </c>
      <c r="AJ470" s="425">
        <f t="shared" si="1342"/>
        <v>0</v>
      </c>
      <c r="AK470" s="425">
        <f t="shared" si="1342"/>
        <v>0</v>
      </c>
      <c r="AL470" s="425">
        <f t="shared" si="1342"/>
        <v>0</v>
      </c>
      <c r="AM470" s="327"/>
    </row>
    <row r="471" spans="1:39" ht="15" outlineLevel="1">
      <c r="A471" s="554"/>
      <c r="B471" s="444"/>
      <c r="C471" s="312"/>
      <c r="D471" s="312"/>
      <c r="E471" s="312"/>
      <c r="F471" s="312"/>
      <c r="G471" s="312"/>
      <c r="H471" s="312"/>
      <c r="I471" s="312"/>
      <c r="J471" s="312"/>
      <c r="K471" s="312"/>
      <c r="L471" s="312"/>
      <c r="M471" s="312"/>
      <c r="N471" s="312"/>
      <c r="O471" s="312"/>
      <c r="P471" s="312"/>
      <c r="Q471" s="312"/>
      <c r="R471" s="312"/>
      <c r="S471" s="312"/>
      <c r="T471" s="312"/>
      <c r="U471" s="312"/>
      <c r="V471" s="312"/>
      <c r="W471" s="312"/>
      <c r="X471" s="312"/>
      <c r="Y471" s="437"/>
      <c r="Z471" s="438"/>
      <c r="AA471" s="438"/>
      <c r="AB471" s="438"/>
      <c r="AC471" s="438"/>
      <c r="AD471" s="438"/>
      <c r="AE471" s="438"/>
      <c r="AF471" s="438"/>
      <c r="AG471" s="438"/>
      <c r="AH471" s="438"/>
      <c r="AI471" s="438"/>
      <c r="AJ471" s="438"/>
      <c r="AK471" s="438"/>
      <c r="AL471" s="438"/>
      <c r="AM471" s="318"/>
    </row>
    <row r="472" spans="1:39" ht="15" outlineLevel="1">
      <c r="A472" s="554">
        <v>19</v>
      </c>
      <c r="B472" s="442" t="s">
        <v>112</v>
      </c>
      <c r="C472" s="312" t="s">
        <v>25</v>
      </c>
      <c r="D472" s="316"/>
      <c r="E472" s="316"/>
      <c r="F472" s="316"/>
      <c r="G472" s="316"/>
      <c r="H472" s="316"/>
      <c r="I472" s="316"/>
      <c r="J472" s="316"/>
      <c r="K472" s="316"/>
      <c r="L472" s="316"/>
      <c r="M472" s="316"/>
      <c r="N472" s="316">
        <v>0</v>
      </c>
      <c r="O472" s="316"/>
      <c r="P472" s="316"/>
      <c r="Q472" s="316"/>
      <c r="R472" s="316"/>
      <c r="S472" s="316"/>
      <c r="T472" s="316"/>
      <c r="U472" s="316"/>
      <c r="V472" s="316"/>
      <c r="W472" s="316"/>
      <c r="X472" s="316"/>
      <c r="Y472" s="440"/>
      <c r="Z472" s="424"/>
      <c r="AA472" s="424"/>
      <c r="AB472" s="424"/>
      <c r="AC472" s="424"/>
      <c r="AD472" s="424"/>
      <c r="AE472" s="424"/>
      <c r="AF472" s="429"/>
      <c r="AG472" s="429"/>
      <c r="AH472" s="429"/>
      <c r="AI472" s="429"/>
      <c r="AJ472" s="429"/>
      <c r="AK472" s="429"/>
      <c r="AL472" s="429"/>
      <c r="AM472" s="317">
        <f>SUM(Y472:AL472)</f>
        <v>0</v>
      </c>
    </row>
    <row r="473" spans="1:39" ht="15" outlineLevel="1">
      <c r="A473" s="554"/>
      <c r="B473" s="445" t="s">
        <v>311</v>
      </c>
      <c r="C473" s="312" t="s">
        <v>164</v>
      </c>
      <c r="D473" s="316"/>
      <c r="E473" s="316"/>
      <c r="F473" s="316"/>
      <c r="G473" s="316"/>
      <c r="H473" s="316"/>
      <c r="I473" s="316"/>
      <c r="J473" s="316"/>
      <c r="K473" s="316"/>
      <c r="L473" s="316"/>
      <c r="M473" s="316"/>
      <c r="N473" s="316">
        <f>N472</f>
        <v>0</v>
      </c>
      <c r="O473" s="316"/>
      <c r="P473" s="316"/>
      <c r="Q473" s="316"/>
      <c r="R473" s="316"/>
      <c r="S473" s="316"/>
      <c r="T473" s="316"/>
      <c r="U473" s="316"/>
      <c r="V473" s="316"/>
      <c r="W473" s="316"/>
      <c r="X473" s="316"/>
      <c r="Y473" s="425">
        <f>Y472</f>
        <v>0</v>
      </c>
      <c r="Z473" s="425">
        <f t="shared" ref="Z473:AL473" si="1343">Z472</f>
        <v>0</v>
      </c>
      <c r="AA473" s="425">
        <f t="shared" si="1343"/>
        <v>0</v>
      </c>
      <c r="AB473" s="425">
        <f t="shared" si="1343"/>
        <v>0</v>
      </c>
      <c r="AC473" s="425">
        <f t="shared" si="1343"/>
        <v>0</v>
      </c>
      <c r="AD473" s="425">
        <f t="shared" si="1343"/>
        <v>0</v>
      </c>
      <c r="AE473" s="425">
        <f t="shared" si="1343"/>
        <v>0</v>
      </c>
      <c r="AF473" s="425">
        <f t="shared" si="1343"/>
        <v>0</v>
      </c>
      <c r="AG473" s="425">
        <f t="shared" si="1343"/>
        <v>0</v>
      </c>
      <c r="AH473" s="425">
        <f t="shared" si="1343"/>
        <v>0</v>
      </c>
      <c r="AI473" s="425">
        <f t="shared" si="1343"/>
        <v>0</v>
      </c>
      <c r="AJ473" s="425">
        <f t="shared" si="1343"/>
        <v>0</v>
      </c>
      <c r="AK473" s="425">
        <f t="shared" si="1343"/>
        <v>0</v>
      </c>
      <c r="AL473" s="425">
        <f t="shared" si="1343"/>
        <v>0</v>
      </c>
      <c r="AM473" s="318"/>
    </row>
    <row r="474" spans="1:39" ht="15" outlineLevel="1">
      <c r="A474" s="554"/>
      <c r="B474" s="444"/>
      <c r="C474" s="312"/>
      <c r="D474" s="312"/>
      <c r="E474" s="312"/>
      <c r="F474" s="312"/>
      <c r="G474" s="312"/>
      <c r="H474" s="312"/>
      <c r="I474" s="312"/>
      <c r="J474" s="312"/>
      <c r="K474" s="312"/>
      <c r="L474" s="312"/>
      <c r="M474" s="312"/>
      <c r="N474" s="312"/>
      <c r="O474" s="312"/>
      <c r="P474" s="312"/>
      <c r="Q474" s="312"/>
      <c r="R474" s="312"/>
      <c r="S474" s="312"/>
      <c r="T474" s="312"/>
      <c r="U474" s="312"/>
      <c r="V474" s="312"/>
      <c r="W474" s="312"/>
      <c r="X474" s="312"/>
      <c r="Y474" s="426"/>
      <c r="Z474" s="426"/>
      <c r="AA474" s="426"/>
      <c r="AB474" s="426"/>
      <c r="AC474" s="426"/>
      <c r="AD474" s="426"/>
      <c r="AE474" s="426"/>
      <c r="AF474" s="426"/>
      <c r="AG474" s="426"/>
      <c r="AH474" s="426"/>
      <c r="AI474" s="426"/>
      <c r="AJ474" s="426"/>
      <c r="AK474" s="426"/>
      <c r="AL474" s="426"/>
      <c r="AM474" s="327"/>
    </row>
    <row r="475" spans="1:39" ht="15" outlineLevel="1">
      <c r="A475" s="554">
        <v>20</v>
      </c>
      <c r="B475" s="442" t="s">
        <v>111</v>
      </c>
      <c r="C475" s="312" t="s">
        <v>25</v>
      </c>
      <c r="D475" s="316"/>
      <c r="E475" s="316"/>
      <c r="F475" s="316"/>
      <c r="G475" s="316"/>
      <c r="H475" s="316"/>
      <c r="I475" s="316"/>
      <c r="J475" s="316"/>
      <c r="K475" s="316"/>
      <c r="L475" s="316"/>
      <c r="M475" s="316"/>
      <c r="N475" s="316">
        <v>0</v>
      </c>
      <c r="O475" s="316"/>
      <c r="P475" s="316"/>
      <c r="Q475" s="316"/>
      <c r="R475" s="316"/>
      <c r="S475" s="316"/>
      <c r="T475" s="316"/>
      <c r="U475" s="316"/>
      <c r="V475" s="316"/>
      <c r="W475" s="316"/>
      <c r="X475" s="316"/>
      <c r="Y475" s="440"/>
      <c r="Z475" s="424"/>
      <c r="AA475" s="424"/>
      <c r="AB475" s="424"/>
      <c r="AC475" s="424"/>
      <c r="AD475" s="424"/>
      <c r="AE475" s="424"/>
      <c r="AF475" s="429"/>
      <c r="AG475" s="429"/>
      <c r="AH475" s="429"/>
      <c r="AI475" s="429"/>
      <c r="AJ475" s="429"/>
      <c r="AK475" s="429"/>
      <c r="AL475" s="429"/>
      <c r="AM475" s="317">
        <f>SUM(Y475:AL475)</f>
        <v>0</v>
      </c>
    </row>
    <row r="476" spans="1:39" ht="15" outlineLevel="1">
      <c r="A476" s="554"/>
      <c r="B476" s="445" t="s">
        <v>311</v>
      </c>
      <c r="C476" s="312" t="s">
        <v>164</v>
      </c>
      <c r="D476" s="316"/>
      <c r="E476" s="316"/>
      <c r="F476" s="316"/>
      <c r="G476" s="316"/>
      <c r="H476" s="316"/>
      <c r="I476" s="316"/>
      <c r="J476" s="316"/>
      <c r="K476" s="316"/>
      <c r="L476" s="316"/>
      <c r="M476" s="316"/>
      <c r="N476" s="316">
        <f>N475</f>
        <v>0</v>
      </c>
      <c r="O476" s="316"/>
      <c r="P476" s="316"/>
      <c r="Q476" s="316"/>
      <c r="R476" s="316"/>
      <c r="S476" s="316"/>
      <c r="T476" s="316"/>
      <c r="U476" s="316"/>
      <c r="V476" s="316"/>
      <c r="W476" s="316"/>
      <c r="X476" s="316"/>
      <c r="Y476" s="425">
        <f t="shared" ref="Y476:AL476" si="1344">Y475</f>
        <v>0</v>
      </c>
      <c r="Z476" s="425">
        <f t="shared" si="1344"/>
        <v>0</v>
      </c>
      <c r="AA476" s="425">
        <f t="shared" si="1344"/>
        <v>0</v>
      </c>
      <c r="AB476" s="425">
        <f t="shared" si="1344"/>
        <v>0</v>
      </c>
      <c r="AC476" s="425">
        <f t="shared" si="1344"/>
        <v>0</v>
      </c>
      <c r="AD476" s="425">
        <f t="shared" si="1344"/>
        <v>0</v>
      </c>
      <c r="AE476" s="425">
        <f t="shared" si="1344"/>
        <v>0</v>
      </c>
      <c r="AF476" s="425">
        <f t="shared" si="1344"/>
        <v>0</v>
      </c>
      <c r="AG476" s="425">
        <f t="shared" si="1344"/>
        <v>0</v>
      </c>
      <c r="AH476" s="425">
        <f t="shared" si="1344"/>
        <v>0</v>
      </c>
      <c r="AI476" s="425">
        <f t="shared" si="1344"/>
        <v>0</v>
      </c>
      <c r="AJ476" s="425">
        <f t="shared" si="1344"/>
        <v>0</v>
      </c>
      <c r="AK476" s="425">
        <f t="shared" si="1344"/>
        <v>0</v>
      </c>
      <c r="AL476" s="425">
        <f t="shared" si="1344"/>
        <v>0</v>
      </c>
      <c r="AM476" s="327"/>
    </row>
    <row r="477" spans="1:39" ht="15.6" outlineLevel="1">
      <c r="A477" s="554"/>
      <c r="B477" s="553"/>
      <c r="C477" s="321"/>
      <c r="D477" s="312"/>
      <c r="E477" s="312"/>
      <c r="F477" s="312"/>
      <c r="G477" s="312"/>
      <c r="H477" s="312"/>
      <c r="I477" s="312"/>
      <c r="J477" s="312"/>
      <c r="K477" s="312"/>
      <c r="L477" s="312"/>
      <c r="M477" s="312"/>
      <c r="N477" s="321"/>
      <c r="O477" s="312"/>
      <c r="P477" s="312"/>
      <c r="Q477" s="312"/>
      <c r="R477" s="312"/>
      <c r="S477" s="312"/>
      <c r="T477" s="312"/>
      <c r="U477" s="312"/>
      <c r="V477" s="312"/>
      <c r="W477" s="312"/>
      <c r="X477" s="312"/>
      <c r="Y477" s="426"/>
      <c r="Z477" s="426"/>
      <c r="AA477" s="426"/>
      <c r="AB477" s="426"/>
      <c r="AC477" s="426"/>
      <c r="AD477" s="426"/>
      <c r="AE477" s="426"/>
      <c r="AF477" s="426"/>
      <c r="AG477" s="426"/>
      <c r="AH477" s="426"/>
      <c r="AI477" s="426"/>
      <c r="AJ477" s="426"/>
      <c r="AK477" s="426"/>
      <c r="AL477" s="426"/>
      <c r="AM477" s="327"/>
    </row>
    <row r="478" spans="1:39" ht="15.6" outlineLevel="1">
      <c r="A478" s="554"/>
      <c r="B478" s="546" t="s">
        <v>517</v>
      </c>
      <c r="C478" s="312"/>
      <c r="D478" s="312"/>
      <c r="E478" s="312"/>
      <c r="F478" s="312"/>
      <c r="G478" s="312"/>
      <c r="H478" s="312"/>
      <c r="I478" s="312"/>
      <c r="J478" s="312"/>
      <c r="K478" s="312"/>
      <c r="L478" s="312"/>
      <c r="M478" s="312"/>
      <c r="N478" s="312"/>
      <c r="O478" s="312"/>
      <c r="P478" s="312"/>
      <c r="Q478" s="312"/>
      <c r="R478" s="312"/>
      <c r="S478" s="312"/>
      <c r="T478" s="312"/>
      <c r="U478" s="312"/>
      <c r="V478" s="312"/>
      <c r="W478" s="312"/>
      <c r="X478" s="312"/>
      <c r="Y478" s="436"/>
      <c r="Z478" s="439"/>
      <c r="AA478" s="439"/>
      <c r="AB478" s="439"/>
      <c r="AC478" s="439"/>
      <c r="AD478" s="439"/>
      <c r="AE478" s="439"/>
      <c r="AF478" s="439"/>
      <c r="AG478" s="439"/>
      <c r="AH478" s="439"/>
      <c r="AI478" s="439"/>
      <c r="AJ478" s="439"/>
      <c r="AK478" s="439"/>
      <c r="AL478" s="439"/>
      <c r="AM478" s="327"/>
    </row>
    <row r="479" spans="1:39" ht="15.6" outlineLevel="1">
      <c r="A479" s="554"/>
      <c r="B479" s="527" t="s">
        <v>513</v>
      </c>
      <c r="C479" s="312"/>
      <c r="D479" s="312"/>
      <c r="E479" s="312"/>
      <c r="F479" s="312"/>
      <c r="G479" s="312"/>
      <c r="H479" s="312"/>
      <c r="I479" s="312"/>
      <c r="J479" s="312"/>
      <c r="K479" s="312"/>
      <c r="L479" s="312"/>
      <c r="M479" s="312"/>
      <c r="N479" s="312"/>
      <c r="O479" s="312"/>
      <c r="P479" s="312"/>
      <c r="Q479" s="312"/>
      <c r="R479" s="312"/>
      <c r="S479" s="312"/>
      <c r="T479" s="312"/>
      <c r="U479" s="312"/>
      <c r="V479" s="312"/>
      <c r="W479" s="312"/>
      <c r="X479" s="312"/>
      <c r="Y479" s="436"/>
      <c r="Z479" s="439"/>
      <c r="AA479" s="439"/>
      <c r="AB479" s="439"/>
      <c r="AC479" s="439"/>
      <c r="AD479" s="439"/>
      <c r="AE479" s="439"/>
      <c r="AF479" s="439"/>
      <c r="AG479" s="439"/>
      <c r="AH479" s="439"/>
      <c r="AI479" s="439"/>
      <c r="AJ479" s="439"/>
      <c r="AK479" s="439"/>
      <c r="AL479" s="439"/>
      <c r="AM479" s="327"/>
    </row>
    <row r="480" spans="1:39" ht="15" outlineLevel="1">
      <c r="A480" s="554">
        <v>21</v>
      </c>
      <c r="B480" s="832" t="s">
        <v>114</v>
      </c>
      <c r="C480" s="312" t="s">
        <v>25</v>
      </c>
      <c r="D480" s="316">
        <f>'7-g.  2017'!DG58+'7-g.  2017'!DG65</f>
        <v>71256240.030346245</v>
      </c>
      <c r="E480" s="316"/>
      <c r="F480" s="316"/>
      <c r="G480" s="316"/>
      <c r="H480" s="316"/>
      <c r="I480" s="316"/>
      <c r="J480" s="316"/>
      <c r="K480" s="316"/>
      <c r="L480" s="316"/>
      <c r="M480" s="316"/>
      <c r="N480" s="312"/>
      <c r="O480" s="316">
        <f>'7-g.  2017'!CN58+'7-g.  2017'!CN65</f>
        <v>4915.0231515753139</v>
      </c>
      <c r="P480" s="316"/>
      <c r="Q480" s="316"/>
      <c r="R480" s="316"/>
      <c r="S480" s="316"/>
      <c r="T480" s="316"/>
      <c r="U480" s="316"/>
      <c r="V480" s="316"/>
      <c r="W480" s="316"/>
      <c r="X480" s="316"/>
      <c r="Y480" s="424">
        <f>'7-g.  2017'!CO58</f>
        <v>1</v>
      </c>
      <c r="Z480" s="424">
        <f>'7-g.  2017'!CP58</f>
        <v>0</v>
      </c>
      <c r="AA480" s="424">
        <f>'7-g.  2017'!CQ58</f>
        <v>0</v>
      </c>
      <c r="AB480" s="424">
        <f>'7-g.  2017'!CR58</f>
        <v>0</v>
      </c>
      <c r="AC480" s="424">
        <f>'7-g.  2017'!CS58</f>
        <v>0</v>
      </c>
      <c r="AD480" s="424">
        <f>'7-g.  2017'!CT58</f>
        <v>0</v>
      </c>
      <c r="AE480" s="424">
        <f>'7-g.  2017'!CU58</f>
        <v>0</v>
      </c>
      <c r="AF480" s="424"/>
      <c r="AG480" s="424"/>
      <c r="AH480" s="424"/>
      <c r="AI480" s="424"/>
      <c r="AJ480" s="424"/>
      <c r="AK480" s="424"/>
      <c r="AL480" s="424"/>
      <c r="AM480" s="317">
        <f>SUM(Y480:AL480)</f>
        <v>1</v>
      </c>
    </row>
    <row r="481" spans="1:39" ht="15" outlineLevel="1">
      <c r="A481" s="554"/>
      <c r="B481" s="445" t="s">
        <v>311</v>
      </c>
      <c r="C481" s="312" t="s">
        <v>164</v>
      </c>
      <c r="D481" s="316">
        <v>47245.766516174219</v>
      </c>
      <c r="E481" s="316"/>
      <c r="F481" s="316"/>
      <c r="G481" s="316"/>
      <c r="H481" s="316"/>
      <c r="I481" s="316"/>
      <c r="J481" s="316"/>
      <c r="K481" s="316"/>
      <c r="L481" s="316"/>
      <c r="M481" s="316"/>
      <c r="N481" s="312"/>
      <c r="O481" s="316">
        <v>2.9766983127063389</v>
      </c>
      <c r="P481" s="316"/>
      <c r="Q481" s="316"/>
      <c r="R481" s="316"/>
      <c r="S481" s="316"/>
      <c r="T481" s="316"/>
      <c r="U481" s="316"/>
      <c r="V481" s="316"/>
      <c r="W481" s="316"/>
      <c r="X481" s="316"/>
      <c r="Y481" s="425">
        <f>Y480</f>
        <v>1</v>
      </c>
      <c r="Z481" s="425">
        <f t="shared" ref="Z481" si="1345">Z480</f>
        <v>0</v>
      </c>
      <c r="AA481" s="425">
        <f t="shared" ref="AA481" si="1346">AA480</f>
        <v>0</v>
      </c>
      <c r="AB481" s="425">
        <f t="shared" ref="AB481" si="1347">AB480</f>
        <v>0</v>
      </c>
      <c r="AC481" s="425">
        <f t="shared" ref="AC481" si="1348">AC480</f>
        <v>0</v>
      </c>
      <c r="AD481" s="425">
        <f t="shared" ref="AD481" si="1349">AD480</f>
        <v>0</v>
      </c>
      <c r="AE481" s="425">
        <f t="shared" ref="AE481" si="1350">AE480</f>
        <v>0</v>
      </c>
      <c r="AF481" s="425">
        <f t="shared" ref="AF481" si="1351">AF480</f>
        <v>0</v>
      </c>
      <c r="AG481" s="425">
        <f t="shared" ref="AG481" si="1352">AG480</f>
        <v>0</v>
      </c>
      <c r="AH481" s="425">
        <f t="shared" ref="AH481" si="1353">AH480</f>
        <v>0</v>
      </c>
      <c r="AI481" s="425">
        <f t="shared" ref="AI481" si="1354">AI480</f>
        <v>0</v>
      </c>
      <c r="AJ481" s="425">
        <f t="shared" ref="AJ481" si="1355">AJ480</f>
        <v>0</v>
      </c>
      <c r="AK481" s="425">
        <f t="shared" ref="AK481" si="1356">AK480</f>
        <v>0</v>
      </c>
      <c r="AL481" s="425">
        <f t="shared" ref="AL481" si="1357">AL480</f>
        <v>0</v>
      </c>
      <c r="AM481" s="327"/>
    </row>
    <row r="482" spans="1:39" ht="15" outlineLevel="1">
      <c r="A482" s="554"/>
      <c r="B482" s="445"/>
      <c r="C482" s="312"/>
      <c r="D482" s="312"/>
      <c r="E482" s="312"/>
      <c r="F482" s="312"/>
      <c r="G482" s="312"/>
      <c r="H482" s="312"/>
      <c r="I482" s="312"/>
      <c r="J482" s="312"/>
      <c r="K482" s="312"/>
      <c r="L482" s="312"/>
      <c r="M482" s="312"/>
      <c r="N482" s="312"/>
      <c r="O482" s="312"/>
      <c r="P482" s="312"/>
      <c r="Q482" s="312"/>
      <c r="R482" s="312"/>
      <c r="S482" s="312"/>
      <c r="T482" s="312"/>
      <c r="U482" s="312"/>
      <c r="V482" s="312"/>
      <c r="W482" s="312"/>
      <c r="X482" s="312"/>
      <c r="Y482" s="436"/>
      <c r="Z482" s="439"/>
      <c r="AA482" s="439"/>
      <c r="AB482" s="439"/>
      <c r="AC482" s="439"/>
      <c r="AD482" s="439"/>
      <c r="AE482" s="439"/>
      <c r="AF482" s="439"/>
      <c r="AG482" s="439"/>
      <c r="AH482" s="439"/>
      <c r="AI482" s="439"/>
      <c r="AJ482" s="439"/>
      <c r="AK482" s="439"/>
      <c r="AL482" s="439"/>
      <c r="AM482" s="327"/>
    </row>
    <row r="483" spans="1:39" ht="30" outlineLevel="1">
      <c r="A483" s="554">
        <v>22</v>
      </c>
      <c r="B483" s="832" t="s">
        <v>115</v>
      </c>
      <c r="C483" s="312" t="s">
        <v>25</v>
      </c>
      <c r="D483" s="316">
        <f>'7-g.  2017'!DG62</f>
        <v>6454582.0090005193</v>
      </c>
      <c r="E483" s="316"/>
      <c r="F483" s="316"/>
      <c r="G483" s="316"/>
      <c r="H483" s="316"/>
      <c r="I483" s="316"/>
      <c r="J483" s="316"/>
      <c r="K483" s="316"/>
      <c r="L483" s="316"/>
      <c r="M483" s="316"/>
      <c r="N483" s="312"/>
      <c r="O483" s="316">
        <f>'7-g.  2017'!CN62</f>
        <v>1888.6075000001601</v>
      </c>
      <c r="P483" s="316"/>
      <c r="Q483" s="316"/>
      <c r="R483" s="316"/>
      <c r="S483" s="316"/>
      <c r="T483" s="316"/>
      <c r="U483" s="316"/>
      <c r="V483" s="316"/>
      <c r="W483" s="316"/>
      <c r="X483" s="316"/>
      <c r="Y483" s="424">
        <f>'7-g.  2017'!DH62</f>
        <v>1</v>
      </c>
      <c r="Z483" s="424">
        <f>'7-g.  2017'!DI62</f>
        <v>0</v>
      </c>
      <c r="AA483" s="424">
        <f>'7-g.  2017'!DJ62</f>
        <v>0</v>
      </c>
      <c r="AB483" s="424">
        <f>'7-g.  2017'!DK62</f>
        <v>0</v>
      </c>
      <c r="AC483" s="424">
        <f>'7-g.  2017'!DL62</f>
        <v>0</v>
      </c>
      <c r="AD483" s="424">
        <f>'7-g.  2017'!DM62</f>
        <v>0</v>
      </c>
      <c r="AE483" s="424">
        <f>'7-g.  2017'!DN62</f>
        <v>0</v>
      </c>
      <c r="AF483" s="424"/>
      <c r="AG483" s="424"/>
      <c r="AH483" s="424"/>
      <c r="AI483" s="424"/>
      <c r="AJ483" s="424"/>
      <c r="AK483" s="424"/>
      <c r="AL483" s="424"/>
      <c r="AM483" s="317">
        <f>SUM(Y483:AL483)</f>
        <v>1</v>
      </c>
    </row>
    <row r="484" spans="1:39" ht="15" outlineLevel="1">
      <c r="A484" s="554"/>
      <c r="B484" s="445" t="s">
        <v>311</v>
      </c>
      <c r="C484" s="312" t="s">
        <v>164</v>
      </c>
      <c r="D484" s="316">
        <v>642825.78327888774</v>
      </c>
      <c r="E484" s="316"/>
      <c r="F484" s="316"/>
      <c r="G484" s="316"/>
      <c r="H484" s="316"/>
      <c r="I484" s="316"/>
      <c r="J484" s="316"/>
      <c r="K484" s="316"/>
      <c r="L484" s="316"/>
      <c r="M484" s="316"/>
      <c r="N484" s="312"/>
      <c r="O484" s="316">
        <v>321.06057400600116</v>
      </c>
      <c r="P484" s="316"/>
      <c r="Q484" s="316"/>
      <c r="R484" s="316"/>
      <c r="S484" s="316"/>
      <c r="T484" s="316"/>
      <c r="U484" s="316"/>
      <c r="V484" s="316"/>
      <c r="W484" s="316"/>
      <c r="X484" s="316"/>
      <c r="Y484" s="425">
        <f>Y483</f>
        <v>1</v>
      </c>
      <c r="Z484" s="425">
        <f t="shared" ref="Z484" si="1358">Z483</f>
        <v>0</v>
      </c>
      <c r="AA484" s="425">
        <f t="shared" ref="AA484" si="1359">AA483</f>
        <v>0</v>
      </c>
      <c r="AB484" s="425">
        <f t="shared" ref="AB484" si="1360">AB483</f>
        <v>0</v>
      </c>
      <c r="AC484" s="425">
        <f t="shared" ref="AC484" si="1361">AC483</f>
        <v>0</v>
      </c>
      <c r="AD484" s="425">
        <f t="shared" ref="AD484" si="1362">AD483</f>
        <v>0</v>
      </c>
      <c r="AE484" s="425">
        <f t="shared" ref="AE484" si="1363">AE483</f>
        <v>0</v>
      </c>
      <c r="AF484" s="425">
        <f t="shared" ref="AF484" si="1364">AF483</f>
        <v>0</v>
      </c>
      <c r="AG484" s="425">
        <f t="shared" ref="AG484" si="1365">AG483</f>
        <v>0</v>
      </c>
      <c r="AH484" s="425">
        <f t="shared" ref="AH484" si="1366">AH483</f>
        <v>0</v>
      </c>
      <c r="AI484" s="425">
        <f t="shared" ref="AI484" si="1367">AI483</f>
        <v>0</v>
      </c>
      <c r="AJ484" s="425">
        <f t="shared" ref="AJ484" si="1368">AJ483</f>
        <v>0</v>
      </c>
      <c r="AK484" s="425">
        <f t="shared" ref="AK484" si="1369">AK483</f>
        <v>0</v>
      </c>
      <c r="AL484" s="425">
        <f t="shared" ref="AL484" si="1370">AL483</f>
        <v>0</v>
      </c>
      <c r="AM484" s="327"/>
    </row>
    <row r="485" spans="1:39" ht="15" outlineLevel="1">
      <c r="A485" s="554"/>
      <c r="B485" s="445"/>
      <c r="C485" s="312"/>
      <c r="D485" s="312"/>
      <c r="E485" s="312"/>
      <c r="F485" s="312"/>
      <c r="G485" s="312"/>
      <c r="H485" s="312"/>
      <c r="I485" s="312"/>
      <c r="J485" s="312"/>
      <c r="K485" s="312"/>
      <c r="L485" s="312"/>
      <c r="M485" s="312"/>
      <c r="N485" s="312"/>
      <c r="O485" s="312"/>
      <c r="P485" s="312"/>
      <c r="Q485" s="312"/>
      <c r="R485" s="312"/>
      <c r="S485" s="312"/>
      <c r="T485" s="312"/>
      <c r="U485" s="312"/>
      <c r="V485" s="312"/>
      <c r="W485" s="312"/>
      <c r="X485" s="312"/>
      <c r="Y485" s="436"/>
      <c r="Z485" s="439"/>
      <c r="AA485" s="439"/>
      <c r="AB485" s="439"/>
      <c r="AC485" s="439"/>
      <c r="AD485" s="439"/>
      <c r="AE485" s="439"/>
      <c r="AF485" s="439"/>
      <c r="AG485" s="439"/>
      <c r="AH485" s="439"/>
      <c r="AI485" s="439"/>
      <c r="AJ485" s="439"/>
      <c r="AK485" s="439"/>
      <c r="AL485" s="439"/>
      <c r="AM485" s="327"/>
    </row>
    <row r="486" spans="1:39" ht="30" outlineLevel="1">
      <c r="A486" s="554">
        <v>23</v>
      </c>
      <c r="B486" s="832" t="s">
        <v>116</v>
      </c>
      <c r="C486" s="312" t="s">
        <v>25</v>
      </c>
      <c r="D486" s="316">
        <f>'7-g.  2017'!DG66</f>
        <v>59745.491600000008</v>
      </c>
      <c r="E486" s="316"/>
      <c r="F486" s="316"/>
      <c r="G486" s="316"/>
      <c r="H486" s="316"/>
      <c r="I486" s="316"/>
      <c r="J486" s="316"/>
      <c r="K486" s="316"/>
      <c r="L486" s="316"/>
      <c r="M486" s="316"/>
      <c r="N486" s="312"/>
      <c r="O486" s="316">
        <f>'7-g.  2017'!CN66</f>
        <v>15.234201800000003</v>
      </c>
      <c r="P486" s="316"/>
      <c r="Q486" s="316"/>
      <c r="R486" s="316"/>
      <c r="S486" s="316"/>
      <c r="T486" s="316"/>
      <c r="U486" s="316"/>
      <c r="V486" s="316"/>
      <c r="W486" s="316"/>
      <c r="X486" s="316"/>
      <c r="Y486" s="424">
        <f>'7-g.  2017'!DH66</f>
        <v>1</v>
      </c>
      <c r="Z486" s="424">
        <f>'7-g.  2017'!DI66</f>
        <v>0</v>
      </c>
      <c r="AA486" s="424">
        <f>'7-g.  2017'!DJ66</f>
        <v>0</v>
      </c>
      <c r="AB486" s="424">
        <f>'7-g.  2017'!DK66</f>
        <v>0</v>
      </c>
      <c r="AC486" s="424">
        <f>'7-g.  2017'!DL66</f>
        <v>0</v>
      </c>
      <c r="AD486" s="424">
        <f>'7-g.  2017'!DM66</f>
        <v>0</v>
      </c>
      <c r="AE486" s="424">
        <f>'7-g.  2017'!DN66</f>
        <v>0</v>
      </c>
      <c r="AF486" s="424"/>
      <c r="AG486" s="424"/>
      <c r="AH486" s="424"/>
      <c r="AI486" s="424"/>
      <c r="AJ486" s="424"/>
      <c r="AK486" s="424"/>
      <c r="AL486" s="424"/>
      <c r="AM486" s="317">
        <f>SUM(Y486:AL486)</f>
        <v>1</v>
      </c>
    </row>
    <row r="487" spans="1:39" ht="15" outlineLevel="1">
      <c r="A487" s="554"/>
      <c r="B487" s="445" t="s">
        <v>311</v>
      </c>
      <c r="C487" s="312" t="s">
        <v>164</v>
      </c>
      <c r="D487" s="316">
        <v>163321.20122373608</v>
      </c>
      <c r="E487" s="316"/>
      <c r="F487" s="316"/>
      <c r="G487" s="316"/>
      <c r="H487" s="316"/>
      <c r="I487" s="316"/>
      <c r="J487" s="316"/>
      <c r="K487" s="316"/>
      <c r="L487" s="316"/>
      <c r="M487" s="316"/>
      <c r="N487" s="312"/>
      <c r="O487" s="316">
        <v>7.0747857142857136</v>
      </c>
      <c r="P487" s="316"/>
      <c r="Q487" s="316"/>
      <c r="R487" s="316"/>
      <c r="S487" s="316"/>
      <c r="T487" s="316"/>
      <c r="U487" s="316"/>
      <c r="V487" s="316"/>
      <c r="W487" s="316"/>
      <c r="X487" s="316"/>
      <c r="Y487" s="425">
        <f>Y486</f>
        <v>1</v>
      </c>
      <c r="Z487" s="425">
        <f t="shared" ref="Z487" si="1371">Z486</f>
        <v>0</v>
      </c>
      <c r="AA487" s="425">
        <f t="shared" ref="AA487" si="1372">AA486</f>
        <v>0</v>
      </c>
      <c r="AB487" s="425">
        <f t="shared" ref="AB487" si="1373">AB486</f>
        <v>0</v>
      </c>
      <c r="AC487" s="425">
        <f t="shared" ref="AC487" si="1374">AC486</f>
        <v>0</v>
      </c>
      <c r="AD487" s="425">
        <f t="shared" ref="AD487" si="1375">AD486</f>
        <v>0</v>
      </c>
      <c r="AE487" s="425">
        <f t="shared" ref="AE487" si="1376">AE486</f>
        <v>0</v>
      </c>
      <c r="AF487" s="425">
        <f t="shared" ref="AF487" si="1377">AF486</f>
        <v>0</v>
      </c>
      <c r="AG487" s="425">
        <f t="shared" ref="AG487" si="1378">AG486</f>
        <v>0</v>
      </c>
      <c r="AH487" s="425">
        <f t="shared" ref="AH487" si="1379">AH486</f>
        <v>0</v>
      </c>
      <c r="AI487" s="425">
        <f t="shared" ref="AI487" si="1380">AI486</f>
        <v>0</v>
      </c>
      <c r="AJ487" s="425">
        <f t="shared" ref="AJ487" si="1381">AJ486</f>
        <v>0</v>
      </c>
      <c r="AK487" s="425">
        <f t="shared" ref="AK487" si="1382">AK486</f>
        <v>0</v>
      </c>
      <c r="AL487" s="425">
        <f t="shared" ref="AL487" si="1383">AL486</f>
        <v>0</v>
      </c>
      <c r="AM487" s="327"/>
    </row>
    <row r="488" spans="1:39" ht="15" outlineLevel="1">
      <c r="A488" s="554"/>
      <c r="B488" s="444"/>
      <c r="C488" s="312"/>
      <c r="D488" s="312"/>
      <c r="E488" s="312"/>
      <c r="F488" s="312"/>
      <c r="G488" s="312"/>
      <c r="H488" s="312"/>
      <c r="I488" s="312"/>
      <c r="J488" s="312"/>
      <c r="K488" s="312"/>
      <c r="L488" s="312"/>
      <c r="M488" s="312"/>
      <c r="N488" s="312"/>
      <c r="O488" s="312"/>
      <c r="P488" s="312"/>
      <c r="Q488" s="312"/>
      <c r="R488" s="312"/>
      <c r="S488" s="312"/>
      <c r="T488" s="312"/>
      <c r="U488" s="312"/>
      <c r="V488" s="312"/>
      <c r="W488" s="312"/>
      <c r="X488" s="312"/>
      <c r="Y488" s="436"/>
      <c r="Z488" s="439"/>
      <c r="AA488" s="439"/>
      <c r="AB488" s="439"/>
      <c r="AC488" s="439"/>
      <c r="AD488" s="439"/>
      <c r="AE488" s="439"/>
      <c r="AF488" s="439"/>
      <c r="AG488" s="439"/>
      <c r="AH488" s="439"/>
      <c r="AI488" s="439"/>
      <c r="AJ488" s="439"/>
      <c r="AK488" s="439"/>
      <c r="AL488" s="439"/>
      <c r="AM488" s="327"/>
    </row>
    <row r="489" spans="1:39" ht="30" outlineLevel="1">
      <c r="A489" s="554">
        <v>24</v>
      </c>
      <c r="B489" s="832" t="s">
        <v>925</v>
      </c>
      <c r="C489" s="312" t="s">
        <v>25</v>
      </c>
      <c r="D489" s="316">
        <v>0</v>
      </c>
      <c r="E489" s="316"/>
      <c r="F489" s="316"/>
      <c r="G489" s="316"/>
      <c r="H489" s="316"/>
      <c r="I489" s="316"/>
      <c r="J489" s="316"/>
      <c r="K489" s="316"/>
      <c r="L489" s="316"/>
      <c r="M489" s="316"/>
      <c r="N489" s="312"/>
      <c r="O489" s="316">
        <v>0</v>
      </c>
      <c r="P489" s="316"/>
      <c r="Q489" s="316"/>
      <c r="R489" s="316"/>
      <c r="S489" s="316"/>
      <c r="T489" s="316"/>
      <c r="U489" s="316"/>
      <c r="V489" s="316"/>
      <c r="W489" s="316"/>
      <c r="X489" s="316"/>
      <c r="Y489" s="424">
        <v>1</v>
      </c>
      <c r="Z489" s="424">
        <v>0</v>
      </c>
      <c r="AA489" s="424">
        <f>'7-g.  2017'!DJ69</f>
        <v>0</v>
      </c>
      <c r="AB489" s="424">
        <f>'7-g.  2017'!DK69</f>
        <v>0</v>
      </c>
      <c r="AC489" s="424">
        <f>'7-g.  2017'!DL69</f>
        <v>0</v>
      </c>
      <c r="AD489" s="424">
        <f>'7-g.  2017'!DM69</f>
        <v>0</v>
      </c>
      <c r="AE489" s="424">
        <f>'7-g.  2017'!DN69</f>
        <v>0</v>
      </c>
      <c r="AF489" s="424"/>
      <c r="AG489" s="424"/>
      <c r="AH489" s="424"/>
      <c r="AI489" s="424"/>
      <c r="AJ489" s="424"/>
      <c r="AK489" s="424"/>
      <c r="AL489" s="424"/>
      <c r="AM489" s="317">
        <f>SUM(Y489:AL489)</f>
        <v>1</v>
      </c>
    </row>
    <row r="490" spans="1:39" ht="15" outlineLevel="1">
      <c r="A490" s="554"/>
      <c r="B490" s="445" t="s">
        <v>311</v>
      </c>
      <c r="C490" s="312" t="s">
        <v>164</v>
      </c>
      <c r="D490" s="316">
        <v>134584.71428571342</v>
      </c>
      <c r="E490" s="316"/>
      <c r="F490" s="316"/>
      <c r="G490" s="316"/>
      <c r="H490" s="316"/>
      <c r="I490" s="316"/>
      <c r="J490" s="316"/>
      <c r="K490" s="316"/>
      <c r="L490" s="316"/>
      <c r="M490" s="316"/>
      <c r="N490" s="312"/>
      <c r="O490" s="316"/>
      <c r="P490" s="316"/>
      <c r="Q490" s="316"/>
      <c r="R490" s="316"/>
      <c r="S490" s="316"/>
      <c r="T490" s="316"/>
      <c r="U490" s="316"/>
      <c r="V490" s="316"/>
      <c r="W490" s="316"/>
      <c r="X490" s="316"/>
      <c r="Y490" s="425">
        <f>Y489</f>
        <v>1</v>
      </c>
      <c r="Z490" s="425">
        <f t="shared" ref="Z490:AL490" si="1384">Z489</f>
        <v>0</v>
      </c>
      <c r="AA490" s="425">
        <f t="shared" si="1384"/>
        <v>0</v>
      </c>
      <c r="AB490" s="425">
        <f t="shared" si="1384"/>
        <v>0</v>
      </c>
      <c r="AC490" s="425">
        <f t="shared" si="1384"/>
        <v>0</v>
      </c>
      <c r="AD490" s="425">
        <f t="shared" si="1384"/>
        <v>0</v>
      </c>
      <c r="AE490" s="425">
        <f t="shared" si="1384"/>
        <v>0</v>
      </c>
      <c r="AF490" s="425">
        <f t="shared" si="1384"/>
        <v>0</v>
      </c>
      <c r="AG490" s="425">
        <f t="shared" si="1384"/>
        <v>0</v>
      </c>
      <c r="AH490" s="425">
        <f t="shared" si="1384"/>
        <v>0</v>
      </c>
      <c r="AI490" s="425">
        <f t="shared" si="1384"/>
        <v>0</v>
      </c>
      <c r="AJ490" s="425">
        <f t="shared" si="1384"/>
        <v>0</v>
      </c>
      <c r="AK490" s="425">
        <f t="shared" si="1384"/>
        <v>0</v>
      </c>
      <c r="AL490" s="425">
        <f t="shared" si="1384"/>
        <v>0</v>
      </c>
      <c r="AM490" s="327"/>
    </row>
    <row r="491" spans="1:39" ht="15" outlineLevel="1">
      <c r="A491" s="554"/>
      <c r="B491" s="444"/>
      <c r="C491" s="312"/>
      <c r="D491" s="312"/>
      <c r="E491" s="312"/>
      <c r="F491" s="312"/>
      <c r="G491" s="312"/>
      <c r="H491" s="312"/>
      <c r="I491" s="312"/>
      <c r="J491" s="312"/>
      <c r="K491" s="312"/>
      <c r="L491" s="312"/>
      <c r="M491" s="312"/>
      <c r="N491" s="312"/>
      <c r="O491" s="312"/>
      <c r="P491" s="312"/>
      <c r="Q491" s="312"/>
      <c r="R491" s="312"/>
      <c r="S491" s="312"/>
      <c r="T491" s="312"/>
      <c r="U491" s="312"/>
      <c r="V491" s="312"/>
      <c r="W491" s="312"/>
      <c r="X491" s="312"/>
      <c r="Y491" s="436"/>
      <c r="Z491" s="439"/>
      <c r="AA491" s="439"/>
      <c r="AB491" s="439"/>
      <c r="AC491" s="439"/>
      <c r="AD491" s="439"/>
      <c r="AE491" s="439"/>
      <c r="AF491" s="439"/>
      <c r="AG491" s="439"/>
      <c r="AH491" s="439"/>
      <c r="AI491" s="439"/>
      <c r="AJ491" s="439"/>
      <c r="AK491" s="439"/>
      <c r="AL491" s="439"/>
      <c r="AM491" s="327"/>
    </row>
    <row r="492" spans="1:39" ht="15" outlineLevel="1">
      <c r="A492" s="554">
        <v>25</v>
      </c>
      <c r="B492" s="832" t="s">
        <v>117</v>
      </c>
      <c r="C492" s="312" t="s">
        <v>25</v>
      </c>
      <c r="D492" s="316">
        <f>'7-g.  2017'!DG64</f>
        <v>125910.71822065995</v>
      </c>
      <c r="E492" s="316"/>
      <c r="F492" s="316"/>
      <c r="G492" s="316"/>
      <c r="H492" s="316"/>
      <c r="I492" s="316"/>
      <c r="J492" s="316"/>
      <c r="K492" s="316"/>
      <c r="L492" s="316"/>
      <c r="M492" s="316"/>
      <c r="N492" s="312"/>
      <c r="O492" s="316">
        <f>'7-g.  2017'!CN64</f>
        <v>24.06349749999999</v>
      </c>
      <c r="P492" s="316"/>
      <c r="Q492" s="316"/>
      <c r="R492" s="316"/>
      <c r="S492" s="316"/>
      <c r="T492" s="316"/>
      <c r="U492" s="316"/>
      <c r="V492" s="316"/>
      <c r="W492" s="316"/>
      <c r="X492" s="316"/>
      <c r="Y492" s="424">
        <f>'7-g.  2017'!DH64</f>
        <v>1</v>
      </c>
      <c r="Z492" s="424">
        <f>'7-g.  2017'!DI64</f>
        <v>0</v>
      </c>
      <c r="AA492" s="424">
        <f>'7-g.  2017'!DJ64</f>
        <v>0</v>
      </c>
      <c r="AB492" s="424">
        <f>'7-g.  2017'!DK64</f>
        <v>0</v>
      </c>
      <c r="AC492" s="424">
        <f>'7-g.  2017'!DL64</f>
        <v>0</v>
      </c>
      <c r="AD492" s="424">
        <f>'7-g.  2017'!DM64</f>
        <v>0</v>
      </c>
      <c r="AE492" s="424">
        <f>'7-g.  2017'!DN64</f>
        <v>0</v>
      </c>
      <c r="AF492" s="424"/>
      <c r="AG492" s="424"/>
      <c r="AH492" s="424"/>
      <c r="AI492" s="424"/>
      <c r="AJ492" s="424"/>
      <c r="AK492" s="424"/>
      <c r="AL492" s="424"/>
      <c r="AM492" s="317">
        <f>SUM(Y492:AL492)</f>
        <v>1</v>
      </c>
    </row>
    <row r="493" spans="1:39" ht="15" outlineLevel="1">
      <c r="A493" s="554"/>
      <c r="B493" s="445" t="s">
        <v>311</v>
      </c>
      <c r="C493" s="312" t="s">
        <v>164</v>
      </c>
      <c r="D493" s="316">
        <v>9096.3252736047416</v>
      </c>
      <c r="E493" s="316"/>
      <c r="F493" s="316"/>
      <c r="G493" s="316"/>
      <c r="H493" s="316"/>
      <c r="I493" s="316"/>
      <c r="J493" s="316"/>
      <c r="K493" s="316"/>
      <c r="L493" s="316"/>
      <c r="M493" s="316"/>
      <c r="N493" s="312"/>
      <c r="O493" s="316">
        <v>0.88470669162393178</v>
      </c>
      <c r="P493" s="316"/>
      <c r="Q493" s="316"/>
      <c r="R493" s="316"/>
      <c r="S493" s="316"/>
      <c r="T493" s="316"/>
      <c r="U493" s="316"/>
      <c r="V493" s="316"/>
      <c r="W493" s="316"/>
      <c r="X493" s="316"/>
      <c r="Y493" s="425">
        <f>Y492</f>
        <v>1</v>
      </c>
      <c r="Z493" s="425">
        <f t="shared" ref="Z493" si="1385">Z492</f>
        <v>0</v>
      </c>
      <c r="AA493" s="425">
        <f t="shared" ref="AA493" si="1386">AA492</f>
        <v>0</v>
      </c>
      <c r="AB493" s="425">
        <f t="shared" ref="AB493" si="1387">AB492</f>
        <v>0</v>
      </c>
      <c r="AC493" s="425">
        <f t="shared" ref="AC493" si="1388">AC492</f>
        <v>0</v>
      </c>
      <c r="AD493" s="425">
        <f t="shared" ref="AD493" si="1389">AD492</f>
        <v>0</v>
      </c>
      <c r="AE493" s="425">
        <f t="shared" ref="AE493" si="1390">AE492</f>
        <v>0</v>
      </c>
      <c r="AF493" s="425">
        <f t="shared" ref="AF493" si="1391">AF492</f>
        <v>0</v>
      </c>
      <c r="AG493" s="425">
        <f t="shared" ref="AG493" si="1392">AG492</f>
        <v>0</v>
      </c>
      <c r="AH493" s="425">
        <f t="shared" ref="AH493" si="1393">AH492</f>
        <v>0</v>
      </c>
      <c r="AI493" s="425">
        <f t="shared" ref="AI493" si="1394">AI492</f>
        <v>0</v>
      </c>
      <c r="AJ493" s="425">
        <f t="shared" ref="AJ493" si="1395">AJ492</f>
        <v>0</v>
      </c>
      <c r="AK493" s="425">
        <f t="shared" ref="AK493" si="1396">AK492</f>
        <v>0</v>
      </c>
      <c r="AL493" s="425">
        <f t="shared" ref="AL493" si="1397">AL492</f>
        <v>0</v>
      </c>
      <c r="AM493" s="327"/>
    </row>
    <row r="494" spans="1:39" ht="15" outlineLevel="1">
      <c r="A494" s="554"/>
      <c r="B494" s="445"/>
      <c r="C494" s="312"/>
      <c r="D494" s="312"/>
      <c r="E494" s="312"/>
      <c r="F494" s="312"/>
      <c r="G494" s="312"/>
      <c r="H494" s="312"/>
      <c r="I494" s="312"/>
      <c r="J494" s="312"/>
      <c r="K494" s="312"/>
      <c r="L494" s="312"/>
      <c r="M494" s="312"/>
      <c r="N494" s="312"/>
      <c r="O494" s="312"/>
      <c r="P494" s="312"/>
      <c r="Q494" s="312"/>
      <c r="R494" s="312"/>
      <c r="S494" s="312"/>
      <c r="T494" s="312"/>
      <c r="U494" s="312"/>
      <c r="V494" s="312"/>
      <c r="W494" s="312"/>
      <c r="X494" s="312"/>
      <c r="Y494" s="426"/>
      <c r="Z494" s="439"/>
      <c r="AA494" s="439"/>
      <c r="AB494" s="439"/>
      <c r="AC494" s="439"/>
      <c r="AD494" s="439"/>
      <c r="AE494" s="439"/>
      <c r="AF494" s="439"/>
      <c r="AG494" s="439"/>
      <c r="AH494" s="439"/>
      <c r="AI494" s="439"/>
      <c r="AJ494" s="439"/>
      <c r="AK494" s="439"/>
      <c r="AL494" s="439"/>
      <c r="AM494" s="327"/>
    </row>
    <row r="495" spans="1:39" ht="15.6" outlineLevel="1">
      <c r="A495" s="554"/>
      <c r="B495" s="527" t="s">
        <v>514</v>
      </c>
      <c r="C495" s="312"/>
      <c r="D495" s="312"/>
      <c r="E495" s="312"/>
      <c r="F495" s="312"/>
      <c r="G495" s="312"/>
      <c r="H495" s="312"/>
      <c r="I495" s="312"/>
      <c r="J495" s="312"/>
      <c r="K495" s="312"/>
      <c r="L495" s="312"/>
      <c r="M495" s="312"/>
      <c r="N495" s="312"/>
      <c r="O495" s="312"/>
      <c r="P495" s="312"/>
      <c r="Q495" s="312"/>
      <c r="R495" s="312"/>
      <c r="S495" s="312"/>
      <c r="T495" s="312"/>
      <c r="U495" s="312"/>
      <c r="V495" s="312"/>
      <c r="W495" s="312"/>
      <c r="X495" s="312"/>
      <c r="Y495" s="426"/>
      <c r="Z495" s="439"/>
      <c r="AA495" s="439"/>
      <c r="AB495" s="439"/>
      <c r="AC495" s="439"/>
      <c r="AD495" s="439"/>
      <c r="AE495" s="439"/>
      <c r="AF495" s="439"/>
      <c r="AG495" s="439"/>
      <c r="AH495" s="439"/>
      <c r="AI495" s="439"/>
      <c r="AJ495" s="439"/>
      <c r="AK495" s="439"/>
      <c r="AL495" s="439"/>
      <c r="AM495" s="327"/>
    </row>
    <row r="496" spans="1:39" ht="15" outlineLevel="1">
      <c r="A496" s="554">
        <v>26</v>
      </c>
      <c r="B496" s="832" t="s">
        <v>118</v>
      </c>
      <c r="C496" s="312" t="s">
        <v>25</v>
      </c>
      <c r="D496" s="316">
        <f>'7-g.  2017'!DG56</f>
        <v>2156011.0990623059</v>
      </c>
      <c r="E496" s="316"/>
      <c r="F496" s="316"/>
      <c r="G496" s="316"/>
      <c r="H496" s="316"/>
      <c r="I496" s="316"/>
      <c r="J496" s="316"/>
      <c r="K496" s="316"/>
      <c r="L496" s="316"/>
      <c r="M496" s="316"/>
      <c r="N496" s="316">
        <v>12</v>
      </c>
      <c r="O496" s="316">
        <f>'7-g.  2017'!CN56</f>
        <v>95.767836948057635</v>
      </c>
      <c r="P496" s="316"/>
      <c r="Q496" s="316"/>
      <c r="R496" s="316"/>
      <c r="S496" s="316"/>
      <c r="T496" s="316"/>
      <c r="U496" s="316"/>
      <c r="V496" s="316"/>
      <c r="W496" s="316"/>
      <c r="X496" s="316"/>
      <c r="Y496" s="424">
        <f>'7-g.  2017'!DH56</f>
        <v>0</v>
      </c>
      <c r="Z496" s="424">
        <f>'7-g.  2017'!DI56</f>
        <v>6.0606060606060566E-2</v>
      </c>
      <c r="AA496" s="424">
        <f>'7-g.  2017'!DJ56</f>
        <v>0.93939393939393956</v>
      </c>
      <c r="AB496" s="424">
        <f>'7-g.  2017'!DK56</f>
        <v>0</v>
      </c>
      <c r="AC496" s="424">
        <f>'7-g.  2017'!DL56</f>
        <v>0</v>
      </c>
      <c r="AD496" s="424">
        <f>'7-g.  2017'!DM56</f>
        <v>0</v>
      </c>
      <c r="AE496" s="424">
        <f>'7-g.  2017'!DN56</f>
        <v>0</v>
      </c>
      <c r="AF496" s="429"/>
      <c r="AG496" s="429"/>
      <c r="AH496" s="429"/>
      <c r="AI496" s="429"/>
      <c r="AJ496" s="429"/>
      <c r="AK496" s="429"/>
      <c r="AL496" s="429"/>
      <c r="AM496" s="317">
        <f>SUM(Y496:AL496)</f>
        <v>1.0000000000000002</v>
      </c>
    </row>
    <row r="497" spans="1:53" ht="15" outlineLevel="1">
      <c r="A497" s="554"/>
      <c r="B497" s="445" t="s">
        <v>311</v>
      </c>
      <c r="C497" s="312" t="s">
        <v>164</v>
      </c>
      <c r="D497" s="316">
        <v>172278.95394103276</v>
      </c>
      <c r="E497" s="316"/>
      <c r="F497" s="316"/>
      <c r="G497" s="316"/>
      <c r="H497" s="316"/>
      <c r="I497" s="316"/>
      <c r="J497" s="316"/>
      <c r="K497" s="316"/>
      <c r="L497" s="316"/>
      <c r="M497" s="316"/>
      <c r="N497" s="316">
        <f>N496</f>
        <v>12</v>
      </c>
      <c r="O497" s="316">
        <v>5.0872702634880822</v>
      </c>
      <c r="P497" s="316"/>
      <c r="Q497" s="316"/>
      <c r="R497" s="316"/>
      <c r="S497" s="316"/>
      <c r="T497" s="316"/>
      <c r="U497" s="316"/>
      <c r="V497" s="316"/>
      <c r="W497" s="316"/>
      <c r="X497" s="316"/>
      <c r="Y497" s="425">
        <v>0.33333333333333337</v>
      </c>
      <c r="Z497" s="425">
        <v>0</v>
      </c>
      <c r="AA497" s="425">
        <v>0.66700656427251293</v>
      </c>
      <c r="AB497" s="425">
        <f t="shared" ref="AB497" si="1398">AB496</f>
        <v>0</v>
      </c>
      <c r="AC497" s="425">
        <f t="shared" ref="AC497" si="1399">AC496</f>
        <v>0</v>
      </c>
      <c r="AD497" s="425">
        <f t="shared" ref="AD497" si="1400">AD496</f>
        <v>0</v>
      </c>
      <c r="AE497" s="425">
        <f t="shared" ref="AE497" si="1401">AE496</f>
        <v>0</v>
      </c>
      <c r="AF497" s="425">
        <f t="shared" ref="AF497" si="1402">AF496</f>
        <v>0</v>
      </c>
      <c r="AG497" s="425">
        <f t="shared" ref="AG497" si="1403">AG496</f>
        <v>0</v>
      </c>
      <c r="AH497" s="425">
        <f t="shared" ref="AH497" si="1404">AH496</f>
        <v>0</v>
      </c>
      <c r="AI497" s="425">
        <f t="shared" ref="AI497" si="1405">AI496</f>
        <v>0</v>
      </c>
      <c r="AJ497" s="425">
        <f t="shared" ref="AJ497" si="1406">AJ496</f>
        <v>0</v>
      </c>
      <c r="AK497" s="425">
        <f t="shared" ref="AK497" si="1407">AK496</f>
        <v>0</v>
      </c>
      <c r="AL497" s="425">
        <f t="shared" ref="AL497" si="1408">AL496</f>
        <v>0</v>
      </c>
      <c r="AM497" s="327"/>
    </row>
    <row r="498" spans="1:53" ht="15" outlineLevel="1">
      <c r="A498" s="554"/>
      <c r="B498" s="445"/>
      <c r="C498" s="312"/>
      <c r="D498" s="312"/>
      <c r="E498" s="312"/>
      <c r="F498" s="312"/>
      <c r="G498" s="312"/>
      <c r="H498" s="312"/>
      <c r="I498" s="312"/>
      <c r="J498" s="312"/>
      <c r="K498" s="312"/>
      <c r="L498" s="312"/>
      <c r="M498" s="312"/>
      <c r="N498" s="312"/>
      <c r="O498" s="312"/>
      <c r="P498" s="312"/>
      <c r="Q498" s="312"/>
      <c r="R498" s="312"/>
      <c r="S498" s="312"/>
      <c r="T498" s="312"/>
      <c r="U498" s="312"/>
      <c r="V498" s="312"/>
      <c r="W498" s="312"/>
      <c r="X498" s="312"/>
      <c r="Y498" s="426"/>
      <c r="Z498" s="439"/>
      <c r="AA498" s="439"/>
      <c r="AB498" s="439"/>
      <c r="AC498" s="439"/>
      <c r="AD498" s="439"/>
      <c r="AE498" s="439"/>
      <c r="AF498" s="439"/>
      <c r="AG498" s="439"/>
      <c r="AH498" s="439"/>
      <c r="AI498" s="439"/>
      <c r="AJ498" s="439"/>
      <c r="AK498" s="439"/>
      <c r="AL498" s="439"/>
      <c r="AM498" s="327"/>
      <c r="AR498" s="538"/>
      <c r="AS498" s="538"/>
      <c r="AT498" s="538"/>
      <c r="AU498" s="538"/>
      <c r="AV498" s="538"/>
      <c r="AW498" s="538"/>
      <c r="AX498" s="538"/>
      <c r="AY498" s="538"/>
      <c r="AZ498" s="538"/>
      <c r="BA498" s="538"/>
    </row>
    <row r="499" spans="1:53" ht="15" outlineLevel="1">
      <c r="A499" s="554">
        <v>27</v>
      </c>
      <c r="B499" s="791" t="s">
        <v>119</v>
      </c>
      <c r="C499" s="312" t="s">
        <v>25</v>
      </c>
      <c r="D499" s="316">
        <f>'7-g.  2017'!DG68-D502</f>
        <v>79217977.988192201</v>
      </c>
      <c r="E499" s="316"/>
      <c r="F499" s="316"/>
      <c r="G499" s="316"/>
      <c r="H499" s="316"/>
      <c r="I499" s="316"/>
      <c r="J499" s="316"/>
      <c r="K499" s="316"/>
      <c r="L499" s="316"/>
      <c r="M499" s="316"/>
      <c r="N499" s="316">
        <v>12</v>
      </c>
      <c r="O499" s="316">
        <f>'7-g.  2017'!CN68</f>
        <v>14714.851271517911</v>
      </c>
      <c r="P499" s="316"/>
      <c r="Q499" s="316"/>
      <c r="R499" s="316"/>
      <c r="S499" s="316"/>
      <c r="T499" s="316"/>
      <c r="U499" s="316"/>
      <c r="V499" s="316"/>
      <c r="W499" s="316"/>
      <c r="X499" s="316"/>
      <c r="Y499" s="424">
        <f>'7-g.  2017'!CO68</f>
        <v>0</v>
      </c>
      <c r="Z499" s="424">
        <f>'7-g.  2017'!CP68</f>
        <v>0.1177625036673443</v>
      </c>
      <c r="AA499" s="424">
        <f>'7-g.  2017'!CQ68</f>
        <v>0.87347865112377931</v>
      </c>
      <c r="AB499" s="424">
        <f>'7-g.  2017'!CR68</f>
        <v>8.7588452088763983E-3</v>
      </c>
      <c r="AC499" s="424">
        <f>'7-g.  2017'!CS68</f>
        <v>0</v>
      </c>
      <c r="AD499" s="424">
        <f>'7-g.  2017'!CT68</f>
        <v>0</v>
      </c>
      <c r="AE499" s="424">
        <f>'7-g.  2017'!CU68</f>
        <v>0</v>
      </c>
      <c r="AF499" s="429"/>
      <c r="AG499" s="429"/>
      <c r="AH499" s="429"/>
      <c r="AI499" s="429"/>
      <c r="AJ499" s="429"/>
      <c r="AK499" s="429"/>
      <c r="AL499" s="429"/>
      <c r="AM499" s="317">
        <f>SUM(Y499:AL499)</f>
        <v>1</v>
      </c>
      <c r="AR499" s="538"/>
      <c r="AS499" s="803"/>
      <c r="AT499" s="803"/>
      <c r="AU499" s="803"/>
      <c r="AV499" s="803"/>
      <c r="AW499" s="803"/>
      <c r="AX499" s="803"/>
      <c r="AY499" s="803"/>
      <c r="AZ499" s="803"/>
      <c r="BA499" s="538"/>
    </row>
    <row r="500" spans="1:53" ht="15" outlineLevel="1">
      <c r="A500" s="554"/>
      <c r="B500" s="792" t="s">
        <v>311</v>
      </c>
      <c r="C500" s="312" t="s">
        <v>164</v>
      </c>
      <c r="D500" s="316">
        <v>17056381.907480154</v>
      </c>
      <c r="E500" s="316"/>
      <c r="F500" s="316"/>
      <c r="G500" s="316"/>
      <c r="H500" s="316"/>
      <c r="I500" s="316"/>
      <c r="J500" s="316"/>
      <c r="K500" s="316"/>
      <c r="L500" s="316"/>
      <c r="M500" s="316"/>
      <c r="N500" s="316">
        <f>N499</f>
        <v>12</v>
      </c>
      <c r="O500" s="316">
        <v>3606.3330546704515</v>
      </c>
      <c r="P500" s="316"/>
      <c r="Q500" s="316"/>
      <c r="R500" s="316"/>
      <c r="S500" s="316"/>
      <c r="T500" s="316"/>
      <c r="U500" s="316"/>
      <c r="V500" s="316"/>
      <c r="W500" s="316"/>
      <c r="X500" s="316"/>
      <c r="Y500" s="425">
        <v>8.1454546289597563E-4</v>
      </c>
      <c r="Z500" s="425">
        <v>0.12332725287107403</v>
      </c>
      <c r="AA500" s="425">
        <v>0.89435775724354094</v>
      </c>
      <c r="AB500" s="425">
        <v>0</v>
      </c>
      <c r="AC500" s="425">
        <f t="shared" ref="AC500" si="1409">AC499</f>
        <v>0</v>
      </c>
      <c r="AD500" s="425">
        <f t="shared" ref="AD500" si="1410">AD499</f>
        <v>0</v>
      </c>
      <c r="AE500" s="425">
        <f t="shared" ref="AE500" si="1411">AE499</f>
        <v>0</v>
      </c>
      <c r="AF500" s="425">
        <f t="shared" ref="AF500" si="1412">AF499</f>
        <v>0</v>
      </c>
      <c r="AG500" s="425">
        <f t="shared" ref="AG500" si="1413">AG499</f>
        <v>0</v>
      </c>
      <c r="AH500" s="425">
        <f t="shared" ref="AH500" si="1414">AH499</f>
        <v>0</v>
      </c>
      <c r="AI500" s="425">
        <f t="shared" ref="AI500" si="1415">AI499</f>
        <v>0</v>
      </c>
      <c r="AJ500" s="425">
        <f t="shared" ref="AJ500" si="1416">AJ499</f>
        <v>0</v>
      </c>
      <c r="AK500" s="425">
        <f t="shared" ref="AK500" si="1417">AK499</f>
        <v>0</v>
      </c>
      <c r="AL500" s="425">
        <f t="shared" ref="AL500" si="1418">AL499</f>
        <v>0</v>
      </c>
      <c r="AM500" s="327"/>
      <c r="AR500" s="538"/>
      <c r="AS500" s="803"/>
      <c r="AT500" s="803"/>
      <c r="AU500" s="803"/>
      <c r="AV500" s="803"/>
      <c r="AW500" s="803"/>
      <c r="AX500" s="803"/>
      <c r="AY500" s="803"/>
      <c r="AZ500" s="803"/>
      <c r="BA500" s="538"/>
    </row>
    <row r="501" spans="1:53" ht="15" outlineLevel="1">
      <c r="A501" s="554"/>
      <c r="B501" s="445"/>
      <c r="C501" s="312"/>
      <c r="D501" s="312"/>
      <c r="E501" s="312"/>
      <c r="F501" s="312"/>
      <c r="G501" s="312"/>
      <c r="H501" s="312"/>
      <c r="I501" s="312"/>
      <c r="J501" s="312"/>
      <c r="K501" s="312"/>
      <c r="L501" s="312"/>
      <c r="M501" s="312"/>
      <c r="N501" s="312"/>
      <c r="O501" s="312"/>
      <c r="P501" s="312"/>
      <c r="Q501" s="312"/>
      <c r="R501" s="312"/>
      <c r="S501" s="312"/>
      <c r="T501" s="312"/>
      <c r="U501" s="312"/>
      <c r="V501" s="312"/>
      <c r="W501" s="312"/>
      <c r="X501" s="312"/>
      <c r="Y501" s="426"/>
      <c r="Z501" s="439"/>
      <c r="AA501" s="439"/>
      <c r="AB501" s="439"/>
      <c r="AC501" s="439"/>
      <c r="AD501" s="439"/>
      <c r="AE501" s="439"/>
      <c r="AF501" s="439"/>
      <c r="AG501" s="439"/>
      <c r="AH501" s="439"/>
      <c r="AI501" s="439"/>
      <c r="AJ501" s="439"/>
      <c r="AK501" s="439"/>
      <c r="AL501" s="439"/>
      <c r="AM501" s="327"/>
      <c r="AR501" s="538"/>
      <c r="AS501" s="803"/>
      <c r="AT501" s="803"/>
      <c r="AU501" s="803"/>
      <c r="AV501" s="803"/>
      <c r="AW501" s="803"/>
      <c r="AX501" s="803"/>
      <c r="AY501" s="803"/>
      <c r="AZ501" s="803"/>
      <c r="BA501" s="538"/>
    </row>
    <row r="502" spans="1:53" ht="15" outlineLevel="1">
      <c r="A502" s="554"/>
      <c r="B502" s="791" t="s">
        <v>754</v>
      </c>
      <c r="C502" s="312" t="s">
        <v>25</v>
      </c>
      <c r="D502" s="316">
        <f>'7-g.  2017'!DF68</f>
        <v>1517517.1143347649</v>
      </c>
      <c r="E502" s="316"/>
      <c r="F502" s="316"/>
      <c r="G502" s="316"/>
      <c r="H502" s="316"/>
      <c r="I502" s="316"/>
      <c r="J502" s="316"/>
      <c r="K502" s="316"/>
      <c r="L502" s="316"/>
      <c r="M502" s="316"/>
      <c r="N502" s="316">
        <v>12</v>
      </c>
      <c r="O502" s="316"/>
      <c r="P502" s="316"/>
      <c r="Q502" s="316"/>
      <c r="R502" s="316"/>
      <c r="S502" s="316"/>
      <c r="T502" s="316"/>
      <c r="U502" s="316"/>
      <c r="V502" s="316"/>
      <c r="W502" s="316"/>
      <c r="X502" s="316"/>
      <c r="Y502" s="440"/>
      <c r="Z502" s="424"/>
      <c r="AA502" s="424"/>
      <c r="AB502" s="424"/>
      <c r="AC502" s="424"/>
      <c r="AD502" s="424"/>
      <c r="AE502" s="424"/>
      <c r="AF502" s="429"/>
      <c r="AG502" s="429"/>
      <c r="AH502" s="429"/>
      <c r="AI502" s="429"/>
      <c r="AJ502" s="429"/>
      <c r="AK502" s="429"/>
      <c r="AL502" s="429"/>
      <c r="AM502" s="317">
        <f>SUM(Y502:AL502)</f>
        <v>0</v>
      </c>
      <c r="AR502" s="538"/>
      <c r="AS502" s="803"/>
      <c r="AT502" s="803"/>
      <c r="AU502" s="803"/>
      <c r="AV502" s="803"/>
      <c r="AW502" s="803"/>
      <c r="AX502" s="803"/>
      <c r="AY502" s="803"/>
      <c r="AZ502" s="803"/>
      <c r="BA502" s="538"/>
    </row>
    <row r="503" spans="1:53" ht="15" outlineLevel="1">
      <c r="A503" s="554"/>
      <c r="B503" s="792" t="s">
        <v>311</v>
      </c>
      <c r="C503" s="312" t="s">
        <v>164</v>
      </c>
      <c r="D503" s="316"/>
      <c r="E503" s="316"/>
      <c r="F503" s="316"/>
      <c r="G503" s="316"/>
      <c r="H503" s="316"/>
      <c r="I503" s="316"/>
      <c r="J503" s="316"/>
      <c r="K503" s="316"/>
      <c r="L503" s="316"/>
      <c r="M503" s="316"/>
      <c r="N503" s="316">
        <f>N502</f>
        <v>12</v>
      </c>
      <c r="O503" s="316"/>
      <c r="P503" s="316"/>
      <c r="Q503" s="316"/>
      <c r="R503" s="316"/>
      <c r="S503" s="316"/>
      <c r="T503" s="316"/>
      <c r="U503" s="316"/>
      <c r="V503" s="316"/>
      <c r="W503" s="316"/>
      <c r="X503" s="316"/>
      <c r="Y503" s="425">
        <f>Y502</f>
        <v>0</v>
      </c>
      <c r="Z503" s="425">
        <f t="shared" ref="Z503:AL503" si="1419">Z502</f>
        <v>0</v>
      </c>
      <c r="AA503" s="425">
        <f t="shared" si="1419"/>
        <v>0</v>
      </c>
      <c r="AB503" s="425">
        <f t="shared" si="1419"/>
        <v>0</v>
      </c>
      <c r="AC503" s="425">
        <f t="shared" si="1419"/>
        <v>0</v>
      </c>
      <c r="AD503" s="425">
        <f t="shared" si="1419"/>
        <v>0</v>
      </c>
      <c r="AE503" s="425">
        <f t="shared" si="1419"/>
        <v>0</v>
      </c>
      <c r="AF503" s="425">
        <f t="shared" si="1419"/>
        <v>0</v>
      </c>
      <c r="AG503" s="425">
        <f t="shared" si="1419"/>
        <v>0</v>
      </c>
      <c r="AH503" s="425">
        <f t="shared" si="1419"/>
        <v>0</v>
      </c>
      <c r="AI503" s="425">
        <f t="shared" si="1419"/>
        <v>0</v>
      </c>
      <c r="AJ503" s="425">
        <f t="shared" si="1419"/>
        <v>0</v>
      </c>
      <c r="AK503" s="425">
        <f t="shared" si="1419"/>
        <v>0</v>
      </c>
      <c r="AL503" s="425">
        <f t="shared" si="1419"/>
        <v>0</v>
      </c>
      <c r="AM503" s="327"/>
      <c r="AR503" s="538"/>
      <c r="AS503" s="803"/>
      <c r="AT503" s="803"/>
      <c r="AU503" s="803"/>
      <c r="AV503" s="803"/>
      <c r="AW503" s="803"/>
      <c r="AX503" s="803"/>
      <c r="AY503" s="803"/>
      <c r="AZ503" s="803"/>
      <c r="BA503" s="538"/>
    </row>
    <row r="504" spans="1:53" ht="15" outlineLevel="1">
      <c r="A504" s="554"/>
      <c r="B504" s="445"/>
      <c r="C504" s="312"/>
      <c r="D504" s="312"/>
      <c r="E504" s="312"/>
      <c r="F504" s="312"/>
      <c r="G504" s="312"/>
      <c r="H504" s="312"/>
      <c r="I504" s="312"/>
      <c r="J504" s="312"/>
      <c r="K504" s="312"/>
      <c r="L504" s="312"/>
      <c r="M504" s="312"/>
      <c r="N504" s="312"/>
      <c r="O504" s="312"/>
      <c r="P504" s="312"/>
      <c r="Q504" s="312"/>
      <c r="R504" s="312"/>
      <c r="S504" s="312"/>
      <c r="T504" s="312"/>
      <c r="U504" s="312"/>
      <c r="V504" s="312"/>
      <c r="W504" s="312"/>
      <c r="X504" s="312"/>
      <c r="Y504" s="426"/>
      <c r="Z504" s="439"/>
      <c r="AA504" s="439"/>
      <c r="AB504" s="439"/>
      <c r="AC504" s="439"/>
      <c r="AD504" s="439"/>
      <c r="AE504" s="439"/>
      <c r="AF504" s="439"/>
      <c r="AG504" s="439"/>
      <c r="AH504" s="439"/>
      <c r="AI504" s="439"/>
      <c r="AJ504" s="439"/>
      <c r="AK504" s="439"/>
      <c r="AL504" s="439"/>
      <c r="AM504" s="327"/>
      <c r="AR504" s="538"/>
      <c r="AS504" s="803"/>
      <c r="AT504" s="803"/>
      <c r="AU504" s="803"/>
      <c r="AV504" s="803"/>
      <c r="AW504" s="803"/>
      <c r="AX504" s="803"/>
      <c r="AY504" s="803"/>
      <c r="AZ504" s="803"/>
      <c r="BA504" s="538"/>
    </row>
    <row r="505" spans="1:53" ht="30" outlineLevel="1">
      <c r="A505" s="554">
        <v>28</v>
      </c>
      <c r="B505" s="832" t="s">
        <v>120</v>
      </c>
      <c r="C505" s="312" t="s">
        <v>25</v>
      </c>
      <c r="D505" s="316">
        <f>'7-g.  2017'!DG71</f>
        <v>3312400.3428010335</v>
      </c>
      <c r="E505" s="316"/>
      <c r="F505" s="316"/>
      <c r="G505" s="316"/>
      <c r="H505" s="316"/>
      <c r="I505" s="316"/>
      <c r="J505" s="316"/>
      <c r="K505" s="316"/>
      <c r="L505" s="316"/>
      <c r="M505" s="316"/>
      <c r="N505" s="316">
        <v>12</v>
      </c>
      <c r="O505" s="316">
        <f>'7-g.  2017'!CN71</f>
        <v>750.26775621213494</v>
      </c>
      <c r="P505" s="316"/>
      <c r="Q505" s="316"/>
      <c r="R505" s="316"/>
      <c r="S505" s="316"/>
      <c r="T505" s="316"/>
      <c r="U505" s="316"/>
      <c r="V505" s="316"/>
      <c r="W505" s="316"/>
      <c r="X505" s="316"/>
      <c r="Y505" s="424">
        <f>'7-g.  2017'!DH71</f>
        <v>0</v>
      </c>
      <c r="Z505" s="424">
        <f>'7-g.  2017'!DI71</f>
        <v>0.99687839920209553</v>
      </c>
      <c r="AA505" s="424">
        <f>'7-g.  2017'!DJ71</f>
        <v>3.1216007979045115E-3</v>
      </c>
      <c r="AB505" s="424">
        <f>'7-g.  2017'!DK71</f>
        <v>0</v>
      </c>
      <c r="AC505" s="424">
        <f>'7-g.  2017'!DL71</f>
        <v>0</v>
      </c>
      <c r="AD505" s="424">
        <f>'7-g.  2017'!DM71</f>
        <v>0</v>
      </c>
      <c r="AE505" s="424">
        <f>'7-g.  2017'!DN71</f>
        <v>0</v>
      </c>
      <c r="AF505" s="429"/>
      <c r="AG505" s="429"/>
      <c r="AH505" s="429"/>
      <c r="AI505" s="429"/>
      <c r="AJ505" s="429"/>
      <c r="AK505" s="429"/>
      <c r="AL505" s="429"/>
      <c r="AM505" s="317">
        <f>SUM(Y505:AL505)</f>
        <v>1</v>
      </c>
    </row>
    <row r="506" spans="1:53" ht="15" outlineLevel="1">
      <c r="A506" s="554"/>
      <c r="B506" s="445" t="s">
        <v>311</v>
      </c>
      <c r="C506" s="312" t="s">
        <v>164</v>
      </c>
      <c r="D506" s="316"/>
      <c r="E506" s="316"/>
      <c r="F506" s="316"/>
      <c r="G506" s="316"/>
      <c r="H506" s="316"/>
      <c r="I506" s="316"/>
      <c r="J506" s="316"/>
      <c r="K506" s="316"/>
      <c r="L506" s="316"/>
      <c r="M506" s="316"/>
      <c r="N506" s="316">
        <f>N505</f>
        <v>12</v>
      </c>
      <c r="O506" s="316"/>
      <c r="P506" s="316"/>
      <c r="Q506" s="316"/>
      <c r="R506" s="316"/>
      <c r="S506" s="316"/>
      <c r="T506" s="316"/>
      <c r="U506" s="316"/>
      <c r="V506" s="316"/>
      <c r="W506" s="316"/>
      <c r="X506" s="316"/>
      <c r="Y506" s="425">
        <f>Y505</f>
        <v>0</v>
      </c>
      <c r="Z506" s="425">
        <f t="shared" ref="Z506" si="1420">Z505</f>
        <v>0.99687839920209553</v>
      </c>
      <c r="AA506" s="425">
        <f t="shared" ref="AA506" si="1421">AA505</f>
        <v>3.1216007979045115E-3</v>
      </c>
      <c r="AB506" s="425">
        <f t="shared" ref="AB506" si="1422">AB505</f>
        <v>0</v>
      </c>
      <c r="AC506" s="425">
        <f t="shared" ref="AC506" si="1423">AC505</f>
        <v>0</v>
      </c>
      <c r="AD506" s="425">
        <f t="shared" ref="AD506" si="1424">AD505</f>
        <v>0</v>
      </c>
      <c r="AE506" s="425">
        <f t="shared" ref="AE506" si="1425">AE505</f>
        <v>0</v>
      </c>
      <c r="AF506" s="425">
        <f t="shared" ref="AF506" si="1426">AF505</f>
        <v>0</v>
      </c>
      <c r="AG506" s="425">
        <f t="shared" ref="AG506" si="1427">AG505</f>
        <v>0</v>
      </c>
      <c r="AH506" s="425">
        <f t="shared" ref="AH506" si="1428">AH505</f>
        <v>0</v>
      </c>
      <c r="AI506" s="425">
        <f t="shared" ref="AI506" si="1429">AI505</f>
        <v>0</v>
      </c>
      <c r="AJ506" s="425">
        <f t="shared" ref="AJ506" si="1430">AJ505</f>
        <v>0</v>
      </c>
      <c r="AK506" s="425">
        <f t="shared" ref="AK506" si="1431">AK505</f>
        <v>0</v>
      </c>
      <c r="AL506" s="425">
        <f t="shared" ref="AL506" si="1432">AL505</f>
        <v>0</v>
      </c>
      <c r="AM506" s="327"/>
    </row>
    <row r="507" spans="1:53" ht="15" outlineLevel="1">
      <c r="A507" s="554"/>
      <c r="B507" s="445"/>
      <c r="C507" s="312"/>
      <c r="D507" s="312"/>
      <c r="E507" s="312"/>
      <c r="F507" s="312"/>
      <c r="G507" s="312"/>
      <c r="H507" s="312"/>
      <c r="I507" s="312"/>
      <c r="J507" s="312"/>
      <c r="K507" s="312"/>
      <c r="L507" s="312"/>
      <c r="M507" s="312"/>
      <c r="N507" s="312"/>
      <c r="O507" s="312"/>
      <c r="P507" s="312"/>
      <c r="Q507" s="312"/>
      <c r="R507" s="312"/>
      <c r="S507" s="312"/>
      <c r="T507" s="312"/>
      <c r="U507" s="312"/>
      <c r="V507" s="312"/>
      <c r="W507" s="312"/>
      <c r="X507" s="312"/>
      <c r="Y507" s="426"/>
      <c r="Z507" s="439"/>
      <c r="AA507" s="439"/>
      <c r="AB507" s="439"/>
      <c r="AC507" s="439"/>
      <c r="AD507" s="439"/>
      <c r="AE507" s="439"/>
      <c r="AF507" s="439"/>
      <c r="AG507" s="439"/>
      <c r="AH507" s="439"/>
      <c r="AI507" s="439"/>
      <c r="AJ507" s="439"/>
      <c r="AK507" s="439"/>
      <c r="AL507" s="439"/>
      <c r="AM507" s="327"/>
    </row>
    <row r="508" spans="1:53" ht="30" outlineLevel="1">
      <c r="A508" s="554">
        <v>29</v>
      </c>
      <c r="B508" s="832" t="s">
        <v>121</v>
      </c>
      <c r="C508" s="312" t="s">
        <v>25</v>
      </c>
      <c r="D508" s="316">
        <f>'7-g.  2017'!DG63</f>
        <v>13536132.626078391</v>
      </c>
      <c r="E508" s="316"/>
      <c r="F508" s="316"/>
      <c r="G508" s="316"/>
      <c r="H508" s="316"/>
      <c r="I508" s="316"/>
      <c r="J508" s="316"/>
      <c r="K508" s="316"/>
      <c r="L508" s="316"/>
      <c r="M508" s="316"/>
      <c r="N508" s="316">
        <v>12</v>
      </c>
      <c r="O508" s="316">
        <f>'7-g.  2017'!CN63</f>
        <v>2736.8885334744891</v>
      </c>
      <c r="P508" s="316"/>
      <c r="Q508" s="316"/>
      <c r="R508" s="316"/>
      <c r="S508" s="316"/>
      <c r="T508" s="316"/>
      <c r="U508" s="316"/>
      <c r="V508" s="316"/>
      <c r="W508" s="316"/>
      <c r="X508" s="316"/>
      <c r="Y508" s="424">
        <f>'7-g.  2017'!DH63</f>
        <v>0</v>
      </c>
      <c r="Z508" s="424">
        <f>'7-g.  2017'!DI63</f>
        <v>0</v>
      </c>
      <c r="AA508" s="424">
        <f>'7-g.  2017'!DJ63</f>
        <v>1</v>
      </c>
      <c r="AB508" s="424">
        <f>'7-g.  2017'!DK63</f>
        <v>0</v>
      </c>
      <c r="AC508" s="424">
        <f>'7-g.  2017'!DL63</f>
        <v>0</v>
      </c>
      <c r="AD508" s="424">
        <f>'7-g.  2017'!DM63</f>
        <v>0</v>
      </c>
      <c r="AE508" s="424">
        <f>'7-g.  2017'!DN63</f>
        <v>0</v>
      </c>
      <c r="AF508" s="429"/>
      <c r="AG508" s="429"/>
      <c r="AH508" s="429"/>
      <c r="AI508" s="429"/>
      <c r="AJ508" s="429"/>
      <c r="AK508" s="429"/>
      <c r="AL508" s="429"/>
      <c r="AM508" s="317">
        <f>SUM(Y508:AL508)</f>
        <v>1</v>
      </c>
    </row>
    <row r="509" spans="1:53" ht="15" outlineLevel="1">
      <c r="A509" s="554"/>
      <c r="B509" s="445" t="s">
        <v>311</v>
      </c>
      <c r="C509" s="312" t="s">
        <v>164</v>
      </c>
      <c r="D509" s="316">
        <v>1426.5334908217515</v>
      </c>
      <c r="E509" s="316"/>
      <c r="F509" s="316"/>
      <c r="G509" s="316"/>
      <c r="H509" s="316"/>
      <c r="I509" s="316"/>
      <c r="J509" s="316"/>
      <c r="K509" s="316"/>
      <c r="L509" s="316"/>
      <c r="M509" s="316"/>
      <c r="N509" s="316">
        <f>N508</f>
        <v>12</v>
      </c>
      <c r="O509" s="316">
        <v>1.1584146743113737</v>
      </c>
      <c r="P509" s="316"/>
      <c r="Q509" s="316"/>
      <c r="R509" s="316"/>
      <c r="S509" s="316"/>
      <c r="T509" s="316"/>
      <c r="U509" s="316"/>
      <c r="V509" s="316"/>
      <c r="W509" s="316"/>
      <c r="X509" s="316"/>
      <c r="Y509" s="425">
        <f>Y508</f>
        <v>0</v>
      </c>
      <c r="Z509" s="425">
        <v>1</v>
      </c>
      <c r="AA509" s="425">
        <v>0</v>
      </c>
      <c r="AB509" s="425">
        <f t="shared" ref="AB509" si="1433">AB508</f>
        <v>0</v>
      </c>
      <c r="AC509" s="425">
        <f t="shared" ref="AC509" si="1434">AC508</f>
        <v>0</v>
      </c>
      <c r="AD509" s="425">
        <f t="shared" ref="AD509" si="1435">AD508</f>
        <v>0</v>
      </c>
      <c r="AE509" s="425">
        <f t="shared" ref="AE509" si="1436">AE508</f>
        <v>0</v>
      </c>
      <c r="AF509" s="425">
        <f t="shared" ref="AF509" si="1437">AF508</f>
        <v>0</v>
      </c>
      <c r="AG509" s="425">
        <f t="shared" ref="AG509" si="1438">AG508</f>
        <v>0</v>
      </c>
      <c r="AH509" s="425">
        <f t="shared" ref="AH509" si="1439">AH508</f>
        <v>0</v>
      </c>
      <c r="AI509" s="425">
        <f t="shared" ref="AI509" si="1440">AI508</f>
        <v>0</v>
      </c>
      <c r="AJ509" s="425">
        <f t="shared" ref="AJ509" si="1441">AJ508</f>
        <v>0</v>
      </c>
      <c r="AK509" s="425">
        <f t="shared" ref="AK509" si="1442">AK508</f>
        <v>0</v>
      </c>
      <c r="AL509" s="425">
        <f t="shared" ref="AL509" si="1443">AL508</f>
        <v>0</v>
      </c>
      <c r="AM509" s="327"/>
    </row>
    <row r="510" spans="1:53" ht="15" outlineLevel="1">
      <c r="A510" s="554"/>
      <c r="B510" s="445"/>
      <c r="C510" s="312"/>
      <c r="D510" s="312"/>
      <c r="E510" s="312"/>
      <c r="F510" s="312"/>
      <c r="G510" s="312"/>
      <c r="H510" s="312"/>
      <c r="I510" s="312"/>
      <c r="J510" s="312"/>
      <c r="K510" s="312"/>
      <c r="L510" s="312"/>
      <c r="M510" s="312"/>
      <c r="N510" s="312"/>
      <c r="O510" s="312"/>
      <c r="P510" s="312"/>
      <c r="Q510" s="312"/>
      <c r="R510" s="312"/>
      <c r="S510" s="312"/>
      <c r="T510" s="312"/>
      <c r="U510" s="312"/>
      <c r="V510" s="312"/>
      <c r="W510" s="312"/>
      <c r="X510" s="312"/>
      <c r="Y510" s="426"/>
      <c r="Z510" s="439"/>
      <c r="AA510" s="439"/>
      <c r="AB510" s="439"/>
      <c r="AC510" s="439"/>
      <c r="AD510" s="439"/>
      <c r="AE510" s="439"/>
      <c r="AF510" s="439"/>
      <c r="AG510" s="439"/>
      <c r="AH510" s="439"/>
      <c r="AI510" s="439"/>
      <c r="AJ510" s="439"/>
      <c r="AK510" s="439"/>
      <c r="AL510" s="439"/>
      <c r="AM510" s="327"/>
    </row>
    <row r="511" spans="1:53" ht="30" outlineLevel="1">
      <c r="A511" s="554">
        <v>30</v>
      </c>
      <c r="B511" s="832" t="s">
        <v>122</v>
      </c>
      <c r="C511" s="312" t="s">
        <v>25</v>
      </c>
      <c r="D511" s="316">
        <f>'7-g.  2017'!DG61</f>
        <v>27970.154800668428</v>
      </c>
      <c r="E511" s="316"/>
      <c r="F511" s="316"/>
      <c r="G511" s="316"/>
      <c r="H511" s="316"/>
      <c r="I511" s="316"/>
      <c r="J511" s="316"/>
      <c r="K511" s="316"/>
      <c r="L511" s="316"/>
      <c r="M511" s="316"/>
      <c r="N511" s="316">
        <v>3</v>
      </c>
      <c r="O511" s="316">
        <f>'7-g.  2017'!CN61</f>
        <v>10.557099804288857</v>
      </c>
      <c r="P511" s="316"/>
      <c r="Q511" s="316"/>
      <c r="R511" s="316"/>
      <c r="S511" s="316"/>
      <c r="T511" s="316"/>
      <c r="U511" s="316"/>
      <c r="V511" s="316"/>
      <c r="W511" s="316"/>
      <c r="X511" s="316"/>
      <c r="Y511" s="424">
        <f>'7-g.  2017'!DH61</f>
        <v>0</v>
      </c>
      <c r="Z511" s="424">
        <f>'7-g.  2017'!DI61</f>
        <v>0</v>
      </c>
      <c r="AA511" s="424">
        <f>'7-g.  2017'!DJ61</f>
        <v>1</v>
      </c>
      <c r="AB511" s="424">
        <f>'7-g.  2017'!DK61</f>
        <v>0</v>
      </c>
      <c r="AC511" s="424">
        <f>'7-g.  2017'!DL61</f>
        <v>0</v>
      </c>
      <c r="AD511" s="424">
        <f>'7-g.  2017'!DM61</f>
        <v>0</v>
      </c>
      <c r="AE511" s="424">
        <f>'7-g.  2017'!DN61</f>
        <v>0</v>
      </c>
      <c r="AF511" s="429"/>
      <c r="AG511" s="429"/>
      <c r="AH511" s="429"/>
      <c r="AI511" s="429"/>
      <c r="AJ511" s="429"/>
      <c r="AK511" s="429"/>
      <c r="AL511" s="429"/>
      <c r="AM511" s="317">
        <f>SUM(Y511:AL511)</f>
        <v>1</v>
      </c>
    </row>
    <row r="512" spans="1:53" ht="15" outlineLevel="1">
      <c r="A512" s="554"/>
      <c r="B512" s="445" t="s">
        <v>311</v>
      </c>
      <c r="C512" s="312" t="s">
        <v>164</v>
      </c>
      <c r="D512" s="316"/>
      <c r="E512" s="316"/>
      <c r="F512" s="316"/>
      <c r="G512" s="316"/>
      <c r="H512" s="316"/>
      <c r="I512" s="316"/>
      <c r="J512" s="316"/>
      <c r="K512" s="316"/>
      <c r="L512" s="316"/>
      <c r="M512" s="316"/>
      <c r="N512" s="316">
        <f>N511</f>
        <v>3</v>
      </c>
      <c r="O512" s="316"/>
      <c r="P512" s="316"/>
      <c r="Q512" s="316"/>
      <c r="R512" s="316"/>
      <c r="S512" s="316"/>
      <c r="T512" s="316"/>
      <c r="U512" s="316"/>
      <c r="V512" s="316"/>
      <c r="W512" s="316"/>
      <c r="X512" s="316"/>
      <c r="Y512" s="425">
        <f>Y511</f>
        <v>0</v>
      </c>
      <c r="Z512" s="425">
        <f t="shared" ref="Z512" si="1444">Z511</f>
        <v>0</v>
      </c>
      <c r="AA512" s="425">
        <f t="shared" ref="AA512" si="1445">AA511</f>
        <v>1</v>
      </c>
      <c r="AB512" s="425">
        <f t="shared" ref="AB512" si="1446">AB511</f>
        <v>0</v>
      </c>
      <c r="AC512" s="425">
        <f t="shared" ref="AC512" si="1447">AC511</f>
        <v>0</v>
      </c>
      <c r="AD512" s="425">
        <f t="shared" ref="AD512" si="1448">AD511</f>
        <v>0</v>
      </c>
      <c r="AE512" s="425">
        <f t="shared" ref="AE512" si="1449">AE511</f>
        <v>0</v>
      </c>
      <c r="AF512" s="425">
        <f t="shared" ref="AF512" si="1450">AF511</f>
        <v>0</v>
      </c>
      <c r="AG512" s="425">
        <f t="shared" ref="AG512" si="1451">AG511</f>
        <v>0</v>
      </c>
      <c r="AH512" s="425">
        <f t="shared" ref="AH512" si="1452">AH511</f>
        <v>0</v>
      </c>
      <c r="AI512" s="425">
        <f t="shared" ref="AI512" si="1453">AI511</f>
        <v>0</v>
      </c>
      <c r="AJ512" s="425">
        <f t="shared" ref="AJ512" si="1454">AJ511</f>
        <v>0</v>
      </c>
      <c r="AK512" s="425">
        <f t="shared" ref="AK512" si="1455">AK511</f>
        <v>0</v>
      </c>
      <c r="AL512" s="425">
        <f t="shared" ref="AL512" si="1456">AL511</f>
        <v>0</v>
      </c>
      <c r="AM512" s="327"/>
    </row>
    <row r="513" spans="1:39" ht="15" outlineLevel="1">
      <c r="A513" s="554"/>
      <c r="B513" s="445"/>
      <c r="C513" s="312"/>
      <c r="D513" s="312"/>
      <c r="E513" s="312"/>
      <c r="F513" s="312"/>
      <c r="G513" s="312"/>
      <c r="H513" s="312"/>
      <c r="I513" s="312"/>
      <c r="J513" s="312"/>
      <c r="K513" s="312"/>
      <c r="L513" s="312"/>
      <c r="M513" s="312"/>
      <c r="N513" s="312"/>
      <c r="O513" s="312"/>
      <c r="P513" s="312"/>
      <c r="Q513" s="312"/>
      <c r="R513" s="312"/>
      <c r="S513" s="312"/>
      <c r="T513" s="312"/>
      <c r="U513" s="312"/>
      <c r="V513" s="312"/>
      <c r="W513" s="312"/>
      <c r="X513" s="312"/>
      <c r="Y513" s="426"/>
      <c r="Z513" s="439"/>
      <c r="AA513" s="439"/>
      <c r="AB513" s="439"/>
      <c r="AC513" s="439"/>
      <c r="AD513" s="439"/>
      <c r="AE513" s="439"/>
      <c r="AF513" s="439"/>
      <c r="AG513" s="439"/>
      <c r="AH513" s="439"/>
      <c r="AI513" s="439"/>
      <c r="AJ513" s="439"/>
      <c r="AK513" s="439"/>
      <c r="AL513" s="439"/>
      <c r="AM513" s="327"/>
    </row>
    <row r="514" spans="1:39" ht="30" outlineLevel="1">
      <c r="A514" s="554">
        <v>31</v>
      </c>
      <c r="B514" s="832" t="s">
        <v>123</v>
      </c>
      <c r="C514" s="312" t="s">
        <v>25</v>
      </c>
      <c r="D514" s="316">
        <f>'7-g.  2017'!DG67</f>
        <v>207254.50800000023</v>
      </c>
      <c r="E514" s="316"/>
      <c r="F514" s="316"/>
      <c r="G514" s="316"/>
      <c r="H514" s="316"/>
      <c r="I514" s="316"/>
      <c r="J514" s="316"/>
      <c r="K514" s="316"/>
      <c r="L514" s="316"/>
      <c r="M514" s="316"/>
      <c r="N514" s="316">
        <v>12</v>
      </c>
      <c r="O514" s="316">
        <f>'7-g.  2017'!CN67</f>
        <v>24.425536458333283</v>
      </c>
      <c r="P514" s="316"/>
      <c r="Q514" s="316"/>
      <c r="R514" s="316"/>
      <c r="S514" s="316"/>
      <c r="T514" s="316"/>
      <c r="U514" s="316"/>
      <c r="V514" s="316"/>
      <c r="W514" s="316"/>
      <c r="X514" s="316"/>
      <c r="Y514" s="424">
        <f>'7-g.  2017'!DH67</f>
        <v>0</v>
      </c>
      <c r="Z514" s="424">
        <f>'7-g.  2017'!DI67</f>
        <v>0</v>
      </c>
      <c r="AA514" s="424">
        <f>'7-g.  2017'!DJ67</f>
        <v>1</v>
      </c>
      <c r="AB514" s="424">
        <f>'7-g.  2017'!DK67</f>
        <v>0</v>
      </c>
      <c r="AC514" s="424">
        <f>'7-g.  2017'!DL67</f>
        <v>0</v>
      </c>
      <c r="AD514" s="424">
        <f>'7-g.  2017'!DM67</f>
        <v>0</v>
      </c>
      <c r="AE514" s="424">
        <f>'7-g.  2017'!DN67</f>
        <v>0</v>
      </c>
      <c r="AF514" s="429"/>
      <c r="AG514" s="429"/>
      <c r="AH514" s="429"/>
      <c r="AI514" s="429"/>
      <c r="AJ514" s="429"/>
      <c r="AK514" s="429"/>
      <c r="AL514" s="429"/>
      <c r="AM514" s="317">
        <f>SUM(Y514:AL514)</f>
        <v>1</v>
      </c>
    </row>
    <row r="515" spans="1:39" ht="15" outlineLevel="1">
      <c r="A515" s="554"/>
      <c r="B515" s="445" t="s">
        <v>311</v>
      </c>
      <c r="C515" s="312" t="s">
        <v>164</v>
      </c>
      <c r="D515" s="316">
        <v>1824615.1349280842</v>
      </c>
      <c r="E515" s="316"/>
      <c r="F515" s="316"/>
      <c r="G515" s="316"/>
      <c r="H515" s="316"/>
      <c r="I515" s="316"/>
      <c r="J515" s="316"/>
      <c r="K515" s="316"/>
      <c r="L515" s="316"/>
      <c r="M515" s="316"/>
      <c r="N515" s="316">
        <f>N514</f>
        <v>12</v>
      </c>
      <c r="O515" s="316">
        <v>31.346938775510203</v>
      </c>
      <c r="P515" s="316"/>
      <c r="Q515" s="316"/>
      <c r="R515" s="316"/>
      <c r="S515" s="316"/>
      <c r="T515" s="316"/>
      <c r="U515" s="316"/>
      <c r="V515" s="316"/>
      <c r="W515" s="316"/>
      <c r="X515" s="316"/>
      <c r="Y515" s="425">
        <f>Y514</f>
        <v>0</v>
      </c>
      <c r="Z515" s="425">
        <f t="shared" ref="Z515" si="1457">Z514</f>
        <v>0</v>
      </c>
      <c r="AA515" s="425">
        <f t="shared" ref="AA515" si="1458">AA514</f>
        <v>1</v>
      </c>
      <c r="AB515" s="425">
        <f t="shared" ref="AB515" si="1459">AB514</f>
        <v>0</v>
      </c>
      <c r="AC515" s="425">
        <f t="shared" ref="AC515" si="1460">AC514</f>
        <v>0</v>
      </c>
      <c r="AD515" s="425">
        <f t="shared" ref="AD515" si="1461">AD514</f>
        <v>0</v>
      </c>
      <c r="AE515" s="425">
        <f t="shared" ref="AE515" si="1462">AE514</f>
        <v>0</v>
      </c>
      <c r="AF515" s="425">
        <f t="shared" ref="AF515" si="1463">AF514</f>
        <v>0</v>
      </c>
      <c r="AG515" s="425">
        <f t="shared" ref="AG515" si="1464">AG514</f>
        <v>0</v>
      </c>
      <c r="AH515" s="425">
        <f t="shared" ref="AH515" si="1465">AH514</f>
        <v>0</v>
      </c>
      <c r="AI515" s="425">
        <f t="shared" ref="AI515" si="1466">AI514</f>
        <v>0</v>
      </c>
      <c r="AJ515" s="425">
        <f t="shared" ref="AJ515" si="1467">AJ514</f>
        <v>0</v>
      </c>
      <c r="AK515" s="425">
        <f t="shared" ref="AK515" si="1468">AK514</f>
        <v>0</v>
      </c>
      <c r="AL515" s="425">
        <f t="shared" ref="AL515" si="1469">AL514</f>
        <v>0</v>
      </c>
      <c r="AM515" s="327"/>
    </row>
    <row r="516" spans="1:39" ht="15" outlineLevel="1">
      <c r="A516" s="554"/>
      <c r="B516" s="445"/>
      <c r="C516" s="312"/>
      <c r="D516" s="312"/>
      <c r="E516" s="312"/>
      <c r="F516" s="312"/>
      <c r="G516" s="312"/>
      <c r="H516" s="312"/>
      <c r="I516" s="312"/>
      <c r="J516" s="312"/>
      <c r="K516" s="312"/>
      <c r="L516" s="312"/>
      <c r="M516" s="312"/>
      <c r="N516" s="312"/>
      <c r="O516" s="312"/>
      <c r="P516" s="312"/>
      <c r="Q516" s="312"/>
      <c r="R516" s="312"/>
      <c r="S516" s="312"/>
      <c r="T516" s="312"/>
      <c r="U516" s="312"/>
      <c r="V516" s="312"/>
      <c r="W516" s="312"/>
      <c r="X516" s="312"/>
      <c r="Y516" s="426"/>
      <c r="Z516" s="439"/>
      <c r="AA516" s="439"/>
      <c r="AB516" s="439"/>
      <c r="AC516" s="439"/>
      <c r="AD516" s="439"/>
      <c r="AE516" s="439"/>
      <c r="AF516" s="439"/>
      <c r="AG516" s="439"/>
      <c r="AH516" s="439"/>
      <c r="AI516" s="439"/>
      <c r="AJ516" s="439"/>
      <c r="AK516" s="439"/>
      <c r="AL516" s="439"/>
      <c r="AM516" s="327"/>
    </row>
    <row r="517" spans="1:39" ht="30" outlineLevel="1">
      <c r="A517" s="554">
        <v>32</v>
      </c>
      <c r="B517" s="442" t="s">
        <v>124</v>
      </c>
      <c r="C517" s="312" t="s">
        <v>25</v>
      </c>
      <c r="D517" s="316">
        <v>0</v>
      </c>
      <c r="E517" s="316"/>
      <c r="F517" s="316"/>
      <c r="G517" s="316"/>
      <c r="H517" s="316"/>
      <c r="I517" s="316"/>
      <c r="J517" s="316"/>
      <c r="K517" s="316"/>
      <c r="L517" s="316"/>
      <c r="M517" s="316"/>
      <c r="N517" s="316">
        <v>12</v>
      </c>
      <c r="O517" s="316">
        <v>0</v>
      </c>
      <c r="P517" s="316"/>
      <c r="Q517" s="316"/>
      <c r="R517" s="316"/>
      <c r="S517" s="316"/>
      <c r="T517" s="316"/>
      <c r="U517" s="316"/>
      <c r="V517" s="316"/>
      <c r="W517" s="316"/>
      <c r="X517" s="316"/>
      <c r="Y517" s="440"/>
      <c r="Z517" s="424"/>
      <c r="AA517" s="424"/>
      <c r="AB517" s="424"/>
      <c r="AC517" s="424"/>
      <c r="AD517" s="424"/>
      <c r="AE517" s="424"/>
      <c r="AF517" s="429"/>
      <c r="AG517" s="429"/>
      <c r="AH517" s="429"/>
      <c r="AI517" s="429"/>
      <c r="AJ517" s="429"/>
      <c r="AK517" s="429"/>
      <c r="AL517" s="429"/>
      <c r="AM517" s="317">
        <f>SUM(Y517:AL517)</f>
        <v>0</v>
      </c>
    </row>
    <row r="518" spans="1:39" ht="15" outlineLevel="1">
      <c r="A518" s="554"/>
      <c r="B518" s="445" t="s">
        <v>311</v>
      </c>
      <c r="C518" s="312" t="s">
        <v>164</v>
      </c>
      <c r="D518" s="316"/>
      <c r="E518" s="316"/>
      <c r="F518" s="316"/>
      <c r="G518" s="316"/>
      <c r="H518" s="316"/>
      <c r="I518" s="316"/>
      <c r="J518" s="316"/>
      <c r="K518" s="316"/>
      <c r="L518" s="316"/>
      <c r="M518" s="316"/>
      <c r="N518" s="316">
        <f>N517</f>
        <v>12</v>
      </c>
      <c r="O518" s="316"/>
      <c r="P518" s="316"/>
      <c r="Q518" s="316"/>
      <c r="R518" s="316"/>
      <c r="S518" s="316"/>
      <c r="T518" s="316"/>
      <c r="U518" s="316"/>
      <c r="V518" s="316"/>
      <c r="W518" s="316"/>
      <c r="X518" s="316"/>
      <c r="Y518" s="425">
        <f>Y517</f>
        <v>0</v>
      </c>
      <c r="Z518" s="425">
        <f t="shared" ref="Z518" si="1470">Z517</f>
        <v>0</v>
      </c>
      <c r="AA518" s="425">
        <f t="shared" ref="AA518" si="1471">AA517</f>
        <v>0</v>
      </c>
      <c r="AB518" s="425">
        <f t="shared" ref="AB518" si="1472">AB517</f>
        <v>0</v>
      </c>
      <c r="AC518" s="425">
        <f t="shared" ref="AC518" si="1473">AC517</f>
        <v>0</v>
      </c>
      <c r="AD518" s="425">
        <f t="shared" ref="AD518" si="1474">AD517</f>
        <v>0</v>
      </c>
      <c r="AE518" s="425">
        <f t="shared" ref="AE518" si="1475">AE517</f>
        <v>0</v>
      </c>
      <c r="AF518" s="425">
        <f t="shared" ref="AF518" si="1476">AF517</f>
        <v>0</v>
      </c>
      <c r="AG518" s="425">
        <f t="shared" ref="AG518" si="1477">AG517</f>
        <v>0</v>
      </c>
      <c r="AH518" s="425">
        <f t="shared" ref="AH518" si="1478">AH517</f>
        <v>0</v>
      </c>
      <c r="AI518" s="425">
        <f t="shared" ref="AI518" si="1479">AI517</f>
        <v>0</v>
      </c>
      <c r="AJ518" s="425">
        <f t="shared" ref="AJ518" si="1480">AJ517</f>
        <v>0</v>
      </c>
      <c r="AK518" s="425">
        <f t="shared" ref="AK518" si="1481">AK517</f>
        <v>0</v>
      </c>
      <c r="AL518" s="425">
        <f t="shared" ref="AL518" si="1482">AL517</f>
        <v>0</v>
      </c>
      <c r="AM518" s="327"/>
    </row>
    <row r="519" spans="1:39" ht="15" outlineLevel="1">
      <c r="A519" s="554"/>
      <c r="B519" s="442"/>
      <c r="C519" s="312"/>
      <c r="D519" s="312"/>
      <c r="E519" s="312"/>
      <c r="F519" s="312"/>
      <c r="G519" s="312"/>
      <c r="H519" s="312"/>
      <c r="I519" s="312"/>
      <c r="J519" s="312"/>
      <c r="K519" s="312"/>
      <c r="L519" s="312"/>
      <c r="M519" s="312"/>
      <c r="N519" s="312"/>
      <c r="O519" s="312"/>
      <c r="P519" s="312"/>
      <c r="Q519" s="312"/>
      <c r="R519" s="312"/>
      <c r="S519" s="312"/>
      <c r="T519" s="312"/>
      <c r="U519" s="312"/>
      <c r="V519" s="312"/>
      <c r="W519" s="312"/>
      <c r="X519" s="312"/>
      <c r="Y519" s="426"/>
      <c r="Z519" s="439"/>
      <c r="AA519" s="439"/>
      <c r="AB519" s="439"/>
      <c r="AC519" s="439"/>
      <c r="AD519" s="439"/>
      <c r="AE519" s="439"/>
      <c r="AF519" s="439"/>
      <c r="AG519" s="439"/>
      <c r="AH519" s="439"/>
      <c r="AI519" s="439"/>
      <c r="AJ519" s="439"/>
      <c r="AK519" s="439"/>
      <c r="AL519" s="439"/>
      <c r="AM519" s="327"/>
    </row>
    <row r="520" spans="1:39" ht="15" outlineLevel="1">
      <c r="A520" s="554">
        <v>33</v>
      </c>
      <c r="B520" s="847" t="s">
        <v>125</v>
      </c>
      <c r="C520" s="312" t="s">
        <v>25</v>
      </c>
      <c r="D520" s="316">
        <f>'7-g.  2017'!DG59</f>
        <v>574052.27566121833</v>
      </c>
      <c r="E520" s="316"/>
      <c r="F520" s="316"/>
      <c r="G520" s="316"/>
      <c r="H520" s="316"/>
      <c r="I520" s="316"/>
      <c r="J520" s="316"/>
      <c r="K520" s="316"/>
      <c r="L520" s="316"/>
      <c r="M520" s="316"/>
      <c r="N520" s="316">
        <v>12</v>
      </c>
      <c r="O520" s="316">
        <f>'7-g.  2017'!CN59</f>
        <v>318.05763513028541</v>
      </c>
      <c r="P520" s="316"/>
      <c r="Q520" s="316"/>
      <c r="R520" s="316"/>
      <c r="S520" s="316"/>
      <c r="T520" s="316"/>
      <c r="U520" s="316"/>
      <c r="V520" s="316"/>
      <c r="W520" s="316"/>
      <c r="X520" s="316"/>
      <c r="Y520" s="440">
        <f>'7-g.  2017'!DH59</f>
        <v>0</v>
      </c>
      <c r="Z520" s="440">
        <f>'7-g.  2017'!DI59</f>
        <v>0</v>
      </c>
      <c r="AA520" s="440">
        <f>'7-g.  2017'!DJ59</f>
        <v>1</v>
      </c>
      <c r="AB520" s="440">
        <f>'7-g.  2017'!DK59</f>
        <v>0</v>
      </c>
      <c r="AC520" s="440">
        <f>'7-g.  2017'!DL59</f>
        <v>0</v>
      </c>
      <c r="AD520" s="440">
        <f>'7-g.  2017'!DM59</f>
        <v>0</v>
      </c>
      <c r="AE520" s="440">
        <f>'7-g.  2017'!DN59</f>
        <v>0</v>
      </c>
      <c r="AF520" s="429"/>
      <c r="AG520" s="429"/>
      <c r="AH520" s="429"/>
      <c r="AI520" s="429"/>
      <c r="AJ520" s="429"/>
      <c r="AK520" s="429"/>
      <c r="AL520" s="429"/>
      <c r="AM520" s="317">
        <f>SUM(Y520:AL520)</f>
        <v>1</v>
      </c>
    </row>
    <row r="521" spans="1:39" ht="15" outlineLevel="1">
      <c r="A521" s="554"/>
      <c r="B521" s="445" t="s">
        <v>311</v>
      </c>
      <c r="C521" s="312" t="s">
        <v>164</v>
      </c>
      <c r="D521" s="316">
        <v>-726425.71333356691</v>
      </c>
      <c r="E521" s="316"/>
      <c r="F521" s="316"/>
      <c r="G521" s="316"/>
      <c r="H521" s="316"/>
      <c r="I521" s="316"/>
      <c r="J521" s="316"/>
      <c r="K521" s="316"/>
      <c r="L521" s="316"/>
      <c r="M521" s="316"/>
      <c r="N521" s="316">
        <f>N520</f>
        <v>12</v>
      </c>
      <c r="O521" s="316"/>
      <c r="P521" s="316"/>
      <c r="Q521" s="316"/>
      <c r="R521" s="316"/>
      <c r="S521" s="316"/>
      <c r="T521" s="316"/>
      <c r="U521" s="316"/>
      <c r="V521" s="316"/>
      <c r="W521" s="316"/>
      <c r="X521" s="316"/>
      <c r="Y521" s="425">
        <f>Y520</f>
        <v>0</v>
      </c>
      <c r="Z521" s="425">
        <f t="shared" ref="Z521" si="1483">Z520</f>
        <v>0</v>
      </c>
      <c r="AA521" s="425">
        <f t="shared" ref="AA521" si="1484">AA520</f>
        <v>1</v>
      </c>
      <c r="AB521" s="425">
        <f t="shared" ref="AB521" si="1485">AB520</f>
        <v>0</v>
      </c>
      <c r="AC521" s="425">
        <f t="shared" ref="AC521" si="1486">AC520</f>
        <v>0</v>
      </c>
      <c r="AD521" s="425">
        <f t="shared" ref="AD521" si="1487">AD520</f>
        <v>0</v>
      </c>
      <c r="AE521" s="425">
        <f t="shared" ref="AE521" si="1488">AE520</f>
        <v>0</v>
      </c>
      <c r="AF521" s="425">
        <f t="shared" ref="AF521" si="1489">AF520</f>
        <v>0</v>
      </c>
      <c r="AG521" s="425">
        <f t="shared" ref="AG521" si="1490">AG520</f>
        <v>0</v>
      </c>
      <c r="AH521" s="425">
        <f t="shared" ref="AH521" si="1491">AH520</f>
        <v>0</v>
      </c>
      <c r="AI521" s="425">
        <f t="shared" ref="AI521" si="1492">AI520</f>
        <v>0</v>
      </c>
      <c r="AJ521" s="425">
        <f t="shared" ref="AJ521" si="1493">AJ520</f>
        <v>0</v>
      </c>
      <c r="AK521" s="425">
        <f t="shared" ref="AK521" si="1494">AK520</f>
        <v>0</v>
      </c>
      <c r="AL521" s="425">
        <f t="shared" ref="AL521" si="1495">AL520</f>
        <v>0</v>
      </c>
      <c r="AM521" s="327"/>
    </row>
    <row r="522" spans="1:39" ht="15" outlineLevel="1">
      <c r="A522" s="554"/>
      <c r="B522" s="442"/>
      <c r="C522" s="312"/>
      <c r="D522" s="312"/>
      <c r="E522" s="312"/>
      <c r="F522" s="312"/>
      <c r="G522" s="312"/>
      <c r="H522" s="312"/>
      <c r="I522" s="312"/>
      <c r="J522" s="312"/>
      <c r="K522" s="312"/>
      <c r="L522" s="312"/>
      <c r="M522" s="312"/>
      <c r="N522" s="312"/>
      <c r="O522" s="312"/>
      <c r="P522" s="312"/>
      <c r="Q522" s="312"/>
      <c r="R522" s="312"/>
      <c r="S522" s="312"/>
      <c r="T522" s="312"/>
      <c r="U522" s="312"/>
      <c r="V522" s="312"/>
      <c r="W522" s="312"/>
      <c r="X522" s="312"/>
      <c r="Y522" s="426"/>
      <c r="Z522" s="439"/>
      <c r="AA522" s="439"/>
      <c r="AB522" s="439"/>
      <c r="AC522" s="439"/>
      <c r="AD522" s="439"/>
      <c r="AE522" s="439"/>
      <c r="AF522" s="439"/>
      <c r="AG522" s="439"/>
      <c r="AH522" s="439"/>
      <c r="AI522" s="439"/>
      <c r="AJ522" s="439"/>
      <c r="AK522" s="439"/>
      <c r="AL522" s="439"/>
      <c r="AM522" s="327"/>
    </row>
    <row r="523" spans="1:39" ht="15.6" outlineLevel="1">
      <c r="A523" s="554"/>
      <c r="B523" s="527" t="s">
        <v>515</v>
      </c>
      <c r="C523" s="312"/>
      <c r="D523" s="312"/>
      <c r="E523" s="312"/>
      <c r="F523" s="312"/>
      <c r="G523" s="312"/>
      <c r="H523" s="312"/>
      <c r="I523" s="312"/>
      <c r="J523" s="312"/>
      <c r="K523" s="312"/>
      <c r="L523" s="312"/>
      <c r="M523" s="312"/>
      <c r="N523" s="312"/>
      <c r="O523" s="312"/>
      <c r="P523" s="312"/>
      <c r="Q523" s="312"/>
      <c r="R523" s="312"/>
      <c r="S523" s="312"/>
      <c r="T523" s="312"/>
      <c r="U523" s="312"/>
      <c r="V523" s="312"/>
      <c r="W523" s="312"/>
      <c r="X523" s="312"/>
      <c r="Y523" s="426"/>
      <c r="Z523" s="439"/>
      <c r="AA523" s="439"/>
      <c r="AB523" s="439"/>
      <c r="AC523" s="439"/>
      <c r="AD523" s="439"/>
      <c r="AE523" s="439"/>
      <c r="AF523" s="439"/>
      <c r="AG523" s="439"/>
      <c r="AH523" s="439"/>
      <c r="AI523" s="439"/>
      <c r="AJ523" s="439"/>
      <c r="AK523" s="439"/>
      <c r="AL523" s="439"/>
      <c r="AM523" s="327"/>
    </row>
    <row r="524" spans="1:39" ht="15" outlineLevel="1">
      <c r="A524" s="554">
        <v>34</v>
      </c>
      <c r="B524" s="832" t="s">
        <v>126</v>
      </c>
      <c r="C524" s="312" t="s">
        <v>25</v>
      </c>
      <c r="D524" s="316">
        <f>'7-g.  2017'!DG55</f>
        <v>1680838.7880204713</v>
      </c>
      <c r="E524" s="316"/>
      <c r="F524" s="316"/>
      <c r="G524" s="316"/>
      <c r="H524" s="316"/>
      <c r="I524" s="316"/>
      <c r="J524" s="316"/>
      <c r="K524" s="316"/>
      <c r="L524" s="316"/>
      <c r="M524" s="316"/>
      <c r="N524" s="316">
        <v>12</v>
      </c>
      <c r="O524" s="316">
        <f>'7-g.  2017'!CN55</f>
        <v>256.3643711319807</v>
      </c>
      <c r="P524" s="316"/>
      <c r="Q524" s="316"/>
      <c r="R524" s="316"/>
      <c r="S524" s="316"/>
      <c r="T524" s="316"/>
      <c r="U524" s="316"/>
      <c r="V524" s="316"/>
      <c r="W524" s="316"/>
      <c r="X524" s="316"/>
      <c r="Y524" s="424">
        <f>'7-g.  2017'!DH55</f>
        <v>0</v>
      </c>
      <c r="Z524" s="424">
        <f>'7-g.  2017'!DI55</f>
        <v>0.60366912442964493</v>
      </c>
      <c r="AA524" s="424">
        <f>'7-g.  2017'!DJ55</f>
        <v>0.39633087557035507</v>
      </c>
      <c r="AB524" s="424">
        <f>'7-g.  2017'!DK55</f>
        <v>0</v>
      </c>
      <c r="AC524" s="424">
        <f>'7-g.  2017'!DL55</f>
        <v>0</v>
      </c>
      <c r="AD524" s="424">
        <f>'7-g.  2017'!DM55</f>
        <v>0</v>
      </c>
      <c r="AE524" s="424">
        <f>'7-g.  2017'!DN55</f>
        <v>0</v>
      </c>
      <c r="AF524" s="429"/>
      <c r="AG524" s="429"/>
      <c r="AH524" s="429"/>
      <c r="AI524" s="429"/>
      <c r="AJ524" s="429"/>
      <c r="AK524" s="429"/>
      <c r="AL524" s="429"/>
      <c r="AM524" s="317">
        <f>SUM(Y524:AL524)</f>
        <v>1</v>
      </c>
    </row>
    <row r="525" spans="1:39" ht="15" outlineLevel="1">
      <c r="A525" s="554"/>
      <c r="B525" s="445" t="s">
        <v>311</v>
      </c>
      <c r="C525" s="312" t="s">
        <v>164</v>
      </c>
      <c r="D525" s="316"/>
      <c r="E525" s="316"/>
      <c r="F525" s="316"/>
      <c r="G525" s="316"/>
      <c r="H525" s="316"/>
      <c r="I525" s="316"/>
      <c r="J525" s="316"/>
      <c r="K525" s="316"/>
      <c r="L525" s="316"/>
      <c r="M525" s="316"/>
      <c r="N525" s="316">
        <f>N524</f>
        <v>12</v>
      </c>
      <c r="O525" s="316"/>
      <c r="P525" s="316"/>
      <c r="Q525" s="316"/>
      <c r="R525" s="316"/>
      <c r="S525" s="316"/>
      <c r="T525" s="316"/>
      <c r="U525" s="316"/>
      <c r="V525" s="316"/>
      <c r="W525" s="316"/>
      <c r="X525" s="316"/>
      <c r="Y525" s="425">
        <f>Y524</f>
        <v>0</v>
      </c>
      <c r="Z525" s="425">
        <f t="shared" ref="Z525" si="1496">Z524</f>
        <v>0.60366912442964493</v>
      </c>
      <c r="AA525" s="425">
        <f t="shared" ref="AA525" si="1497">AA524</f>
        <v>0.39633087557035507</v>
      </c>
      <c r="AB525" s="425">
        <f t="shared" ref="AB525" si="1498">AB524</f>
        <v>0</v>
      </c>
      <c r="AC525" s="425">
        <f t="shared" ref="AC525" si="1499">AC524</f>
        <v>0</v>
      </c>
      <c r="AD525" s="425">
        <f t="shared" ref="AD525" si="1500">AD524</f>
        <v>0</v>
      </c>
      <c r="AE525" s="425">
        <f t="shared" ref="AE525" si="1501">AE524</f>
        <v>0</v>
      </c>
      <c r="AF525" s="425">
        <f t="shared" ref="AF525" si="1502">AF524</f>
        <v>0</v>
      </c>
      <c r="AG525" s="425">
        <f t="shared" ref="AG525" si="1503">AG524</f>
        <v>0</v>
      </c>
      <c r="AH525" s="425">
        <f t="shared" ref="AH525" si="1504">AH524</f>
        <v>0</v>
      </c>
      <c r="AI525" s="425">
        <f t="shared" ref="AI525" si="1505">AI524</f>
        <v>0</v>
      </c>
      <c r="AJ525" s="425">
        <f t="shared" ref="AJ525" si="1506">AJ524</f>
        <v>0</v>
      </c>
      <c r="AK525" s="425">
        <f t="shared" ref="AK525" si="1507">AK524</f>
        <v>0</v>
      </c>
      <c r="AL525" s="425">
        <f t="shared" ref="AL525" si="1508">AL524</f>
        <v>0</v>
      </c>
      <c r="AM525" s="327"/>
    </row>
    <row r="526" spans="1:39" ht="15" outlineLevel="1">
      <c r="A526" s="554"/>
      <c r="B526" s="442"/>
      <c r="C526" s="312"/>
      <c r="D526" s="312"/>
      <c r="E526" s="312"/>
      <c r="F526" s="312"/>
      <c r="G526" s="312"/>
      <c r="H526" s="312"/>
      <c r="I526" s="312"/>
      <c r="J526" s="312"/>
      <c r="K526" s="312"/>
      <c r="L526" s="312"/>
      <c r="M526" s="312"/>
      <c r="N526" s="312"/>
      <c r="O526" s="312"/>
      <c r="P526" s="312"/>
      <c r="Q526" s="312"/>
      <c r="R526" s="312"/>
      <c r="S526" s="312"/>
      <c r="T526" s="312"/>
      <c r="U526" s="312"/>
      <c r="V526" s="312"/>
      <c r="W526" s="312"/>
      <c r="X526" s="312"/>
      <c r="Y526" s="426"/>
      <c r="Z526" s="439"/>
      <c r="AA526" s="439"/>
      <c r="AB526" s="439"/>
      <c r="AC526" s="439"/>
      <c r="AD526" s="439"/>
      <c r="AE526" s="439"/>
      <c r="AF526" s="439"/>
      <c r="AG526" s="439"/>
      <c r="AH526" s="439"/>
      <c r="AI526" s="439"/>
      <c r="AJ526" s="439"/>
      <c r="AK526" s="439"/>
      <c r="AL526" s="439"/>
      <c r="AM526" s="327"/>
    </row>
    <row r="527" spans="1:39" ht="15" outlineLevel="1">
      <c r="A527" s="554">
        <v>35</v>
      </c>
      <c r="B527" s="442" t="s">
        <v>127</v>
      </c>
      <c r="C527" s="312" t="s">
        <v>25</v>
      </c>
      <c r="D527" s="316"/>
      <c r="E527" s="316"/>
      <c r="F527" s="316"/>
      <c r="G527" s="316"/>
      <c r="H527" s="316"/>
      <c r="I527" s="316"/>
      <c r="J527" s="316"/>
      <c r="K527" s="316"/>
      <c r="L527" s="316"/>
      <c r="M527" s="316"/>
      <c r="N527" s="316">
        <v>0</v>
      </c>
      <c r="O527" s="316"/>
      <c r="P527" s="316"/>
      <c r="Q527" s="316"/>
      <c r="R527" s="316"/>
      <c r="S527" s="316"/>
      <c r="T527" s="316"/>
      <c r="U527" s="316"/>
      <c r="V527" s="316"/>
      <c r="W527" s="316"/>
      <c r="X527" s="316"/>
      <c r="Y527" s="440"/>
      <c r="Z527" s="424"/>
      <c r="AA527" s="424"/>
      <c r="AB527" s="424"/>
      <c r="AC527" s="424"/>
      <c r="AD527" s="424"/>
      <c r="AE527" s="424"/>
      <c r="AF527" s="429"/>
      <c r="AG527" s="429"/>
      <c r="AH527" s="429"/>
      <c r="AI527" s="429"/>
      <c r="AJ527" s="429"/>
      <c r="AK527" s="429"/>
      <c r="AL527" s="429"/>
      <c r="AM527" s="317">
        <f>SUM(Y527:AL527)</f>
        <v>0</v>
      </c>
    </row>
    <row r="528" spans="1:39" ht="15" outlineLevel="1">
      <c r="A528" s="554"/>
      <c r="B528" s="445" t="s">
        <v>311</v>
      </c>
      <c r="C528" s="312" t="s">
        <v>164</v>
      </c>
      <c r="D528" s="316"/>
      <c r="E528" s="316"/>
      <c r="F528" s="316"/>
      <c r="G528" s="316"/>
      <c r="H528" s="316"/>
      <c r="I528" s="316"/>
      <c r="J528" s="316"/>
      <c r="K528" s="316"/>
      <c r="L528" s="316"/>
      <c r="M528" s="316"/>
      <c r="N528" s="316">
        <f>N527</f>
        <v>0</v>
      </c>
      <c r="O528" s="316"/>
      <c r="P528" s="316"/>
      <c r="Q528" s="316"/>
      <c r="R528" s="316"/>
      <c r="S528" s="316"/>
      <c r="T528" s="316"/>
      <c r="U528" s="316"/>
      <c r="V528" s="316"/>
      <c r="W528" s="316"/>
      <c r="X528" s="316"/>
      <c r="Y528" s="425">
        <f>Y527</f>
        <v>0</v>
      </c>
      <c r="Z528" s="425">
        <f t="shared" ref="Z528" si="1509">Z527</f>
        <v>0</v>
      </c>
      <c r="AA528" s="425">
        <f t="shared" ref="AA528" si="1510">AA527</f>
        <v>0</v>
      </c>
      <c r="AB528" s="425">
        <f t="shared" ref="AB528" si="1511">AB527</f>
        <v>0</v>
      </c>
      <c r="AC528" s="425">
        <f t="shared" ref="AC528" si="1512">AC527</f>
        <v>0</v>
      </c>
      <c r="AD528" s="425">
        <f t="shared" ref="AD528" si="1513">AD527</f>
        <v>0</v>
      </c>
      <c r="AE528" s="425">
        <f t="shared" ref="AE528" si="1514">AE527</f>
        <v>0</v>
      </c>
      <c r="AF528" s="425">
        <f t="shared" ref="AF528" si="1515">AF527</f>
        <v>0</v>
      </c>
      <c r="AG528" s="425">
        <f t="shared" ref="AG528" si="1516">AG527</f>
        <v>0</v>
      </c>
      <c r="AH528" s="425">
        <f t="shared" ref="AH528" si="1517">AH527</f>
        <v>0</v>
      </c>
      <c r="AI528" s="425">
        <f t="shared" ref="AI528" si="1518">AI527</f>
        <v>0</v>
      </c>
      <c r="AJ528" s="425">
        <f t="shared" ref="AJ528" si="1519">AJ527</f>
        <v>0</v>
      </c>
      <c r="AK528" s="425">
        <f t="shared" ref="AK528" si="1520">AK527</f>
        <v>0</v>
      </c>
      <c r="AL528" s="425">
        <f t="shared" ref="AL528" si="1521">AL527</f>
        <v>0</v>
      </c>
      <c r="AM528" s="327"/>
    </row>
    <row r="529" spans="1:39" ht="15" outlineLevel="1">
      <c r="A529" s="554"/>
      <c r="B529" s="442"/>
      <c r="C529" s="312"/>
      <c r="D529" s="312"/>
      <c r="E529" s="312"/>
      <c r="F529" s="312"/>
      <c r="G529" s="312"/>
      <c r="H529" s="312"/>
      <c r="I529" s="312"/>
      <c r="J529" s="312"/>
      <c r="K529" s="312"/>
      <c r="L529" s="312"/>
      <c r="M529" s="312"/>
      <c r="N529" s="312"/>
      <c r="O529" s="312"/>
      <c r="P529" s="312"/>
      <c r="Q529" s="312"/>
      <c r="R529" s="312"/>
      <c r="S529" s="312"/>
      <c r="T529" s="312"/>
      <c r="U529" s="312"/>
      <c r="V529" s="312"/>
      <c r="W529" s="312"/>
      <c r="X529" s="312"/>
      <c r="Y529" s="426"/>
      <c r="Z529" s="439"/>
      <c r="AA529" s="439"/>
      <c r="AB529" s="439"/>
      <c r="AC529" s="439"/>
      <c r="AD529" s="439"/>
      <c r="AE529" s="439"/>
      <c r="AF529" s="439"/>
      <c r="AG529" s="439"/>
      <c r="AH529" s="439"/>
      <c r="AI529" s="439"/>
      <c r="AJ529" s="439"/>
      <c r="AK529" s="439"/>
      <c r="AL529" s="439"/>
      <c r="AM529" s="327"/>
    </row>
    <row r="530" spans="1:39" ht="15" outlineLevel="1">
      <c r="A530" s="554">
        <v>36</v>
      </c>
      <c r="B530" s="832" t="s">
        <v>128</v>
      </c>
      <c r="C530" s="312" t="s">
        <v>25</v>
      </c>
      <c r="D530" s="316">
        <f>'7-g.  2017'!DG72</f>
        <v>27741794.884503469</v>
      </c>
      <c r="E530" s="316"/>
      <c r="F530" s="316"/>
      <c r="G530" s="316"/>
      <c r="H530" s="316"/>
      <c r="I530" s="316"/>
      <c r="J530" s="316"/>
      <c r="K530" s="316"/>
      <c r="L530" s="316"/>
      <c r="M530" s="316"/>
      <c r="N530" s="316">
        <v>0</v>
      </c>
      <c r="O530" s="316">
        <f>'7-g.  2017'!CN72</f>
        <v>6302.8350541912896</v>
      </c>
      <c r="P530" s="316"/>
      <c r="Q530" s="316"/>
      <c r="R530" s="316"/>
      <c r="S530" s="316"/>
      <c r="T530" s="316"/>
      <c r="U530" s="316"/>
      <c r="V530" s="316"/>
      <c r="W530" s="316"/>
      <c r="X530" s="316"/>
      <c r="Y530" s="440">
        <f>'7-g.  2017'!DH72</f>
        <v>1</v>
      </c>
      <c r="Z530" s="440">
        <f>'7-g.  2017'!DI72</f>
        <v>0</v>
      </c>
      <c r="AA530" s="440">
        <f>'7-g.  2017'!DJ72</f>
        <v>0</v>
      </c>
      <c r="AB530" s="440">
        <f>'7-g.  2017'!DK72</f>
        <v>0</v>
      </c>
      <c r="AC530" s="440">
        <f>'7-g.  2017'!DL72</f>
        <v>0</v>
      </c>
      <c r="AD530" s="440">
        <f>'7-g.  2017'!DM72</f>
        <v>0</v>
      </c>
      <c r="AE530" s="440">
        <f>'7-g.  2017'!DN72</f>
        <v>0</v>
      </c>
      <c r="AF530" s="429"/>
      <c r="AG530" s="429"/>
      <c r="AH530" s="429"/>
      <c r="AI530" s="429"/>
      <c r="AJ530" s="429"/>
      <c r="AK530" s="429"/>
      <c r="AL530" s="429"/>
      <c r="AM530" s="317">
        <f>SUM(Y530:AL530)</f>
        <v>1</v>
      </c>
    </row>
    <row r="531" spans="1:39" ht="15" outlineLevel="1">
      <c r="A531" s="554"/>
      <c r="B531" s="445" t="s">
        <v>311</v>
      </c>
      <c r="C531" s="312" t="s">
        <v>164</v>
      </c>
      <c r="D531" s="316"/>
      <c r="E531" s="316"/>
      <c r="F531" s="316"/>
      <c r="G531" s="316"/>
      <c r="H531" s="316"/>
      <c r="I531" s="316"/>
      <c r="J531" s="316"/>
      <c r="K531" s="316"/>
      <c r="L531" s="316"/>
      <c r="M531" s="316"/>
      <c r="N531" s="316">
        <f>N530</f>
        <v>0</v>
      </c>
      <c r="O531" s="316"/>
      <c r="P531" s="316"/>
      <c r="Q531" s="316"/>
      <c r="R531" s="316"/>
      <c r="S531" s="316"/>
      <c r="T531" s="316"/>
      <c r="U531" s="316"/>
      <c r="V531" s="316"/>
      <c r="W531" s="316"/>
      <c r="X531" s="316"/>
      <c r="Y531" s="425">
        <f>Y530</f>
        <v>1</v>
      </c>
      <c r="Z531" s="425">
        <f t="shared" ref="Z531" si="1522">Z530</f>
        <v>0</v>
      </c>
      <c r="AA531" s="425">
        <f t="shared" ref="AA531" si="1523">AA530</f>
        <v>0</v>
      </c>
      <c r="AB531" s="425">
        <f t="shared" ref="AB531" si="1524">AB530</f>
        <v>0</v>
      </c>
      <c r="AC531" s="425">
        <f t="shared" ref="AC531" si="1525">AC530</f>
        <v>0</v>
      </c>
      <c r="AD531" s="425">
        <f t="shared" ref="AD531" si="1526">AD530</f>
        <v>0</v>
      </c>
      <c r="AE531" s="425">
        <f t="shared" ref="AE531" si="1527">AE530</f>
        <v>0</v>
      </c>
      <c r="AF531" s="425">
        <f t="shared" ref="AF531" si="1528">AF530</f>
        <v>0</v>
      </c>
      <c r="AG531" s="425">
        <f t="shared" ref="AG531" si="1529">AG530</f>
        <v>0</v>
      </c>
      <c r="AH531" s="425">
        <f t="shared" ref="AH531" si="1530">AH530</f>
        <v>0</v>
      </c>
      <c r="AI531" s="425">
        <f t="shared" ref="AI531" si="1531">AI530</f>
        <v>0</v>
      </c>
      <c r="AJ531" s="425">
        <f t="shared" ref="AJ531" si="1532">AJ530</f>
        <v>0</v>
      </c>
      <c r="AK531" s="425">
        <f t="shared" ref="AK531" si="1533">AK530</f>
        <v>0</v>
      </c>
      <c r="AL531" s="425">
        <f t="shared" ref="AL531" si="1534">AL530</f>
        <v>0</v>
      </c>
      <c r="AM531" s="327"/>
    </row>
    <row r="532" spans="1:39" ht="15" outlineLevel="1">
      <c r="A532" s="554"/>
      <c r="B532" s="445"/>
      <c r="C532" s="312"/>
      <c r="D532" s="312"/>
      <c r="E532" s="312"/>
      <c r="F532" s="312"/>
      <c r="G532" s="312"/>
      <c r="H532" s="312"/>
      <c r="I532" s="312"/>
      <c r="J532" s="312"/>
      <c r="K532" s="312"/>
      <c r="L532" s="312"/>
      <c r="M532" s="312"/>
      <c r="N532" s="312"/>
      <c r="O532" s="312"/>
      <c r="P532" s="312"/>
      <c r="Q532" s="312"/>
      <c r="R532" s="312"/>
      <c r="S532" s="312"/>
      <c r="T532" s="312"/>
      <c r="U532" s="312"/>
      <c r="V532" s="312"/>
      <c r="W532" s="312"/>
      <c r="X532" s="312"/>
      <c r="Y532" s="426"/>
      <c r="Z532" s="439"/>
      <c r="AA532" s="439"/>
      <c r="AB532" s="439"/>
      <c r="AC532" s="439"/>
      <c r="AD532" s="439"/>
      <c r="AE532" s="439"/>
      <c r="AF532" s="439"/>
      <c r="AG532" s="439"/>
      <c r="AH532" s="439"/>
      <c r="AI532" s="439"/>
      <c r="AJ532" s="439"/>
      <c r="AK532" s="439"/>
      <c r="AL532" s="439"/>
      <c r="AM532" s="327"/>
    </row>
    <row r="533" spans="1:39" ht="15.6" outlineLevel="1">
      <c r="A533" s="554"/>
      <c r="B533" s="527" t="s">
        <v>516</v>
      </c>
      <c r="C533" s="312"/>
      <c r="D533" s="312"/>
      <c r="E533" s="312"/>
      <c r="F533" s="312"/>
      <c r="G533" s="312"/>
      <c r="H533" s="312"/>
      <c r="I533" s="312"/>
      <c r="J533" s="312"/>
      <c r="K533" s="312"/>
      <c r="L533" s="312"/>
      <c r="M533" s="312"/>
      <c r="N533" s="312"/>
      <c r="O533" s="312"/>
      <c r="P533" s="312"/>
      <c r="Q533" s="312"/>
      <c r="R533" s="312"/>
      <c r="S533" s="312"/>
      <c r="T533" s="312"/>
      <c r="U533" s="312"/>
      <c r="V533" s="312"/>
      <c r="W533" s="312"/>
      <c r="X533" s="312"/>
      <c r="Y533" s="426"/>
      <c r="Z533" s="439"/>
      <c r="AA533" s="439"/>
      <c r="AB533" s="439"/>
      <c r="AC533" s="439"/>
      <c r="AD533" s="439"/>
      <c r="AE533" s="439"/>
      <c r="AF533" s="439"/>
      <c r="AG533" s="439"/>
      <c r="AH533" s="439"/>
      <c r="AI533" s="439"/>
      <c r="AJ533" s="439"/>
      <c r="AK533" s="439"/>
      <c r="AL533" s="439"/>
      <c r="AM533" s="327"/>
    </row>
    <row r="534" spans="1:39" ht="45" outlineLevel="1">
      <c r="A534" s="554">
        <v>37</v>
      </c>
      <c r="B534" s="442" t="s">
        <v>129</v>
      </c>
      <c r="C534" s="312" t="s">
        <v>25</v>
      </c>
      <c r="D534" s="316"/>
      <c r="E534" s="316"/>
      <c r="F534" s="316"/>
      <c r="G534" s="316"/>
      <c r="H534" s="316"/>
      <c r="I534" s="316"/>
      <c r="J534" s="316"/>
      <c r="K534" s="316"/>
      <c r="L534" s="316"/>
      <c r="M534" s="316"/>
      <c r="N534" s="316">
        <v>0</v>
      </c>
      <c r="O534" s="316"/>
      <c r="P534" s="316"/>
      <c r="Q534" s="316"/>
      <c r="R534" s="316"/>
      <c r="S534" s="316"/>
      <c r="T534" s="316"/>
      <c r="U534" s="316"/>
      <c r="V534" s="316"/>
      <c r="W534" s="316"/>
      <c r="X534" s="316"/>
      <c r="Y534" s="440"/>
      <c r="Z534" s="424"/>
      <c r="AA534" s="424"/>
      <c r="AB534" s="424"/>
      <c r="AC534" s="424"/>
      <c r="AD534" s="424"/>
      <c r="AE534" s="424"/>
      <c r="AF534" s="429"/>
      <c r="AG534" s="429"/>
      <c r="AH534" s="429"/>
      <c r="AI534" s="429"/>
      <c r="AJ534" s="429"/>
      <c r="AK534" s="429"/>
      <c r="AL534" s="429"/>
      <c r="AM534" s="317">
        <f>SUM(Y534:AL534)</f>
        <v>0</v>
      </c>
    </row>
    <row r="535" spans="1:39" ht="15" outlineLevel="1">
      <c r="A535" s="554"/>
      <c r="B535" s="445" t="s">
        <v>311</v>
      </c>
      <c r="C535" s="312" t="s">
        <v>164</v>
      </c>
      <c r="D535" s="316"/>
      <c r="E535" s="316"/>
      <c r="F535" s="316"/>
      <c r="G535" s="316"/>
      <c r="H535" s="316"/>
      <c r="I535" s="316"/>
      <c r="J535" s="316"/>
      <c r="K535" s="316"/>
      <c r="L535" s="316"/>
      <c r="M535" s="316"/>
      <c r="N535" s="316">
        <f>N534</f>
        <v>0</v>
      </c>
      <c r="O535" s="316"/>
      <c r="P535" s="316"/>
      <c r="Q535" s="316"/>
      <c r="R535" s="316"/>
      <c r="S535" s="316"/>
      <c r="T535" s="316"/>
      <c r="U535" s="316"/>
      <c r="V535" s="316"/>
      <c r="W535" s="316"/>
      <c r="X535" s="316"/>
      <c r="Y535" s="425">
        <f>Y534</f>
        <v>0</v>
      </c>
      <c r="Z535" s="425">
        <f t="shared" ref="Z535" si="1535">Z534</f>
        <v>0</v>
      </c>
      <c r="AA535" s="425">
        <f t="shared" ref="AA535" si="1536">AA534</f>
        <v>0</v>
      </c>
      <c r="AB535" s="425">
        <f t="shared" ref="AB535" si="1537">AB534</f>
        <v>0</v>
      </c>
      <c r="AC535" s="425">
        <f t="shared" ref="AC535" si="1538">AC534</f>
        <v>0</v>
      </c>
      <c r="AD535" s="425">
        <f t="shared" ref="AD535" si="1539">AD534</f>
        <v>0</v>
      </c>
      <c r="AE535" s="425">
        <f t="shared" ref="AE535" si="1540">AE534</f>
        <v>0</v>
      </c>
      <c r="AF535" s="425">
        <f t="shared" ref="AF535" si="1541">AF534</f>
        <v>0</v>
      </c>
      <c r="AG535" s="425">
        <f t="shared" ref="AG535" si="1542">AG534</f>
        <v>0</v>
      </c>
      <c r="AH535" s="425">
        <f t="shared" ref="AH535" si="1543">AH534</f>
        <v>0</v>
      </c>
      <c r="AI535" s="425">
        <f t="shared" ref="AI535" si="1544">AI534</f>
        <v>0</v>
      </c>
      <c r="AJ535" s="425">
        <f t="shared" ref="AJ535" si="1545">AJ534</f>
        <v>0</v>
      </c>
      <c r="AK535" s="425">
        <f t="shared" ref="AK535" si="1546">AK534</f>
        <v>0</v>
      </c>
      <c r="AL535" s="425">
        <f t="shared" ref="AL535" si="1547">AL534</f>
        <v>0</v>
      </c>
      <c r="AM535" s="327"/>
    </row>
    <row r="536" spans="1:39" ht="15" outlineLevel="1">
      <c r="A536" s="554"/>
      <c r="B536" s="442"/>
      <c r="C536" s="312"/>
      <c r="D536" s="312"/>
      <c r="E536" s="312"/>
      <c r="F536" s="312"/>
      <c r="G536" s="312"/>
      <c r="H536" s="312"/>
      <c r="I536" s="312"/>
      <c r="J536" s="312"/>
      <c r="K536" s="312"/>
      <c r="L536" s="312"/>
      <c r="M536" s="312"/>
      <c r="N536" s="312"/>
      <c r="O536" s="312"/>
      <c r="P536" s="312"/>
      <c r="Q536" s="312"/>
      <c r="R536" s="312"/>
      <c r="S536" s="312"/>
      <c r="T536" s="312"/>
      <c r="U536" s="312"/>
      <c r="V536" s="312"/>
      <c r="W536" s="312"/>
      <c r="X536" s="312"/>
      <c r="Y536" s="426"/>
      <c r="Z536" s="439"/>
      <c r="AA536" s="439"/>
      <c r="AB536" s="439"/>
      <c r="AC536" s="439"/>
      <c r="AD536" s="439"/>
      <c r="AE536" s="439"/>
      <c r="AF536" s="439"/>
      <c r="AG536" s="439"/>
      <c r="AH536" s="439"/>
      <c r="AI536" s="439"/>
      <c r="AJ536" s="439"/>
      <c r="AK536" s="439"/>
      <c r="AL536" s="439"/>
      <c r="AM536" s="327"/>
    </row>
    <row r="537" spans="1:39" ht="30" outlineLevel="1">
      <c r="A537" s="554">
        <v>38</v>
      </c>
      <c r="B537" s="834" t="s">
        <v>781</v>
      </c>
      <c r="C537" s="312" t="s">
        <v>25</v>
      </c>
      <c r="D537" s="316">
        <f>'7-g.  2017'!DG57</f>
        <v>211261.47485105984</v>
      </c>
      <c r="E537" s="316"/>
      <c r="F537" s="316"/>
      <c r="G537" s="316"/>
      <c r="H537" s="316"/>
      <c r="I537" s="316"/>
      <c r="J537" s="316"/>
      <c r="K537" s="316"/>
      <c r="L537" s="316"/>
      <c r="M537" s="316"/>
      <c r="N537" s="316">
        <v>12</v>
      </c>
      <c r="O537" s="316">
        <f>'7-g.  2017'!CN57</f>
        <v>32.111616784451058</v>
      </c>
      <c r="P537" s="316"/>
      <c r="Q537" s="316"/>
      <c r="R537" s="316"/>
      <c r="S537" s="316"/>
      <c r="T537" s="316"/>
      <c r="U537" s="316"/>
      <c r="V537" s="316"/>
      <c r="W537" s="316"/>
      <c r="X537" s="316"/>
      <c r="Y537" s="424">
        <f>'7-g.  2017'!DH57</f>
        <v>0</v>
      </c>
      <c r="Z537" s="424">
        <f>'7-g.  2017'!DI57</f>
        <v>0.71262007830503604</v>
      </c>
      <c r="AA537" s="424">
        <f>'7-g.  2017'!DJ57</f>
        <v>0.2873799216949639</v>
      </c>
      <c r="AB537" s="424">
        <f>'7-g.  2017'!DK57</f>
        <v>0</v>
      </c>
      <c r="AC537" s="424">
        <f>'7-g.  2017'!DL57</f>
        <v>0</v>
      </c>
      <c r="AD537" s="424">
        <f>'7-g.  2017'!DM57</f>
        <v>0</v>
      </c>
      <c r="AE537" s="424">
        <f>'7-g.  2017'!DN57</f>
        <v>0</v>
      </c>
      <c r="AF537" s="429"/>
      <c r="AG537" s="429"/>
      <c r="AH537" s="429"/>
      <c r="AI537" s="429"/>
      <c r="AJ537" s="429"/>
      <c r="AK537" s="429"/>
      <c r="AL537" s="429"/>
      <c r="AM537" s="317">
        <f>SUM(Y537:AL537)</f>
        <v>1</v>
      </c>
    </row>
    <row r="538" spans="1:39" ht="15" outlineLevel="1">
      <c r="A538" s="554"/>
      <c r="B538" s="445" t="s">
        <v>311</v>
      </c>
      <c r="C538" s="312" t="s">
        <v>164</v>
      </c>
      <c r="D538" s="316"/>
      <c r="E538" s="316"/>
      <c r="F538" s="316"/>
      <c r="G538" s="316"/>
      <c r="H538" s="316"/>
      <c r="I538" s="316"/>
      <c r="J538" s="316"/>
      <c r="K538" s="316"/>
      <c r="L538" s="316"/>
      <c r="M538" s="316"/>
      <c r="N538" s="316">
        <f>N537</f>
        <v>12</v>
      </c>
      <c r="O538" s="316"/>
      <c r="P538" s="316"/>
      <c r="Q538" s="316"/>
      <c r="R538" s="316"/>
      <c r="S538" s="316"/>
      <c r="T538" s="316"/>
      <c r="U538" s="316"/>
      <c r="V538" s="316"/>
      <c r="W538" s="316"/>
      <c r="X538" s="316"/>
      <c r="Y538" s="425">
        <f>Y537</f>
        <v>0</v>
      </c>
      <c r="Z538" s="425">
        <f t="shared" ref="Z538" si="1548">Z537</f>
        <v>0.71262007830503604</v>
      </c>
      <c r="AA538" s="425">
        <f t="shared" ref="AA538" si="1549">AA537</f>
        <v>0.2873799216949639</v>
      </c>
      <c r="AB538" s="425">
        <f t="shared" ref="AB538" si="1550">AB537</f>
        <v>0</v>
      </c>
      <c r="AC538" s="425">
        <f t="shared" ref="AC538" si="1551">AC537</f>
        <v>0</v>
      </c>
      <c r="AD538" s="425">
        <f t="shared" ref="AD538" si="1552">AD537</f>
        <v>0</v>
      </c>
      <c r="AE538" s="425">
        <f t="shared" ref="AE538" si="1553">AE537</f>
        <v>0</v>
      </c>
      <c r="AF538" s="425">
        <f t="shared" ref="AF538" si="1554">AF537</f>
        <v>0</v>
      </c>
      <c r="AG538" s="425">
        <f t="shared" ref="AG538" si="1555">AG537</f>
        <v>0</v>
      </c>
      <c r="AH538" s="425">
        <f t="shared" ref="AH538" si="1556">AH537</f>
        <v>0</v>
      </c>
      <c r="AI538" s="425">
        <f t="shared" ref="AI538" si="1557">AI537</f>
        <v>0</v>
      </c>
      <c r="AJ538" s="425">
        <f t="shared" ref="AJ538" si="1558">AJ537</f>
        <v>0</v>
      </c>
      <c r="AK538" s="425">
        <f t="shared" ref="AK538" si="1559">AK537</f>
        <v>0</v>
      </c>
      <c r="AL538" s="425">
        <f t="shared" ref="AL538" si="1560">AL537</f>
        <v>0</v>
      </c>
      <c r="AM538" s="327"/>
    </row>
    <row r="539" spans="1:39" ht="15" outlineLevel="1">
      <c r="A539" s="554"/>
      <c r="B539" s="442"/>
      <c r="C539" s="312"/>
      <c r="D539" s="312"/>
      <c r="E539" s="312"/>
      <c r="F539" s="312"/>
      <c r="G539" s="312"/>
      <c r="H539" s="312"/>
      <c r="I539" s="312"/>
      <c r="J539" s="312"/>
      <c r="K539" s="312"/>
      <c r="L539" s="312"/>
      <c r="M539" s="312"/>
      <c r="N539" s="312"/>
      <c r="O539" s="312"/>
      <c r="P539" s="312"/>
      <c r="Q539" s="312"/>
      <c r="R539" s="312"/>
      <c r="S539" s="312"/>
      <c r="T539" s="312"/>
      <c r="U539" s="312"/>
      <c r="V539" s="312"/>
      <c r="W539" s="312"/>
      <c r="X539" s="312"/>
      <c r="Y539" s="426"/>
      <c r="Z539" s="439"/>
      <c r="AA539" s="439"/>
      <c r="AB539" s="439"/>
      <c r="AC539" s="439"/>
      <c r="AD539" s="439"/>
      <c r="AE539" s="439"/>
      <c r="AF539" s="439"/>
      <c r="AG539" s="439"/>
      <c r="AH539" s="439"/>
      <c r="AI539" s="439"/>
      <c r="AJ539" s="439"/>
      <c r="AK539" s="439"/>
      <c r="AL539" s="439"/>
      <c r="AM539" s="327"/>
    </row>
    <row r="540" spans="1:39" ht="30" outlineLevel="1">
      <c r="A540" s="554">
        <v>39</v>
      </c>
      <c r="B540" s="834" t="s">
        <v>782</v>
      </c>
      <c r="C540" s="312" t="s">
        <v>25</v>
      </c>
      <c r="D540" s="316">
        <f>'7-g.  2017'!DG60</f>
        <v>351269.4598473435</v>
      </c>
      <c r="E540" s="316"/>
      <c r="F540" s="316"/>
      <c r="G540" s="316"/>
      <c r="H540" s="316"/>
      <c r="I540" s="316"/>
      <c r="J540" s="316"/>
      <c r="K540" s="316"/>
      <c r="L540" s="316"/>
      <c r="M540" s="316"/>
      <c r="N540" s="316">
        <v>12</v>
      </c>
      <c r="O540" s="316">
        <f>'7-g.  2017'!CN60</f>
        <v>0</v>
      </c>
      <c r="P540" s="316"/>
      <c r="Q540" s="316"/>
      <c r="R540" s="316"/>
      <c r="S540" s="316"/>
      <c r="T540" s="316"/>
      <c r="U540" s="316"/>
      <c r="V540" s="316"/>
      <c r="W540" s="316"/>
      <c r="X540" s="316"/>
      <c r="Y540" s="424">
        <f>'7-g.  2017'!DH60</f>
        <v>0</v>
      </c>
      <c r="Z540" s="424">
        <f>'7-g.  2017'!DI60</f>
        <v>0</v>
      </c>
      <c r="AA540" s="424">
        <f>'7-g.  2017'!DJ60</f>
        <v>1</v>
      </c>
      <c r="AB540" s="424">
        <f>'7-g.  2017'!DK60</f>
        <v>0</v>
      </c>
      <c r="AC540" s="424">
        <f>'7-g.  2017'!DL60</f>
        <v>0</v>
      </c>
      <c r="AD540" s="424">
        <f>'7-g.  2017'!DM60</f>
        <v>0</v>
      </c>
      <c r="AE540" s="424">
        <f>'7-g.  2017'!DN60</f>
        <v>0</v>
      </c>
      <c r="AF540" s="429"/>
      <c r="AG540" s="429"/>
      <c r="AH540" s="429"/>
      <c r="AI540" s="429"/>
      <c r="AJ540" s="429"/>
      <c r="AK540" s="429"/>
      <c r="AL540" s="429"/>
      <c r="AM540" s="317">
        <f>SUM(Y540:AL540)</f>
        <v>1</v>
      </c>
    </row>
    <row r="541" spans="1:39" ht="15" outlineLevel="1">
      <c r="A541" s="554"/>
      <c r="B541" s="445" t="s">
        <v>311</v>
      </c>
      <c r="C541" s="312" t="s">
        <v>164</v>
      </c>
      <c r="D541" s="316"/>
      <c r="E541" s="316"/>
      <c r="F541" s="316"/>
      <c r="G541" s="316"/>
      <c r="H541" s="316"/>
      <c r="I541" s="316"/>
      <c r="J541" s="316"/>
      <c r="K541" s="316"/>
      <c r="L541" s="316"/>
      <c r="M541" s="316"/>
      <c r="N541" s="316">
        <f>N540</f>
        <v>12</v>
      </c>
      <c r="O541" s="316"/>
      <c r="P541" s="316"/>
      <c r="Q541" s="316"/>
      <c r="R541" s="316"/>
      <c r="S541" s="316"/>
      <c r="T541" s="316"/>
      <c r="U541" s="316"/>
      <c r="V541" s="316"/>
      <c r="W541" s="316"/>
      <c r="X541" s="316"/>
      <c r="Y541" s="425">
        <f>Y540</f>
        <v>0</v>
      </c>
      <c r="Z541" s="425">
        <f t="shared" ref="Z541" si="1561">Z540</f>
        <v>0</v>
      </c>
      <c r="AA541" s="425">
        <f t="shared" ref="AA541" si="1562">AA540</f>
        <v>1</v>
      </c>
      <c r="AB541" s="425">
        <f t="shared" ref="AB541" si="1563">AB540</f>
        <v>0</v>
      </c>
      <c r="AC541" s="425">
        <f t="shared" ref="AC541" si="1564">AC540</f>
        <v>0</v>
      </c>
      <c r="AD541" s="425">
        <f t="shared" ref="AD541" si="1565">AD540</f>
        <v>0</v>
      </c>
      <c r="AE541" s="425">
        <f t="shared" ref="AE541" si="1566">AE540</f>
        <v>0</v>
      </c>
      <c r="AF541" s="425">
        <f t="shared" ref="AF541" si="1567">AF540</f>
        <v>0</v>
      </c>
      <c r="AG541" s="425">
        <f t="shared" ref="AG541" si="1568">AG540</f>
        <v>0</v>
      </c>
      <c r="AH541" s="425">
        <f t="shared" ref="AH541" si="1569">AH540</f>
        <v>0</v>
      </c>
      <c r="AI541" s="425">
        <f t="shared" ref="AI541" si="1570">AI540</f>
        <v>0</v>
      </c>
      <c r="AJ541" s="425">
        <f t="shared" ref="AJ541" si="1571">AJ540</f>
        <v>0</v>
      </c>
      <c r="AK541" s="425">
        <f t="shared" ref="AK541" si="1572">AK540</f>
        <v>0</v>
      </c>
      <c r="AL541" s="425">
        <f t="shared" ref="AL541" si="1573">AL540</f>
        <v>0</v>
      </c>
      <c r="AM541" s="327"/>
    </row>
    <row r="542" spans="1:39" ht="15" outlineLevel="1">
      <c r="A542" s="554"/>
      <c r="B542" s="442"/>
      <c r="C542" s="312"/>
      <c r="D542" s="312"/>
      <c r="E542" s="312"/>
      <c r="F542" s="312"/>
      <c r="G542" s="312"/>
      <c r="H542" s="312"/>
      <c r="I542" s="312"/>
      <c r="J542" s="312"/>
      <c r="K542" s="312"/>
      <c r="L542" s="312"/>
      <c r="M542" s="312"/>
      <c r="N542" s="312"/>
      <c r="O542" s="312"/>
      <c r="P542" s="312"/>
      <c r="Q542" s="312"/>
      <c r="R542" s="312"/>
      <c r="S542" s="312"/>
      <c r="T542" s="312"/>
      <c r="U542" s="312"/>
      <c r="V542" s="312"/>
      <c r="W542" s="312"/>
      <c r="X542" s="312"/>
      <c r="Y542" s="426"/>
      <c r="Z542" s="439"/>
      <c r="AA542" s="439"/>
      <c r="AB542" s="439"/>
      <c r="AC542" s="439"/>
      <c r="AD542" s="439"/>
      <c r="AE542" s="439"/>
      <c r="AF542" s="439"/>
      <c r="AG542" s="439"/>
      <c r="AH542" s="439"/>
      <c r="AI542" s="439"/>
      <c r="AJ542" s="439"/>
      <c r="AK542" s="439"/>
      <c r="AL542" s="439"/>
      <c r="AM542" s="327"/>
    </row>
    <row r="543" spans="1:39" ht="30" outlineLevel="1">
      <c r="A543" s="554">
        <v>40</v>
      </c>
      <c r="B543" s="442" t="s">
        <v>132</v>
      </c>
      <c r="C543" s="312" t="s">
        <v>25</v>
      </c>
      <c r="D543" s="316"/>
      <c r="E543" s="316"/>
      <c r="F543" s="316"/>
      <c r="G543" s="316"/>
      <c r="H543" s="316"/>
      <c r="I543" s="316"/>
      <c r="J543" s="316"/>
      <c r="K543" s="316"/>
      <c r="L543" s="316"/>
      <c r="M543" s="316"/>
      <c r="N543" s="316">
        <v>0</v>
      </c>
      <c r="O543" s="316"/>
      <c r="P543" s="316"/>
      <c r="Q543" s="316"/>
      <c r="R543" s="316"/>
      <c r="S543" s="316"/>
      <c r="T543" s="316"/>
      <c r="U543" s="316"/>
      <c r="V543" s="316"/>
      <c r="W543" s="316"/>
      <c r="X543" s="316"/>
      <c r="Y543" s="440"/>
      <c r="Z543" s="424"/>
      <c r="AA543" s="424"/>
      <c r="AB543" s="424"/>
      <c r="AC543" s="424"/>
      <c r="AD543" s="424"/>
      <c r="AE543" s="424"/>
      <c r="AF543" s="429"/>
      <c r="AG543" s="429"/>
      <c r="AH543" s="429"/>
      <c r="AI543" s="429"/>
      <c r="AJ543" s="429"/>
      <c r="AK543" s="429"/>
      <c r="AL543" s="429"/>
      <c r="AM543" s="317">
        <f>SUM(Y543:AL543)</f>
        <v>0</v>
      </c>
    </row>
    <row r="544" spans="1:39" ht="15" outlineLevel="1">
      <c r="A544" s="554"/>
      <c r="B544" s="445" t="s">
        <v>311</v>
      </c>
      <c r="C544" s="312" t="s">
        <v>164</v>
      </c>
      <c r="D544" s="316"/>
      <c r="E544" s="316"/>
      <c r="F544" s="316"/>
      <c r="G544" s="316"/>
      <c r="H544" s="316"/>
      <c r="I544" s="316"/>
      <c r="J544" s="316"/>
      <c r="K544" s="316"/>
      <c r="L544" s="316"/>
      <c r="M544" s="316"/>
      <c r="N544" s="316">
        <f>N543</f>
        <v>0</v>
      </c>
      <c r="O544" s="316"/>
      <c r="P544" s="316"/>
      <c r="Q544" s="316"/>
      <c r="R544" s="316"/>
      <c r="S544" s="316"/>
      <c r="T544" s="316"/>
      <c r="U544" s="316"/>
      <c r="V544" s="316"/>
      <c r="W544" s="316"/>
      <c r="X544" s="316"/>
      <c r="Y544" s="425">
        <f>Y543</f>
        <v>0</v>
      </c>
      <c r="Z544" s="425">
        <f t="shared" ref="Z544" si="1574">Z543</f>
        <v>0</v>
      </c>
      <c r="AA544" s="425">
        <f t="shared" ref="AA544" si="1575">AA543</f>
        <v>0</v>
      </c>
      <c r="AB544" s="425">
        <f t="shared" ref="AB544" si="1576">AB543</f>
        <v>0</v>
      </c>
      <c r="AC544" s="425">
        <f t="shared" ref="AC544" si="1577">AC543</f>
        <v>0</v>
      </c>
      <c r="AD544" s="425">
        <f t="shared" ref="AD544" si="1578">AD543</f>
        <v>0</v>
      </c>
      <c r="AE544" s="425">
        <f t="shared" ref="AE544" si="1579">AE543</f>
        <v>0</v>
      </c>
      <c r="AF544" s="425">
        <f t="shared" ref="AF544" si="1580">AF543</f>
        <v>0</v>
      </c>
      <c r="AG544" s="425">
        <f t="shared" ref="AG544" si="1581">AG543</f>
        <v>0</v>
      </c>
      <c r="AH544" s="425">
        <f t="shared" ref="AH544" si="1582">AH543</f>
        <v>0</v>
      </c>
      <c r="AI544" s="425">
        <f t="shared" ref="AI544" si="1583">AI543</f>
        <v>0</v>
      </c>
      <c r="AJ544" s="425">
        <f t="shared" ref="AJ544" si="1584">AJ543</f>
        <v>0</v>
      </c>
      <c r="AK544" s="425">
        <f t="shared" ref="AK544" si="1585">AK543</f>
        <v>0</v>
      </c>
      <c r="AL544" s="425">
        <f t="shared" ref="AL544" si="1586">AL543</f>
        <v>0</v>
      </c>
      <c r="AM544" s="327"/>
    </row>
    <row r="545" spans="1:39" ht="15" outlineLevel="1">
      <c r="A545" s="554"/>
      <c r="B545" s="442"/>
      <c r="C545" s="312"/>
      <c r="D545" s="312"/>
      <c r="E545" s="312"/>
      <c r="F545" s="312"/>
      <c r="G545" s="312"/>
      <c r="H545" s="312"/>
      <c r="I545" s="312"/>
      <c r="J545" s="312"/>
      <c r="K545" s="312"/>
      <c r="L545" s="312"/>
      <c r="M545" s="312"/>
      <c r="N545" s="312"/>
      <c r="O545" s="312"/>
      <c r="P545" s="312"/>
      <c r="Q545" s="312"/>
      <c r="R545" s="312"/>
      <c r="S545" s="312"/>
      <c r="T545" s="312"/>
      <c r="U545" s="312"/>
      <c r="V545" s="312"/>
      <c r="W545" s="312"/>
      <c r="X545" s="312"/>
      <c r="Y545" s="426"/>
      <c r="Z545" s="439"/>
      <c r="AA545" s="439"/>
      <c r="AB545" s="439"/>
      <c r="AC545" s="439"/>
      <c r="AD545" s="439"/>
      <c r="AE545" s="439"/>
      <c r="AF545" s="439"/>
      <c r="AG545" s="439"/>
      <c r="AH545" s="439"/>
      <c r="AI545" s="439"/>
      <c r="AJ545" s="439"/>
      <c r="AK545" s="439"/>
      <c r="AL545" s="439"/>
      <c r="AM545" s="327"/>
    </row>
    <row r="546" spans="1:39" ht="30" outlineLevel="1">
      <c r="A546" s="554">
        <v>41</v>
      </c>
      <c r="B546" s="442" t="s">
        <v>133</v>
      </c>
      <c r="C546" s="312" t="s">
        <v>25</v>
      </c>
      <c r="D546" s="316"/>
      <c r="E546" s="316"/>
      <c r="F546" s="316"/>
      <c r="G546" s="316"/>
      <c r="H546" s="316"/>
      <c r="I546" s="316"/>
      <c r="J546" s="316"/>
      <c r="K546" s="316"/>
      <c r="L546" s="316"/>
      <c r="M546" s="316"/>
      <c r="N546" s="316">
        <v>0</v>
      </c>
      <c r="O546" s="316"/>
      <c r="P546" s="316"/>
      <c r="Q546" s="316"/>
      <c r="R546" s="316"/>
      <c r="S546" s="316"/>
      <c r="T546" s="316"/>
      <c r="U546" s="316"/>
      <c r="V546" s="316"/>
      <c r="W546" s="316"/>
      <c r="X546" s="316"/>
      <c r="Y546" s="440"/>
      <c r="Z546" s="424"/>
      <c r="AA546" s="424"/>
      <c r="AB546" s="424"/>
      <c r="AC546" s="424"/>
      <c r="AD546" s="424"/>
      <c r="AE546" s="424"/>
      <c r="AF546" s="429"/>
      <c r="AG546" s="429"/>
      <c r="AH546" s="429"/>
      <c r="AI546" s="429"/>
      <c r="AJ546" s="429"/>
      <c r="AK546" s="429"/>
      <c r="AL546" s="429"/>
      <c r="AM546" s="317">
        <f>SUM(Y546:AL546)</f>
        <v>0</v>
      </c>
    </row>
    <row r="547" spans="1:39" ht="15" outlineLevel="1">
      <c r="A547" s="554"/>
      <c r="B547" s="445" t="s">
        <v>311</v>
      </c>
      <c r="C547" s="312" t="s">
        <v>164</v>
      </c>
      <c r="D547" s="316"/>
      <c r="E547" s="316"/>
      <c r="F547" s="316"/>
      <c r="G547" s="316"/>
      <c r="H547" s="316"/>
      <c r="I547" s="316"/>
      <c r="J547" s="316"/>
      <c r="K547" s="316"/>
      <c r="L547" s="316"/>
      <c r="M547" s="316"/>
      <c r="N547" s="316">
        <f>N546</f>
        <v>0</v>
      </c>
      <c r="O547" s="316"/>
      <c r="P547" s="316"/>
      <c r="Q547" s="316"/>
      <c r="R547" s="316"/>
      <c r="S547" s="316"/>
      <c r="T547" s="316"/>
      <c r="U547" s="316"/>
      <c r="V547" s="316"/>
      <c r="W547" s="316"/>
      <c r="X547" s="316"/>
      <c r="Y547" s="425">
        <f>Y546</f>
        <v>0</v>
      </c>
      <c r="Z547" s="425">
        <f t="shared" ref="Z547" si="1587">Z546</f>
        <v>0</v>
      </c>
      <c r="AA547" s="425">
        <f t="shared" ref="AA547" si="1588">AA546</f>
        <v>0</v>
      </c>
      <c r="AB547" s="425">
        <f t="shared" ref="AB547" si="1589">AB546</f>
        <v>0</v>
      </c>
      <c r="AC547" s="425">
        <f t="shared" ref="AC547" si="1590">AC546</f>
        <v>0</v>
      </c>
      <c r="AD547" s="425">
        <f t="shared" ref="AD547" si="1591">AD546</f>
        <v>0</v>
      </c>
      <c r="AE547" s="425">
        <f t="shared" ref="AE547" si="1592">AE546</f>
        <v>0</v>
      </c>
      <c r="AF547" s="425">
        <f t="shared" ref="AF547" si="1593">AF546</f>
        <v>0</v>
      </c>
      <c r="AG547" s="425">
        <f t="shared" ref="AG547" si="1594">AG546</f>
        <v>0</v>
      </c>
      <c r="AH547" s="425">
        <f t="shared" ref="AH547" si="1595">AH546</f>
        <v>0</v>
      </c>
      <c r="AI547" s="425">
        <f t="shared" ref="AI547" si="1596">AI546</f>
        <v>0</v>
      </c>
      <c r="AJ547" s="425">
        <f t="shared" ref="AJ547" si="1597">AJ546</f>
        <v>0</v>
      </c>
      <c r="AK547" s="425">
        <f t="shared" ref="AK547" si="1598">AK546</f>
        <v>0</v>
      </c>
      <c r="AL547" s="425">
        <f t="shared" ref="AL547" si="1599">AL546</f>
        <v>0</v>
      </c>
      <c r="AM547" s="327"/>
    </row>
    <row r="548" spans="1:39" ht="15" outlineLevel="1">
      <c r="A548" s="554"/>
      <c r="B548" s="442"/>
      <c r="C548" s="312"/>
      <c r="D548" s="312"/>
      <c r="E548" s="312"/>
      <c r="F548" s="312"/>
      <c r="G548" s="312"/>
      <c r="H548" s="312"/>
      <c r="I548" s="312"/>
      <c r="J548" s="312"/>
      <c r="K548" s="312"/>
      <c r="L548" s="312"/>
      <c r="M548" s="312"/>
      <c r="N548" s="312"/>
      <c r="O548" s="312"/>
      <c r="P548" s="312"/>
      <c r="Q548" s="312"/>
      <c r="R548" s="312"/>
      <c r="S548" s="312"/>
      <c r="T548" s="312"/>
      <c r="U548" s="312"/>
      <c r="V548" s="312"/>
      <c r="W548" s="312"/>
      <c r="X548" s="312"/>
      <c r="Y548" s="426"/>
      <c r="Z548" s="439"/>
      <c r="AA548" s="439"/>
      <c r="AB548" s="439"/>
      <c r="AC548" s="439"/>
      <c r="AD548" s="439"/>
      <c r="AE548" s="439"/>
      <c r="AF548" s="439"/>
      <c r="AG548" s="439"/>
      <c r="AH548" s="439"/>
      <c r="AI548" s="439"/>
      <c r="AJ548" s="439"/>
      <c r="AK548" s="439"/>
      <c r="AL548" s="439"/>
      <c r="AM548" s="327"/>
    </row>
    <row r="549" spans="1:39" ht="15" outlineLevel="1">
      <c r="A549" s="554">
        <v>42</v>
      </c>
      <c r="B549" s="834" t="s">
        <v>783</v>
      </c>
      <c r="C549" s="312" t="s">
        <v>25</v>
      </c>
      <c r="D549" s="316">
        <f>'7-g.  2017'!DG69</f>
        <v>170440.76855259412</v>
      </c>
      <c r="E549" s="316"/>
      <c r="F549" s="316"/>
      <c r="G549" s="316"/>
      <c r="H549" s="316"/>
      <c r="I549" s="316"/>
      <c r="J549" s="316"/>
      <c r="K549" s="316"/>
      <c r="L549" s="316"/>
      <c r="M549" s="316"/>
      <c r="N549" s="316">
        <v>12</v>
      </c>
      <c r="O549" s="316">
        <f>'7-g.  2017'!CN69</f>
        <v>82.630745708422111</v>
      </c>
      <c r="P549" s="316"/>
      <c r="Q549" s="316"/>
      <c r="R549" s="316"/>
      <c r="S549" s="316"/>
      <c r="T549" s="316"/>
      <c r="U549" s="316"/>
      <c r="V549" s="316"/>
      <c r="W549" s="316"/>
      <c r="X549" s="316"/>
      <c r="Y549" s="424">
        <f>'7-g.  2017'!DH69</f>
        <v>0</v>
      </c>
      <c r="Z549" s="424">
        <f>'7-g.  2017'!DI69</f>
        <v>1</v>
      </c>
      <c r="AA549" s="424">
        <f>'7-g.  2017'!DJ69</f>
        <v>0</v>
      </c>
      <c r="AB549" s="424">
        <f>'7-g.  2017'!DK69</f>
        <v>0</v>
      </c>
      <c r="AC549" s="424">
        <f>'7-g.  2017'!DL69</f>
        <v>0</v>
      </c>
      <c r="AD549" s="424">
        <f>'7-g.  2017'!DM69</f>
        <v>0</v>
      </c>
      <c r="AE549" s="424">
        <f>'7-g.  2017'!DN69</f>
        <v>0</v>
      </c>
      <c r="AF549" s="429"/>
      <c r="AG549" s="429"/>
      <c r="AH549" s="429"/>
      <c r="AI549" s="429"/>
      <c r="AJ549" s="429"/>
      <c r="AK549" s="429"/>
      <c r="AL549" s="429"/>
      <c r="AM549" s="317">
        <f>SUM(Y549:AL549)</f>
        <v>1</v>
      </c>
    </row>
    <row r="550" spans="1:39" ht="15" outlineLevel="1">
      <c r="A550" s="554"/>
      <c r="B550" s="445" t="s">
        <v>311</v>
      </c>
      <c r="C550" s="312" t="s">
        <v>164</v>
      </c>
      <c r="D550" s="316"/>
      <c r="E550" s="316"/>
      <c r="F550" s="316"/>
      <c r="G550" s="316"/>
      <c r="H550" s="316"/>
      <c r="I550" s="316"/>
      <c r="J550" s="316"/>
      <c r="K550" s="316"/>
      <c r="L550" s="316"/>
      <c r="M550" s="316"/>
      <c r="N550" s="316">
        <f>N549</f>
        <v>12</v>
      </c>
      <c r="O550" s="316"/>
      <c r="P550" s="316"/>
      <c r="Q550" s="316"/>
      <c r="R550" s="316"/>
      <c r="S550" s="316"/>
      <c r="T550" s="316"/>
      <c r="U550" s="316"/>
      <c r="V550" s="316"/>
      <c r="W550" s="316"/>
      <c r="X550" s="316"/>
      <c r="Y550" s="425">
        <f>Y549</f>
        <v>0</v>
      </c>
      <c r="Z550" s="425">
        <f t="shared" ref="Z550" si="1600">Z549</f>
        <v>1</v>
      </c>
      <c r="AA550" s="425">
        <f t="shared" ref="AA550" si="1601">AA549</f>
        <v>0</v>
      </c>
      <c r="AB550" s="425">
        <f t="shared" ref="AB550" si="1602">AB549</f>
        <v>0</v>
      </c>
      <c r="AC550" s="425">
        <f t="shared" ref="AC550" si="1603">AC549</f>
        <v>0</v>
      </c>
      <c r="AD550" s="425">
        <f t="shared" ref="AD550" si="1604">AD549</f>
        <v>0</v>
      </c>
      <c r="AE550" s="425">
        <f t="shared" ref="AE550" si="1605">AE549</f>
        <v>0</v>
      </c>
      <c r="AF550" s="425">
        <f t="shared" ref="AF550" si="1606">AF549</f>
        <v>0</v>
      </c>
      <c r="AG550" s="425">
        <f t="shared" ref="AG550" si="1607">AG549</f>
        <v>0</v>
      </c>
      <c r="AH550" s="425">
        <f t="shared" ref="AH550" si="1608">AH549</f>
        <v>0</v>
      </c>
      <c r="AI550" s="425">
        <f t="shared" ref="AI550" si="1609">AI549</f>
        <v>0</v>
      </c>
      <c r="AJ550" s="425">
        <f t="shared" ref="AJ550" si="1610">AJ549</f>
        <v>0</v>
      </c>
      <c r="AK550" s="425">
        <f t="shared" ref="AK550" si="1611">AK549</f>
        <v>0</v>
      </c>
      <c r="AL550" s="425">
        <f t="shared" ref="AL550" si="1612">AL549</f>
        <v>0</v>
      </c>
      <c r="AM550" s="327"/>
    </row>
    <row r="551" spans="1:39" ht="15" outlineLevel="1">
      <c r="A551" s="554"/>
      <c r="B551" s="442"/>
      <c r="C551" s="312"/>
      <c r="D551" s="312"/>
      <c r="E551" s="312"/>
      <c r="F551" s="312"/>
      <c r="G551" s="312"/>
      <c r="H551" s="312"/>
      <c r="I551" s="312"/>
      <c r="J551" s="312"/>
      <c r="K551" s="312"/>
      <c r="L551" s="312"/>
      <c r="M551" s="312"/>
      <c r="N551" s="312"/>
      <c r="O551" s="312"/>
      <c r="P551" s="312"/>
      <c r="Q551" s="312"/>
      <c r="R551" s="312"/>
      <c r="S551" s="312"/>
      <c r="T551" s="312"/>
      <c r="U551" s="312"/>
      <c r="V551" s="312"/>
      <c r="W551" s="312"/>
      <c r="X551" s="312"/>
      <c r="Y551" s="426"/>
      <c r="Z551" s="439"/>
      <c r="AA551" s="439"/>
      <c r="AB551" s="439"/>
      <c r="AC551" s="439"/>
      <c r="AD551" s="439"/>
      <c r="AE551" s="439"/>
      <c r="AF551" s="439"/>
      <c r="AG551" s="439"/>
      <c r="AH551" s="439"/>
      <c r="AI551" s="439"/>
      <c r="AJ551" s="439"/>
      <c r="AK551" s="439"/>
      <c r="AL551" s="439"/>
      <c r="AM551" s="327"/>
    </row>
    <row r="552" spans="1:39" ht="30" outlineLevel="1">
      <c r="A552" s="554">
        <v>43</v>
      </c>
      <c r="B552" s="834" t="s">
        <v>784</v>
      </c>
      <c r="C552" s="312" t="s">
        <v>25</v>
      </c>
      <c r="D552" s="316">
        <f>'7-g.  2017'!DG70</f>
        <v>474578.27733227669</v>
      </c>
      <c r="E552" s="316"/>
      <c r="F552" s="316"/>
      <c r="G552" s="316"/>
      <c r="H552" s="316"/>
      <c r="I552" s="316"/>
      <c r="J552" s="316"/>
      <c r="K552" s="316"/>
      <c r="L552" s="316"/>
      <c r="M552" s="316"/>
      <c r="N552" s="312"/>
      <c r="O552" s="316">
        <f>'7-g.  2017'!CN70</f>
        <v>0</v>
      </c>
      <c r="P552" s="316"/>
      <c r="Q552" s="316"/>
      <c r="R552" s="316"/>
      <c r="S552" s="316"/>
      <c r="T552" s="316"/>
      <c r="U552" s="316"/>
      <c r="V552" s="316"/>
      <c r="W552" s="316"/>
      <c r="X552" s="316"/>
      <c r="Y552" s="424">
        <f>'7-g.  2017'!DH70</f>
        <v>0</v>
      </c>
      <c r="Z552" s="424">
        <f>'7-g.  2017'!DI70</f>
        <v>0</v>
      </c>
      <c r="AA552" s="424">
        <f>'7-g.  2017'!DJ70</f>
        <v>1</v>
      </c>
      <c r="AB552" s="424">
        <f>'7-g.  2017'!DK70</f>
        <v>0</v>
      </c>
      <c r="AC552" s="424">
        <f>'7-g.  2017'!DL70</f>
        <v>0</v>
      </c>
      <c r="AD552" s="424">
        <f>'7-g.  2017'!DM70</f>
        <v>0</v>
      </c>
      <c r="AE552" s="424">
        <f>'7-g.  2017'!DN70</f>
        <v>0</v>
      </c>
      <c r="AF552" s="429"/>
      <c r="AG552" s="429"/>
      <c r="AH552" s="429"/>
      <c r="AI552" s="429"/>
      <c r="AJ552" s="429"/>
      <c r="AK552" s="429"/>
      <c r="AL552" s="429"/>
      <c r="AM552" s="317">
        <f>SUM(Y552:AL552)</f>
        <v>1</v>
      </c>
    </row>
    <row r="553" spans="1:39" ht="15" outlineLevel="1">
      <c r="A553" s="554"/>
      <c r="B553" s="445" t="s">
        <v>311</v>
      </c>
      <c r="C553" s="312" t="s">
        <v>164</v>
      </c>
      <c r="D553" s="316"/>
      <c r="E553" s="316"/>
      <c r="F553" s="316"/>
      <c r="G553" s="316"/>
      <c r="H553" s="316"/>
      <c r="I553" s="316"/>
      <c r="J553" s="316"/>
      <c r="K553" s="316"/>
      <c r="L553" s="316"/>
      <c r="M553" s="316"/>
      <c r="N553" s="482"/>
      <c r="O553" s="316"/>
      <c r="P553" s="316"/>
      <c r="Q553" s="316"/>
      <c r="R553" s="316"/>
      <c r="S553" s="316"/>
      <c r="T553" s="316"/>
      <c r="U553" s="316"/>
      <c r="V553" s="316"/>
      <c r="W553" s="316"/>
      <c r="X553" s="316"/>
      <c r="Y553" s="425">
        <f>Y552</f>
        <v>0</v>
      </c>
      <c r="Z553" s="425">
        <f t="shared" ref="Z553" si="1613">Z552</f>
        <v>0</v>
      </c>
      <c r="AA553" s="425">
        <f t="shared" ref="AA553" si="1614">AA552</f>
        <v>1</v>
      </c>
      <c r="AB553" s="425">
        <f t="shared" ref="AB553" si="1615">AB552</f>
        <v>0</v>
      </c>
      <c r="AC553" s="425">
        <f t="shared" ref="AC553" si="1616">AC552</f>
        <v>0</v>
      </c>
      <c r="AD553" s="425">
        <f t="shared" ref="AD553" si="1617">AD552</f>
        <v>0</v>
      </c>
      <c r="AE553" s="425">
        <f t="shared" ref="AE553" si="1618">AE552</f>
        <v>0</v>
      </c>
      <c r="AF553" s="425">
        <f t="shared" ref="AF553" si="1619">AF552</f>
        <v>0</v>
      </c>
      <c r="AG553" s="425">
        <f t="shared" ref="AG553" si="1620">AG552</f>
        <v>0</v>
      </c>
      <c r="AH553" s="425">
        <f t="shared" ref="AH553" si="1621">AH552</f>
        <v>0</v>
      </c>
      <c r="AI553" s="425">
        <f t="shared" ref="AI553" si="1622">AI552</f>
        <v>0</v>
      </c>
      <c r="AJ553" s="425">
        <f t="shared" ref="AJ553" si="1623">AJ552</f>
        <v>0</v>
      </c>
      <c r="AK553" s="425">
        <f t="shared" ref="AK553" si="1624">AK552</f>
        <v>0</v>
      </c>
      <c r="AL553" s="425">
        <f t="shared" ref="AL553" si="1625">AL552</f>
        <v>0</v>
      </c>
      <c r="AM553" s="327"/>
    </row>
    <row r="554" spans="1:39" ht="15" outlineLevel="1">
      <c r="A554" s="554"/>
      <c r="B554" s="442"/>
      <c r="C554" s="312"/>
      <c r="D554" s="312"/>
      <c r="E554" s="312"/>
      <c r="F554" s="312"/>
      <c r="G554" s="312"/>
      <c r="H554" s="312"/>
      <c r="I554" s="312"/>
      <c r="J554" s="312"/>
      <c r="K554" s="312"/>
      <c r="L554" s="312"/>
      <c r="M554" s="312"/>
      <c r="N554" s="312"/>
      <c r="O554" s="312"/>
      <c r="P554" s="312"/>
      <c r="Q554" s="312"/>
      <c r="R554" s="312"/>
      <c r="S554" s="312"/>
      <c r="T554" s="312"/>
      <c r="U554" s="312"/>
      <c r="V554" s="312"/>
      <c r="W554" s="312"/>
      <c r="X554" s="312"/>
      <c r="Y554" s="426"/>
      <c r="Z554" s="439"/>
      <c r="AA554" s="439"/>
      <c r="AB554" s="439"/>
      <c r="AC554" s="439"/>
      <c r="AD554" s="439"/>
      <c r="AE554" s="439"/>
      <c r="AF554" s="439"/>
      <c r="AG554" s="439"/>
      <c r="AH554" s="439"/>
      <c r="AI554" s="439"/>
      <c r="AJ554" s="439"/>
      <c r="AK554" s="439"/>
      <c r="AL554" s="439"/>
      <c r="AM554" s="327"/>
    </row>
    <row r="555" spans="1:39" ht="15" outlineLevel="1">
      <c r="A555" s="554">
        <v>44</v>
      </c>
      <c r="B555" s="834" t="s">
        <v>786</v>
      </c>
      <c r="C555" s="312" t="s">
        <v>25</v>
      </c>
      <c r="D555" s="316">
        <f>'7-g.  2017'!DG73</f>
        <v>361728.10473690205</v>
      </c>
      <c r="E555" s="316"/>
      <c r="F555" s="316"/>
      <c r="G555" s="316"/>
      <c r="H555" s="316"/>
      <c r="I555" s="316"/>
      <c r="J555" s="316"/>
      <c r="K555" s="316"/>
      <c r="L555" s="316"/>
      <c r="M555" s="316"/>
      <c r="N555" s="316">
        <v>0</v>
      </c>
      <c r="O555" s="316">
        <f>'7-g.  2017'!CN73</f>
        <v>100.68825684977975</v>
      </c>
      <c r="P555" s="316"/>
      <c r="Q555" s="316"/>
      <c r="R555" s="316"/>
      <c r="S555" s="316"/>
      <c r="T555" s="316"/>
      <c r="U555" s="316"/>
      <c r="V555" s="316"/>
      <c r="W555" s="316"/>
      <c r="X555" s="316"/>
      <c r="Y555" s="440">
        <f>'7-g.  2017'!DH73</f>
        <v>1</v>
      </c>
      <c r="Z555" s="440">
        <f>'7-g.  2017'!DI73</f>
        <v>0</v>
      </c>
      <c r="AA555" s="440">
        <f>'7-g.  2017'!DJ73</f>
        <v>0</v>
      </c>
      <c r="AB555" s="440">
        <f>'7-g.  2017'!DK73</f>
        <v>0</v>
      </c>
      <c r="AC555" s="440">
        <f>'7-g.  2017'!DL73</f>
        <v>0</v>
      </c>
      <c r="AD555" s="440">
        <f>'7-g.  2017'!DM73</f>
        <v>0</v>
      </c>
      <c r="AE555" s="440">
        <f>'7-g.  2017'!DN73</f>
        <v>0</v>
      </c>
      <c r="AF555" s="429"/>
      <c r="AG555" s="429"/>
      <c r="AH555" s="429"/>
      <c r="AI555" s="429"/>
      <c r="AJ555" s="429"/>
      <c r="AK555" s="429"/>
      <c r="AL555" s="429"/>
      <c r="AM555" s="317">
        <f>SUM(Y555:AL555)</f>
        <v>1</v>
      </c>
    </row>
    <row r="556" spans="1:39" ht="15" outlineLevel="1">
      <c r="A556" s="554"/>
      <c r="B556" s="445" t="s">
        <v>311</v>
      </c>
      <c r="C556" s="312" t="s">
        <v>164</v>
      </c>
      <c r="D556" s="316"/>
      <c r="E556" s="316"/>
      <c r="F556" s="316"/>
      <c r="G556" s="316"/>
      <c r="H556" s="316"/>
      <c r="I556" s="316"/>
      <c r="J556" s="316"/>
      <c r="K556" s="316"/>
      <c r="L556" s="316"/>
      <c r="M556" s="316"/>
      <c r="N556" s="316">
        <f>N555</f>
        <v>0</v>
      </c>
      <c r="O556" s="316"/>
      <c r="P556" s="316"/>
      <c r="Q556" s="316"/>
      <c r="R556" s="316"/>
      <c r="S556" s="316"/>
      <c r="T556" s="316"/>
      <c r="U556" s="316"/>
      <c r="V556" s="316"/>
      <c r="W556" s="316"/>
      <c r="X556" s="316"/>
      <c r="Y556" s="425">
        <f>Y555</f>
        <v>1</v>
      </c>
      <c r="Z556" s="425">
        <f t="shared" ref="Z556" si="1626">Z555</f>
        <v>0</v>
      </c>
      <c r="AA556" s="425">
        <f t="shared" ref="AA556" si="1627">AA555</f>
        <v>0</v>
      </c>
      <c r="AB556" s="425">
        <f t="shared" ref="AB556" si="1628">AB555</f>
        <v>0</v>
      </c>
      <c r="AC556" s="425">
        <f t="shared" ref="AC556" si="1629">AC555</f>
        <v>0</v>
      </c>
      <c r="AD556" s="425">
        <f t="shared" ref="AD556" si="1630">AD555</f>
        <v>0</v>
      </c>
      <c r="AE556" s="425">
        <f t="shared" ref="AE556" si="1631">AE555</f>
        <v>0</v>
      </c>
      <c r="AF556" s="425">
        <f t="shared" ref="AF556" si="1632">AF555</f>
        <v>0</v>
      </c>
      <c r="AG556" s="425">
        <f t="shared" ref="AG556" si="1633">AG555</f>
        <v>0</v>
      </c>
      <c r="AH556" s="425">
        <f t="shared" ref="AH556" si="1634">AH555</f>
        <v>0</v>
      </c>
      <c r="AI556" s="425">
        <f t="shared" ref="AI556" si="1635">AI555</f>
        <v>0</v>
      </c>
      <c r="AJ556" s="425">
        <f t="shared" ref="AJ556" si="1636">AJ555</f>
        <v>0</v>
      </c>
      <c r="AK556" s="425">
        <f t="shared" ref="AK556" si="1637">AK555</f>
        <v>0</v>
      </c>
      <c r="AL556" s="425">
        <f t="shared" ref="AL556" si="1638">AL555</f>
        <v>0</v>
      </c>
      <c r="AM556" s="327"/>
    </row>
    <row r="557" spans="1:39" ht="15" outlineLevel="1">
      <c r="A557" s="554"/>
      <c r="B557" s="442"/>
      <c r="C557" s="312"/>
      <c r="D557" s="312"/>
      <c r="E557" s="312"/>
      <c r="F557" s="312"/>
      <c r="G557" s="312"/>
      <c r="H557" s="312"/>
      <c r="I557" s="312"/>
      <c r="J557" s="312"/>
      <c r="K557" s="312"/>
      <c r="L557" s="312"/>
      <c r="M557" s="312"/>
      <c r="N557" s="312"/>
      <c r="O557" s="312"/>
      <c r="P557" s="312"/>
      <c r="Q557" s="312"/>
      <c r="R557" s="312"/>
      <c r="S557" s="312"/>
      <c r="T557" s="312"/>
      <c r="U557" s="312"/>
      <c r="V557" s="312"/>
      <c r="W557" s="312"/>
      <c r="X557" s="312"/>
      <c r="Y557" s="426"/>
      <c r="Z557" s="439"/>
      <c r="AA557" s="439"/>
      <c r="AB557" s="439"/>
      <c r="AC557" s="439"/>
      <c r="AD557" s="439"/>
      <c r="AE557" s="439"/>
      <c r="AF557" s="439"/>
      <c r="AG557" s="439"/>
      <c r="AH557" s="439"/>
      <c r="AI557" s="439"/>
      <c r="AJ557" s="439"/>
      <c r="AK557" s="439"/>
      <c r="AL557" s="439"/>
      <c r="AM557" s="327"/>
    </row>
    <row r="558" spans="1:39" ht="45" outlineLevel="1">
      <c r="A558" s="554">
        <v>45</v>
      </c>
      <c r="B558" s="442" t="s">
        <v>137</v>
      </c>
      <c r="C558" s="312" t="s">
        <v>25</v>
      </c>
      <c r="D558" s="316"/>
      <c r="E558" s="316"/>
      <c r="F558" s="316"/>
      <c r="G558" s="316"/>
      <c r="H558" s="316"/>
      <c r="I558" s="316"/>
      <c r="J558" s="316"/>
      <c r="K558" s="316"/>
      <c r="L558" s="316"/>
      <c r="M558" s="316"/>
      <c r="N558" s="316">
        <v>0</v>
      </c>
      <c r="O558" s="316"/>
      <c r="P558" s="316"/>
      <c r="Q558" s="316"/>
      <c r="R558" s="316"/>
      <c r="S558" s="316"/>
      <c r="T558" s="316"/>
      <c r="U558" s="316"/>
      <c r="V558" s="316"/>
      <c r="W558" s="316"/>
      <c r="X558" s="316"/>
      <c r="Y558" s="440"/>
      <c r="Z558" s="424"/>
      <c r="AA558" s="424"/>
      <c r="AB558" s="424"/>
      <c r="AC558" s="424"/>
      <c r="AD558" s="424"/>
      <c r="AE558" s="424"/>
      <c r="AF558" s="429"/>
      <c r="AG558" s="429"/>
      <c r="AH558" s="429"/>
      <c r="AI558" s="429"/>
      <c r="AJ558" s="429"/>
      <c r="AK558" s="429"/>
      <c r="AL558" s="429"/>
      <c r="AM558" s="317">
        <f>SUM(Y558:AL558)</f>
        <v>0</v>
      </c>
    </row>
    <row r="559" spans="1:39" ht="15" outlineLevel="1">
      <c r="A559" s="554"/>
      <c r="B559" s="445" t="s">
        <v>311</v>
      </c>
      <c r="C559" s="312" t="s">
        <v>164</v>
      </c>
      <c r="D559" s="316"/>
      <c r="E559" s="316"/>
      <c r="F559" s="316"/>
      <c r="G559" s="316"/>
      <c r="H559" s="316"/>
      <c r="I559" s="316"/>
      <c r="J559" s="316"/>
      <c r="K559" s="316"/>
      <c r="L559" s="316"/>
      <c r="M559" s="316"/>
      <c r="N559" s="316">
        <f>N558</f>
        <v>0</v>
      </c>
      <c r="O559" s="316"/>
      <c r="P559" s="316"/>
      <c r="Q559" s="316"/>
      <c r="R559" s="316"/>
      <c r="S559" s="316"/>
      <c r="T559" s="316"/>
      <c r="U559" s="316"/>
      <c r="V559" s="316"/>
      <c r="W559" s="316"/>
      <c r="X559" s="316"/>
      <c r="Y559" s="425">
        <f>Y558</f>
        <v>0</v>
      </c>
      <c r="Z559" s="425">
        <f t="shared" ref="Z559" si="1639">Z558</f>
        <v>0</v>
      </c>
      <c r="AA559" s="425">
        <f t="shared" ref="AA559" si="1640">AA558</f>
        <v>0</v>
      </c>
      <c r="AB559" s="425">
        <f t="shared" ref="AB559" si="1641">AB558</f>
        <v>0</v>
      </c>
      <c r="AC559" s="425">
        <f t="shared" ref="AC559" si="1642">AC558</f>
        <v>0</v>
      </c>
      <c r="AD559" s="425">
        <f t="shared" ref="AD559" si="1643">AD558</f>
        <v>0</v>
      </c>
      <c r="AE559" s="425">
        <f t="shared" ref="AE559" si="1644">AE558</f>
        <v>0</v>
      </c>
      <c r="AF559" s="425">
        <f t="shared" ref="AF559" si="1645">AF558</f>
        <v>0</v>
      </c>
      <c r="AG559" s="425">
        <f t="shared" ref="AG559" si="1646">AG558</f>
        <v>0</v>
      </c>
      <c r="AH559" s="425">
        <f t="shared" ref="AH559" si="1647">AH558</f>
        <v>0</v>
      </c>
      <c r="AI559" s="425">
        <f t="shared" ref="AI559" si="1648">AI558</f>
        <v>0</v>
      </c>
      <c r="AJ559" s="425">
        <f t="shared" ref="AJ559" si="1649">AJ558</f>
        <v>0</v>
      </c>
      <c r="AK559" s="425">
        <f t="shared" ref="AK559" si="1650">AK558</f>
        <v>0</v>
      </c>
      <c r="AL559" s="425">
        <f t="shared" ref="AL559" si="1651">AL558</f>
        <v>0</v>
      </c>
      <c r="AM559" s="327"/>
    </row>
    <row r="560" spans="1:39" ht="15" outlineLevel="1">
      <c r="A560" s="554"/>
      <c r="B560" s="442"/>
      <c r="C560" s="312"/>
      <c r="D560" s="312"/>
      <c r="E560" s="312"/>
      <c r="F560" s="312"/>
      <c r="G560" s="312"/>
      <c r="H560" s="312"/>
      <c r="I560" s="312"/>
      <c r="J560" s="312"/>
      <c r="K560" s="312"/>
      <c r="L560" s="312"/>
      <c r="M560" s="312"/>
      <c r="N560" s="312"/>
      <c r="O560" s="312"/>
      <c r="P560" s="312"/>
      <c r="Q560" s="312"/>
      <c r="R560" s="312"/>
      <c r="S560" s="312"/>
      <c r="T560" s="312"/>
      <c r="U560" s="312"/>
      <c r="V560" s="312"/>
      <c r="W560" s="312"/>
      <c r="X560" s="312"/>
      <c r="Y560" s="426"/>
      <c r="Z560" s="439"/>
      <c r="AA560" s="439"/>
      <c r="AB560" s="439"/>
      <c r="AC560" s="439"/>
      <c r="AD560" s="439"/>
      <c r="AE560" s="439"/>
      <c r="AF560" s="439"/>
      <c r="AG560" s="439"/>
      <c r="AH560" s="439"/>
      <c r="AI560" s="439"/>
      <c r="AJ560" s="439"/>
      <c r="AK560" s="439"/>
      <c r="AL560" s="439"/>
      <c r="AM560" s="327"/>
    </row>
    <row r="561" spans="1:39" ht="30" outlineLevel="1">
      <c r="A561" s="554">
        <v>46</v>
      </c>
      <c r="B561" s="442" t="s">
        <v>138</v>
      </c>
      <c r="C561" s="312" t="s">
        <v>25</v>
      </c>
      <c r="D561" s="316"/>
      <c r="E561" s="316"/>
      <c r="F561" s="316"/>
      <c r="G561" s="316"/>
      <c r="H561" s="316"/>
      <c r="I561" s="316"/>
      <c r="J561" s="316"/>
      <c r="K561" s="316"/>
      <c r="L561" s="316"/>
      <c r="M561" s="316"/>
      <c r="N561" s="316">
        <v>0</v>
      </c>
      <c r="O561" s="316"/>
      <c r="P561" s="316"/>
      <c r="Q561" s="316"/>
      <c r="R561" s="316"/>
      <c r="S561" s="316"/>
      <c r="T561" s="316"/>
      <c r="U561" s="316"/>
      <c r="V561" s="316"/>
      <c r="W561" s="316"/>
      <c r="X561" s="316"/>
      <c r="Y561" s="440"/>
      <c r="Z561" s="424"/>
      <c r="AA561" s="424"/>
      <c r="AB561" s="424"/>
      <c r="AC561" s="424"/>
      <c r="AD561" s="424"/>
      <c r="AE561" s="424"/>
      <c r="AF561" s="429"/>
      <c r="AG561" s="429"/>
      <c r="AH561" s="429"/>
      <c r="AI561" s="429"/>
      <c r="AJ561" s="429"/>
      <c r="AK561" s="429"/>
      <c r="AL561" s="429"/>
      <c r="AM561" s="317">
        <f>SUM(Y561:AL561)</f>
        <v>0</v>
      </c>
    </row>
    <row r="562" spans="1:39" ht="15" outlineLevel="1">
      <c r="A562" s="554"/>
      <c r="B562" s="445" t="s">
        <v>311</v>
      </c>
      <c r="C562" s="312" t="s">
        <v>164</v>
      </c>
      <c r="D562" s="316"/>
      <c r="E562" s="316"/>
      <c r="F562" s="316"/>
      <c r="G562" s="316"/>
      <c r="H562" s="316"/>
      <c r="I562" s="316"/>
      <c r="J562" s="316"/>
      <c r="K562" s="316"/>
      <c r="L562" s="316"/>
      <c r="M562" s="316"/>
      <c r="N562" s="316">
        <f>N561</f>
        <v>0</v>
      </c>
      <c r="O562" s="316"/>
      <c r="P562" s="316"/>
      <c r="Q562" s="316"/>
      <c r="R562" s="316"/>
      <c r="S562" s="316"/>
      <c r="T562" s="316"/>
      <c r="U562" s="316"/>
      <c r="V562" s="316"/>
      <c r="W562" s="316"/>
      <c r="X562" s="316"/>
      <c r="Y562" s="425">
        <f>Y561</f>
        <v>0</v>
      </c>
      <c r="Z562" s="425">
        <f t="shared" ref="Z562" si="1652">Z561</f>
        <v>0</v>
      </c>
      <c r="AA562" s="425">
        <f t="shared" ref="AA562" si="1653">AA561</f>
        <v>0</v>
      </c>
      <c r="AB562" s="425">
        <f t="shared" ref="AB562" si="1654">AB561</f>
        <v>0</v>
      </c>
      <c r="AC562" s="425">
        <f t="shared" ref="AC562" si="1655">AC561</f>
        <v>0</v>
      </c>
      <c r="AD562" s="425">
        <f t="shared" ref="AD562" si="1656">AD561</f>
        <v>0</v>
      </c>
      <c r="AE562" s="425">
        <f t="shared" ref="AE562" si="1657">AE561</f>
        <v>0</v>
      </c>
      <c r="AF562" s="425">
        <f t="shared" ref="AF562" si="1658">AF561</f>
        <v>0</v>
      </c>
      <c r="AG562" s="425">
        <f t="shared" ref="AG562" si="1659">AG561</f>
        <v>0</v>
      </c>
      <c r="AH562" s="425">
        <f t="shared" ref="AH562" si="1660">AH561</f>
        <v>0</v>
      </c>
      <c r="AI562" s="425">
        <f t="shared" ref="AI562" si="1661">AI561</f>
        <v>0</v>
      </c>
      <c r="AJ562" s="425">
        <f t="shared" ref="AJ562" si="1662">AJ561</f>
        <v>0</v>
      </c>
      <c r="AK562" s="425">
        <f t="shared" ref="AK562" si="1663">AK561</f>
        <v>0</v>
      </c>
      <c r="AL562" s="425">
        <f t="shared" ref="AL562" si="1664">AL561</f>
        <v>0</v>
      </c>
      <c r="AM562" s="327"/>
    </row>
    <row r="563" spans="1:39" ht="15" outlineLevel="1">
      <c r="A563" s="554"/>
      <c r="B563" s="442"/>
      <c r="C563" s="312"/>
      <c r="D563" s="312"/>
      <c r="E563" s="312"/>
      <c r="F563" s="312"/>
      <c r="G563" s="312"/>
      <c r="H563" s="312"/>
      <c r="I563" s="312"/>
      <c r="J563" s="312"/>
      <c r="K563" s="312"/>
      <c r="L563" s="312"/>
      <c r="M563" s="312"/>
      <c r="N563" s="312"/>
      <c r="O563" s="312"/>
      <c r="P563" s="312"/>
      <c r="Q563" s="312"/>
      <c r="R563" s="312"/>
      <c r="S563" s="312"/>
      <c r="T563" s="312"/>
      <c r="U563" s="312"/>
      <c r="V563" s="312"/>
      <c r="W563" s="312"/>
      <c r="X563" s="312"/>
      <c r="Y563" s="426"/>
      <c r="Z563" s="439"/>
      <c r="AA563" s="439"/>
      <c r="AB563" s="439"/>
      <c r="AC563" s="439"/>
      <c r="AD563" s="439"/>
      <c r="AE563" s="439"/>
      <c r="AF563" s="439"/>
      <c r="AG563" s="439"/>
      <c r="AH563" s="439"/>
      <c r="AI563" s="439"/>
      <c r="AJ563" s="439"/>
      <c r="AK563" s="439"/>
      <c r="AL563" s="439"/>
      <c r="AM563" s="327"/>
    </row>
    <row r="564" spans="1:39" ht="30" outlineLevel="1">
      <c r="A564" s="554">
        <v>47</v>
      </c>
      <c r="B564" s="442" t="s">
        <v>139</v>
      </c>
      <c r="C564" s="312" t="s">
        <v>25</v>
      </c>
      <c r="D564" s="316"/>
      <c r="E564" s="316"/>
      <c r="F564" s="316"/>
      <c r="G564" s="316"/>
      <c r="H564" s="316"/>
      <c r="I564" s="316"/>
      <c r="J564" s="316"/>
      <c r="K564" s="316"/>
      <c r="L564" s="316"/>
      <c r="M564" s="316"/>
      <c r="N564" s="316">
        <v>0</v>
      </c>
      <c r="O564" s="316"/>
      <c r="P564" s="316"/>
      <c r="Q564" s="316"/>
      <c r="R564" s="316"/>
      <c r="S564" s="316"/>
      <c r="T564" s="316"/>
      <c r="U564" s="316"/>
      <c r="V564" s="316"/>
      <c r="W564" s="316"/>
      <c r="X564" s="316"/>
      <c r="Y564" s="440"/>
      <c r="Z564" s="424"/>
      <c r="AA564" s="424"/>
      <c r="AB564" s="424"/>
      <c r="AC564" s="424"/>
      <c r="AD564" s="424"/>
      <c r="AE564" s="424"/>
      <c r="AF564" s="429"/>
      <c r="AG564" s="429"/>
      <c r="AH564" s="429"/>
      <c r="AI564" s="429"/>
      <c r="AJ564" s="429"/>
      <c r="AK564" s="429"/>
      <c r="AL564" s="429"/>
      <c r="AM564" s="317">
        <f>SUM(Y564:AL564)</f>
        <v>0</v>
      </c>
    </row>
    <row r="565" spans="1:39" ht="15" outlineLevel="1">
      <c r="A565" s="554"/>
      <c r="B565" s="445" t="s">
        <v>311</v>
      </c>
      <c r="C565" s="312" t="s">
        <v>164</v>
      </c>
      <c r="D565" s="316"/>
      <c r="E565" s="316"/>
      <c r="F565" s="316"/>
      <c r="G565" s="316"/>
      <c r="H565" s="316"/>
      <c r="I565" s="316"/>
      <c r="J565" s="316"/>
      <c r="K565" s="316"/>
      <c r="L565" s="316"/>
      <c r="M565" s="316"/>
      <c r="N565" s="316">
        <f>N564</f>
        <v>0</v>
      </c>
      <c r="O565" s="316"/>
      <c r="P565" s="316"/>
      <c r="Q565" s="316"/>
      <c r="R565" s="316"/>
      <c r="S565" s="316"/>
      <c r="T565" s="316"/>
      <c r="U565" s="316"/>
      <c r="V565" s="316"/>
      <c r="W565" s="316"/>
      <c r="X565" s="316"/>
      <c r="Y565" s="425">
        <f>Y564</f>
        <v>0</v>
      </c>
      <c r="Z565" s="425">
        <f t="shared" ref="Z565" si="1665">Z564</f>
        <v>0</v>
      </c>
      <c r="AA565" s="425">
        <f t="shared" ref="AA565" si="1666">AA564</f>
        <v>0</v>
      </c>
      <c r="AB565" s="425">
        <f t="shared" ref="AB565" si="1667">AB564</f>
        <v>0</v>
      </c>
      <c r="AC565" s="425">
        <f t="shared" ref="AC565" si="1668">AC564</f>
        <v>0</v>
      </c>
      <c r="AD565" s="425">
        <f t="shared" ref="AD565" si="1669">AD564</f>
        <v>0</v>
      </c>
      <c r="AE565" s="425">
        <f t="shared" ref="AE565" si="1670">AE564</f>
        <v>0</v>
      </c>
      <c r="AF565" s="425">
        <f t="shared" ref="AF565" si="1671">AF564</f>
        <v>0</v>
      </c>
      <c r="AG565" s="425">
        <f t="shared" ref="AG565" si="1672">AG564</f>
        <v>0</v>
      </c>
      <c r="AH565" s="425">
        <f t="shared" ref="AH565" si="1673">AH564</f>
        <v>0</v>
      </c>
      <c r="AI565" s="425">
        <f t="shared" ref="AI565" si="1674">AI564</f>
        <v>0</v>
      </c>
      <c r="AJ565" s="425">
        <f t="shared" ref="AJ565" si="1675">AJ564</f>
        <v>0</v>
      </c>
      <c r="AK565" s="425">
        <f t="shared" ref="AK565" si="1676">AK564</f>
        <v>0</v>
      </c>
      <c r="AL565" s="425">
        <f t="shared" ref="AL565" si="1677">AL564</f>
        <v>0</v>
      </c>
      <c r="AM565" s="327"/>
    </row>
    <row r="566" spans="1:39" ht="15" outlineLevel="1">
      <c r="A566" s="554"/>
      <c r="B566" s="442"/>
      <c r="C566" s="312"/>
      <c r="D566" s="312"/>
      <c r="E566" s="312"/>
      <c r="F566" s="312"/>
      <c r="G566" s="312"/>
      <c r="H566" s="312"/>
      <c r="I566" s="312"/>
      <c r="J566" s="312"/>
      <c r="K566" s="312"/>
      <c r="L566" s="312"/>
      <c r="M566" s="312"/>
      <c r="N566" s="312"/>
      <c r="O566" s="312"/>
      <c r="P566" s="312"/>
      <c r="Q566" s="312"/>
      <c r="R566" s="312"/>
      <c r="S566" s="312"/>
      <c r="T566" s="312"/>
      <c r="U566" s="312"/>
      <c r="V566" s="312"/>
      <c r="W566" s="312"/>
      <c r="X566" s="312"/>
      <c r="Y566" s="426"/>
      <c r="Z566" s="439"/>
      <c r="AA566" s="439"/>
      <c r="AB566" s="439"/>
      <c r="AC566" s="439"/>
      <c r="AD566" s="439"/>
      <c r="AE566" s="439"/>
      <c r="AF566" s="439"/>
      <c r="AG566" s="439"/>
      <c r="AH566" s="439"/>
      <c r="AI566" s="439"/>
      <c r="AJ566" s="439"/>
      <c r="AK566" s="439"/>
      <c r="AL566" s="439"/>
      <c r="AM566" s="327"/>
    </row>
    <row r="567" spans="1:39" ht="30" outlineLevel="1">
      <c r="A567" s="554">
        <v>48</v>
      </c>
      <c r="B567" s="442" t="s">
        <v>140</v>
      </c>
      <c r="C567" s="312" t="s">
        <v>25</v>
      </c>
      <c r="D567" s="316"/>
      <c r="E567" s="316"/>
      <c r="F567" s="316"/>
      <c r="G567" s="316"/>
      <c r="H567" s="316"/>
      <c r="I567" s="316"/>
      <c r="J567" s="316"/>
      <c r="K567" s="316"/>
      <c r="L567" s="316"/>
      <c r="M567" s="316"/>
      <c r="N567" s="316">
        <v>0</v>
      </c>
      <c r="O567" s="316"/>
      <c r="P567" s="316"/>
      <c r="Q567" s="316"/>
      <c r="R567" s="316"/>
      <c r="S567" s="316"/>
      <c r="T567" s="316"/>
      <c r="U567" s="316"/>
      <c r="V567" s="316"/>
      <c r="W567" s="316"/>
      <c r="X567" s="316"/>
      <c r="Y567" s="440"/>
      <c r="Z567" s="424"/>
      <c r="AA567" s="424"/>
      <c r="AB567" s="424"/>
      <c r="AC567" s="424"/>
      <c r="AD567" s="424"/>
      <c r="AE567" s="424"/>
      <c r="AF567" s="429"/>
      <c r="AG567" s="429"/>
      <c r="AH567" s="429"/>
      <c r="AI567" s="429"/>
      <c r="AJ567" s="429"/>
      <c r="AK567" s="429"/>
      <c r="AL567" s="429"/>
      <c r="AM567" s="317">
        <f>SUM(Y567:AL567)</f>
        <v>0</v>
      </c>
    </row>
    <row r="568" spans="1:39" ht="15" outlineLevel="1">
      <c r="A568" s="554"/>
      <c r="B568" s="445" t="s">
        <v>311</v>
      </c>
      <c r="C568" s="312" t="s">
        <v>164</v>
      </c>
      <c r="D568" s="316"/>
      <c r="E568" s="316"/>
      <c r="F568" s="316"/>
      <c r="G568" s="316"/>
      <c r="H568" s="316"/>
      <c r="I568" s="316"/>
      <c r="J568" s="316"/>
      <c r="K568" s="316"/>
      <c r="L568" s="316"/>
      <c r="M568" s="316"/>
      <c r="N568" s="316">
        <f>N567</f>
        <v>0</v>
      </c>
      <c r="O568" s="316"/>
      <c r="P568" s="316"/>
      <c r="Q568" s="316"/>
      <c r="R568" s="316"/>
      <c r="S568" s="316"/>
      <c r="T568" s="316"/>
      <c r="U568" s="316"/>
      <c r="V568" s="316"/>
      <c r="W568" s="316"/>
      <c r="X568" s="316"/>
      <c r="Y568" s="425">
        <f>Y567</f>
        <v>0</v>
      </c>
      <c r="Z568" s="425">
        <f t="shared" ref="Z568" si="1678">Z567</f>
        <v>0</v>
      </c>
      <c r="AA568" s="425">
        <f t="shared" ref="AA568" si="1679">AA567</f>
        <v>0</v>
      </c>
      <c r="AB568" s="425">
        <f t="shared" ref="AB568" si="1680">AB567</f>
        <v>0</v>
      </c>
      <c r="AC568" s="425">
        <f t="shared" ref="AC568" si="1681">AC567</f>
        <v>0</v>
      </c>
      <c r="AD568" s="425">
        <f t="shared" ref="AD568" si="1682">AD567</f>
        <v>0</v>
      </c>
      <c r="AE568" s="425">
        <f t="shared" ref="AE568" si="1683">AE567</f>
        <v>0</v>
      </c>
      <c r="AF568" s="425">
        <f t="shared" ref="AF568" si="1684">AF567</f>
        <v>0</v>
      </c>
      <c r="AG568" s="425">
        <f t="shared" ref="AG568" si="1685">AG567</f>
        <v>0</v>
      </c>
      <c r="AH568" s="425">
        <f t="shared" ref="AH568" si="1686">AH567</f>
        <v>0</v>
      </c>
      <c r="AI568" s="425">
        <f t="shared" ref="AI568" si="1687">AI567</f>
        <v>0</v>
      </c>
      <c r="AJ568" s="425">
        <f t="shared" ref="AJ568" si="1688">AJ567</f>
        <v>0</v>
      </c>
      <c r="AK568" s="425">
        <f t="shared" ref="AK568" si="1689">AK567</f>
        <v>0</v>
      </c>
      <c r="AL568" s="425">
        <f t="shared" ref="AL568" si="1690">AL567</f>
        <v>0</v>
      </c>
      <c r="AM568" s="327"/>
    </row>
    <row r="569" spans="1:39" ht="15" outlineLevel="1">
      <c r="A569" s="554"/>
      <c r="B569" s="442"/>
      <c r="C569" s="312"/>
      <c r="D569" s="312"/>
      <c r="E569" s="312"/>
      <c r="F569" s="312"/>
      <c r="G569" s="312"/>
      <c r="H569" s="312"/>
      <c r="I569" s="312"/>
      <c r="J569" s="312"/>
      <c r="K569" s="312"/>
      <c r="L569" s="312"/>
      <c r="M569" s="312"/>
      <c r="N569" s="312"/>
      <c r="O569" s="312"/>
      <c r="P569" s="312"/>
      <c r="Q569" s="312"/>
      <c r="R569" s="312"/>
      <c r="S569" s="312"/>
      <c r="T569" s="312"/>
      <c r="U569" s="312"/>
      <c r="V569" s="312"/>
      <c r="W569" s="312"/>
      <c r="X569" s="312"/>
      <c r="Y569" s="426"/>
      <c r="Z569" s="439"/>
      <c r="AA569" s="439"/>
      <c r="AB569" s="439"/>
      <c r="AC569" s="439"/>
      <c r="AD569" s="439"/>
      <c r="AE569" s="439"/>
      <c r="AF569" s="439"/>
      <c r="AG569" s="439"/>
      <c r="AH569" s="439"/>
      <c r="AI569" s="439"/>
      <c r="AJ569" s="439"/>
      <c r="AK569" s="439"/>
      <c r="AL569" s="439"/>
      <c r="AM569" s="327"/>
    </row>
    <row r="570" spans="1:39" ht="30" outlineLevel="1">
      <c r="A570" s="554">
        <v>49</v>
      </c>
      <c r="B570" s="442" t="s">
        <v>141</v>
      </c>
      <c r="C570" s="312" t="s">
        <v>25</v>
      </c>
      <c r="D570" s="316"/>
      <c r="E570" s="316"/>
      <c r="F570" s="316"/>
      <c r="G570" s="316"/>
      <c r="H570" s="316"/>
      <c r="I570" s="316"/>
      <c r="J570" s="316"/>
      <c r="K570" s="316"/>
      <c r="L570" s="316"/>
      <c r="M570" s="316"/>
      <c r="N570" s="316">
        <v>0</v>
      </c>
      <c r="O570" s="316"/>
      <c r="P570" s="316"/>
      <c r="Q570" s="316"/>
      <c r="R570" s="316"/>
      <c r="S570" s="316"/>
      <c r="T570" s="316"/>
      <c r="U570" s="316"/>
      <c r="V570" s="316"/>
      <c r="W570" s="316"/>
      <c r="X570" s="316"/>
      <c r="Y570" s="440"/>
      <c r="Z570" s="424"/>
      <c r="AA570" s="424"/>
      <c r="AB570" s="424"/>
      <c r="AC570" s="424"/>
      <c r="AD570" s="424"/>
      <c r="AE570" s="424"/>
      <c r="AF570" s="429"/>
      <c r="AG570" s="429"/>
      <c r="AH570" s="429"/>
      <c r="AI570" s="429"/>
      <c r="AJ570" s="429"/>
      <c r="AK570" s="429"/>
      <c r="AL570" s="429"/>
      <c r="AM570" s="317">
        <f>SUM(Y570:AL570)</f>
        <v>0</v>
      </c>
    </row>
    <row r="571" spans="1:39" ht="15" outlineLevel="1">
      <c r="A571" s="554"/>
      <c r="B571" s="445" t="s">
        <v>311</v>
      </c>
      <c r="C571" s="312" t="s">
        <v>164</v>
      </c>
      <c r="D571" s="316"/>
      <c r="E571" s="316"/>
      <c r="F571" s="316"/>
      <c r="G571" s="316"/>
      <c r="H571" s="316"/>
      <c r="I571" s="316"/>
      <c r="J571" s="316"/>
      <c r="K571" s="316"/>
      <c r="L571" s="316"/>
      <c r="M571" s="316"/>
      <c r="N571" s="316">
        <f>N570</f>
        <v>0</v>
      </c>
      <c r="O571" s="316"/>
      <c r="P571" s="316"/>
      <c r="Q571" s="316"/>
      <c r="R571" s="316"/>
      <c r="S571" s="316"/>
      <c r="T571" s="316"/>
      <c r="U571" s="316"/>
      <c r="V571" s="316"/>
      <c r="W571" s="316"/>
      <c r="X571" s="316"/>
      <c r="Y571" s="425">
        <f>Y570</f>
        <v>0</v>
      </c>
      <c r="Z571" s="425">
        <f t="shared" ref="Z571" si="1691">Z570</f>
        <v>0</v>
      </c>
      <c r="AA571" s="425">
        <f t="shared" ref="AA571" si="1692">AA570</f>
        <v>0</v>
      </c>
      <c r="AB571" s="425">
        <f t="shared" ref="AB571" si="1693">AB570</f>
        <v>0</v>
      </c>
      <c r="AC571" s="425">
        <f t="shared" ref="AC571" si="1694">AC570</f>
        <v>0</v>
      </c>
      <c r="AD571" s="425">
        <f t="shared" ref="AD571" si="1695">AD570</f>
        <v>0</v>
      </c>
      <c r="AE571" s="425">
        <f t="shared" ref="AE571" si="1696">AE570</f>
        <v>0</v>
      </c>
      <c r="AF571" s="425">
        <f t="shared" ref="AF571" si="1697">AF570</f>
        <v>0</v>
      </c>
      <c r="AG571" s="425">
        <f t="shared" ref="AG571" si="1698">AG570</f>
        <v>0</v>
      </c>
      <c r="AH571" s="425">
        <f t="shared" ref="AH571" si="1699">AH570</f>
        <v>0</v>
      </c>
      <c r="AI571" s="425">
        <f t="shared" ref="AI571" si="1700">AI570</f>
        <v>0</v>
      </c>
      <c r="AJ571" s="425">
        <f t="shared" ref="AJ571" si="1701">AJ570</f>
        <v>0</v>
      </c>
      <c r="AK571" s="425">
        <f t="shared" ref="AK571" si="1702">AK570</f>
        <v>0</v>
      </c>
      <c r="AL571" s="425">
        <f t="shared" ref="AL571" si="1703">AL570</f>
        <v>0</v>
      </c>
      <c r="AM571" s="327"/>
    </row>
    <row r="572" spans="1:39" ht="15" outlineLevel="1">
      <c r="A572" s="554"/>
      <c r="B572" s="442"/>
      <c r="C572" s="312"/>
      <c r="D572" s="312"/>
      <c r="E572" s="312"/>
      <c r="F572" s="312"/>
      <c r="G572" s="312"/>
      <c r="H572" s="312"/>
      <c r="I572" s="312"/>
      <c r="J572" s="312"/>
      <c r="K572" s="312"/>
      <c r="L572" s="312"/>
      <c r="M572" s="312"/>
      <c r="N572" s="312"/>
      <c r="O572" s="312"/>
      <c r="P572" s="312"/>
      <c r="Q572" s="312"/>
      <c r="R572" s="312"/>
      <c r="S572" s="312"/>
      <c r="T572" s="312"/>
      <c r="U572" s="312"/>
      <c r="V572" s="312"/>
      <c r="W572" s="312"/>
      <c r="X572" s="312"/>
      <c r="Y572" s="426"/>
      <c r="Z572" s="439"/>
      <c r="AA572" s="439"/>
      <c r="AB572" s="439"/>
      <c r="AC572" s="439"/>
      <c r="AD572" s="439"/>
      <c r="AE572" s="439"/>
      <c r="AF572" s="439"/>
      <c r="AG572" s="439"/>
      <c r="AH572" s="439"/>
      <c r="AI572" s="439"/>
      <c r="AJ572" s="439"/>
      <c r="AK572" s="439"/>
      <c r="AL572" s="439"/>
      <c r="AM572" s="327"/>
    </row>
    <row r="573" spans="1:39" ht="30" outlineLevel="1">
      <c r="A573" s="554">
        <v>50</v>
      </c>
      <c r="B573" s="442" t="s">
        <v>142</v>
      </c>
      <c r="C573" s="312" t="s">
        <v>25</v>
      </c>
      <c r="D573" s="316"/>
      <c r="E573" s="316"/>
      <c r="F573" s="316"/>
      <c r="G573" s="316"/>
      <c r="H573" s="316"/>
      <c r="I573" s="316"/>
      <c r="J573" s="316"/>
      <c r="K573" s="316"/>
      <c r="L573" s="316"/>
      <c r="M573" s="316"/>
      <c r="N573" s="316">
        <v>0</v>
      </c>
      <c r="O573" s="316"/>
      <c r="P573" s="316"/>
      <c r="Q573" s="316"/>
      <c r="R573" s="316"/>
      <c r="S573" s="316"/>
      <c r="T573" s="316"/>
      <c r="U573" s="316"/>
      <c r="V573" s="316"/>
      <c r="W573" s="316"/>
      <c r="X573" s="316"/>
      <c r="Y573" s="440"/>
      <c r="Z573" s="424"/>
      <c r="AA573" s="424"/>
      <c r="AB573" s="424"/>
      <c r="AC573" s="424"/>
      <c r="AD573" s="424"/>
      <c r="AE573" s="424"/>
      <c r="AF573" s="429"/>
      <c r="AG573" s="429"/>
      <c r="AH573" s="429"/>
      <c r="AI573" s="429"/>
      <c r="AJ573" s="429"/>
      <c r="AK573" s="429"/>
      <c r="AL573" s="429"/>
      <c r="AM573" s="317">
        <f>SUM(Y573:AL573)</f>
        <v>0</v>
      </c>
    </row>
    <row r="574" spans="1:39" ht="15" outlineLevel="1">
      <c r="A574" s="554"/>
      <c r="B574" s="445" t="s">
        <v>311</v>
      </c>
      <c r="C574" s="312" t="s">
        <v>164</v>
      </c>
      <c r="D574" s="316"/>
      <c r="E574" s="316"/>
      <c r="F574" s="316"/>
      <c r="G574" s="316"/>
      <c r="H574" s="316"/>
      <c r="I574" s="316"/>
      <c r="J574" s="316"/>
      <c r="K574" s="316"/>
      <c r="L574" s="316"/>
      <c r="M574" s="316"/>
      <c r="N574" s="316">
        <f>N573</f>
        <v>0</v>
      </c>
      <c r="O574" s="316"/>
      <c r="P574" s="316"/>
      <c r="Q574" s="316"/>
      <c r="R574" s="316"/>
      <c r="S574" s="316"/>
      <c r="T574" s="316"/>
      <c r="U574" s="316"/>
      <c r="V574" s="316"/>
      <c r="W574" s="316"/>
      <c r="X574" s="316"/>
      <c r="Y574" s="425">
        <f>Y573</f>
        <v>0</v>
      </c>
      <c r="Z574" s="425">
        <f t="shared" ref="Z574" si="1704">Z573</f>
        <v>0</v>
      </c>
      <c r="AA574" s="425">
        <f t="shared" ref="AA574" si="1705">AA573</f>
        <v>0</v>
      </c>
      <c r="AB574" s="425">
        <f t="shared" ref="AB574" si="1706">AB573</f>
        <v>0</v>
      </c>
      <c r="AC574" s="425">
        <f t="shared" ref="AC574" si="1707">AC573</f>
        <v>0</v>
      </c>
      <c r="AD574" s="425">
        <f t="shared" ref="AD574" si="1708">AD573</f>
        <v>0</v>
      </c>
      <c r="AE574" s="425">
        <f t="shared" ref="AE574" si="1709">AE573</f>
        <v>0</v>
      </c>
      <c r="AF574" s="425">
        <f t="shared" ref="AF574" si="1710">AF573</f>
        <v>0</v>
      </c>
      <c r="AG574" s="425">
        <f t="shared" ref="AG574" si="1711">AG573</f>
        <v>0</v>
      </c>
      <c r="AH574" s="425">
        <f t="shared" ref="AH574" si="1712">AH573</f>
        <v>0</v>
      </c>
      <c r="AI574" s="425">
        <f t="shared" ref="AI574" si="1713">AI573</f>
        <v>0</v>
      </c>
      <c r="AJ574" s="425">
        <f t="shared" ref="AJ574" si="1714">AJ573</f>
        <v>0</v>
      </c>
      <c r="AK574" s="425">
        <f t="shared" ref="AK574" si="1715">AK573</f>
        <v>0</v>
      </c>
      <c r="AL574" s="425">
        <f t="shared" ref="AL574" si="1716">AL573</f>
        <v>0</v>
      </c>
      <c r="AM574" s="327"/>
    </row>
    <row r="575" spans="1:39" ht="15" outlineLevel="1">
      <c r="A575" s="554"/>
      <c r="B575" s="445"/>
      <c r="C575" s="326"/>
      <c r="D575" s="312"/>
      <c r="E575" s="312"/>
      <c r="F575" s="312"/>
      <c r="G575" s="312"/>
      <c r="H575" s="312"/>
      <c r="I575" s="312"/>
      <c r="J575" s="312"/>
      <c r="K575" s="312"/>
      <c r="L575" s="312"/>
      <c r="M575" s="312"/>
      <c r="N575" s="312"/>
      <c r="O575" s="312"/>
      <c r="P575" s="312"/>
      <c r="Q575" s="312"/>
      <c r="R575" s="312"/>
      <c r="S575" s="312"/>
      <c r="T575" s="312"/>
      <c r="U575" s="312"/>
      <c r="V575" s="312"/>
      <c r="W575" s="312"/>
      <c r="X575" s="312"/>
      <c r="Y575" s="322"/>
      <c r="Z575" s="322"/>
      <c r="AA575" s="322"/>
      <c r="AB575" s="322"/>
      <c r="AC575" s="322"/>
      <c r="AD575" s="322"/>
      <c r="AE575" s="322"/>
      <c r="AF575" s="322"/>
      <c r="AG575" s="322"/>
      <c r="AH575" s="322"/>
      <c r="AI575" s="322"/>
      <c r="AJ575" s="322"/>
      <c r="AK575" s="322"/>
      <c r="AL575" s="322"/>
      <c r="AM575" s="327"/>
    </row>
    <row r="576" spans="1:39" ht="15.6">
      <c r="B576" s="348" t="s">
        <v>295</v>
      </c>
      <c r="C576" s="350"/>
      <c r="D576" s="350">
        <f>SUM(D413:D574)</f>
        <v>228763056.72302675</v>
      </c>
      <c r="E576" s="350">
        <f>SUM(E413:E574)</f>
        <v>0</v>
      </c>
      <c r="F576" s="350"/>
      <c r="G576" s="350"/>
      <c r="H576" s="350"/>
      <c r="I576" s="350"/>
      <c r="J576" s="350"/>
      <c r="K576" s="350"/>
      <c r="L576" s="350"/>
      <c r="M576" s="350"/>
      <c r="N576" s="350"/>
      <c r="O576" s="350">
        <f>SUM(O413:O574)</f>
        <v>36244.296508195279</v>
      </c>
      <c r="P576" s="350">
        <f>SUM(P413:P574)</f>
        <v>0</v>
      </c>
      <c r="Q576" s="350"/>
      <c r="R576" s="350"/>
      <c r="S576" s="350"/>
      <c r="T576" s="350"/>
      <c r="U576" s="350"/>
      <c r="V576" s="350"/>
      <c r="W576" s="350"/>
      <c r="X576" s="350"/>
      <c r="Y576" s="350">
        <f>IF(Y411="kWh",SUMPRODUCT(D413:D574,Y413:Y574))</f>
        <v>107068394.54546244</v>
      </c>
      <c r="Z576" s="350">
        <f>IF(Z411="kWh",SUMPRODUCT(D413:D574,Z413:Z574))</f>
        <v>16202238.788774895</v>
      </c>
      <c r="AA576" s="350">
        <f>IF(AA411="kw",SUMPRODUCT(N413:N574,O413:O574,AA413:AA574),SUMPRODUCT(D413:D574,AA413:AA574))</f>
        <v>232780.20787041093</v>
      </c>
      <c r="AB576" s="350">
        <f>IF(AB411="kw",SUMPRODUCT(N413:N574,O413:O574,AB413:AB574),SUMPRODUCT(D413:D574,AB413:AB574))</f>
        <v>1546.6212547063612</v>
      </c>
      <c r="AC576" s="350">
        <f>IF(AC411="kw",SUMPRODUCT(N413:N574,O413:O574,AC413:AC574),SUMPRODUCT(D413:D574,AC413:AC574))</f>
        <v>0</v>
      </c>
      <c r="AD576" s="350">
        <f>IF(AD411="kw",SUMPRODUCT(N413:N574,O413:O574,AD413:AD574),SUMPRODUCT(D413:D574,AD413:AD574))</f>
        <v>0</v>
      </c>
      <c r="AE576" s="350">
        <f>-SUM('8.  Streetlighting'!F41,'8.  Streetlighting'!F90,'8.  Streetlighting'!F117,'8.  Streetlighting'!F146,'8.  Streetlighting'!F177,'8.  Streetlighting'!F203)</f>
        <v>31195.293892762384</v>
      </c>
      <c r="AF576" s="350">
        <f>IF(AF411="kw",SUMPRODUCT(N413:N574,O413:O574,AF413:AF574),SUMPRODUCT(D413:D574,AF413:AF574))</f>
        <v>0</v>
      </c>
      <c r="AG576" s="350">
        <f>IF(AG411="kw",SUMPRODUCT(N413:N574,O413:O574,AG413:AG574),SUMPRODUCT(D413:D574,AG413:AG574))</f>
        <v>0</v>
      </c>
      <c r="AH576" s="350">
        <f>IF(AH411="kw",SUMPRODUCT(N413:N574,O413:O574,AH413:AH574),SUMPRODUCT(D413:D574,AH413:AH574))</f>
        <v>0</v>
      </c>
      <c r="AI576" s="350">
        <f>IF(AI411="kw",SUMPRODUCT(N413:N574,O413:O574,AI413:AI574),SUMPRODUCT(D413:D574,AI413:AI574))</f>
        <v>0</v>
      </c>
      <c r="AJ576" s="350">
        <f>IF(AJ411="kw",SUMPRODUCT(N413:N574,O413:O574,AJ413:AJ574),SUMPRODUCT(D413:D574,AJ413:AJ574))</f>
        <v>0</v>
      </c>
      <c r="AK576" s="350">
        <f>IF(AK411="kw",SUMPRODUCT(N413:N574,O413:O574,AK413:AK574),SUMPRODUCT(D413:D574,AK413:AK574))</f>
        <v>0</v>
      </c>
      <c r="AL576" s="350">
        <f>IF(AL411="kw",SUMPRODUCT(N413:N574,O413:O574,AL413:AL574),SUMPRODUCT(D413:D574,AL413:AL574))</f>
        <v>0</v>
      </c>
      <c r="AM576" s="351"/>
    </row>
    <row r="577" spans="2:39" ht="15.6">
      <c r="B577" s="409" t="s">
        <v>296</v>
      </c>
      <c r="C577" s="410"/>
      <c r="D577" s="410"/>
      <c r="E577" s="410"/>
      <c r="F577" s="410"/>
      <c r="G577" s="410"/>
      <c r="H577" s="410"/>
      <c r="I577" s="410"/>
      <c r="J577" s="410"/>
      <c r="K577" s="410"/>
      <c r="L577" s="410"/>
      <c r="M577" s="410"/>
      <c r="N577" s="410"/>
      <c r="O577" s="410"/>
      <c r="P577" s="410"/>
      <c r="Q577" s="410"/>
      <c r="R577" s="410"/>
      <c r="S577" s="410"/>
      <c r="T577" s="410"/>
      <c r="U577" s="410"/>
      <c r="V577" s="410"/>
      <c r="W577" s="410"/>
      <c r="X577" s="410"/>
      <c r="Y577" s="410">
        <f>HLOOKUP(Y218,'2. LRAMVA Threshold'!$B$42:$Q$53,9,FALSE)</f>
        <v>32226368.155000001</v>
      </c>
      <c r="Z577" s="410">
        <f>HLOOKUP(Z218,'2. LRAMVA Threshold'!$B$42:$Q$53,9,FALSE)</f>
        <v>26548153.548999999</v>
      </c>
      <c r="AA577" s="410">
        <f>HLOOKUP(AA218,'2. LRAMVA Threshold'!$B$42:$Q$53,9,FALSE)</f>
        <v>264157.47899999999</v>
      </c>
      <c r="AB577" s="410">
        <f>HLOOKUP(AB218,'2. LRAMVA Threshold'!$B$42:$Q$53,9,FALSE)</f>
        <v>0</v>
      </c>
      <c r="AC577" s="410">
        <f>HLOOKUP(AC218,'2. LRAMVA Threshold'!$B$42:$Q$53,9,FALSE)</f>
        <v>0</v>
      </c>
      <c r="AD577" s="410">
        <f>HLOOKUP(AD218,'2. LRAMVA Threshold'!$B$42:$Q$53,9,FALSE)</f>
        <v>0</v>
      </c>
      <c r="AE577" s="410">
        <f>HLOOKUP(AE218,'2. LRAMVA Threshold'!$B$42:$Q$53,9,FALSE)</f>
        <v>40557.853000000003</v>
      </c>
      <c r="AF577" s="410">
        <f>HLOOKUP(AF218,'2. LRAMVA Threshold'!$B$42:$Q$53,9,FALSE)</f>
        <v>0</v>
      </c>
      <c r="AG577" s="410">
        <f>HLOOKUP(AG218,'2. LRAMVA Threshold'!$B$42:$Q$53,9,FALSE)</f>
        <v>0</v>
      </c>
      <c r="AH577" s="410">
        <f>HLOOKUP(AH218,'2. LRAMVA Threshold'!$B$42:$Q$53,9,FALSE)</f>
        <v>0</v>
      </c>
      <c r="AI577" s="410">
        <f>HLOOKUP(AI218,'2. LRAMVA Threshold'!$B$42:$Q$53,9,FALSE)</f>
        <v>0</v>
      </c>
      <c r="AJ577" s="410">
        <f>HLOOKUP(AJ218,'2. LRAMVA Threshold'!$B$42:$Q$53,9,FALSE)</f>
        <v>0</v>
      </c>
      <c r="AK577" s="410">
        <f>HLOOKUP(AK218,'2. LRAMVA Threshold'!$B$42:$Q$53,9,FALSE)</f>
        <v>0</v>
      </c>
      <c r="AL577" s="410">
        <f>HLOOKUP(AL218,'2. LRAMVA Threshold'!$B$42:$Q$53,9,FALSE)</f>
        <v>0</v>
      </c>
      <c r="AM577" s="411"/>
    </row>
    <row r="578" spans="2:39" ht="15">
      <c r="B578" s="412"/>
      <c r="C578" s="446"/>
      <c r="D578" s="447"/>
      <c r="E578" s="447"/>
      <c r="F578" s="447"/>
      <c r="G578" s="447"/>
      <c r="H578" s="447"/>
      <c r="I578" s="447"/>
      <c r="J578" s="447"/>
      <c r="K578" s="447"/>
      <c r="L578" s="447"/>
      <c r="M578" s="447"/>
      <c r="N578" s="447"/>
      <c r="O578" s="448"/>
      <c r="P578" s="447"/>
      <c r="Q578" s="447"/>
      <c r="R578" s="447"/>
      <c r="S578" s="449"/>
      <c r="T578" s="449"/>
      <c r="U578" s="449"/>
      <c r="V578" s="449"/>
      <c r="W578" s="447"/>
      <c r="X578" s="447"/>
      <c r="Y578" s="450"/>
      <c r="Z578" s="450"/>
      <c r="AA578" s="450"/>
      <c r="AB578" s="450"/>
      <c r="AC578" s="450"/>
      <c r="AD578" s="450"/>
      <c r="AE578" s="450"/>
      <c r="AF578" s="413"/>
      <c r="AG578" s="413"/>
      <c r="AH578" s="413"/>
      <c r="AI578" s="413"/>
      <c r="AJ578" s="413"/>
      <c r="AK578" s="413"/>
      <c r="AL578" s="413"/>
      <c r="AM578" s="414"/>
    </row>
    <row r="579" spans="2:39" ht="15">
      <c r="B579" s="345" t="s">
        <v>297</v>
      </c>
      <c r="C579" s="358"/>
      <c r="D579" s="358"/>
      <c r="E579" s="394"/>
      <c r="F579" s="394"/>
      <c r="G579" s="394"/>
      <c r="H579" s="394"/>
      <c r="I579" s="394"/>
      <c r="J579" s="394"/>
      <c r="K579" s="394"/>
      <c r="L579" s="394"/>
      <c r="M579" s="394"/>
      <c r="N579" s="394"/>
      <c r="O579" s="312"/>
      <c r="P579" s="360"/>
      <c r="Q579" s="360"/>
      <c r="R579" s="360"/>
      <c r="S579" s="359"/>
      <c r="T579" s="359"/>
      <c r="U579" s="359"/>
      <c r="V579" s="359"/>
      <c r="W579" s="360"/>
      <c r="X579" s="360"/>
      <c r="Y579" s="361">
        <f>HLOOKUP(Y$35,'3.  Distribution Rates'!$C$122:$P$133,9,FALSE)</f>
        <v>1.2999999999999999E-2</v>
      </c>
      <c r="Z579" s="361">
        <f>HLOOKUP(Z$35,'3.  Distribution Rates'!$C$122:$P$133,9,FALSE)</f>
        <v>1.83E-2</v>
      </c>
      <c r="AA579" s="361">
        <f>HLOOKUP(AA$35,'3.  Distribution Rates'!$C$122:$P$133,9,FALSE)</f>
        <v>4.2037000000000004</v>
      </c>
      <c r="AB579" s="361">
        <f>HLOOKUP(AB$35,'3.  Distribution Rates'!$C$122:$P$133,9,FALSE)</f>
        <v>2.2421000000000002</v>
      </c>
      <c r="AC579" s="361">
        <f>HLOOKUP(AC$35,'3.  Distribution Rates'!$C$122:$P$133,9,FALSE)</f>
        <v>1.95E-2</v>
      </c>
      <c r="AD579" s="361">
        <f>HLOOKUP(AD$35,'3.  Distribution Rates'!$C$122:$P$133,9,FALSE)</f>
        <v>9.8694000000000006</v>
      </c>
      <c r="AE579" s="361">
        <f>HLOOKUP(AE$35,'3.  Distribution Rates'!$C$122:$P$133,9,FALSE)</f>
        <v>6.3221999999999996</v>
      </c>
      <c r="AF579" s="361">
        <f>HLOOKUP(AF$35,'3.  Distribution Rates'!$C$122:$P$133,9,FALSE)</f>
        <v>0</v>
      </c>
      <c r="AG579" s="361">
        <f>HLOOKUP(AG$35,'3.  Distribution Rates'!$C$122:$P$133,9,FALSE)</f>
        <v>0</v>
      </c>
      <c r="AH579" s="361">
        <f>HLOOKUP(AH$35,'3.  Distribution Rates'!$C$122:$P$133,9,FALSE)</f>
        <v>0</v>
      </c>
      <c r="AI579" s="361">
        <f>HLOOKUP(AI$35,'3.  Distribution Rates'!$C$122:$P$133,9,FALSE)</f>
        <v>0</v>
      </c>
      <c r="AJ579" s="361">
        <f>HLOOKUP(AJ$35,'3.  Distribution Rates'!$C$122:$P$133,9,FALSE)</f>
        <v>0</v>
      </c>
      <c r="AK579" s="361">
        <f>HLOOKUP(AK$35,'3.  Distribution Rates'!$C$122:$P$133,9,FALSE)</f>
        <v>0</v>
      </c>
      <c r="AL579" s="361">
        <f>HLOOKUP(AL$35,'3.  Distribution Rates'!$C$122:$P$133,9,FALSE)</f>
        <v>0</v>
      </c>
      <c r="AM579" s="455"/>
    </row>
    <row r="580" spans="2:39" ht="15">
      <c r="B580" s="345" t="s">
        <v>298</v>
      </c>
      <c r="C580" s="364"/>
      <c r="D580" s="330"/>
      <c r="E580" s="300"/>
      <c r="F580" s="300"/>
      <c r="G580" s="300"/>
      <c r="H580" s="300"/>
      <c r="I580" s="300"/>
      <c r="J580" s="300"/>
      <c r="K580" s="300"/>
      <c r="L580" s="300"/>
      <c r="M580" s="300"/>
      <c r="N580" s="300"/>
      <c r="O580" s="312"/>
      <c r="P580" s="300"/>
      <c r="Q580" s="300"/>
      <c r="R580" s="300"/>
      <c r="S580" s="330"/>
      <c r="T580" s="330"/>
      <c r="U580" s="330"/>
      <c r="V580" s="330"/>
      <c r="W580" s="300"/>
      <c r="X580" s="300"/>
      <c r="Y580" s="794"/>
      <c r="Z580" s="794"/>
      <c r="AA580" s="794"/>
      <c r="AB580" s="794"/>
      <c r="AC580" s="794"/>
      <c r="AD580" s="794"/>
      <c r="AE580" s="794"/>
      <c r="AF580" s="794"/>
      <c r="AG580" s="794"/>
      <c r="AH580" s="794"/>
      <c r="AI580" s="794"/>
      <c r="AJ580" s="794"/>
      <c r="AK580" s="794"/>
      <c r="AL580" s="794"/>
      <c r="AM580" s="795">
        <f t="shared" ref="AM580:AM586" si="1717">SUM(Y580:AL580)</f>
        <v>0</v>
      </c>
    </row>
    <row r="581" spans="2:39" ht="15">
      <c r="B581" s="345" t="s">
        <v>299</v>
      </c>
      <c r="C581" s="364"/>
      <c r="D581" s="330"/>
      <c r="E581" s="300"/>
      <c r="F581" s="300"/>
      <c r="G581" s="300"/>
      <c r="H581" s="300"/>
      <c r="I581" s="300"/>
      <c r="J581" s="300"/>
      <c r="K581" s="300"/>
      <c r="L581" s="300"/>
      <c r="M581" s="300"/>
      <c r="N581" s="300"/>
      <c r="O581" s="312"/>
      <c r="P581" s="300"/>
      <c r="Q581" s="300"/>
      <c r="R581" s="300"/>
      <c r="S581" s="330"/>
      <c r="T581" s="330"/>
      <c r="U581" s="330"/>
      <c r="V581" s="330"/>
      <c r="W581" s="300"/>
      <c r="X581" s="300"/>
      <c r="Y581" s="794"/>
      <c r="Z581" s="794"/>
      <c r="AA581" s="794"/>
      <c r="AB581" s="794"/>
      <c r="AC581" s="794"/>
      <c r="AD581" s="794"/>
      <c r="AE581" s="794"/>
      <c r="AF581" s="794"/>
      <c r="AG581" s="794"/>
      <c r="AH581" s="794"/>
      <c r="AI581" s="794"/>
      <c r="AJ581" s="794"/>
      <c r="AK581" s="794"/>
      <c r="AL581" s="794"/>
      <c r="AM581" s="795">
        <f t="shared" si="1717"/>
        <v>0</v>
      </c>
    </row>
    <row r="582" spans="2:39" ht="15">
      <c r="B582" s="345" t="s">
        <v>300</v>
      </c>
      <c r="C582" s="364"/>
      <c r="D582" s="330"/>
      <c r="E582" s="300"/>
      <c r="F582" s="300"/>
      <c r="G582" s="300"/>
      <c r="H582" s="300"/>
      <c r="I582" s="300"/>
      <c r="J582" s="300"/>
      <c r="K582" s="300"/>
      <c r="L582" s="300"/>
      <c r="M582" s="300"/>
      <c r="N582" s="300"/>
      <c r="O582" s="312"/>
      <c r="P582" s="300"/>
      <c r="Q582" s="300"/>
      <c r="R582" s="300"/>
      <c r="S582" s="330"/>
      <c r="T582" s="330"/>
      <c r="U582" s="330"/>
      <c r="V582" s="330"/>
      <c r="W582" s="300"/>
      <c r="X582" s="300"/>
      <c r="Y582" s="794"/>
      <c r="Z582" s="794"/>
      <c r="AA582" s="794"/>
      <c r="AB582" s="794"/>
      <c r="AC582" s="794"/>
      <c r="AD582" s="794"/>
      <c r="AE582" s="794"/>
      <c r="AF582" s="794"/>
      <c r="AG582" s="794"/>
      <c r="AH582" s="794"/>
      <c r="AI582" s="794"/>
      <c r="AJ582" s="794"/>
      <c r="AK582" s="794"/>
      <c r="AL582" s="794"/>
      <c r="AM582" s="795">
        <f t="shared" si="1717"/>
        <v>0</v>
      </c>
    </row>
    <row r="583" spans="2:39" ht="15">
      <c r="B583" s="345" t="s">
        <v>301</v>
      </c>
      <c r="C583" s="364"/>
      <c r="D583" s="330"/>
      <c r="E583" s="300"/>
      <c r="F583" s="300"/>
      <c r="G583" s="300"/>
      <c r="H583" s="300"/>
      <c r="I583" s="300"/>
      <c r="J583" s="300"/>
      <c r="K583" s="300"/>
      <c r="L583" s="300"/>
      <c r="M583" s="300"/>
      <c r="N583" s="300"/>
      <c r="O583" s="312"/>
      <c r="P583" s="300"/>
      <c r="Q583" s="300"/>
      <c r="R583" s="300"/>
      <c r="S583" s="330"/>
      <c r="T583" s="330"/>
      <c r="U583" s="330"/>
      <c r="V583" s="330"/>
      <c r="W583" s="300"/>
      <c r="X583" s="300"/>
      <c r="Y583" s="794"/>
      <c r="Z583" s="794"/>
      <c r="AA583" s="794"/>
      <c r="AB583" s="794"/>
      <c r="AC583" s="794"/>
      <c r="AD583" s="794"/>
      <c r="AE583" s="794"/>
      <c r="AF583" s="794"/>
      <c r="AG583" s="794"/>
      <c r="AH583" s="794"/>
      <c r="AI583" s="794"/>
      <c r="AJ583" s="794"/>
      <c r="AK583" s="794"/>
      <c r="AL583" s="794"/>
      <c r="AM583" s="795">
        <f t="shared" si="1717"/>
        <v>0</v>
      </c>
    </row>
    <row r="584" spans="2:39" ht="15">
      <c r="B584" s="345" t="s">
        <v>302</v>
      </c>
      <c r="C584" s="364"/>
      <c r="D584" s="330"/>
      <c r="E584" s="300"/>
      <c r="F584" s="300"/>
      <c r="G584" s="300"/>
      <c r="H584" s="300"/>
      <c r="I584" s="300"/>
      <c r="J584" s="300"/>
      <c r="K584" s="300"/>
      <c r="L584" s="300"/>
      <c r="M584" s="300"/>
      <c r="N584" s="300"/>
      <c r="O584" s="312"/>
      <c r="P584" s="300"/>
      <c r="Q584" s="300"/>
      <c r="R584" s="300"/>
      <c r="S584" s="330"/>
      <c r="T584" s="330"/>
      <c r="U584" s="330"/>
      <c r="V584" s="330"/>
      <c r="W584" s="300"/>
      <c r="X584" s="300"/>
      <c r="Y584" s="396">
        <f t="shared" ref="Y584:AL584" si="1718">Y209*Y579</f>
        <v>241804.75636868976</v>
      </c>
      <c r="Z584" s="396">
        <f t="shared" si="1718"/>
        <v>212341.06221119405</v>
      </c>
      <c r="AA584" s="396">
        <f t="shared" si="1718"/>
        <v>470926.38508960546</v>
      </c>
      <c r="AB584" s="396">
        <f t="shared" si="1718"/>
        <v>0</v>
      </c>
      <c r="AC584" s="396">
        <f t="shared" si="1718"/>
        <v>0</v>
      </c>
      <c r="AD584" s="396">
        <f t="shared" si="1718"/>
        <v>0</v>
      </c>
      <c r="AE584" s="396">
        <f t="shared" si="1718"/>
        <v>0</v>
      </c>
      <c r="AF584" s="396">
        <f t="shared" si="1718"/>
        <v>0</v>
      </c>
      <c r="AG584" s="396">
        <f t="shared" si="1718"/>
        <v>0</v>
      </c>
      <c r="AH584" s="396">
        <f t="shared" si="1718"/>
        <v>0</v>
      </c>
      <c r="AI584" s="396">
        <f t="shared" si="1718"/>
        <v>0</v>
      </c>
      <c r="AJ584" s="396">
        <f t="shared" si="1718"/>
        <v>0</v>
      </c>
      <c r="AK584" s="396">
        <f t="shared" si="1718"/>
        <v>0</v>
      </c>
      <c r="AL584" s="396">
        <f t="shared" si="1718"/>
        <v>0</v>
      </c>
      <c r="AM584" s="395">
        <f t="shared" si="1717"/>
        <v>925072.20366948924</v>
      </c>
    </row>
    <row r="585" spans="2:39" ht="15">
      <c r="B585" s="345" t="s">
        <v>303</v>
      </c>
      <c r="C585" s="364"/>
      <c r="D585" s="330"/>
      <c r="E585" s="300"/>
      <c r="F585" s="300"/>
      <c r="G585" s="300"/>
      <c r="H585" s="300"/>
      <c r="I585" s="300"/>
      <c r="J585" s="300"/>
      <c r="K585" s="300"/>
      <c r="L585" s="300"/>
      <c r="M585" s="300"/>
      <c r="N585" s="300"/>
      <c r="O585" s="312"/>
      <c r="P585" s="300"/>
      <c r="Q585" s="300"/>
      <c r="R585" s="300"/>
      <c r="S585" s="330"/>
      <c r="T585" s="330"/>
      <c r="U585" s="330"/>
      <c r="V585" s="330"/>
      <c r="W585" s="300"/>
      <c r="X585" s="300"/>
      <c r="Y585" s="396">
        <f t="shared" ref="Y585:AL585" si="1719">Y401*Y579</f>
        <v>572493.6387940183</v>
      </c>
      <c r="Z585" s="396">
        <f t="shared" si="1719"/>
        <v>203386.1201659439</v>
      </c>
      <c r="AA585" s="396">
        <f t="shared" si="1719"/>
        <v>552126.27379995829</v>
      </c>
      <c r="AB585" s="396">
        <f t="shared" si="1719"/>
        <v>0</v>
      </c>
      <c r="AC585" s="396">
        <f t="shared" si="1719"/>
        <v>0</v>
      </c>
      <c r="AD585" s="396">
        <f t="shared" si="1719"/>
        <v>0</v>
      </c>
      <c r="AE585" s="396">
        <f t="shared" si="1719"/>
        <v>0</v>
      </c>
      <c r="AF585" s="396">
        <f t="shared" si="1719"/>
        <v>0</v>
      </c>
      <c r="AG585" s="396">
        <f t="shared" si="1719"/>
        <v>0</v>
      </c>
      <c r="AH585" s="396">
        <f t="shared" si="1719"/>
        <v>0</v>
      </c>
      <c r="AI585" s="396">
        <f t="shared" si="1719"/>
        <v>0</v>
      </c>
      <c r="AJ585" s="396">
        <f t="shared" si="1719"/>
        <v>0</v>
      </c>
      <c r="AK585" s="396">
        <f t="shared" si="1719"/>
        <v>0</v>
      </c>
      <c r="AL585" s="396">
        <f t="shared" si="1719"/>
        <v>0</v>
      </c>
      <c r="AM585" s="395">
        <f t="shared" si="1717"/>
        <v>1328006.0327599205</v>
      </c>
    </row>
    <row r="586" spans="2:39" ht="15">
      <c r="B586" s="345" t="s">
        <v>304</v>
      </c>
      <c r="C586" s="364"/>
      <c r="D586" s="330"/>
      <c r="E586" s="300"/>
      <c r="F586" s="300"/>
      <c r="G586" s="300"/>
      <c r="H586" s="300"/>
      <c r="I586" s="300"/>
      <c r="J586" s="300"/>
      <c r="K586" s="300"/>
      <c r="L586" s="300"/>
      <c r="M586" s="300"/>
      <c r="N586" s="300"/>
      <c r="O586" s="312"/>
      <c r="P586" s="300"/>
      <c r="Q586" s="300"/>
      <c r="R586" s="300"/>
      <c r="S586" s="330"/>
      <c r="T586" s="330"/>
      <c r="U586" s="330"/>
      <c r="V586" s="330"/>
      <c r="W586" s="300"/>
      <c r="X586" s="300"/>
      <c r="Y586" s="396">
        <f>Y576*Y579</f>
        <v>1391889.1290910118</v>
      </c>
      <c r="Z586" s="396">
        <f t="shared" ref="Z586:AL586" si="1720">Z576*Z579</f>
        <v>296500.96983458055</v>
      </c>
      <c r="AA586" s="396">
        <f t="shared" si="1720"/>
        <v>978538.15982484655</v>
      </c>
      <c r="AB586" s="396">
        <f t="shared" si="1720"/>
        <v>3467.679515177133</v>
      </c>
      <c r="AC586" s="396">
        <f t="shared" si="1720"/>
        <v>0</v>
      </c>
      <c r="AD586" s="396">
        <f t="shared" si="1720"/>
        <v>0</v>
      </c>
      <c r="AE586" s="396">
        <f t="shared" si="1720"/>
        <v>197222.88704882233</v>
      </c>
      <c r="AF586" s="396">
        <f t="shared" si="1720"/>
        <v>0</v>
      </c>
      <c r="AG586" s="396">
        <f t="shared" si="1720"/>
        <v>0</v>
      </c>
      <c r="AH586" s="396">
        <f t="shared" si="1720"/>
        <v>0</v>
      </c>
      <c r="AI586" s="396">
        <f t="shared" si="1720"/>
        <v>0</v>
      </c>
      <c r="AJ586" s="396">
        <f t="shared" si="1720"/>
        <v>0</v>
      </c>
      <c r="AK586" s="396">
        <f t="shared" si="1720"/>
        <v>0</v>
      </c>
      <c r="AL586" s="396">
        <f t="shared" si="1720"/>
        <v>0</v>
      </c>
      <c r="AM586" s="395">
        <f t="shared" si="1717"/>
        <v>2867618.825314438</v>
      </c>
    </row>
    <row r="587" spans="2:39" ht="15.6">
      <c r="B587" s="368" t="s">
        <v>305</v>
      </c>
      <c r="C587" s="364"/>
      <c r="D587" s="356"/>
      <c r="E587" s="354"/>
      <c r="F587" s="354"/>
      <c r="G587" s="354"/>
      <c r="H587" s="354"/>
      <c r="I587" s="354"/>
      <c r="J587" s="354"/>
      <c r="K587" s="354"/>
      <c r="L587" s="354"/>
      <c r="M587" s="354"/>
      <c r="N587" s="354"/>
      <c r="O587" s="321"/>
      <c r="P587" s="354"/>
      <c r="Q587" s="354"/>
      <c r="R587" s="354"/>
      <c r="S587" s="356"/>
      <c r="T587" s="356"/>
      <c r="U587" s="356"/>
      <c r="V587" s="356"/>
      <c r="W587" s="354"/>
      <c r="X587" s="354"/>
      <c r="Y587" s="365">
        <f>SUM(Y580:Y586)</f>
        <v>2206187.52425372</v>
      </c>
      <c r="Z587" s="365">
        <f>SUM(Z580:Z586)</f>
        <v>712228.15221171849</v>
      </c>
      <c r="AA587" s="365">
        <f t="shared" ref="AA587:AE587" si="1721">SUM(AA580:AA586)</f>
        <v>2001590.8187144103</v>
      </c>
      <c r="AB587" s="365">
        <f t="shared" si="1721"/>
        <v>3467.679515177133</v>
      </c>
      <c r="AC587" s="365">
        <f t="shared" si="1721"/>
        <v>0</v>
      </c>
      <c r="AD587" s="365">
        <f t="shared" si="1721"/>
        <v>0</v>
      </c>
      <c r="AE587" s="365">
        <f t="shared" si="1721"/>
        <v>197222.88704882233</v>
      </c>
      <c r="AF587" s="365">
        <f>SUM(AF580:AF586)</f>
        <v>0</v>
      </c>
      <c r="AG587" s="365">
        <f>SUM(AG580:AG586)</f>
        <v>0</v>
      </c>
      <c r="AH587" s="365">
        <f t="shared" ref="AH587:AL587" si="1722">SUM(AH580:AH586)</f>
        <v>0</v>
      </c>
      <c r="AI587" s="365">
        <f t="shared" si="1722"/>
        <v>0</v>
      </c>
      <c r="AJ587" s="365">
        <f t="shared" si="1722"/>
        <v>0</v>
      </c>
      <c r="AK587" s="365">
        <f t="shared" si="1722"/>
        <v>0</v>
      </c>
      <c r="AL587" s="365">
        <f t="shared" si="1722"/>
        <v>0</v>
      </c>
      <c r="AM587" s="367">
        <f>SUM(AM580:AM586)</f>
        <v>5120697.061743848</v>
      </c>
    </row>
    <row r="588" spans="2:39" ht="15.6">
      <c r="B588" s="368" t="s">
        <v>306</v>
      </c>
      <c r="C588" s="364"/>
      <c r="D588" s="369"/>
      <c r="E588" s="354"/>
      <c r="F588" s="354"/>
      <c r="G588" s="354"/>
      <c r="H588" s="354"/>
      <c r="I588" s="354"/>
      <c r="J588" s="354"/>
      <c r="K588" s="354"/>
      <c r="L588" s="354"/>
      <c r="M588" s="354"/>
      <c r="N588" s="354"/>
      <c r="O588" s="321"/>
      <c r="P588" s="354"/>
      <c r="Q588" s="354"/>
      <c r="R588" s="354"/>
      <c r="S588" s="356"/>
      <c r="T588" s="356"/>
      <c r="U588" s="356"/>
      <c r="V588" s="356"/>
      <c r="W588" s="354"/>
      <c r="X588" s="354"/>
      <c r="Y588" s="366">
        <f>Y577*Y579</f>
        <v>418942.78601500002</v>
      </c>
      <c r="Z588" s="366">
        <f t="shared" ref="Z588:AE588" si="1723">Z577*Z579</f>
        <v>485831.20994669996</v>
      </c>
      <c r="AA588" s="366">
        <f t="shared" si="1723"/>
        <v>1110438.7944723</v>
      </c>
      <c r="AB588" s="366">
        <f t="shared" si="1723"/>
        <v>0</v>
      </c>
      <c r="AC588" s="366">
        <f t="shared" si="1723"/>
        <v>0</v>
      </c>
      <c r="AD588" s="366">
        <f t="shared" si="1723"/>
        <v>0</v>
      </c>
      <c r="AE588" s="366">
        <f t="shared" si="1723"/>
        <v>256414.8582366</v>
      </c>
      <c r="AF588" s="366">
        <f>AF577*AF579</f>
        <v>0</v>
      </c>
      <c r="AG588" s="366">
        <f t="shared" ref="AG588:AL588" si="1724">AG577*AG579</f>
        <v>0</v>
      </c>
      <c r="AH588" s="366">
        <f t="shared" si="1724"/>
        <v>0</v>
      </c>
      <c r="AI588" s="366">
        <f t="shared" si="1724"/>
        <v>0</v>
      </c>
      <c r="AJ588" s="366">
        <f t="shared" si="1724"/>
        <v>0</v>
      </c>
      <c r="AK588" s="366">
        <f t="shared" si="1724"/>
        <v>0</v>
      </c>
      <c r="AL588" s="366">
        <f t="shared" si="1724"/>
        <v>0</v>
      </c>
      <c r="AM588" s="367">
        <f>SUM(Y588:AL588)</f>
        <v>2271627.6486706003</v>
      </c>
    </row>
    <row r="589" spans="2:39" ht="15.6">
      <c r="B589" s="368" t="s">
        <v>307</v>
      </c>
      <c r="C589" s="364"/>
      <c r="D589" s="369"/>
      <c r="E589" s="354"/>
      <c r="F589" s="354"/>
      <c r="G589" s="354"/>
      <c r="H589" s="354"/>
      <c r="I589" s="354"/>
      <c r="J589" s="354"/>
      <c r="K589" s="354"/>
      <c r="L589" s="354"/>
      <c r="M589" s="354"/>
      <c r="N589" s="354"/>
      <c r="O589" s="321"/>
      <c r="P589" s="354"/>
      <c r="Q589" s="354"/>
      <c r="R589" s="354"/>
      <c r="S589" s="369"/>
      <c r="T589" s="369"/>
      <c r="U589" s="369"/>
      <c r="V589" s="369"/>
      <c r="W589" s="354"/>
      <c r="X589" s="354"/>
      <c r="Y589" s="370"/>
      <c r="Z589" s="370"/>
      <c r="AA589" s="370"/>
      <c r="AB589" s="370"/>
      <c r="AC589" s="370"/>
      <c r="AD589" s="370"/>
      <c r="AE589" s="370"/>
      <c r="AF589" s="370"/>
      <c r="AG589" s="370"/>
      <c r="AH589" s="370"/>
      <c r="AI589" s="370"/>
      <c r="AJ589" s="370"/>
      <c r="AK589" s="370"/>
      <c r="AL589" s="370"/>
      <c r="AM589" s="367">
        <f>AM587-AM588</f>
        <v>2849069.4130732478</v>
      </c>
    </row>
    <row r="590" spans="2:39" ht="15">
      <c r="B590" s="345"/>
      <c r="C590" s="369"/>
      <c r="D590" s="369"/>
      <c r="E590" s="354"/>
      <c r="F590" s="354"/>
      <c r="G590" s="354"/>
      <c r="H590" s="354"/>
      <c r="I590" s="354"/>
      <c r="J590" s="354"/>
      <c r="K590" s="354"/>
      <c r="L590" s="354"/>
      <c r="M590" s="354"/>
      <c r="N590" s="354"/>
      <c r="O590" s="321"/>
      <c r="P590" s="354"/>
      <c r="Q590" s="354"/>
      <c r="R590" s="354"/>
      <c r="S590" s="369"/>
      <c r="T590" s="364"/>
      <c r="U590" s="369"/>
      <c r="V590" s="369"/>
      <c r="W590" s="354"/>
      <c r="X590" s="354"/>
      <c r="Y590" s="371"/>
      <c r="Z590" s="371"/>
      <c r="AA590" s="371"/>
      <c r="AB590" s="371"/>
      <c r="AC590" s="371"/>
      <c r="AD590" s="371"/>
      <c r="AE590" s="371"/>
      <c r="AF590" s="371"/>
      <c r="AG590" s="371"/>
      <c r="AH590" s="371"/>
      <c r="AI590" s="371"/>
      <c r="AJ590" s="371"/>
      <c r="AK590" s="371"/>
      <c r="AL590" s="371"/>
      <c r="AM590" s="367"/>
    </row>
    <row r="591" spans="2:39" ht="15">
      <c r="B591" s="453" t="s">
        <v>308</v>
      </c>
      <c r="C591" s="325"/>
      <c r="D591" s="300"/>
      <c r="E591" s="300"/>
      <c r="F591" s="300"/>
      <c r="G591" s="300"/>
      <c r="H591" s="300"/>
      <c r="I591" s="300"/>
      <c r="J591" s="300"/>
      <c r="K591" s="300"/>
      <c r="L591" s="300"/>
      <c r="M591" s="300"/>
      <c r="N591" s="300"/>
      <c r="O591" s="376"/>
      <c r="P591" s="300"/>
      <c r="Q591" s="300"/>
      <c r="R591" s="300"/>
      <c r="S591" s="325"/>
      <c r="T591" s="330"/>
      <c r="U591" s="330"/>
      <c r="V591" s="300"/>
      <c r="W591" s="300"/>
      <c r="X591" s="330"/>
      <c r="Y591" s="312">
        <f>SUMPRODUCT(E413:E574,Y413:Y574)</f>
        <v>0</v>
      </c>
      <c r="Z591" s="312">
        <f>SUMPRODUCT(E413:E574,Z413:Z574)</f>
        <v>0</v>
      </c>
      <c r="AA591" s="312">
        <f t="shared" ref="AA591:AL591" si="1725">IF(AA411="kw",SUMPRODUCT($N$413:$N$574,$P$413:$P$574,AA413:AA574),SUMPRODUCT($E$413:$E$574,AA413:AA574))</f>
        <v>0</v>
      </c>
      <c r="AB591" s="312">
        <f t="shared" si="1725"/>
        <v>0</v>
      </c>
      <c r="AC591" s="312">
        <f t="shared" si="1725"/>
        <v>0</v>
      </c>
      <c r="AD591" s="312">
        <f t="shared" si="1725"/>
        <v>0</v>
      </c>
      <c r="AE591" s="312">
        <f t="shared" si="1725"/>
        <v>0</v>
      </c>
      <c r="AF591" s="312">
        <f t="shared" si="1725"/>
        <v>0</v>
      </c>
      <c r="AG591" s="312">
        <f t="shared" si="1725"/>
        <v>0</v>
      </c>
      <c r="AH591" s="312">
        <f t="shared" si="1725"/>
        <v>0</v>
      </c>
      <c r="AI591" s="312">
        <f t="shared" si="1725"/>
        <v>0</v>
      </c>
      <c r="AJ591" s="312">
        <f t="shared" si="1725"/>
        <v>0</v>
      </c>
      <c r="AK591" s="312">
        <f t="shared" si="1725"/>
        <v>0</v>
      </c>
      <c r="AL591" s="312">
        <f t="shared" si="1725"/>
        <v>0</v>
      </c>
      <c r="AM591" s="357"/>
    </row>
    <row r="592" spans="2:39" ht="15">
      <c r="B592" s="453" t="s">
        <v>309</v>
      </c>
      <c r="C592" s="325"/>
      <c r="D592" s="300"/>
      <c r="E592" s="300"/>
      <c r="F592" s="300"/>
      <c r="G592" s="300"/>
      <c r="H592" s="300"/>
      <c r="I592" s="300"/>
      <c r="J592" s="300"/>
      <c r="K592" s="300"/>
      <c r="L592" s="300"/>
      <c r="M592" s="300"/>
      <c r="N592" s="300"/>
      <c r="O592" s="376"/>
      <c r="P592" s="300"/>
      <c r="Q592" s="300"/>
      <c r="R592" s="300"/>
      <c r="S592" s="325"/>
      <c r="T592" s="330"/>
      <c r="U592" s="330"/>
      <c r="V592" s="300"/>
      <c r="W592" s="300"/>
      <c r="X592" s="330"/>
      <c r="Y592" s="312">
        <f>SUMPRODUCT(F413:F574,Y413:Y574)</f>
        <v>0</v>
      </c>
      <c r="Z592" s="312">
        <f>SUMPRODUCT(F413:F574,Z413:Z574)</f>
        <v>0</v>
      </c>
      <c r="AA592" s="312">
        <f t="shared" ref="AA592:AL592" si="1726">IF(AA411="kw",SUMPRODUCT($N$413:$N$574,$Q$413:$Q$574,AA413:AA574),SUMPRODUCT($F$413:$F$574,AA413:AA574))</f>
        <v>0</v>
      </c>
      <c r="AB592" s="312">
        <f t="shared" si="1726"/>
        <v>0</v>
      </c>
      <c r="AC592" s="312">
        <f t="shared" si="1726"/>
        <v>0</v>
      </c>
      <c r="AD592" s="312">
        <f t="shared" si="1726"/>
        <v>0</v>
      </c>
      <c r="AE592" s="312">
        <f t="shared" si="1726"/>
        <v>0</v>
      </c>
      <c r="AF592" s="312">
        <f t="shared" si="1726"/>
        <v>0</v>
      </c>
      <c r="AG592" s="312">
        <f t="shared" si="1726"/>
        <v>0</v>
      </c>
      <c r="AH592" s="312">
        <f t="shared" si="1726"/>
        <v>0</v>
      </c>
      <c r="AI592" s="312">
        <f t="shared" si="1726"/>
        <v>0</v>
      </c>
      <c r="AJ592" s="312">
        <f t="shared" si="1726"/>
        <v>0</v>
      </c>
      <c r="AK592" s="312">
        <f t="shared" si="1726"/>
        <v>0</v>
      </c>
      <c r="AL592" s="312">
        <f t="shared" si="1726"/>
        <v>0</v>
      </c>
      <c r="AM592" s="357"/>
    </row>
    <row r="593" spans="1:39" ht="15">
      <c r="B593" s="454" t="s">
        <v>310</v>
      </c>
      <c r="C593" s="383"/>
      <c r="D593" s="402"/>
      <c r="E593" s="402"/>
      <c r="F593" s="402"/>
      <c r="G593" s="402"/>
      <c r="H593" s="402"/>
      <c r="I593" s="402"/>
      <c r="J593" s="402"/>
      <c r="K593" s="402"/>
      <c r="L593" s="402"/>
      <c r="M593" s="402"/>
      <c r="N593" s="402"/>
      <c r="O593" s="401"/>
      <c r="P593" s="402"/>
      <c r="Q593" s="402"/>
      <c r="R593" s="402"/>
      <c r="S593" s="383"/>
      <c r="T593" s="403"/>
      <c r="U593" s="403"/>
      <c r="V593" s="402"/>
      <c r="W593" s="402"/>
      <c r="X593" s="403"/>
      <c r="Y593" s="347">
        <f>SUMPRODUCT(G413:G574,Y413:Y574)</f>
        <v>0</v>
      </c>
      <c r="Z593" s="347">
        <f>SUMPRODUCT(G413:G574,Z413:Z574)</f>
        <v>0</v>
      </c>
      <c r="AA593" s="347">
        <f t="shared" ref="AA593:AL593" si="1727">IF(AA411="kw",SUMPRODUCT($N$413:$N$574,$R$413:$R$574,AA413:AA574),SUMPRODUCT($G$413:$G$574,AA413:AA574))</f>
        <v>0</v>
      </c>
      <c r="AB593" s="347">
        <f t="shared" si="1727"/>
        <v>0</v>
      </c>
      <c r="AC593" s="347">
        <f t="shared" si="1727"/>
        <v>0</v>
      </c>
      <c r="AD593" s="347">
        <f t="shared" si="1727"/>
        <v>0</v>
      </c>
      <c r="AE593" s="347">
        <f t="shared" si="1727"/>
        <v>0</v>
      </c>
      <c r="AF593" s="347">
        <f t="shared" si="1727"/>
        <v>0</v>
      </c>
      <c r="AG593" s="347">
        <f t="shared" si="1727"/>
        <v>0</v>
      </c>
      <c r="AH593" s="347">
        <f t="shared" si="1727"/>
        <v>0</v>
      </c>
      <c r="AI593" s="347">
        <f t="shared" si="1727"/>
        <v>0</v>
      </c>
      <c r="AJ593" s="347">
        <f t="shared" si="1727"/>
        <v>0</v>
      </c>
      <c r="AK593" s="347">
        <f t="shared" si="1727"/>
        <v>0</v>
      </c>
      <c r="AL593" s="347">
        <f t="shared" si="1727"/>
        <v>0</v>
      </c>
      <c r="AM593" s="404"/>
    </row>
    <row r="594" spans="1:39" ht="22.5" customHeight="1">
      <c r="B594" s="386" t="s">
        <v>226</v>
      </c>
      <c r="C594" s="405"/>
      <c r="D594" s="406"/>
      <c r="E594" s="406"/>
      <c r="F594" s="406"/>
      <c r="G594" s="406"/>
      <c r="H594" s="406"/>
      <c r="I594" s="406"/>
      <c r="J594" s="406"/>
      <c r="K594" s="406"/>
      <c r="L594" s="406"/>
      <c r="M594" s="406"/>
      <c r="N594" s="406"/>
      <c r="O594" s="406"/>
      <c r="P594" s="406"/>
      <c r="Q594" s="406"/>
      <c r="R594" s="406"/>
      <c r="S594" s="389"/>
      <c r="T594" s="390"/>
      <c r="U594" s="406"/>
      <c r="V594" s="406"/>
      <c r="W594" s="406"/>
      <c r="X594" s="406"/>
      <c r="Y594" s="423"/>
      <c r="Z594" s="423"/>
      <c r="AA594" s="423"/>
      <c r="AB594" s="423"/>
      <c r="AC594" s="423"/>
      <c r="AD594" s="423"/>
      <c r="AE594" s="423"/>
      <c r="AF594" s="423"/>
      <c r="AG594" s="423"/>
      <c r="AH594" s="423"/>
      <c r="AI594" s="423"/>
      <c r="AJ594" s="423"/>
      <c r="AK594" s="423"/>
      <c r="AL594" s="423"/>
      <c r="AM594" s="407"/>
    </row>
    <row r="597" spans="1:39" ht="15.6">
      <c r="B597" s="301" t="s">
        <v>312</v>
      </c>
      <c r="C597" s="302"/>
      <c r="D597" s="613" t="s">
        <v>578</v>
      </c>
      <c r="E597" s="275"/>
      <c r="F597" s="613" t="s">
        <v>589</v>
      </c>
      <c r="G597" s="275"/>
      <c r="H597" s="275"/>
      <c r="I597" s="275"/>
      <c r="J597" s="275"/>
      <c r="K597" s="275"/>
      <c r="L597" s="275"/>
      <c r="M597" s="275"/>
      <c r="N597" s="275"/>
      <c r="O597" s="302"/>
      <c r="P597" s="275"/>
      <c r="Q597" s="275"/>
      <c r="R597" s="275"/>
      <c r="S597" s="275"/>
      <c r="T597" s="275"/>
      <c r="U597" s="275"/>
      <c r="V597" s="275"/>
      <c r="W597" s="275"/>
      <c r="X597" s="275"/>
      <c r="Y597" s="292"/>
      <c r="Z597" s="289"/>
      <c r="AA597" s="289"/>
      <c r="AB597" s="289"/>
      <c r="AC597" s="289"/>
      <c r="AD597" s="289"/>
      <c r="AE597" s="289"/>
      <c r="AF597" s="289"/>
      <c r="AG597" s="289"/>
      <c r="AH597" s="289"/>
      <c r="AI597" s="289"/>
      <c r="AJ597" s="289"/>
      <c r="AK597" s="289"/>
      <c r="AL597" s="289"/>
    </row>
    <row r="598" spans="1:39" ht="33.75" customHeight="1">
      <c r="B598" s="938" t="s">
        <v>213</v>
      </c>
      <c r="C598" s="940" t="s">
        <v>33</v>
      </c>
      <c r="D598" s="305" t="s">
        <v>427</v>
      </c>
      <c r="E598" s="942" t="s">
        <v>211</v>
      </c>
      <c r="F598" s="943"/>
      <c r="G598" s="943"/>
      <c r="H598" s="943"/>
      <c r="I598" s="943"/>
      <c r="J598" s="943"/>
      <c r="K598" s="943"/>
      <c r="L598" s="943"/>
      <c r="M598" s="944"/>
      <c r="N598" s="949" t="s">
        <v>215</v>
      </c>
      <c r="O598" s="305" t="s">
        <v>428</v>
      </c>
      <c r="P598" s="942" t="s">
        <v>214</v>
      </c>
      <c r="Q598" s="943"/>
      <c r="R598" s="943"/>
      <c r="S598" s="943"/>
      <c r="T598" s="943"/>
      <c r="U598" s="943"/>
      <c r="V598" s="943"/>
      <c r="W598" s="943"/>
      <c r="X598" s="944"/>
      <c r="Y598" s="946" t="s">
        <v>246</v>
      </c>
      <c r="Z598" s="947"/>
      <c r="AA598" s="947"/>
      <c r="AB598" s="947"/>
      <c r="AC598" s="947"/>
      <c r="AD598" s="947"/>
      <c r="AE598" s="947"/>
      <c r="AF598" s="947"/>
      <c r="AG598" s="947"/>
      <c r="AH598" s="947"/>
      <c r="AI598" s="947"/>
      <c r="AJ598" s="947"/>
      <c r="AK598" s="947"/>
      <c r="AL598" s="947"/>
      <c r="AM598" s="948"/>
    </row>
    <row r="599" spans="1:39" ht="68.25" customHeight="1">
      <c r="B599" s="939"/>
      <c r="C599" s="941"/>
      <c r="D599" s="306">
        <v>2018</v>
      </c>
      <c r="E599" s="306">
        <v>2019</v>
      </c>
      <c r="F599" s="306">
        <v>2020</v>
      </c>
      <c r="G599" s="306">
        <v>2021</v>
      </c>
      <c r="H599" s="306">
        <v>2022</v>
      </c>
      <c r="I599" s="306">
        <v>2023</v>
      </c>
      <c r="J599" s="306">
        <v>2024</v>
      </c>
      <c r="K599" s="306">
        <v>2025</v>
      </c>
      <c r="L599" s="306">
        <v>2026</v>
      </c>
      <c r="M599" s="306">
        <v>2027</v>
      </c>
      <c r="N599" s="950"/>
      <c r="O599" s="306">
        <v>2018</v>
      </c>
      <c r="P599" s="306">
        <v>2019</v>
      </c>
      <c r="Q599" s="306">
        <v>2020</v>
      </c>
      <c r="R599" s="306">
        <v>2021</v>
      </c>
      <c r="S599" s="306">
        <v>2022</v>
      </c>
      <c r="T599" s="306">
        <v>2023</v>
      </c>
      <c r="U599" s="306">
        <v>2024</v>
      </c>
      <c r="V599" s="306">
        <v>2025</v>
      </c>
      <c r="W599" s="306">
        <v>2026</v>
      </c>
      <c r="X599" s="306">
        <v>2027</v>
      </c>
      <c r="Y599" s="306" t="str">
        <f>'1.  LRAMVA Summary'!D51</f>
        <v>Residential</v>
      </c>
      <c r="Z599" s="306" t="str">
        <f>'1.  LRAMVA Summary'!E51</f>
        <v>GS&lt;50 kW</v>
      </c>
      <c r="AA599" s="306" t="str">
        <f>'1.  LRAMVA Summary'!F51</f>
        <v>GS&gt;50 kW</v>
      </c>
      <c r="AB599" s="306" t="str">
        <f>'1.  LRAMVA Summary'!G51</f>
        <v>Large Use</v>
      </c>
      <c r="AC599" s="306" t="str">
        <f>'1.  LRAMVA Summary'!H51</f>
        <v>Unmetered Scattered Load</v>
      </c>
      <c r="AD599" s="306" t="str">
        <f>'1.  LRAMVA Summary'!I51</f>
        <v>Sentinel Lighting</v>
      </c>
      <c r="AE599" s="306" t="str">
        <f>'1.  LRAMVA Summary'!J51</f>
        <v>Street Lighting</v>
      </c>
      <c r="AF599" s="306" t="str">
        <f>'1.  LRAMVA Summary'!K51</f>
        <v/>
      </c>
      <c r="AG599" s="306" t="str">
        <f>'1.  LRAMVA Summary'!L51</f>
        <v/>
      </c>
      <c r="AH599" s="306" t="str">
        <f>'1.  LRAMVA Summary'!M51</f>
        <v/>
      </c>
      <c r="AI599" s="306" t="str">
        <f>'1.  LRAMVA Summary'!N51</f>
        <v/>
      </c>
      <c r="AJ599" s="306" t="str">
        <f>'1.  LRAMVA Summary'!O51</f>
        <v/>
      </c>
      <c r="AK599" s="306" t="str">
        <f>'1.  LRAMVA Summary'!P51</f>
        <v/>
      </c>
      <c r="AL599" s="306" t="str">
        <f>'1.  LRAMVA Summary'!Q51</f>
        <v/>
      </c>
      <c r="AM599" s="308" t="str">
        <f>'1.  LRAMVA Summary'!R51</f>
        <v>Total</v>
      </c>
    </row>
    <row r="600" spans="1:39" ht="15.75" customHeight="1">
      <c r="A600" s="554"/>
      <c r="B600" s="541" t="s">
        <v>518</v>
      </c>
      <c r="C600" s="310"/>
      <c r="D600" s="310"/>
      <c r="E600" s="310"/>
      <c r="F600" s="310"/>
      <c r="G600" s="310"/>
      <c r="H600" s="310"/>
      <c r="I600" s="310"/>
      <c r="J600" s="310"/>
      <c r="K600" s="310"/>
      <c r="L600" s="310"/>
      <c r="M600" s="310"/>
      <c r="N600" s="311"/>
      <c r="O600" s="310"/>
      <c r="P600" s="310"/>
      <c r="Q600" s="310"/>
      <c r="R600" s="310"/>
      <c r="S600" s="310"/>
      <c r="T600" s="310"/>
      <c r="U600" s="310"/>
      <c r="V600" s="310"/>
      <c r="W600" s="310"/>
      <c r="X600" s="310"/>
      <c r="Y600" s="312" t="str">
        <f>'1.  LRAMVA Summary'!D52</f>
        <v>kWh</v>
      </c>
      <c r="Z600" s="312" t="str">
        <f>'1.  LRAMVA Summary'!E52</f>
        <v>kWh</v>
      </c>
      <c r="AA600" s="312" t="str">
        <f>'1.  LRAMVA Summary'!F52</f>
        <v>kW</v>
      </c>
      <c r="AB600" s="312" t="str">
        <f>'1.  LRAMVA Summary'!G52</f>
        <v>kW</v>
      </c>
      <c r="AC600" s="312" t="str">
        <f>'1.  LRAMVA Summary'!H52</f>
        <v>kWh</v>
      </c>
      <c r="AD600" s="312" t="str">
        <f>'1.  LRAMVA Summary'!I52</f>
        <v>kW</v>
      </c>
      <c r="AE600" s="312" t="str">
        <f>'1.  LRAMVA Summary'!J52</f>
        <v>kW</v>
      </c>
      <c r="AF600" s="312" t="str">
        <f>'1.  LRAMVA Summary'!K52</f>
        <v/>
      </c>
      <c r="AG600" s="312" t="str">
        <f>'1.  LRAMVA Summary'!L52</f>
        <v/>
      </c>
      <c r="AH600" s="312" t="str">
        <f>'1.  LRAMVA Summary'!M52</f>
        <v/>
      </c>
      <c r="AI600" s="312" t="str">
        <f>'1.  LRAMVA Summary'!N52</f>
        <v/>
      </c>
      <c r="AJ600" s="312" t="str">
        <f>'1.  LRAMVA Summary'!O52</f>
        <v/>
      </c>
      <c r="AK600" s="312" t="str">
        <f>'1.  LRAMVA Summary'!P52</f>
        <v/>
      </c>
      <c r="AL600" s="312" t="str">
        <f>'1.  LRAMVA Summary'!Q52</f>
        <v/>
      </c>
      <c r="AM600" s="313"/>
    </row>
    <row r="601" spans="1:39" ht="15.6" hidden="1" outlineLevel="1">
      <c r="A601" s="554"/>
      <c r="B601" s="527" t="s">
        <v>511</v>
      </c>
      <c r="C601" s="310"/>
      <c r="D601" s="310"/>
      <c r="E601" s="310"/>
      <c r="F601" s="310"/>
      <c r="G601" s="310"/>
      <c r="H601" s="310"/>
      <c r="I601" s="310"/>
      <c r="J601" s="310"/>
      <c r="K601" s="310"/>
      <c r="L601" s="310"/>
      <c r="M601" s="310"/>
      <c r="N601" s="311"/>
      <c r="O601" s="310"/>
      <c r="P601" s="310"/>
      <c r="Q601" s="310"/>
      <c r="R601" s="310"/>
      <c r="S601" s="310"/>
      <c r="T601" s="310"/>
      <c r="U601" s="310"/>
      <c r="V601" s="310"/>
      <c r="W601" s="310"/>
      <c r="X601" s="310"/>
      <c r="Y601" s="312"/>
      <c r="Z601" s="312"/>
      <c r="AA601" s="312"/>
      <c r="AB601" s="312"/>
      <c r="AC601" s="312"/>
      <c r="AD601" s="312"/>
      <c r="AE601" s="312"/>
      <c r="AF601" s="312"/>
      <c r="AG601" s="312"/>
      <c r="AH601" s="312"/>
      <c r="AI601" s="312"/>
      <c r="AJ601" s="312"/>
      <c r="AK601" s="312"/>
      <c r="AL601" s="312"/>
      <c r="AM601" s="313"/>
    </row>
    <row r="602" spans="1:39" ht="15" hidden="1" outlineLevel="1">
      <c r="A602" s="554">
        <v>1</v>
      </c>
      <c r="B602" s="442" t="s">
        <v>95</v>
      </c>
      <c r="C602" s="312" t="s">
        <v>25</v>
      </c>
      <c r="D602" s="316"/>
      <c r="E602" s="316"/>
      <c r="F602" s="316"/>
      <c r="G602" s="316"/>
      <c r="H602" s="316"/>
      <c r="I602" s="316"/>
      <c r="J602" s="316"/>
      <c r="K602" s="316"/>
      <c r="L602" s="316"/>
      <c r="M602" s="316"/>
      <c r="N602" s="312"/>
      <c r="O602" s="316"/>
      <c r="P602" s="316"/>
      <c r="Q602" s="316"/>
      <c r="R602" s="316"/>
      <c r="S602" s="316"/>
      <c r="T602" s="316"/>
      <c r="U602" s="316"/>
      <c r="V602" s="316"/>
      <c r="W602" s="316"/>
      <c r="X602" s="316"/>
      <c r="Y602" s="424"/>
      <c r="Z602" s="424"/>
      <c r="AA602" s="424"/>
      <c r="AB602" s="424"/>
      <c r="AC602" s="424"/>
      <c r="AD602" s="424"/>
      <c r="AE602" s="424"/>
      <c r="AF602" s="424"/>
      <c r="AG602" s="424"/>
      <c r="AH602" s="424"/>
      <c r="AI602" s="424"/>
      <c r="AJ602" s="424"/>
      <c r="AK602" s="424"/>
      <c r="AL602" s="424"/>
      <c r="AM602" s="860">
        <f>SUM(Y602:AL602)</f>
        <v>0</v>
      </c>
    </row>
    <row r="603" spans="1:39" ht="15" hidden="1" outlineLevel="1">
      <c r="A603" s="554"/>
      <c r="B603" s="315" t="s">
        <v>313</v>
      </c>
      <c r="C603" s="312" t="s">
        <v>164</v>
      </c>
      <c r="D603" s="316"/>
      <c r="E603" s="316"/>
      <c r="F603" s="316"/>
      <c r="G603" s="316"/>
      <c r="H603" s="316"/>
      <c r="I603" s="316"/>
      <c r="J603" s="316"/>
      <c r="K603" s="316"/>
      <c r="L603" s="316"/>
      <c r="M603" s="316"/>
      <c r="N603" s="482"/>
      <c r="O603" s="316"/>
      <c r="P603" s="316"/>
      <c r="Q603" s="316"/>
      <c r="R603" s="316"/>
      <c r="S603" s="316"/>
      <c r="T603" s="316"/>
      <c r="U603" s="316"/>
      <c r="V603" s="316"/>
      <c r="W603" s="316"/>
      <c r="X603" s="316"/>
      <c r="Y603" s="425">
        <f>Y602</f>
        <v>0</v>
      </c>
      <c r="Z603" s="425">
        <f t="shared" ref="Z603" si="1728">Z602</f>
        <v>0</v>
      </c>
      <c r="AA603" s="425">
        <f t="shared" ref="AA603" si="1729">AA602</f>
        <v>0</v>
      </c>
      <c r="AB603" s="425">
        <f t="shared" ref="AB603" si="1730">AB602</f>
        <v>0</v>
      </c>
      <c r="AC603" s="425">
        <f t="shared" ref="AC603" si="1731">AC602</f>
        <v>0</v>
      </c>
      <c r="AD603" s="425">
        <f t="shared" ref="AD603" si="1732">AD602</f>
        <v>0</v>
      </c>
      <c r="AE603" s="425">
        <f t="shared" ref="AE603" si="1733">AE602</f>
        <v>0</v>
      </c>
      <c r="AF603" s="425">
        <f t="shared" ref="AF603" si="1734">AF602</f>
        <v>0</v>
      </c>
      <c r="AG603" s="425">
        <f t="shared" ref="AG603" si="1735">AG602</f>
        <v>0</v>
      </c>
      <c r="AH603" s="425">
        <f t="shared" ref="AH603" si="1736">AH602</f>
        <v>0</v>
      </c>
      <c r="AI603" s="425">
        <f t="shared" ref="AI603" si="1737">AI602</f>
        <v>0</v>
      </c>
      <c r="AJ603" s="425">
        <f t="shared" ref="AJ603" si="1738">AJ602</f>
        <v>0</v>
      </c>
      <c r="AK603" s="425">
        <f t="shared" ref="AK603" si="1739">AK602</f>
        <v>0</v>
      </c>
      <c r="AL603" s="425">
        <f t="shared" ref="AL603" si="1740">AL602</f>
        <v>0</v>
      </c>
      <c r="AM603" s="861"/>
    </row>
    <row r="604" spans="1:39" ht="15.6" hidden="1" outlineLevel="1">
      <c r="A604" s="554"/>
      <c r="B604" s="319"/>
      <c r="C604" s="320"/>
      <c r="D604" s="320"/>
      <c r="E604" s="320"/>
      <c r="F604" s="320"/>
      <c r="G604" s="320"/>
      <c r="H604" s="320"/>
      <c r="I604" s="320"/>
      <c r="J604" s="320"/>
      <c r="K604" s="320"/>
      <c r="L604" s="320"/>
      <c r="M604" s="320"/>
      <c r="N604" s="321"/>
      <c r="O604" s="320"/>
      <c r="P604" s="320"/>
      <c r="Q604" s="320"/>
      <c r="R604" s="320"/>
      <c r="S604" s="320"/>
      <c r="T604" s="320"/>
      <c r="U604" s="320"/>
      <c r="V604" s="320"/>
      <c r="W604" s="320"/>
      <c r="X604" s="320"/>
      <c r="Y604" s="426"/>
      <c r="Z604" s="427"/>
      <c r="AA604" s="427"/>
      <c r="AB604" s="427"/>
      <c r="AC604" s="427"/>
      <c r="AD604" s="427"/>
      <c r="AE604" s="427"/>
      <c r="AF604" s="427"/>
      <c r="AG604" s="427"/>
      <c r="AH604" s="427"/>
      <c r="AI604" s="427"/>
      <c r="AJ604" s="427"/>
      <c r="AK604" s="427"/>
      <c r="AL604" s="427"/>
      <c r="AM604" s="323"/>
    </row>
    <row r="605" spans="1:39" ht="15" hidden="1" outlineLevel="1">
      <c r="A605" s="554">
        <v>2</v>
      </c>
      <c r="B605" s="442" t="s">
        <v>96</v>
      </c>
      <c r="C605" s="312" t="s">
        <v>25</v>
      </c>
      <c r="D605" s="316"/>
      <c r="E605" s="316"/>
      <c r="F605" s="316"/>
      <c r="G605" s="316"/>
      <c r="H605" s="316"/>
      <c r="I605" s="316"/>
      <c r="J605" s="316"/>
      <c r="K605" s="316"/>
      <c r="L605" s="316"/>
      <c r="M605" s="316"/>
      <c r="N605" s="312"/>
      <c r="O605" s="316"/>
      <c r="P605" s="316"/>
      <c r="Q605" s="316"/>
      <c r="R605" s="316"/>
      <c r="S605" s="316"/>
      <c r="T605" s="316"/>
      <c r="U605" s="316"/>
      <c r="V605" s="316"/>
      <c r="W605" s="316"/>
      <c r="X605" s="316"/>
      <c r="Y605" s="424"/>
      <c r="Z605" s="424"/>
      <c r="AA605" s="424"/>
      <c r="AB605" s="424"/>
      <c r="AC605" s="424"/>
      <c r="AD605" s="424"/>
      <c r="AE605" s="424"/>
      <c r="AF605" s="424"/>
      <c r="AG605" s="424"/>
      <c r="AH605" s="424"/>
      <c r="AI605" s="424"/>
      <c r="AJ605" s="424"/>
      <c r="AK605" s="424"/>
      <c r="AL605" s="424"/>
      <c r="AM605" s="860">
        <f>SUM(Y605:AL605)</f>
        <v>0</v>
      </c>
    </row>
    <row r="606" spans="1:39" ht="15" hidden="1" outlineLevel="1">
      <c r="A606" s="554"/>
      <c r="B606" s="315" t="s">
        <v>313</v>
      </c>
      <c r="C606" s="312" t="s">
        <v>164</v>
      </c>
      <c r="D606" s="316"/>
      <c r="E606" s="316"/>
      <c r="F606" s="316"/>
      <c r="G606" s="316"/>
      <c r="H606" s="316"/>
      <c r="I606" s="316"/>
      <c r="J606" s="316"/>
      <c r="K606" s="316"/>
      <c r="L606" s="316"/>
      <c r="M606" s="316"/>
      <c r="N606" s="482"/>
      <c r="O606" s="316"/>
      <c r="P606" s="316"/>
      <c r="Q606" s="316"/>
      <c r="R606" s="316"/>
      <c r="S606" s="316"/>
      <c r="T606" s="316"/>
      <c r="U606" s="316"/>
      <c r="V606" s="316"/>
      <c r="W606" s="316"/>
      <c r="X606" s="316"/>
      <c r="Y606" s="425">
        <f>Y605</f>
        <v>0</v>
      </c>
      <c r="Z606" s="425">
        <f t="shared" ref="Z606" si="1741">Z605</f>
        <v>0</v>
      </c>
      <c r="AA606" s="425">
        <f t="shared" ref="AA606" si="1742">AA605</f>
        <v>0</v>
      </c>
      <c r="AB606" s="425">
        <f t="shared" ref="AB606" si="1743">AB605</f>
        <v>0</v>
      </c>
      <c r="AC606" s="425">
        <f t="shared" ref="AC606" si="1744">AC605</f>
        <v>0</v>
      </c>
      <c r="AD606" s="425">
        <f t="shared" ref="AD606" si="1745">AD605</f>
        <v>0</v>
      </c>
      <c r="AE606" s="425">
        <f t="shared" ref="AE606" si="1746">AE605</f>
        <v>0</v>
      </c>
      <c r="AF606" s="425">
        <f t="shared" ref="AF606" si="1747">AF605</f>
        <v>0</v>
      </c>
      <c r="AG606" s="425">
        <f t="shared" ref="AG606" si="1748">AG605</f>
        <v>0</v>
      </c>
      <c r="AH606" s="425">
        <f t="shared" ref="AH606" si="1749">AH605</f>
        <v>0</v>
      </c>
      <c r="AI606" s="425">
        <f t="shared" ref="AI606" si="1750">AI605</f>
        <v>0</v>
      </c>
      <c r="AJ606" s="425">
        <f t="shared" ref="AJ606" si="1751">AJ605</f>
        <v>0</v>
      </c>
      <c r="AK606" s="425">
        <f t="shared" ref="AK606" si="1752">AK605</f>
        <v>0</v>
      </c>
      <c r="AL606" s="425">
        <f t="shared" ref="AL606" si="1753">AL605</f>
        <v>0</v>
      </c>
      <c r="AM606" s="861"/>
    </row>
    <row r="607" spans="1:39" ht="15.6" hidden="1" outlineLevel="1">
      <c r="A607" s="554"/>
      <c r="B607" s="319"/>
      <c r="C607" s="320"/>
      <c r="D607" s="325"/>
      <c r="E607" s="325"/>
      <c r="F607" s="325"/>
      <c r="G607" s="325"/>
      <c r="H607" s="325"/>
      <c r="I607" s="325"/>
      <c r="J607" s="325"/>
      <c r="K607" s="325"/>
      <c r="L607" s="325"/>
      <c r="M607" s="325"/>
      <c r="N607" s="321"/>
      <c r="O607" s="325"/>
      <c r="P607" s="325"/>
      <c r="Q607" s="325"/>
      <c r="R607" s="325"/>
      <c r="S607" s="325"/>
      <c r="T607" s="325"/>
      <c r="U607" s="325"/>
      <c r="V607" s="325"/>
      <c r="W607" s="325"/>
      <c r="X607" s="325"/>
      <c r="Y607" s="426"/>
      <c r="Z607" s="427"/>
      <c r="AA607" s="427"/>
      <c r="AB607" s="427"/>
      <c r="AC607" s="427"/>
      <c r="AD607" s="427"/>
      <c r="AE607" s="427"/>
      <c r="AF607" s="427"/>
      <c r="AG607" s="427"/>
      <c r="AH607" s="427"/>
      <c r="AI607" s="427"/>
      <c r="AJ607" s="427"/>
      <c r="AK607" s="427"/>
      <c r="AL607" s="427"/>
      <c r="AM607" s="323"/>
    </row>
    <row r="608" spans="1:39" ht="15" hidden="1" outlineLevel="1">
      <c r="A608" s="554">
        <v>3</v>
      </c>
      <c r="B608" s="442" t="s">
        <v>97</v>
      </c>
      <c r="C608" s="312" t="s">
        <v>25</v>
      </c>
      <c r="D608" s="316"/>
      <c r="E608" s="316"/>
      <c r="F608" s="316"/>
      <c r="G608" s="316"/>
      <c r="H608" s="316"/>
      <c r="I608" s="316"/>
      <c r="J608" s="316"/>
      <c r="K608" s="316"/>
      <c r="L608" s="316"/>
      <c r="M608" s="316"/>
      <c r="N608" s="312"/>
      <c r="O608" s="316"/>
      <c r="P608" s="316"/>
      <c r="Q608" s="316"/>
      <c r="R608" s="316"/>
      <c r="S608" s="316"/>
      <c r="T608" s="316"/>
      <c r="U608" s="316"/>
      <c r="V608" s="316"/>
      <c r="W608" s="316"/>
      <c r="X608" s="316"/>
      <c r="Y608" s="424"/>
      <c r="Z608" s="424"/>
      <c r="AA608" s="424"/>
      <c r="AB608" s="424"/>
      <c r="AC608" s="424"/>
      <c r="AD608" s="424"/>
      <c r="AE608" s="424"/>
      <c r="AF608" s="424"/>
      <c r="AG608" s="424"/>
      <c r="AH608" s="424"/>
      <c r="AI608" s="424"/>
      <c r="AJ608" s="424"/>
      <c r="AK608" s="424"/>
      <c r="AL608" s="424"/>
      <c r="AM608" s="860">
        <f>SUM(Y608:AL608)</f>
        <v>0</v>
      </c>
    </row>
    <row r="609" spans="1:39" ht="15" hidden="1" outlineLevel="1">
      <c r="A609" s="554"/>
      <c r="B609" s="315" t="s">
        <v>313</v>
      </c>
      <c r="C609" s="312" t="s">
        <v>164</v>
      </c>
      <c r="D609" s="316"/>
      <c r="E609" s="316"/>
      <c r="F609" s="316"/>
      <c r="G609" s="316"/>
      <c r="H609" s="316"/>
      <c r="I609" s="316"/>
      <c r="J609" s="316"/>
      <c r="K609" s="316"/>
      <c r="L609" s="316"/>
      <c r="M609" s="316"/>
      <c r="N609" s="482"/>
      <c r="O609" s="316"/>
      <c r="P609" s="316"/>
      <c r="Q609" s="316"/>
      <c r="R609" s="316"/>
      <c r="S609" s="316"/>
      <c r="T609" s="316"/>
      <c r="U609" s="316"/>
      <c r="V609" s="316"/>
      <c r="W609" s="316"/>
      <c r="X609" s="316"/>
      <c r="Y609" s="425">
        <f>Y608</f>
        <v>0</v>
      </c>
      <c r="Z609" s="425">
        <f t="shared" ref="Z609" si="1754">Z608</f>
        <v>0</v>
      </c>
      <c r="AA609" s="425">
        <f t="shared" ref="AA609" si="1755">AA608</f>
        <v>0</v>
      </c>
      <c r="AB609" s="425">
        <f t="shared" ref="AB609" si="1756">AB608</f>
        <v>0</v>
      </c>
      <c r="AC609" s="425">
        <f t="shared" ref="AC609" si="1757">AC608</f>
        <v>0</v>
      </c>
      <c r="AD609" s="425">
        <f t="shared" ref="AD609" si="1758">AD608</f>
        <v>0</v>
      </c>
      <c r="AE609" s="425">
        <f t="shared" ref="AE609" si="1759">AE608</f>
        <v>0</v>
      </c>
      <c r="AF609" s="425">
        <f t="shared" ref="AF609" si="1760">AF608</f>
        <v>0</v>
      </c>
      <c r="AG609" s="425">
        <f t="shared" ref="AG609" si="1761">AG608</f>
        <v>0</v>
      </c>
      <c r="AH609" s="425">
        <f t="shared" ref="AH609" si="1762">AH608</f>
        <v>0</v>
      </c>
      <c r="AI609" s="425">
        <f t="shared" ref="AI609" si="1763">AI608</f>
        <v>0</v>
      </c>
      <c r="AJ609" s="425">
        <f t="shared" ref="AJ609" si="1764">AJ608</f>
        <v>0</v>
      </c>
      <c r="AK609" s="425">
        <f t="shared" ref="AK609" si="1765">AK608</f>
        <v>0</v>
      </c>
      <c r="AL609" s="425">
        <f t="shared" ref="AL609" si="1766">AL608</f>
        <v>0</v>
      </c>
      <c r="AM609" s="861"/>
    </row>
    <row r="610" spans="1:39" ht="15" hidden="1" outlineLevel="1">
      <c r="A610" s="554"/>
      <c r="B610" s="315"/>
      <c r="C610" s="326"/>
      <c r="D610" s="312"/>
      <c r="E610" s="312"/>
      <c r="F610" s="312"/>
      <c r="G610" s="312"/>
      <c r="H610" s="312"/>
      <c r="I610" s="312"/>
      <c r="J610" s="312"/>
      <c r="K610" s="312"/>
      <c r="L610" s="312"/>
      <c r="M610" s="312"/>
      <c r="N610" s="312"/>
      <c r="O610" s="312"/>
      <c r="P610" s="312"/>
      <c r="Q610" s="312"/>
      <c r="R610" s="312"/>
      <c r="S610" s="312"/>
      <c r="T610" s="312"/>
      <c r="U610" s="312"/>
      <c r="V610" s="312"/>
      <c r="W610" s="312"/>
      <c r="X610" s="312"/>
      <c r="Y610" s="426"/>
      <c r="Z610" s="426"/>
      <c r="AA610" s="426"/>
      <c r="AB610" s="426"/>
      <c r="AC610" s="426"/>
      <c r="AD610" s="426"/>
      <c r="AE610" s="426"/>
      <c r="AF610" s="426"/>
      <c r="AG610" s="426"/>
      <c r="AH610" s="426"/>
      <c r="AI610" s="426"/>
      <c r="AJ610" s="426"/>
      <c r="AK610" s="426"/>
      <c r="AL610" s="426"/>
      <c r="AM610" s="327"/>
    </row>
    <row r="611" spans="1:39" ht="15" hidden="1" outlineLevel="1">
      <c r="A611" s="554">
        <v>4</v>
      </c>
      <c r="B611" s="442" t="s">
        <v>98</v>
      </c>
      <c r="C611" s="312" t="s">
        <v>25</v>
      </c>
      <c r="D611" s="316"/>
      <c r="E611" s="316"/>
      <c r="F611" s="316"/>
      <c r="G611" s="316"/>
      <c r="H611" s="316"/>
      <c r="I611" s="316"/>
      <c r="J611" s="316"/>
      <c r="K611" s="316"/>
      <c r="L611" s="316"/>
      <c r="M611" s="316"/>
      <c r="N611" s="312"/>
      <c r="O611" s="316"/>
      <c r="P611" s="316"/>
      <c r="Q611" s="316"/>
      <c r="R611" s="316"/>
      <c r="S611" s="316"/>
      <c r="T611" s="316"/>
      <c r="U611" s="316"/>
      <c r="V611" s="316"/>
      <c r="W611" s="316"/>
      <c r="X611" s="316"/>
      <c r="Y611" s="424"/>
      <c r="Z611" s="424"/>
      <c r="AA611" s="424"/>
      <c r="AB611" s="424"/>
      <c r="AC611" s="424"/>
      <c r="AD611" s="424"/>
      <c r="AE611" s="424"/>
      <c r="AF611" s="424"/>
      <c r="AG611" s="424"/>
      <c r="AH611" s="424"/>
      <c r="AI611" s="424"/>
      <c r="AJ611" s="424"/>
      <c r="AK611" s="424"/>
      <c r="AL611" s="424"/>
      <c r="AM611" s="860">
        <f>SUM(Y611:AL611)</f>
        <v>0</v>
      </c>
    </row>
    <row r="612" spans="1:39" ht="15" hidden="1" outlineLevel="1">
      <c r="A612" s="554"/>
      <c r="B612" s="315" t="s">
        <v>313</v>
      </c>
      <c r="C612" s="312" t="s">
        <v>164</v>
      </c>
      <c r="D612" s="316"/>
      <c r="E612" s="316"/>
      <c r="F612" s="316"/>
      <c r="G612" s="316"/>
      <c r="H612" s="316"/>
      <c r="I612" s="316"/>
      <c r="J612" s="316"/>
      <c r="K612" s="316"/>
      <c r="L612" s="316"/>
      <c r="M612" s="316"/>
      <c r="N612" s="482"/>
      <c r="O612" s="316"/>
      <c r="P612" s="316"/>
      <c r="Q612" s="316"/>
      <c r="R612" s="316"/>
      <c r="S612" s="316"/>
      <c r="T612" s="316"/>
      <c r="U612" s="316"/>
      <c r="V612" s="316"/>
      <c r="W612" s="316"/>
      <c r="X612" s="316"/>
      <c r="Y612" s="425">
        <f>Y611</f>
        <v>0</v>
      </c>
      <c r="Z612" s="425">
        <f t="shared" ref="Z612" si="1767">Z611</f>
        <v>0</v>
      </c>
      <c r="AA612" s="425">
        <f t="shared" ref="AA612" si="1768">AA611</f>
        <v>0</v>
      </c>
      <c r="AB612" s="425">
        <f t="shared" ref="AB612" si="1769">AB611</f>
        <v>0</v>
      </c>
      <c r="AC612" s="425">
        <f t="shared" ref="AC612" si="1770">AC611</f>
        <v>0</v>
      </c>
      <c r="AD612" s="425">
        <f t="shared" ref="AD612" si="1771">AD611</f>
        <v>0</v>
      </c>
      <c r="AE612" s="425">
        <f t="shared" ref="AE612" si="1772">AE611</f>
        <v>0</v>
      </c>
      <c r="AF612" s="425">
        <f t="shared" ref="AF612" si="1773">AF611</f>
        <v>0</v>
      </c>
      <c r="AG612" s="425">
        <f t="shared" ref="AG612" si="1774">AG611</f>
        <v>0</v>
      </c>
      <c r="AH612" s="425">
        <f t="shared" ref="AH612" si="1775">AH611</f>
        <v>0</v>
      </c>
      <c r="AI612" s="425">
        <f t="shared" ref="AI612" si="1776">AI611</f>
        <v>0</v>
      </c>
      <c r="AJ612" s="425">
        <f t="shared" ref="AJ612" si="1777">AJ611</f>
        <v>0</v>
      </c>
      <c r="AK612" s="425">
        <f t="shared" ref="AK612" si="1778">AK611</f>
        <v>0</v>
      </c>
      <c r="AL612" s="425">
        <f t="shared" ref="AL612" si="1779">AL611</f>
        <v>0</v>
      </c>
      <c r="AM612" s="861"/>
    </row>
    <row r="613" spans="1:39" ht="15" hidden="1" outlineLevel="1">
      <c r="A613" s="554"/>
      <c r="B613" s="315"/>
      <c r="C613" s="326"/>
      <c r="D613" s="325"/>
      <c r="E613" s="325"/>
      <c r="F613" s="325"/>
      <c r="G613" s="325"/>
      <c r="H613" s="325"/>
      <c r="I613" s="325"/>
      <c r="J613" s="325"/>
      <c r="K613" s="325"/>
      <c r="L613" s="325"/>
      <c r="M613" s="325"/>
      <c r="N613" s="312"/>
      <c r="O613" s="325"/>
      <c r="P613" s="325"/>
      <c r="Q613" s="325"/>
      <c r="R613" s="325"/>
      <c r="S613" s="325"/>
      <c r="T613" s="325"/>
      <c r="U613" s="325"/>
      <c r="V613" s="325"/>
      <c r="W613" s="325"/>
      <c r="X613" s="325"/>
      <c r="Y613" s="426"/>
      <c r="Z613" s="426"/>
      <c r="AA613" s="426"/>
      <c r="AB613" s="426"/>
      <c r="AC613" s="426"/>
      <c r="AD613" s="426"/>
      <c r="AE613" s="426"/>
      <c r="AF613" s="426"/>
      <c r="AG613" s="426"/>
      <c r="AH613" s="426"/>
      <c r="AI613" s="426"/>
      <c r="AJ613" s="426"/>
      <c r="AK613" s="426"/>
      <c r="AL613" s="426"/>
      <c r="AM613" s="327"/>
    </row>
    <row r="614" spans="1:39" ht="15.75" hidden="1" customHeight="1" outlineLevel="1">
      <c r="A614" s="554">
        <v>5</v>
      </c>
      <c r="B614" s="834" t="s">
        <v>99</v>
      </c>
      <c r="C614" s="312" t="s">
        <v>25</v>
      </c>
      <c r="D614" s="316"/>
      <c r="E614" s="316"/>
      <c r="F614" s="316"/>
      <c r="G614" s="316"/>
      <c r="H614" s="316"/>
      <c r="I614" s="316"/>
      <c r="J614" s="316"/>
      <c r="K614" s="316"/>
      <c r="L614" s="316"/>
      <c r="M614" s="316"/>
      <c r="N614" s="312"/>
      <c r="O614" s="316"/>
      <c r="P614" s="316"/>
      <c r="Q614" s="316"/>
      <c r="R614" s="316"/>
      <c r="S614" s="316"/>
      <c r="T614" s="316"/>
      <c r="U614" s="316"/>
      <c r="V614" s="316"/>
      <c r="W614" s="316"/>
      <c r="X614" s="316"/>
      <c r="Y614" s="424"/>
      <c r="Z614" s="424"/>
      <c r="AA614" s="424"/>
      <c r="AB614" s="424"/>
      <c r="AC614" s="424"/>
      <c r="AD614" s="424"/>
      <c r="AE614" s="424"/>
      <c r="AF614" s="424"/>
      <c r="AG614" s="424"/>
      <c r="AH614" s="424"/>
      <c r="AI614" s="424"/>
      <c r="AJ614" s="424"/>
      <c r="AK614" s="424"/>
      <c r="AL614" s="424"/>
      <c r="AM614" s="860">
        <f>SUM(Y614:AL614)</f>
        <v>0</v>
      </c>
    </row>
    <row r="615" spans="1:39" ht="15" hidden="1" outlineLevel="1">
      <c r="A615" s="554"/>
      <c r="B615" s="315" t="s">
        <v>313</v>
      </c>
      <c r="C615" s="312" t="s">
        <v>164</v>
      </c>
      <c r="D615" s="316"/>
      <c r="E615" s="316"/>
      <c r="F615" s="316"/>
      <c r="G615" s="316"/>
      <c r="H615" s="316"/>
      <c r="I615" s="316"/>
      <c r="J615" s="316"/>
      <c r="K615" s="316"/>
      <c r="L615" s="316"/>
      <c r="M615" s="316"/>
      <c r="N615" s="482"/>
      <c r="O615" s="316"/>
      <c r="P615" s="316"/>
      <c r="Q615" s="316"/>
      <c r="R615" s="316"/>
      <c r="S615" s="316"/>
      <c r="T615" s="316"/>
      <c r="U615" s="316"/>
      <c r="V615" s="316"/>
      <c r="W615" s="316"/>
      <c r="X615" s="316"/>
      <c r="Y615" s="425">
        <f>Y614</f>
        <v>0</v>
      </c>
      <c r="Z615" s="425">
        <f t="shared" ref="Z615" si="1780">Z614</f>
        <v>0</v>
      </c>
      <c r="AA615" s="425">
        <f t="shared" ref="AA615" si="1781">AA614</f>
        <v>0</v>
      </c>
      <c r="AB615" s="425">
        <f t="shared" ref="AB615" si="1782">AB614</f>
        <v>0</v>
      </c>
      <c r="AC615" s="425">
        <f t="shared" ref="AC615" si="1783">AC614</f>
        <v>0</v>
      </c>
      <c r="AD615" s="425">
        <f t="shared" ref="AD615" si="1784">AD614</f>
        <v>0</v>
      </c>
      <c r="AE615" s="425">
        <f t="shared" ref="AE615" si="1785">AE614</f>
        <v>0</v>
      </c>
      <c r="AF615" s="425">
        <f t="shared" ref="AF615" si="1786">AF614</f>
        <v>0</v>
      </c>
      <c r="AG615" s="425">
        <f t="shared" ref="AG615" si="1787">AG614</f>
        <v>0</v>
      </c>
      <c r="AH615" s="425">
        <f t="shared" ref="AH615" si="1788">AH614</f>
        <v>0</v>
      </c>
      <c r="AI615" s="425">
        <f t="shared" ref="AI615" si="1789">AI614</f>
        <v>0</v>
      </c>
      <c r="AJ615" s="425">
        <f t="shared" ref="AJ615" si="1790">AJ614</f>
        <v>0</v>
      </c>
      <c r="AK615" s="425">
        <f t="shared" ref="AK615" si="1791">AK614</f>
        <v>0</v>
      </c>
      <c r="AL615" s="425">
        <f t="shared" ref="AL615" si="1792">AL614</f>
        <v>0</v>
      </c>
      <c r="AM615" s="861"/>
    </row>
    <row r="616" spans="1:39" ht="15" hidden="1" outlineLevel="1">
      <c r="A616" s="554"/>
      <c r="B616" s="315"/>
      <c r="C616" s="312"/>
      <c r="D616" s="312"/>
      <c r="E616" s="312"/>
      <c r="F616" s="312"/>
      <c r="G616" s="312"/>
      <c r="H616" s="312"/>
      <c r="I616" s="312"/>
      <c r="J616" s="312"/>
      <c r="K616" s="312"/>
      <c r="L616" s="312"/>
      <c r="M616" s="312"/>
      <c r="N616" s="312"/>
      <c r="O616" s="312"/>
      <c r="P616" s="312"/>
      <c r="Q616" s="312"/>
      <c r="R616" s="312"/>
      <c r="S616" s="312"/>
      <c r="T616" s="312"/>
      <c r="U616" s="312"/>
      <c r="V616" s="312"/>
      <c r="W616" s="312"/>
      <c r="X616" s="312"/>
      <c r="Y616" s="436"/>
      <c r="Z616" s="437"/>
      <c r="AA616" s="437"/>
      <c r="AB616" s="437"/>
      <c r="AC616" s="437"/>
      <c r="AD616" s="437"/>
      <c r="AE616" s="437"/>
      <c r="AF616" s="437"/>
      <c r="AG616" s="437"/>
      <c r="AH616" s="437"/>
      <c r="AI616" s="437"/>
      <c r="AJ616" s="437"/>
      <c r="AK616" s="437"/>
      <c r="AL616" s="437"/>
      <c r="AM616" s="861"/>
    </row>
    <row r="617" spans="1:39" ht="15.6" hidden="1" outlineLevel="1">
      <c r="A617" s="554"/>
      <c r="B617" s="340" t="s">
        <v>512</v>
      </c>
      <c r="C617" s="310"/>
      <c r="D617" s="310"/>
      <c r="E617" s="310"/>
      <c r="F617" s="310"/>
      <c r="G617" s="310"/>
      <c r="H617" s="310"/>
      <c r="I617" s="310"/>
      <c r="J617" s="310"/>
      <c r="K617" s="310"/>
      <c r="L617" s="310"/>
      <c r="M617" s="310"/>
      <c r="N617" s="311"/>
      <c r="O617" s="310"/>
      <c r="P617" s="310"/>
      <c r="Q617" s="310"/>
      <c r="R617" s="310"/>
      <c r="S617" s="310"/>
      <c r="T617" s="310"/>
      <c r="U617" s="310"/>
      <c r="V617" s="310"/>
      <c r="W617" s="310"/>
      <c r="X617" s="310"/>
      <c r="Y617" s="428"/>
      <c r="Z617" s="428"/>
      <c r="AA617" s="428"/>
      <c r="AB617" s="428"/>
      <c r="AC617" s="428"/>
      <c r="AD617" s="428"/>
      <c r="AE617" s="428"/>
      <c r="AF617" s="428"/>
      <c r="AG617" s="428"/>
      <c r="AH617" s="428"/>
      <c r="AI617" s="428"/>
      <c r="AJ617" s="428"/>
      <c r="AK617" s="428"/>
      <c r="AL617" s="428"/>
      <c r="AM617" s="862"/>
    </row>
    <row r="618" spans="1:39" ht="15" hidden="1" outlineLevel="1">
      <c r="A618" s="554">
        <v>6</v>
      </c>
      <c r="B618" s="442" t="s">
        <v>100</v>
      </c>
      <c r="C618" s="312" t="s">
        <v>25</v>
      </c>
      <c r="D618" s="316"/>
      <c r="E618" s="316"/>
      <c r="F618" s="316"/>
      <c r="G618" s="316"/>
      <c r="H618" s="316"/>
      <c r="I618" s="316"/>
      <c r="J618" s="316"/>
      <c r="K618" s="316"/>
      <c r="L618" s="316"/>
      <c r="M618" s="316"/>
      <c r="N618" s="316">
        <v>12</v>
      </c>
      <c r="O618" s="316"/>
      <c r="P618" s="316"/>
      <c r="Q618" s="316"/>
      <c r="R618" s="316"/>
      <c r="S618" s="316"/>
      <c r="T618" s="316"/>
      <c r="U618" s="316"/>
      <c r="V618" s="316"/>
      <c r="W618" s="316"/>
      <c r="X618" s="316"/>
      <c r="Y618" s="429"/>
      <c r="Z618" s="424"/>
      <c r="AA618" s="424"/>
      <c r="AB618" s="424"/>
      <c r="AC618" s="424"/>
      <c r="AD618" s="424"/>
      <c r="AE618" s="424"/>
      <c r="AF618" s="429"/>
      <c r="AG618" s="429"/>
      <c r="AH618" s="429"/>
      <c r="AI618" s="429"/>
      <c r="AJ618" s="429"/>
      <c r="AK618" s="429"/>
      <c r="AL618" s="429"/>
      <c r="AM618" s="860">
        <f>SUM(Y618:AL618)</f>
        <v>0</v>
      </c>
    </row>
    <row r="619" spans="1:39" ht="15" hidden="1" outlineLevel="1">
      <c r="A619" s="554"/>
      <c r="B619" s="315" t="s">
        <v>313</v>
      </c>
      <c r="C619" s="312" t="s">
        <v>164</v>
      </c>
      <c r="D619" s="316"/>
      <c r="E619" s="316"/>
      <c r="F619" s="316"/>
      <c r="G619" s="316"/>
      <c r="H619" s="316"/>
      <c r="I619" s="316"/>
      <c r="J619" s="316"/>
      <c r="K619" s="316"/>
      <c r="L619" s="316"/>
      <c r="M619" s="316"/>
      <c r="N619" s="316">
        <f>N618</f>
        <v>12</v>
      </c>
      <c r="O619" s="316"/>
      <c r="P619" s="316"/>
      <c r="Q619" s="316"/>
      <c r="R619" s="316"/>
      <c r="S619" s="316"/>
      <c r="T619" s="316"/>
      <c r="U619" s="316"/>
      <c r="V619" s="316"/>
      <c r="W619" s="316"/>
      <c r="X619" s="316"/>
      <c r="Y619" s="425">
        <f>Y618</f>
        <v>0</v>
      </c>
      <c r="Z619" s="425">
        <f t="shared" ref="Z619" si="1793">Z618</f>
        <v>0</v>
      </c>
      <c r="AA619" s="425">
        <f t="shared" ref="AA619" si="1794">AA618</f>
        <v>0</v>
      </c>
      <c r="AB619" s="425">
        <f t="shared" ref="AB619" si="1795">AB618</f>
        <v>0</v>
      </c>
      <c r="AC619" s="425">
        <f t="shared" ref="AC619" si="1796">AC618</f>
        <v>0</v>
      </c>
      <c r="AD619" s="425">
        <f t="shared" ref="AD619" si="1797">AD618</f>
        <v>0</v>
      </c>
      <c r="AE619" s="425">
        <f t="shared" ref="AE619" si="1798">AE618</f>
        <v>0</v>
      </c>
      <c r="AF619" s="425">
        <f t="shared" ref="AF619" si="1799">AF618</f>
        <v>0</v>
      </c>
      <c r="AG619" s="425">
        <f t="shared" ref="AG619" si="1800">AG618</f>
        <v>0</v>
      </c>
      <c r="AH619" s="425">
        <f t="shared" ref="AH619" si="1801">AH618</f>
        <v>0</v>
      </c>
      <c r="AI619" s="425">
        <f t="shared" ref="AI619" si="1802">AI618</f>
        <v>0</v>
      </c>
      <c r="AJ619" s="425">
        <f t="shared" ref="AJ619" si="1803">AJ618</f>
        <v>0</v>
      </c>
      <c r="AK619" s="425">
        <f t="shared" ref="AK619" si="1804">AK618</f>
        <v>0</v>
      </c>
      <c r="AL619" s="425">
        <f t="shared" ref="AL619" si="1805">AL618</f>
        <v>0</v>
      </c>
      <c r="AM619" s="863"/>
    </row>
    <row r="620" spans="1:39" ht="15" hidden="1" outlineLevel="1">
      <c r="A620" s="554"/>
      <c r="B620" s="331"/>
      <c r="C620" s="333"/>
      <c r="D620" s="312"/>
      <c r="E620" s="312"/>
      <c r="F620" s="312"/>
      <c r="G620" s="312"/>
      <c r="H620" s="312"/>
      <c r="I620" s="312"/>
      <c r="J620" s="312"/>
      <c r="K620" s="312"/>
      <c r="L620" s="312"/>
      <c r="M620" s="312"/>
      <c r="N620" s="312"/>
      <c r="O620" s="312"/>
      <c r="P620" s="312"/>
      <c r="Q620" s="312"/>
      <c r="R620" s="312"/>
      <c r="S620" s="312"/>
      <c r="T620" s="312"/>
      <c r="U620" s="312"/>
      <c r="V620" s="312"/>
      <c r="W620" s="312"/>
      <c r="X620" s="312"/>
      <c r="Y620" s="430"/>
      <c r="Z620" s="430"/>
      <c r="AA620" s="430"/>
      <c r="AB620" s="430"/>
      <c r="AC620" s="430"/>
      <c r="AD620" s="430"/>
      <c r="AE620" s="430"/>
      <c r="AF620" s="430"/>
      <c r="AG620" s="430"/>
      <c r="AH620" s="430"/>
      <c r="AI620" s="430"/>
      <c r="AJ620" s="430"/>
      <c r="AK620" s="430"/>
      <c r="AL620" s="430"/>
      <c r="AM620" s="864"/>
    </row>
    <row r="621" spans="1:39" ht="30" hidden="1" outlineLevel="1">
      <c r="A621" s="554">
        <v>7</v>
      </c>
      <c r="B621" s="442" t="s">
        <v>101</v>
      </c>
      <c r="C621" s="312" t="s">
        <v>25</v>
      </c>
      <c r="D621" s="316"/>
      <c r="E621" s="316"/>
      <c r="F621" s="316"/>
      <c r="G621" s="316"/>
      <c r="H621" s="316"/>
      <c r="I621" s="316"/>
      <c r="J621" s="316"/>
      <c r="K621" s="316"/>
      <c r="L621" s="316"/>
      <c r="M621" s="316"/>
      <c r="N621" s="316">
        <v>12</v>
      </c>
      <c r="O621" s="316"/>
      <c r="P621" s="316"/>
      <c r="Q621" s="316"/>
      <c r="R621" s="316"/>
      <c r="S621" s="316"/>
      <c r="T621" s="316"/>
      <c r="U621" s="316"/>
      <c r="V621" s="316"/>
      <c r="W621" s="316"/>
      <c r="X621" s="316"/>
      <c r="Y621" s="429"/>
      <c r="Z621" s="424"/>
      <c r="AA621" s="424"/>
      <c r="AB621" s="424"/>
      <c r="AC621" s="424"/>
      <c r="AD621" s="424"/>
      <c r="AE621" s="424"/>
      <c r="AF621" s="429"/>
      <c r="AG621" s="429"/>
      <c r="AH621" s="429"/>
      <c r="AI621" s="429"/>
      <c r="AJ621" s="429"/>
      <c r="AK621" s="429"/>
      <c r="AL621" s="429"/>
      <c r="AM621" s="860">
        <f>SUM(Y621:AL621)</f>
        <v>0</v>
      </c>
    </row>
    <row r="622" spans="1:39" ht="15" hidden="1" outlineLevel="1">
      <c r="A622" s="554"/>
      <c r="B622" s="315" t="s">
        <v>313</v>
      </c>
      <c r="C622" s="312" t="s">
        <v>164</v>
      </c>
      <c r="D622" s="316"/>
      <c r="E622" s="316"/>
      <c r="F622" s="316"/>
      <c r="G622" s="316"/>
      <c r="H622" s="316"/>
      <c r="I622" s="316"/>
      <c r="J622" s="316"/>
      <c r="K622" s="316"/>
      <c r="L622" s="316"/>
      <c r="M622" s="316"/>
      <c r="N622" s="316">
        <f>N621</f>
        <v>12</v>
      </c>
      <c r="O622" s="316"/>
      <c r="P622" s="316"/>
      <c r="Q622" s="316"/>
      <c r="R622" s="316"/>
      <c r="S622" s="316"/>
      <c r="T622" s="316"/>
      <c r="U622" s="316"/>
      <c r="V622" s="316"/>
      <c r="W622" s="316"/>
      <c r="X622" s="316"/>
      <c r="Y622" s="425">
        <f>Y621</f>
        <v>0</v>
      </c>
      <c r="Z622" s="425">
        <f t="shared" ref="Z622" si="1806">Z621</f>
        <v>0</v>
      </c>
      <c r="AA622" s="425">
        <f t="shared" ref="AA622" si="1807">AA621</f>
        <v>0</v>
      </c>
      <c r="AB622" s="425">
        <f t="shared" ref="AB622" si="1808">AB621</f>
        <v>0</v>
      </c>
      <c r="AC622" s="425">
        <f t="shared" ref="AC622" si="1809">AC621</f>
        <v>0</v>
      </c>
      <c r="AD622" s="425">
        <f t="shared" ref="AD622" si="1810">AD621</f>
        <v>0</v>
      </c>
      <c r="AE622" s="425">
        <f t="shared" ref="AE622" si="1811">AE621</f>
        <v>0</v>
      </c>
      <c r="AF622" s="425">
        <f t="shared" ref="AF622" si="1812">AF621</f>
        <v>0</v>
      </c>
      <c r="AG622" s="425">
        <f t="shared" ref="AG622" si="1813">AG621</f>
        <v>0</v>
      </c>
      <c r="AH622" s="425">
        <f t="shared" ref="AH622" si="1814">AH621</f>
        <v>0</v>
      </c>
      <c r="AI622" s="425">
        <f t="shared" ref="AI622" si="1815">AI621</f>
        <v>0</v>
      </c>
      <c r="AJ622" s="425">
        <f t="shared" ref="AJ622" si="1816">AJ621</f>
        <v>0</v>
      </c>
      <c r="AK622" s="425">
        <f t="shared" ref="AK622" si="1817">AK621</f>
        <v>0</v>
      </c>
      <c r="AL622" s="425">
        <f t="shared" ref="AL622" si="1818">AL621</f>
        <v>0</v>
      </c>
      <c r="AM622" s="863"/>
    </row>
    <row r="623" spans="1:39" ht="15" hidden="1" outlineLevel="1">
      <c r="A623" s="554"/>
      <c r="B623" s="335"/>
      <c r="C623" s="333"/>
      <c r="D623" s="312"/>
      <c r="E623" s="312"/>
      <c r="F623" s="312"/>
      <c r="G623" s="312"/>
      <c r="H623" s="312"/>
      <c r="I623" s="312"/>
      <c r="J623" s="312"/>
      <c r="K623" s="312"/>
      <c r="L623" s="312"/>
      <c r="M623" s="312"/>
      <c r="N623" s="312"/>
      <c r="O623" s="312"/>
      <c r="P623" s="312"/>
      <c r="Q623" s="312"/>
      <c r="R623" s="312"/>
      <c r="S623" s="312"/>
      <c r="T623" s="312"/>
      <c r="U623" s="312"/>
      <c r="V623" s="312"/>
      <c r="W623" s="312"/>
      <c r="X623" s="312"/>
      <c r="Y623" s="430"/>
      <c r="Z623" s="431"/>
      <c r="AA623" s="430"/>
      <c r="AB623" s="430"/>
      <c r="AC623" s="430"/>
      <c r="AD623" s="430"/>
      <c r="AE623" s="430"/>
      <c r="AF623" s="430"/>
      <c r="AG623" s="430"/>
      <c r="AH623" s="430"/>
      <c r="AI623" s="430"/>
      <c r="AJ623" s="430"/>
      <c r="AK623" s="430"/>
      <c r="AL623" s="430"/>
      <c r="AM623" s="864"/>
    </row>
    <row r="624" spans="1:39" ht="30" hidden="1" outlineLevel="1">
      <c r="A624" s="554">
        <v>8</v>
      </c>
      <c r="B624" s="442" t="s">
        <v>102</v>
      </c>
      <c r="C624" s="312" t="s">
        <v>25</v>
      </c>
      <c r="D624" s="316"/>
      <c r="E624" s="316"/>
      <c r="F624" s="316"/>
      <c r="G624" s="316"/>
      <c r="H624" s="316"/>
      <c r="I624" s="316"/>
      <c r="J624" s="316"/>
      <c r="K624" s="316"/>
      <c r="L624" s="316"/>
      <c r="M624" s="316"/>
      <c r="N624" s="316">
        <v>12</v>
      </c>
      <c r="O624" s="316"/>
      <c r="P624" s="316"/>
      <c r="Q624" s="316"/>
      <c r="R624" s="316"/>
      <c r="S624" s="316"/>
      <c r="T624" s="316"/>
      <c r="U624" s="316"/>
      <c r="V624" s="316"/>
      <c r="W624" s="316"/>
      <c r="X624" s="316"/>
      <c r="Y624" s="429"/>
      <c r="Z624" s="424"/>
      <c r="AA624" s="424"/>
      <c r="AB624" s="424"/>
      <c r="AC624" s="424"/>
      <c r="AD624" s="424"/>
      <c r="AE624" s="424"/>
      <c r="AF624" s="429"/>
      <c r="AG624" s="429"/>
      <c r="AH624" s="429"/>
      <c r="AI624" s="429"/>
      <c r="AJ624" s="429"/>
      <c r="AK624" s="429"/>
      <c r="AL624" s="429"/>
      <c r="AM624" s="860">
        <f>SUM(Y624:AL624)</f>
        <v>0</v>
      </c>
    </row>
    <row r="625" spans="1:39" ht="15" hidden="1" outlineLevel="1">
      <c r="A625" s="554"/>
      <c r="B625" s="315" t="s">
        <v>313</v>
      </c>
      <c r="C625" s="312" t="s">
        <v>164</v>
      </c>
      <c r="D625" s="316"/>
      <c r="E625" s="316"/>
      <c r="F625" s="316"/>
      <c r="G625" s="316"/>
      <c r="H625" s="316"/>
      <c r="I625" s="316"/>
      <c r="J625" s="316"/>
      <c r="K625" s="316"/>
      <c r="L625" s="316"/>
      <c r="M625" s="316"/>
      <c r="N625" s="316">
        <f>N624</f>
        <v>12</v>
      </c>
      <c r="O625" s="316"/>
      <c r="P625" s="316"/>
      <c r="Q625" s="316"/>
      <c r="R625" s="316"/>
      <c r="S625" s="316"/>
      <c r="T625" s="316"/>
      <c r="U625" s="316"/>
      <c r="V625" s="316"/>
      <c r="W625" s="316"/>
      <c r="X625" s="316"/>
      <c r="Y625" s="425">
        <f>Y624</f>
        <v>0</v>
      </c>
      <c r="Z625" s="425">
        <f t="shared" ref="Z625" si="1819">Z624</f>
        <v>0</v>
      </c>
      <c r="AA625" s="425">
        <f t="shared" ref="AA625" si="1820">AA624</f>
        <v>0</v>
      </c>
      <c r="AB625" s="425">
        <f t="shared" ref="AB625" si="1821">AB624</f>
        <v>0</v>
      </c>
      <c r="AC625" s="425">
        <f t="shared" ref="AC625" si="1822">AC624</f>
        <v>0</v>
      </c>
      <c r="AD625" s="425">
        <f t="shared" ref="AD625" si="1823">AD624</f>
        <v>0</v>
      </c>
      <c r="AE625" s="425">
        <f t="shared" ref="AE625" si="1824">AE624</f>
        <v>0</v>
      </c>
      <c r="AF625" s="425">
        <f t="shared" ref="AF625" si="1825">AF624</f>
        <v>0</v>
      </c>
      <c r="AG625" s="425">
        <f t="shared" ref="AG625" si="1826">AG624</f>
        <v>0</v>
      </c>
      <c r="AH625" s="425">
        <f t="shared" ref="AH625" si="1827">AH624</f>
        <v>0</v>
      </c>
      <c r="AI625" s="425">
        <f t="shared" ref="AI625" si="1828">AI624</f>
        <v>0</v>
      </c>
      <c r="AJ625" s="425">
        <f t="shared" ref="AJ625" si="1829">AJ624</f>
        <v>0</v>
      </c>
      <c r="AK625" s="425">
        <f t="shared" ref="AK625" si="1830">AK624</f>
        <v>0</v>
      </c>
      <c r="AL625" s="425">
        <f t="shared" ref="AL625" si="1831">AL624</f>
        <v>0</v>
      </c>
      <c r="AM625" s="863"/>
    </row>
    <row r="626" spans="1:39" ht="15" hidden="1" outlineLevel="1">
      <c r="A626" s="554"/>
      <c r="B626" s="335"/>
      <c r="C626" s="333"/>
      <c r="D626" s="337"/>
      <c r="E626" s="337"/>
      <c r="F626" s="337"/>
      <c r="G626" s="337"/>
      <c r="H626" s="337"/>
      <c r="I626" s="337"/>
      <c r="J626" s="337"/>
      <c r="K626" s="337"/>
      <c r="L626" s="337"/>
      <c r="M626" s="337"/>
      <c r="N626" s="312"/>
      <c r="O626" s="337"/>
      <c r="P626" s="337"/>
      <c r="Q626" s="337"/>
      <c r="R626" s="337"/>
      <c r="S626" s="337"/>
      <c r="T626" s="337"/>
      <c r="U626" s="337"/>
      <c r="V626" s="337"/>
      <c r="W626" s="337"/>
      <c r="X626" s="337"/>
      <c r="Y626" s="430"/>
      <c r="Z626" s="431"/>
      <c r="AA626" s="430"/>
      <c r="AB626" s="430"/>
      <c r="AC626" s="430"/>
      <c r="AD626" s="430"/>
      <c r="AE626" s="430"/>
      <c r="AF626" s="430"/>
      <c r="AG626" s="430"/>
      <c r="AH626" s="430"/>
      <c r="AI626" s="430"/>
      <c r="AJ626" s="430"/>
      <c r="AK626" s="430"/>
      <c r="AL626" s="430"/>
      <c r="AM626" s="864"/>
    </row>
    <row r="627" spans="1:39" ht="30" hidden="1" outlineLevel="1">
      <c r="A627" s="554">
        <v>9</v>
      </c>
      <c r="B627" s="442" t="s">
        <v>103</v>
      </c>
      <c r="C627" s="312" t="s">
        <v>25</v>
      </c>
      <c r="D627" s="316"/>
      <c r="E627" s="316"/>
      <c r="F627" s="316"/>
      <c r="G627" s="316"/>
      <c r="H627" s="316"/>
      <c r="I627" s="316"/>
      <c r="J627" s="316"/>
      <c r="K627" s="316"/>
      <c r="L627" s="316"/>
      <c r="M627" s="316"/>
      <c r="N627" s="316">
        <v>12</v>
      </c>
      <c r="O627" s="316"/>
      <c r="P627" s="316"/>
      <c r="Q627" s="316"/>
      <c r="R627" s="316"/>
      <c r="S627" s="316"/>
      <c r="T627" s="316"/>
      <c r="U627" s="316"/>
      <c r="V627" s="316"/>
      <c r="W627" s="316"/>
      <c r="X627" s="316"/>
      <c r="Y627" s="429"/>
      <c r="Z627" s="424"/>
      <c r="AA627" s="424"/>
      <c r="AB627" s="424"/>
      <c r="AC627" s="424"/>
      <c r="AD627" s="424"/>
      <c r="AE627" s="424"/>
      <c r="AF627" s="429"/>
      <c r="AG627" s="429"/>
      <c r="AH627" s="429"/>
      <c r="AI627" s="429"/>
      <c r="AJ627" s="429"/>
      <c r="AK627" s="429"/>
      <c r="AL627" s="429"/>
      <c r="AM627" s="860">
        <f>SUM(Y627:AL627)</f>
        <v>0</v>
      </c>
    </row>
    <row r="628" spans="1:39" ht="15" hidden="1" outlineLevel="1">
      <c r="A628" s="554"/>
      <c r="B628" s="315" t="s">
        <v>313</v>
      </c>
      <c r="C628" s="312" t="s">
        <v>164</v>
      </c>
      <c r="D628" s="316"/>
      <c r="E628" s="316"/>
      <c r="F628" s="316"/>
      <c r="G628" s="316"/>
      <c r="H628" s="316"/>
      <c r="I628" s="316"/>
      <c r="J628" s="316"/>
      <c r="K628" s="316"/>
      <c r="L628" s="316"/>
      <c r="M628" s="316"/>
      <c r="N628" s="316">
        <f>N627</f>
        <v>12</v>
      </c>
      <c r="O628" s="316"/>
      <c r="P628" s="316"/>
      <c r="Q628" s="316"/>
      <c r="R628" s="316"/>
      <c r="S628" s="316"/>
      <c r="T628" s="316"/>
      <c r="U628" s="316"/>
      <c r="V628" s="316"/>
      <c r="W628" s="316"/>
      <c r="X628" s="316"/>
      <c r="Y628" s="425">
        <f>Y627</f>
        <v>0</v>
      </c>
      <c r="Z628" s="425">
        <f t="shared" ref="Z628" si="1832">Z627</f>
        <v>0</v>
      </c>
      <c r="AA628" s="425">
        <f t="shared" ref="AA628" si="1833">AA627</f>
        <v>0</v>
      </c>
      <c r="AB628" s="425">
        <f t="shared" ref="AB628" si="1834">AB627</f>
        <v>0</v>
      </c>
      <c r="AC628" s="425">
        <f t="shared" ref="AC628" si="1835">AC627</f>
        <v>0</v>
      </c>
      <c r="AD628" s="425">
        <f t="shared" ref="AD628" si="1836">AD627</f>
        <v>0</v>
      </c>
      <c r="AE628" s="425">
        <f t="shared" ref="AE628" si="1837">AE627</f>
        <v>0</v>
      </c>
      <c r="AF628" s="425">
        <f t="shared" ref="AF628" si="1838">AF627</f>
        <v>0</v>
      </c>
      <c r="AG628" s="425">
        <f t="shared" ref="AG628" si="1839">AG627</f>
        <v>0</v>
      </c>
      <c r="AH628" s="425">
        <f t="shared" ref="AH628" si="1840">AH627</f>
        <v>0</v>
      </c>
      <c r="AI628" s="425">
        <f t="shared" ref="AI628" si="1841">AI627</f>
        <v>0</v>
      </c>
      <c r="AJ628" s="425">
        <f t="shared" ref="AJ628" si="1842">AJ627</f>
        <v>0</v>
      </c>
      <c r="AK628" s="425">
        <f t="shared" ref="AK628" si="1843">AK627</f>
        <v>0</v>
      </c>
      <c r="AL628" s="425">
        <f t="shared" ref="AL628" si="1844">AL627</f>
        <v>0</v>
      </c>
      <c r="AM628" s="863"/>
    </row>
    <row r="629" spans="1:39" ht="15" hidden="1" outlineLevel="1">
      <c r="A629" s="554"/>
      <c r="B629" s="335"/>
      <c r="C629" s="333"/>
      <c r="D629" s="337"/>
      <c r="E629" s="337"/>
      <c r="F629" s="337"/>
      <c r="G629" s="337"/>
      <c r="H629" s="337"/>
      <c r="I629" s="337"/>
      <c r="J629" s="337"/>
      <c r="K629" s="337"/>
      <c r="L629" s="337"/>
      <c r="M629" s="337"/>
      <c r="N629" s="312"/>
      <c r="O629" s="337"/>
      <c r="P629" s="337"/>
      <c r="Q629" s="337"/>
      <c r="R629" s="337"/>
      <c r="S629" s="337"/>
      <c r="T629" s="337"/>
      <c r="U629" s="337"/>
      <c r="V629" s="337"/>
      <c r="W629" s="337"/>
      <c r="X629" s="337"/>
      <c r="Y629" s="430"/>
      <c r="Z629" s="430"/>
      <c r="AA629" s="430"/>
      <c r="AB629" s="430"/>
      <c r="AC629" s="430"/>
      <c r="AD629" s="430"/>
      <c r="AE629" s="430"/>
      <c r="AF629" s="430"/>
      <c r="AG629" s="430"/>
      <c r="AH629" s="430"/>
      <c r="AI629" s="430"/>
      <c r="AJ629" s="430"/>
      <c r="AK629" s="430"/>
      <c r="AL629" s="430"/>
      <c r="AM629" s="864"/>
    </row>
    <row r="630" spans="1:39" ht="30" hidden="1" outlineLevel="1">
      <c r="A630" s="554">
        <v>10</v>
      </c>
      <c r="B630" s="442" t="s">
        <v>104</v>
      </c>
      <c r="C630" s="312" t="s">
        <v>25</v>
      </c>
      <c r="D630" s="316"/>
      <c r="E630" s="316"/>
      <c r="F630" s="316"/>
      <c r="G630" s="316"/>
      <c r="H630" s="316"/>
      <c r="I630" s="316"/>
      <c r="J630" s="316"/>
      <c r="K630" s="316"/>
      <c r="L630" s="316"/>
      <c r="M630" s="316"/>
      <c r="N630" s="316">
        <v>3</v>
      </c>
      <c r="O630" s="316"/>
      <c r="P630" s="316"/>
      <c r="Q630" s="316"/>
      <c r="R630" s="316"/>
      <c r="S630" s="316"/>
      <c r="T630" s="316"/>
      <c r="U630" s="316"/>
      <c r="V630" s="316"/>
      <c r="W630" s="316"/>
      <c r="X630" s="316"/>
      <c r="Y630" s="429"/>
      <c r="Z630" s="424"/>
      <c r="AA630" s="424"/>
      <c r="AB630" s="424"/>
      <c r="AC630" s="424"/>
      <c r="AD630" s="424"/>
      <c r="AE630" s="424"/>
      <c r="AF630" s="429"/>
      <c r="AG630" s="429"/>
      <c r="AH630" s="429"/>
      <c r="AI630" s="429"/>
      <c r="AJ630" s="429"/>
      <c r="AK630" s="429"/>
      <c r="AL630" s="429"/>
      <c r="AM630" s="860">
        <f>SUM(Y630:AL630)</f>
        <v>0</v>
      </c>
    </row>
    <row r="631" spans="1:39" ht="15" hidden="1" outlineLevel="1">
      <c r="A631" s="554"/>
      <c r="B631" s="315" t="s">
        <v>313</v>
      </c>
      <c r="C631" s="312" t="s">
        <v>164</v>
      </c>
      <c r="D631" s="316"/>
      <c r="E631" s="316"/>
      <c r="F631" s="316"/>
      <c r="G631" s="316"/>
      <c r="H631" s="316"/>
      <c r="I631" s="316"/>
      <c r="J631" s="316"/>
      <c r="K631" s="316"/>
      <c r="L631" s="316"/>
      <c r="M631" s="316"/>
      <c r="N631" s="316">
        <f>N630</f>
        <v>3</v>
      </c>
      <c r="O631" s="316"/>
      <c r="P631" s="316"/>
      <c r="Q631" s="316"/>
      <c r="R631" s="316"/>
      <c r="S631" s="316"/>
      <c r="T631" s="316"/>
      <c r="U631" s="316"/>
      <c r="V631" s="316"/>
      <c r="W631" s="316"/>
      <c r="X631" s="316"/>
      <c r="Y631" s="425">
        <f>Y630</f>
        <v>0</v>
      </c>
      <c r="Z631" s="425">
        <f t="shared" ref="Z631" si="1845">Z630</f>
        <v>0</v>
      </c>
      <c r="AA631" s="425">
        <f t="shared" ref="AA631" si="1846">AA630</f>
        <v>0</v>
      </c>
      <c r="AB631" s="425">
        <f t="shared" ref="AB631" si="1847">AB630</f>
        <v>0</v>
      </c>
      <c r="AC631" s="425">
        <f t="shared" ref="AC631" si="1848">AC630</f>
        <v>0</v>
      </c>
      <c r="AD631" s="425">
        <f t="shared" ref="AD631" si="1849">AD630</f>
        <v>0</v>
      </c>
      <c r="AE631" s="425">
        <f t="shared" ref="AE631" si="1850">AE630</f>
        <v>0</v>
      </c>
      <c r="AF631" s="425">
        <f t="shared" ref="AF631" si="1851">AF630</f>
        <v>0</v>
      </c>
      <c r="AG631" s="425">
        <f t="shared" ref="AG631" si="1852">AG630</f>
        <v>0</v>
      </c>
      <c r="AH631" s="425">
        <f t="shared" ref="AH631" si="1853">AH630</f>
        <v>0</v>
      </c>
      <c r="AI631" s="425">
        <f t="shared" ref="AI631" si="1854">AI630</f>
        <v>0</v>
      </c>
      <c r="AJ631" s="425">
        <f t="shared" ref="AJ631" si="1855">AJ630</f>
        <v>0</v>
      </c>
      <c r="AK631" s="425">
        <f t="shared" ref="AK631" si="1856">AK630</f>
        <v>0</v>
      </c>
      <c r="AL631" s="425">
        <f t="shared" ref="AL631" si="1857">AL630</f>
        <v>0</v>
      </c>
      <c r="AM631" s="863"/>
    </row>
    <row r="632" spans="1:39" ht="15" hidden="1" outlineLevel="1">
      <c r="A632" s="554"/>
      <c r="B632" s="335"/>
      <c r="C632" s="333"/>
      <c r="D632" s="337"/>
      <c r="E632" s="337"/>
      <c r="F632" s="337"/>
      <c r="G632" s="337"/>
      <c r="H632" s="337"/>
      <c r="I632" s="337"/>
      <c r="J632" s="337"/>
      <c r="K632" s="337"/>
      <c r="L632" s="337"/>
      <c r="M632" s="337"/>
      <c r="N632" s="312"/>
      <c r="O632" s="337"/>
      <c r="P632" s="337"/>
      <c r="Q632" s="337"/>
      <c r="R632" s="337"/>
      <c r="S632" s="337"/>
      <c r="T632" s="337"/>
      <c r="U632" s="337"/>
      <c r="V632" s="337"/>
      <c r="W632" s="337"/>
      <c r="X632" s="337"/>
      <c r="Y632" s="430"/>
      <c r="Z632" s="431"/>
      <c r="AA632" s="430"/>
      <c r="AB632" s="430"/>
      <c r="AC632" s="430"/>
      <c r="AD632" s="430"/>
      <c r="AE632" s="430"/>
      <c r="AF632" s="430"/>
      <c r="AG632" s="430"/>
      <c r="AH632" s="430"/>
      <c r="AI632" s="430"/>
      <c r="AJ632" s="430"/>
      <c r="AK632" s="430"/>
      <c r="AL632" s="430"/>
      <c r="AM632" s="864"/>
    </row>
    <row r="633" spans="1:39" ht="15.6" hidden="1" outlineLevel="1">
      <c r="A633" s="554"/>
      <c r="B633" s="309" t="s">
        <v>10</v>
      </c>
      <c r="C633" s="310"/>
      <c r="D633" s="310"/>
      <c r="E633" s="310"/>
      <c r="F633" s="310"/>
      <c r="G633" s="310"/>
      <c r="H633" s="310"/>
      <c r="I633" s="310"/>
      <c r="J633" s="310"/>
      <c r="K633" s="310"/>
      <c r="L633" s="310"/>
      <c r="M633" s="310"/>
      <c r="N633" s="311"/>
      <c r="O633" s="310"/>
      <c r="P633" s="310"/>
      <c r="Q633" s="310"/>
      <c r="R633" s="310"/>
      <c r="S633" s="310"/>
      <c r="T633" s="310"/>
      <c r="U633" s="310"/>
      <c r="V633" s="310"/>
      <c r="W633" s="310"/>
      <c r="X633" s="310"/>
      <c r="Y633" s="428"/>
      <c r="Z633" s="428"/>
      <c r="AA633" s="428"/>
      <c r="AB633" s="428"/>
      <c r="AC633" s="428"/>
      <c r="AD633" s="428"/>
      <c r="AE633" s="428"/>
      <c r="AF633" s="428"/>
      <c r="AG633" s="428"/>
      <c r="AH633" s="428"/>
      <c r="AI633" s="428"/>
      <c r="AJ633" s="428"/>
      <c r="AK633" s="428"/>
      <c r="AL633" s="428"/>
      <c r="AM633" s="862"/>
    </row>
    <row r="634" spans="1:39" ht="30" hidden="1" outlineLevel="1">
      <c r="A634" s="554">
        <v>11</v>
      </c>
      <c r="B634" s="442" t="s">
        <v>105</v>
      </c>
      <c r="C634" s="312" t="s">
        <v>25</v>
      </c>
      <c r="D634" s="316"/>
      <c r="E634" s="316"/>
      <c r="F634" s="316"/>
      <c r="G634" s="316"/>
      <c r="H634" s="316"/>
      <c r="I634" s="316"/>
      <c r="J634" s="316"/>
      <c r="K634" s="316"/>
      <c r="L634" s="316"/>
      <c r="M634" s="316"/>
      <c r="N634" s="316">
        <v>12</v>
      </c>
      <c r="O634" s="316"/>
      <c r="P634" s="316"/>
      <c r="Q634" s="316"/>
      <c r="R634" s="316"/>
      <c r="S634" s="316"/>
      <c r="T634" s="316"/>
      <c r="U634" s="316"/>
      <c r="V634" s="316"/>
      <c r="W634" s="316"/>
      <c r="X634" s="316"/>
      <c r="Y634" s="440"/>
      <c r="Z634" s="424"/>
      <c r="AA634" s="424"/>
      <c r="AB634" s="424"/>
      <c r="AC634" s="424"/>
      <c r="AD634" s="424"/>
      <c r="AE634" s="424"/>
      <c r="AF634" s="429"/>
      <c r="AG634" s="429"/>
      <c r="AH634" s="429"/>
      <c r="AI634" s="429"/>
      <c r="AJ634" s="429"/>
      <c r="AK634" s="429"/>
      <c r="AL634" s="429"/>
      <c r="AM634" s="860">
        <f>SUM(Y634:AL634)</f>
        <v>0</v>
      </c>
    </row>
    <row r="635" spans="1:39" ht="15" hidden="1" outlineLevel="1">
      <c r="A635" s="554"/>
      <c r="B635" s="315" t="s">
        <v>313</v>
      </c>
      <c r="C635" s="312" t="s">
        <v>164</v>
      </c>
      <c r="D635" s="316"/>
      <c r="E635" s="316"/>
      <c r="F635" s="316"/>
      <c r="G635" s="316"/>
      <c r="H635" s="316"/>
      <c r="I635" s="316"/>
      <c r="J635" s="316"/>
      <c r="K635" s="316"/>
      <c r="L635" s="316"/>
      <c r="M635" s="316"/>
      <c r="N635" s="316">
        <f>N634</f>
        <v>12</v>
      </c>
      <c r="O635" s="316"/>
      <c r="P635" s="316"/>
      <c r="Q635" s="316"/>
      <c r="R635" s="316"/>
      <c r="S635" s="316"/>
      <c r="T635" s="316"/>
      <c r="U635" s="316"/>
      <c r="V635" s="316"/>
      <c r="W635" s="316"/>
      <c r="X635" s="316"/>
      <c r="Y635" s="425">
        <f>Y634</f>
        <v>0</v>
      </c>
      <c r="Z635" s="425">
        <f t="shared" ref="Z635" si="1858">Z634</f>
        <v>0</v>
      </c>
      <c r="AA635" s="425">
        <f t="shared" ref="AA635" si="1859">AA634</f>
        <v>0</v>
      </c>
      <c r="AB635" s="425">
        <f t="shared" ref="AB635" si="1860">AB634</f>
        <v>0</v>
      </c>
      <c r="AC635" s="425">
        <f t="shared" ref="AC635" si="1861">AC634</f>
        <v>0</v>
      </c>
      <c r="AD635" s="425">
        <f t="shared" ref="AD635" si="1862">AD634</f>
        <v>0</v>
      </c>
      <c r="AE635" s="425">
        <f t="shared" ref="AE635" si="1863">AE634</f>
        <v>0</v>
      </c>
      <c r="AF635" s="425">
        <f t="shared" ref="AF635" si="1864">AF634</f>
        <v>0</v>
      </c>
      <c r="AG635" s="425">
        <f t="shared" ref="AG635" si="1865">AG634</f>
        <v>0</v>
      </c>
      <c r="AH635" s="425">
        <f t="shared" ref="AH635" si="1866">AH634</f>
        <v>0</v>
      </c>
      <c r="AI635" s="425">
        <f t="shared" ref="AI635" si="1867">AI634</f>
        <v>0</v>
      </c>
      <c r="AJ635" s="425">
        <f t="shared" ref="AJ635" si="1868">AJ634</f>
        <v>0</v>
      </c>
      <c r="AK635" s="425">
        <f t="shared" ref="AK635" si="1869">AK634</f>
        <v>0</v>
      </c>
      <c r="AL635" s="425">
        <f t="shared" ref="AL635" si="1870">AL634</f>
        <v>0</v>
      </c>
      <c r="AM635" s="861"/>
    </row>
    <row r="636" spans="1:39" ht="15" hidden="1" outlineLevel="1">
      <c r="A636" s="554"/>
      <c r="B636" s="336"/>
      <c r="C636" s="326"/>
      <c r="D636" s="312"/>
      <c r="E636" s="312"/>
      <c r="F636" s="312"/>
      <c r="G636" s="312"/>
      <c r="H636" s="312"/>
      <c r="I636" s="312"/>
      <c r="J636" s="312"/>
      <c r="K636" s="312"/>
      <c r="L636" s="312"/>
      <c r="M636" s="312"/>
      <c r="N636" s="312"/>
      <c r="O636" s="312"/>
      <c r="P636" s="312"/>
      <c r="Q636" s="312"/>
      <c r="R636" s="312"/>
      <c r="S636" s="312"/>
      <c r="T636" s="312"/>
      <c r="U636" s="312"/>
      <c r="V636" s="312"/>
      <c r="W636" s="312"/>
      <c r="X636" s="312"/>
      <c r="Y636" s="426"/>
      <c r="Z636" s="435"/>
      <c r="AA636" s="435"/>
      <c r="AB636" s="435"/>
      <c r="AC636" s="435"/>
      <c r="AD636" s="435"/>
      <c r="AE636" s="435"/>
      <c r="AF636" s="435"/>
      <c r="AG636" s="435"/>
      <c r="AH636" s="435"/>
      <c r="AI636" s="435"/>
      <c r="AJ636" s="435"/>
      <c r="AK636" s="435"/>
      <c r="AL636" s="435"/>
      <c r="AM636" s="327"/>
    </row>
    <row r="637" spans="1:39" ht="30" hidden="1" outlineLevel="1">
      <c r="A637" s="554">
        <v>12</v>
      </c>
      <c r="B637" s="442" t="s">
        <v>106</v>
      </c>
      <c r="C637" s="312" t="s">
        <v>25</v>
      </c>
      <c r="D637" s="316"/>
      <c r="E637" s="316"/>
      <c r="F637" s="316"/>
      <c r="G637" s="316"/>
      <c r="H637" s="316"/>
      <c r="I637" s="316"/>
      <c r="J637" s="316"/>
      <c r="K637" s="316"/>
      <c r="L637" s="316"/>
      <c r="M637" s="316"/>
      <c r="N637" s="316">
        <v>12</v>
      </c>
      <c r="O637" s="316"/>
      <c r="P637" s="316"/>
      <c r="Q637" s="316"/>
      <c r="R637" s="316"/>
      <c r="S637" s="316"/>
      <c r="T637" s="316"/>
      <c r="U637" s="316"/>
      <c r="V637" s="316"/>
      <c r="W637" s="316"/>
      <c r="X637" s="316"/>
      <c r="Y637" s="424"/>
      <c r="Z637" s="424"/>
      <c r="AA637" s="424"/>
      <c r="AB637" s="424"/>
      <c r="AC637" s="424"/>
      <c r="AD637" s="424"/>
      <c r="AE637" s="424"/>
      <c r="AF637" s="429"/>
      <c r="AG637" s="429"/>
      <c r="AH637" s="429"/>
      <c r="AI637" s="429"/>
      <c r="AJ637" s="429"/>
      <c r="AK637" s="429"/>
      <c r="AL637" s="429"/>
      <c r="AM637" s="860">
        <f>SUM(Y637:AL637)</f>
        <v>0</v>
      </c>
    </row>
    <row r="638" spans="1:39" ht="15" hidden="1" outlineLevel="1">
      <c r="A638" s="554"/>
      <c r="B638" s="315" t="s">
        <v>313</v>
      </c>
      <c r="C638" s="312" t="s">
        <v>164</v>
      </c>
      <c r="D638" s="316"/>
      <c r="E638" s="316"/>
      <c r="F638" s="316"/>
      <c r="G638" s="316"/>
      <c r="H638" s="316"/>
      <c r="I638" s="316"/>
      <c r="J638" s="316"/>
      <c r="K638" s="316"/>
      <c r="L638" s="316"/>
      <c r="M638" s="316"/>
      <c r="N638" s="316">
        <f>N637</f>
        <v>12</v>
      </c>
      <c r="O638" s="316"/>
      <c r="P638" s="316"/>
      <c r="Q638" s="316"/>
      <c r="R638" s="316"/>
      <c r="S638" s="316"/>
      <c r="T638" s="316"/>
      <c r="U638" s="316"/>
      <c r="V638" s="316"/>
      <c r="W638" s="316"/>
      <c r="X638" s="316"/>
      <c r="Y638" s="425">
        <f>Y637</f>
        <v>0</v>
      </c>
      <c r="Z638" s="425">
        <f t="shared" ref="Z638" si="1871">Z637</f>
        <v>0</v>
      </c>
      <c r="AA638" s="425">
        <f t="shared" ref="AA638" si="1872">AA637</f>
        <v>0</v>
      </c>
      <c r="AB638" s="425">
        <f t="shared" ref="AB638" si="1873">AB637</f>
        <v>0</v>
      </c>
      <c r="AC638" s="425">
        <f t="shared" ref="AC638" si="1874">AC637</f>
        <v>0</v>
      </c>
      <c r="AD638" s="425">
        <f t="shared" ref="AD638" si="1875">AD637</f>
        <v>0</v>
      </c>
      <c r="AE638" s="425">
        <f t="shared" ref="AE638" si="1876">AE637</f>
        <v>0</v>
      </c>
      <c r="AF638" s="425">
        <f t="shared" ref="AF638" si="1877">AF637</f>
        <v>0</v>
      </c>
      <c r="AG638" s="425">
        <f t="shared" ref="AG638" si="1878">AG637</f>
        <v>0</v>
      </c>
      <c r="AH638" s="425">
        <f t="shared" ref="AH638" si="1879">AH637</f>
        <v>0</v>
      </c>
      <c r="AI638" s="425">
        <f t="shared" ref="AI638" si="1880">AI637</f>
        <v>0</v>
      </c>
      <c r="AJ638" s="425">
        <f t="shared" ref="AJ638" si="1881">AJ637</f>
        <v>0</v>
      </c>
      <c r="AK638" s="425">
        <f t="shared" ref="AK638" si="1882">AK637</f>
        <v>0</v>
      </c>
      <c r="AL638" s="425">
        <f t="shared" ref="AL638" si="1883">AL637</f>
        <v>0</v>
      </c>
      <c r="AM638" s="861"/>
    </row>
    <row r="639" spans="1:39" ht="15" hidden="1" outlineLevel="1">
      <c r="A639" s="554"/>
      <c r="B639" s="336"/>
      <c r="C639" s="326"/>
      <c r="D639" s="312"/>
      <c r="E639" s="312"/>
      <c r="F639" s="312"/>
      <c r="G639" s="312"/>
      <c r="H639" s="312"/>
      <c r="I639" s="312"/>
      <c r="J639" s="312"/>
      <c r="K639" s="312"/>
      <c r="L639" s="312"/>
      <c r="M639" s="312"/>
      <c r="N639" s="312"/>
      <c r="O639" s="312"/>
      <c r="P639" s="312"/>
      <c r="Q639" s="312"/>
      <c r="R639" s="312"/>
      <c r="S639" s="312"/>
      <c r="T639" s="312"/>
      <c r="U639" s="312"/>
      <c r="V639" s="312"/>
      <c r="W639" s="312"/>
      <c r="X639" s="312"/>
      <c r="Y639" s="436"/>
      <c r="Z639" s="436"/>
      <c r="AA639" s="426"/>
      <c r="AB639" s="426"/>
      <c r="AC639" s="426"/>
      <c r="AD639" s="426"/>
      <c r="AE639" s="426"/>
      <c r="AF639" s="426"/>
      <c r="AG639" s="426"/>
      <c r="AH639" s="426"/>
      <c r="AI639" s="426"/>
      <c r="AJ639" s="426"/>
      <c r="AK639" s="426"/>
      <c r="AL639" s="426"/>
      <c r="AM639" s="327"/>
    </row>
    <row r="640" spans="1:39" ht="30" hidden="1" outlineLevel="1">
      <c r="A640" s="554">
        <v>13</v>
      </c>
      <c r="B640" s="442" t="s">
        <v>107</v>
      </c>
      <c r="C640" s="312" t="s">
        <v>25</v>
      </c>
      <c r="D640" s="316"/>
      <c r="E640" s="316"/>
      <c r="F640" s="316"/>
      <c r="G640" s="316"/>
      <c r="H640" s="316"/>
      <c r="I640" s="316"/>
      <c r="J640" s="316"/>
      <c r="K640" s="316"/>
      <c r="L640" s="316"/>
      <c r="M640" s="316"/>
      <c r="N640" s="316">
        <v>12</v>
      </c>
      <c r="O640" s="316"/>
      <c r="P640" s="316"/>
      <c r="Q640" s="316"/>
      <c r="R640" s="316"/>
      <c r="S640" s="316"/>
      <c r="T640" s="316"/>
      <c r="U640" s="316"/>
      <c r="V640" s="316"/>
      <c r="W640" s="316"/>
      <c r="X640" s="316"/>
      <c r="Y640" s="424"/>
      <c r="Z640" s="424"/>
      <c r="AA640" s="424"/>
      <c r="AB640" s="424"/>
      <c r="AC640" s="424"/>
      <c r="AD640" s="424"/>
      <c r="AE640" s="424"/>
      <c r="AF640" s="429"/>
      <c r="AG640" s="429"/>
      <c r="AH640" s="429"/>
      <c r="AI640" s="429"/>
      <c r="AJ640" s="429"/>
      <c r="AK640" s="429"/>
      <c r="AL640" s="429"/>
      <c r="AM640" s="860">
        <f>SUM(Y640:AL640)</f>
        <v>0</v>
      </c>
    </row>
    <row r="641" spans="1:39" ht="15" hidden="1" outlineLevel="1">
      <c r="A641" s="554"/>
      <c r="B641" s="315" t="s">
        <v>313</v>
      </c>
      <c r="C641" s="312" t="s">
        <v>164</v>
      </c>
      <c r="D641" s="316"/>
      <c r="E641" s="316"/>
      <c r="F641" s="316"/>
      <c r="G641" s="316"/>
      <c r="H641" s="316"/>
      <c r="I641" s="316"/>
      <c r="J641" s="316"/>
      <c r="K641" s="316"/>
      <c r="L641" s="316"/>
      <c r="M641" s="316"/>
      <c r="N641" s="316">
        <f>N640</f>
        <v>12</v>
      </c>
      <c r="O641" s="316"/>
      <c r="P641" s="316"/>
      <c r="Q641" s="316"/>
      <c r="R641" s="316"/>
      <c r="S641" s="316"/>
      <c r="T641" s="316"/>
      <c r="U641" s="316"/>
      <c r="V641" s="316"/>
      <c r="W641" s="316"/>
      <c r="X641" s="316"/>
      <c r="Y641" s="425">
        <f>Y640</f>
        <v>0</v>
      </c>
      <c r="Z641" s="425">
        <f t="shared" ref="Z641" si="1884">Z640</f>
        <v>0</v>
      </c>
      <c r="AA641" s="425">
        <f t="shared" ref="AA641" si="1885">AA640</f>
        <v>0</v>
      </c>
      <c r="AB641" s="425">
        <f t="shared" ref="AB641" si="1886">AB640</f>
        <v>0</v>
      </c>
      <c r="AC641" s="425">
        <f t="shared" ref="AC641" si="1887">AC640</f>
        <v>0</v>
      </c>
      <c r="AD641" s="425">
        <f t="shared" ref="AD641" si="1888">AD640</f>
        <v>0</v>
      </c>
      <c r="AE641" s="425">
        <f t="shared" ref="AE641" si="1889">AE640</f>
        <v>0</v>
      </c>
      <c r="AF641" s="425">
        <f t="shared" ref="AF641" si="1890">AF640</f>
        <v>0</v>
      </c>
      <c r="AG641" s="425">
        <f t="shared" ref="AG641" si="1891">AG640</f>
        <v>0</v>
      </c>
      <c r="AH641" s="425">
        <f t="shared" ref="AH641" si="1892">AH640</f>
        <v>0</v>
      </c>
      <c r="AI641" s="425">
        <f t="shared" ref="AI641" si="1893">AI640</f>
        <v>0</v>
      </c>
      <c r="AJ641" s="425">
        <f t="shared" ref="AJ641" si="1894">AJ640</f>
        <v>0</v>
      </c>
      <c r="AK641" s="425">
        <f t="shared" ref="AK641" si="1895">AK640</f>
        <v>0</v>
      </c>
      <c r="AL641" s="425">
        <f t="shared" ref="AL641" si="1896">AL640</f>
        <v>0</v>
      </c>
      <c r="AM641" s="327"/>
    </row>
    <row r="642" spans="1:39" ht="15" hidden="1" outlineLevel="1">
      <c r="A642" s="554"/>
      <c r="B642" s="336"/>
      <c r="C642" s="326"/>
      <c r="D642" s="312"/>
      <c r="E642" s="312"/>
      <c r="F642" s="312"/>
      <c r="G642" s="312"/>
      <c r="H642" s="312"/>
      <c r="I642" s="312"/>
      <c r="J642" s="312"/>
      <c r="K642" s="312"/>
      <c r="L642" s="312"/>
      <c r="M642" s="312"/>
      <c r="N642" s="312"/>
      <c r="O642" s="312"/>
      <c r="P642" s="312"/>
      <c r="Q642" s="312"/>
      <c r="R642" s="312"/>
      <c r="S642" s="312"/>
      <c r="T642" s="312"/>
      <c r="U642" s="312"/>
      <c r="V642" s="312"/>
      <c r="W642" s="312"/>
      <c r="X642" s="312"/>
      <c r="Y642" s="426"/>
      <c r="Z642" s="426"/>
      <c r="AA642" s="426"/>
      <c r="AB642" s="426"/>
      <c r="AC642" s="426"/>
      <c r="AD642" s="426"/>
      <c r="AE642" s="426"/>
      <c r="AF642" s="426"/>
      <c r="AG642" s="426"/>
      <c r="AH642" s="426"/>
      <c r="AI642" s="426"/>
      <c r="AJ642" s="426"/>
      <c r="AK642" s="426"/>
      <c r="AL642" s="426"/>
      <c r="AM642" s="327"/>
    </row>
    <row r="643" spans="1:39" ht="15.6" hidden="1" outlineLevel="1">
      <c r="A643" s="554"/>
      <c r="B643" s="309" t="s">
        <v>108</v>
      </c>
      <c r="C643" s="310"/>
      <c r="D643" s="311"/>
      <c r="E643" s="311"/>
      <c r="F643" s="311"/>
      <c r="G643" s="311"/>
      <c r="H643" s="311"/>
      <c r="I643" s="311"/>
      <c r="J643" s="311"/>
      <c r="K643" s="311"/>
      <c r="L643" s="311"/>
      <c r="M643" s="311"/>
      <c r="N643" s="311"/>
      <c r="O643" s="311"/>
      <c r="P643" s="310"/>
      <c r="Q643" s="310"/>
      <c r="R643" s="310"/>
      <c r="S643" s="310"/>
      <c r="T643" s="310"/>
      <c r="U643" s="310"/>
      <c r="V643" s="310"/>
      <c r="W643" s="310"/>
      <c r="X643" s="310"/>
      <c r="Y643" s="428"/>
      <c r="Z643" s="428"/>
      <c r="AA643" s="428"/>
      <c r="AB643" s="428"/>
      <c r="AC643" s="428"/>
      <c r="AD643" s="428"/>
      <c r="AE643" s="428"/>
      <c r="AF643" s="428"/>
      <c r="AG643" s="428"/>
      <c r="AH643" s="428"/>
      <c r="AI643" s="428"/>
      <c r="AJ643" s="428"/>
      <c r="AK643" s="428"/>
      <c r="AL643" s="428"/>
      <c r="AM643" s="862"/>
    </row>
    <row r="644" spans="1:39" ht="15" hidden="1" outlineLevel="1">
      <c r="A644" s="554">
        <v>14</v>
      </c>
      <c r="B644" s="336" t="s">
        <v>109</v>
      </c>
      <c r="C644" s="312" t="s">
        <v>25</v>
      </c>
      <c r="D644" s="316"/>
      <c r="E644" s="316"/>
      <c r="F644" s="316"/>
      <c r="G644" s="316"/>
      <c r="H644" s="316"/>
      <c r="I644" s="316"/>
      <c r="J644" s="316"/>
      <c r="K644" s="316"/>
      <c r="L644" s="316"/>
      <c r="M644" s="316"/>
      <c r="N644" s="316">
        <v>12</v>
      </c>
      <c r="O644" s="316"/>
      <c r="P644" s="316"/>
      <c r="Q644" s="316"/>
      <c r="R644" s="316"/>
      <c r="S644" s="316"/>
      <c r="T644" s="316"/>
      <c r="U644" s="316"/>
      <c r="V644" s="316"/>
      <c r="W644" s="316"/>
      <c r="X644" s="316"/>
      <c r="Y644" s="424"/>
      <c r="Z644" s="424"/>
      <c r="AA644" s="424"/>
      <c r="AB644" s="424"/>
      <c r="AC644" s="424"/>
      <c r="AD644" s="424"/>
      <c r="AE644" s="424"/>
      <c r="AF644" s="424"/>
      <c r="AG644" s="424"/>
      <c r="AH644" s="424"/>
      <c r="AI644" s="424"/>
      <c r="AJ644" s="424"/>
      <c r="AK644" s="424"/>
      <c r="AL644" s="424"/>
      <c r="AM644" s="860">
        <f>SUM(Y644:AL644)</f>
        <v>0</v>
      </c>
    </row>
    <row r="645" spans="1:39" ht="15" hidden="1" outlineLevel="1">
      <c r="A645" s="554"/>
      <c r="B645" s="315" t="s">
        <v>313</v>
      </c>
      <c r="C645" s="312" t="s">
        <v>164</v>
      </c>
      <c r="D645" s="316"/>
      <c r="E645" s="316"/>
      <c r="F645" s="316"/>
      <c r="G645" s="316"/>
      <c r="H645" s="316"/>
      <c r="I645" s="316"/>
      <c r="J645" s="316"/>
      <c r="K645" s="316"/>
      <c r="L645" s="316"/>
      <c r="M645" s="316"/>
      <c r="N645" s="316">
        <f>N644</f>
        <v>12</v>
      </c>
      <c r="O645" s="316"/>
      <c r="P645" s="316"/>
      <c r="Q645" s="316"/>
      <c r="R645" s="316"/>
      <c r="S645" s="316"/>
      <c r="T645" s="316"/>
      <c r="U645" s="316"/>
      <c r="V645" s="316"/>
      <c r="W645" s="316"/>
      <c r="X645" s="316"/>
      <c r="Y645" s="425">
        <f>Y644</f>
        <v>0</v>
      </c>
      <c r="Z645" s="425">
        <f t="shared" ref="Z645" si="1897">Z644</f>
        <v>0</v>
      </c>
      <c r="AA645" s="425">
        <f t="shared" ref="AA645" si="1898">AA644</f>
        <v>0</v>
      </c>
      <c r="AB645" s="425">
        <f t="shared" ref="AB645" si="1899">AB644</f>
        <v>0</v>
      </c>
      <c r="AC645" s="425">
        <f t="shared" ref="AC645" si="1900">AC644</f>
        <v>0</v>
      </c>
      <c r="AD645" s="425">
        <f t="shared" ref="AD645" si="1901">AD644</f>
        <v>0</v>
      </c>
      <c r="AE645" s="425">
        <f t="shared" ref="AE645" si="1902">AE644</f>
        <v>0</v>
      </c>
      <c r="AF645" s="425">
        <f t="shared" ref="AF645" si="1903">AF644</f>
        <v>0</v>
      </c>
      <c r="AG645" s="425">
        <f t="shared" ref="AG645" si="1904">AG644</f>
        <v>0</v>
      </c>
      <c r="AH645" s="425">
        <f t="shared" ref="AH645" si="1905">AH644</f>
        <v>0</v>
      </c>
      <c r="AI645" s="425">
        <f t="shared" ref="AI645" si="1906">AI644</f>
        <v>0</v>
      </c>
      <c r="AJ645" s="425">
        <f t="shared" ref="AJ645" si="1907">AJ644</f>
        <v>0</v>
      </c>
      <c r="AK645" s="425">
        <f t="shared" ref="AK645" si="1908">AK644</f>
        <v>0</v>
      </c>
      <c r="AL645" s="425">
        <f t="shared" ref="AL645" si="1909">AL644</f>
        <v>0</v>
      </c>
      <c r="AM645" s="861"/>
    </row>
    <row r="646" spans="1:39" ht="15" hidden="1" outlineLevel="1">
      <c r="A646" s="554"/>
      <c r="B646" s="336"/>
      <c r="C646" s="326"/>
      <c r="D646" s="312"/>
      <c r="E646" s="312"/>
      <c r="F646" s="312"/>
      <c r="G646" s="312"/>
      <c r="H646" s="312"/>
      <c r="I646" s="312"/>
      <c r="J646" s="312"/>
      <c r="K646" s="312"/>
      <c r="L646" s="312"/>
      <c r="M646" s="312"/>
      <c r="N646" s="482"/>
      <c r="O646" s="312"/>
      <c r="P646" s="312"/>
      <c r="Q646" s="312"/>
      <c r="R646" s="312"/>
      <c r="S646" s="312"/>
      <c r="T646" s="312"/>
      <c r="U646" s="312"/>
      <c r="V646" s="312"/>
      <c r="W646" s="312"/>
      <c r="X646" s="312"/>
      <c r="Y646" s="426"/>
      <c r="Z646" s="426"/>
      <c r="AA646" s="426"/>
      <c r="AB646" s="426"/>
      <c r="AC646" s="426"/>
      <c r="AD646" s="426"/>
      <c r="AE646" s="426"/>
      <c r="AF646" s="426"/>
      <c r="AG646" s="426"/>
      <c r="AH646" s="426"/>
      <c r="AI646" s="426"/>
      <c r="AJ646" s="426"/>
      <c r="AK646" s="426"/>
      <c r="AL646" s="426"/>
      <c r="AM646" s="327"/>
    </row>
    <row r="647" spans="1:39" s="330" customFormat="1" ht="15.6" hidden="1" outlineLevel="1">
      <c r="A647" s="554"/>
      <c r="B647" s="309" t="s">
        <v>504</v>
      </c>
      <c r="C647" s="312"/>
      <c r="D647" s="312"/>
      <c r="E647" s="312"/>
      <c r="F647" s="312"/>
      <c r="G647" s="312"/>
      <c r="H647" s="312"/>
      <c r="I647" s="312"/>
      <c r="J647" s="312"/>
      <c r="K647" s="312"/>
      <c r="L647" s="312"/>
      <c r="M647" s="312"/>
      <c r="N647" s="312"/>
      <c r="O647" s="312"/>
      <c r="P647" s="312"/>
      <c r="Q647" s="312"/>
      <c r="R647" s="312"/>
      <c r="S647" s="312"/>
      <c r="T647" s="312"/>
      <c r="U647" s="312"/>
      <c r="V647" s="312"/>
      <c r="W647" s="312"/>
      <c r="X647" s="312"/>
      <c r="Y647" s="426"/>
      <c r="Z647" s="426"/>
      <c r="AA647" s="426"/>
      <c r="AB647" s="426"/>
      <c r="AC647" s="426"/>
      <c r="AD647" s="426"/>
      <c r="AE647" s="430"/>
      <c r="AF647" s="430"/>
      <c r="AG647" s="430"/>
      <c r="AH647" s="430"/>
      <c r="AI647" s="430"/>
      <c r="AJ647" s="430"/>
      <c r="AK647" s="430"/>
      <c r="AL647" s="430"/>
      <c r="AM647" s="865"/>
    </row>
    <row r="648" spans="1:39" ht="15" hidden="1" outlineLevel="1">
      <c r="A648" s="554">
        <v>15</v>
      </c>
      <c r="B648" s="315" t="s">
        <v>509</v>
      </c>
      <c r="C648" s="312" t="s">
        <v>25</v>
      </c>
      <c r="D648" s="316"/>
      <c r="E648" s="316"/>
      <c r="F648" s="316"/>
      <c r="G648" s="316"/>
      <c r="H648" s="316"/>
      <c r="I648" s="316"/>
      <c r="J648" s="316"/>
      <c r="K648" s="316"/>
      <c r="L648" s="316"/>
      <c r="M648" s="316"/>
      <c r="N648" s="316">
        <v>0</v>
      </c>
      <c r="O648" s="316"/>
      <c r="P648" s="316"/>
      <c r="Q648" s="316"/>
      <c r="R648" s="316"/>
      <c r="S648" s="316"/>
      <c r="T648" s="316"/>
      <c r="U648" s="316"/>
      <c r="V648" s="316"/>
      <c r="W648" s="316"/>
      <c r="X648" s="316"/>
      <c r="Y648" s="424"/>
      <c r="Z648" s="424"/>
      <c r="AA648" s="424"/>
      <c r="AB648" s="424"/>
      <c r="AC648" s="424"/>
      <c r="AD648" s="424"/>
      <c r="AE648" s="424"/>
      <c r="AF648" s="424"/>
      <c r="AG648" s="424"/>
      <c r="AH648" s="424"/>
      <c r="AI648" s="424"/>
      <c r="AJ648" s="424"/>
      <c r="AK648" s="424"/>
      <c r="AL648" s="424"/>
      <c r="AM648" s="860">
        <f>SUM(Y648:AL648)</f>
        <v>0</v>
      </c>
    </row>
    <row r="649" spans="1:39" ht="15" hidden="1" outlineLevel="1">
      <c r="A649" s="554"/>
      <c r="B649" s="315" t="s">
        <v>313</v>
      </c>
      <c r="C649" s="312" t="s">
        <v>164</v>
      </c>
      <c r="D649" s="316"/>
      <c r="E649" s="316"/>
      <c r="F649" s="316"/>
      <c r="G649" s="316"/>
      <c r="H649" s="316"/>
      <c r="I649" s="316"/>
      <c r="J649" s="316"/>
      <c r="K649" s="316"/>
      <c r="L649" s="316"/>
      <c r="M649" s="316"/>
      <c r="N649" s="316">
        <f>N648</f>
        <v>0</v>
      </c>
      <c r="O649" s="316"/>
      <c r="P649" s="316"/>
      <c r="Q649" s="316"/>
      <c r="R649" s="316"/>
      <c r="S649" s="316"/>
      <c r="T649" s="316"/>
      <c r="U649" s="316"/>
      <c r="V649" s="316"/>
      <c r="W649" s="316"/>
      <c r="X649" s="316"/>
      <c r="Y649" s="425">
        <f>Y648</f>
        <v>0</v>
      </c>
      <c r="Z649" s="425">
        <f t="shared" ref="Z649:AL649" si="1910">Z648</f>
        <v>0</v>
      </c>
      <c r="AA649" s="425">
        <f t="shared" si="1910"/>
        <v>0</v>
      </c>
      <c r="AB649" s="425">
        <f t="shared" si="1910"/>
        <v>0</v>
      </c>
      <c r="AC649" s="425">
        <f t="shared" si="1910"/>
        <v>0</v>
      </c>
      <c r="AD649" s="425">
        <f t="shared" si="1910"/>
        <v>0</v>
      </c>
      <c r="AE649" s="425">
        <f t="shared" si="1910"/>
        <v>0</v>
      </c>
      <c r="AF649" s="425">
        <f t="shared" si="1910"/>
        <v>0</v>
      </c>
      <c r="AG649" s="425">
        <f t="shared" si="1910"/>
        <v>0</v>
      </c>
      <c r="AH649" s="425">
        <f t="shared" si="1910"/>
        <v>0</v>
      </c>
      <c r="AI649" s="425">
        <f t="shared" si="1910"/>
        <v>0</v>
      </c>
      <c r="AJ649" s="425">
        <f t="shared" si="1910"/>
        <v>0</v>
      </c>
      <c r="AK649" s="425">
        <f t="shared" si="1910"/>
        <v>0</v>
      </c>
      <c r="AL649" s="425">
        <f t="shared" si="1910"/>
        <v>0</v>
      </c>
      <c r="AM649" s="861"/>
    </row>
    <row r="650" spans="1:39" ht="15" hidden="1" outlineLevel="1">
      <c r="A650" s="554"/>
      <c r="B650" s="336"/>
      <c r="C650" s="326"/>
      <c r="D650" s="312"/>
      <c r="E650" s="312"/>
      <c r="F650" s="312"/>
      <c r="G650" s="312"/>
      <c r="H650" s="312"/>
      <c r="I650" s="312"/>
      <c r="J650" s="312"/>
      <c r="K650" s="312"/>
      <c r="L650" s="312"/>
      <c r="M650" s="312"/>
      <c r="N650" s="312"/>
      <c r="O650" s="312"/>
      <c r="P650" s="312"/>
      <c r="Q650" s="312"/>
      <c r="R650" s="312"/>
      <c r="S650" s="312"/>
      <c r="T650" s="312"/>
      <c r="U650" s="312"/>
      <c r="V650" s="312"/>
      <c r="W650" s="312"/>
      <c r="X650" s="312"/>
      <c r="Y650" s="426"/>
      <c r="Z650" s="426"/>
      <c r="AA650" s="426"/>
      <c r="AB650" s="426"/>
      <c r="AC650" s="426"/>
      <c r="AD650" s="426"/>
      <c r="AE650" s="426"/>
      <c r="AF650" s="426"/>
      <c r="AG650" s="426"/>
      <c r="AH650" s="426"/>
      <c r="AI650" s="426"/>
      <c r="AJ650" s="426"/>
      <c r="AK650" s="426"/>
      <c r="AL650" s="426"/>
      <c r="AM650" s="327"/>
    </row>
    <row r="651" spans="1:39" s="304" customFormat="1" ht="15" hidden="1" outlineLevel="1">
      <c r="A651" s="554">
        <v>16</v>
      </c>
      <c r="B651" s="345" t="s">
        <v>505</v>
      </c>
      <c r="C651" s="312" t="s">
        <v>25</v>
      </c>
      <c r="D651" s="316"/>
      <c r="E651" s="316"/>
      <c r="F651" s="316"/>
      <c r="G651" s="316"/>
      <c r="H651" s="316"/>
      <c r="I651" s="316"/>
      <c r="J651" s="316"/>
      <c r="K651" s="316"/>
      <c r="L651" s="316"/>
      <c r="M651" s="316"/>
      <c r="N651" s="316">
        <v>0</v>
      </c>
      <c r="O651" s="316"/>
      <c r="P651" s="316"/>
      <c r="Q651" s="316"/>
      <c r="R651" s="316"/>
      <c r="S651" s="316"/>
      <c r="T651" s="316"/>
      <c r="U651" s="316"/>
      <c r="V651" s="316"/>
      <c r="W651" s="316"/>
      <c r="X651" s="316"/>
      <c r="Y651" s="424"/>
      <c r="Z651" s="424"/>
      <c r="AA651" s="424"/>
      <c r="AB651" s="424"/>
      <c r="AC651" s="424"/>
      <c r="AD651" s="424"/>
      <c r="AE651" s="424"/>
      <c r="AF651" s="424"/>
      <c r="AG651" s="424"/>
      <c r="AH651" s="424"/>
      <c r="AI651" s="424"/>
      <c r="AJ651" s="424"/>
      <c r="AK651" s="424"/>
      <c r="AL651" s="424"/>
      <c r="AM651" s="860">
        <f>SUM(Y651:AL651)</f>
        <v>0</v>
      </c>
    </row>
    <row r="652" spans="1:39" s="304" customFormat="1" ht="15" hidden="1" outlineLevel="1">
      <c r="A652" s="554"/>
      <c r="B652" s="315" t="s">
        <v>313</v>
      </c>
      <c r="C652" s="312" t="s">
        <v>164</v>
      </c>
      <c r="D652" s="316"/>
      <c r="E652" s="316"/>
      <c r="F652" s="316"/>
      <c r="G652" s="316"/>
      <c r="H652" s="316"/>
      <c r="I652" s="316"/>
      <c r="J652" s="316"/>
      <c r="K652" s="316"/>
      <c r="L652" s="316"/>
      <c r="M652" s="316"/>
      <c r="N652" s="316">
        <f>N651</f>
        <v>0</v>
      </c>
      <c r="O652" s="316"/>
      <c r="P652" s="316"/>
      <c r="Q652" s="316"/>
      <c r="R652" s="316"/>
      <c r="S652" s="316"/>
      <c r="T652" s="316"/>
      <c r="U652" s="316"/>
      <c r="V652" s="316"/>
      <c r="W652" s="316"/>
      <c r="X652" s="316"/>
      <c r="Y652" s="425">
        <f>Y651</f>
        <v>0</v>
      </c>
      <c r="Z652" s="425">
        <f t="shared" ref="Z652:AL652" si="1911">Z651</f>
        <v>0</v>
      </c>
      <c r="AA652" s="425">
        <f t="shared" si="1911"/>
        <v>0</v>
      </c>
      <c r="AB652" s="425">
        <f t="shared" si="1911"/>
        <v>0</v>
      </c>
      <c r="AC652" s="425">
        <f t="shared" si="1911"/>
        <v>0</v>
      </c>
      <c r="AD652" s="425">
        <f t="shared" si="1911"/>
        <v>0</v>
      </c>
      <c r="AE652" s="425">
        <f t="shared" si="1911"/>
        <v>0</v>
      </c>
      <c r="AF652" s="425">
        <f t="shared" si="1911"/>
        <v>0</v>
      </c>
      <c r="AG652" s="425">
        <f t="shared" si="1911"/>
        <v>0</v>
      </c>
      <c r="AH652" s="425">
        <f t="shared" si="1911"/>
        <v>0</v>
      </c>
      <c r="AI652" s="425">
        <f t="shared" si="1911"/>
        <v>0</v>
      </c>
      <c r="AJ652" s="425">
        <f t="shared" si="1911"/>
        <v>0</v>
      </c>
      <c r="AK652" s="425">
        <f t="shared" si="1911"/>
        <v>0</v>
      </c>
      <c r="AL652" s="425">
        <f t="shared" si="1911"/>
        <v>0</v>
      </c>
      <c r="AM652" s="861"/>
    </row>
    <row r="653" spans="1:39" s="304" customFormat="1" ht="15" hidden="1" outlineLevel="1">
      <c r="A653" s="554"/>
      <c r="B653" s="345"/>
      <c r="C653" s="312"/>
      <c r="D653" s="312"/>
      <c r="E653" s="312"/>
      <c r="F653" s="312"/>
      <c r="G653" s="312"/>
      <c r="H653" s="312"/>
      <c r="I653" s="312"/>
      <c r="J653" s="312"/>
      <c r="K653" s="312"/>
      <c r="L653" s="312"/>
      <c r="M653" s="312"/>
      <c r="N653" s="312"/>
      <c r="O653" s="312"/>
      <c r="P653" s="312"/>
      <c r="Q653" s="312"/>
      <c r="R653" s="312"/>
      <c r="S653" s="312"/>
      <c r="T653" s="312"/>
      <c r="U653" s="312"/>
      <c r="V653" s="312"/>
      <c r="W653" s="312"/>
      <c r="X653" s="312"/>
      <c r="Y653" s="426"/>
      <c r="Z653" s="426"/>
      <c r="AA653" s="426"/>
      <c r="AB653" s="426"/>
      <c r="AC653" s="426"/>
      <c r="AD653" s="426"/>
      <c r="AE653" s="430"/>
      <c r="AF653" s="430"/>
      <c r="AG653" s="430"/>
      <c r="AH653" s="430"/>
      <c r="AI653" s="430"/>
      <c r="AJ653" s="430"/>
      <c r="AK653" s="430"/>
      <c r="AL653" s="430"/>
      <c r="AM653" s="864"/>
    </row>
    <row r="654" spans="1:39" ht="15.6" hidden="1" outlineLevel="1">
      <c r="A654" s="554"/>
      <c r="B654" s="542" t="s">
        <v>510</v>
      </c>
      <c r="C654" s="341"/>
      <c r="D654" s="311"/>
      <c r="E654" s="310"/>
      <c r="F654" s="310"/>
      <c r="G654" s="310"/>
      <c r="H654" s="310"/>
      <c r="I654" s="310"/>
      <c r="J654" s="310"/>
      <c r="K654" s="310"/>
      <c r="L654" s="310"/>
      <c r="M654" s="310"/>
      <c r="N654" s="311"/>
      <c r="O654" s="310"/>
      <c r="P654" s="310"/>
      <c r="Q654" s="310"/>
      <c r="R654" s="310"/>
      <c r="S654" s="310"/>
      <c r="T654" s="310"/>
      <c r="U654" s="310"/>
      <c r="V654" s="310"/>
      <c r="W654" s="310"/>
      <c r="X654" s="310"/>
      <c r="Y654" s="428"/>
      <c r="Z654" s="428"/>
      <c r="AA654" s="428"/>
      <c r="AB654" s="428"/>
      <c r="AC654" s="428"/>
      <c r="AD654" s="428"/>
      <c r="AE654" s="428"/>
      <c r="AF654" s="428"/>
      <c r="AG654" s="428"/>
      <c r="AH654" s="428"/>
      <c r="AI654" s="428"/>
      <c r="AJ654" s="428"/>
      <c r="AK654" s="428"/>
      <c r="AL654" s="428"/>
      <c r="AM654" s="862"/>
    </row>
    <row r="655" spans="1:39" ht="15" hidden="1" outlineLevel="1">
      <c r="A655" s="554">
        <v>17</v>
      </c>
      <c r="B655" s="442" t="s">
        <v>113</v>
      </c>
      <c r="C655" s="312" t="s">
        <v>25</v>
      </c>
      <c r="D655" s="316"/>
      <c r="E655" s="316"/>
      <c r="F655" s="316"/>
      <c r="G655" s="316"/>
      <c r="H655" s="316"/>
      <c r="I655" s="316"/>
      <c r="J655" s="316"/>
      <c r="K655" s="316"/>
      <c r="L655" s="316"/>
      <c r="M655" s="316"/>
      <c r="N655" s="316">
        <v>0</v>
      </c>
      <c r="O655" s="316"/>
      <c r="P655" s="316"/>
      <c r="Q655" s="316"/>
      <c r="R655" s="316"/>
      <c r="S655" s="316"/>
      <c r="T655" s="316"/>
      <c r="U655" s="316"/>
      <c r="V655" s="316"/>
      <c r="W655" s="316"/>
      <c r="X655" s="316"/>
      <c r="Y655" s="440"/>
      <c r="Z655" s="424"/>
      <c r="AA655" s="424"/>
      <c r="AB655" s="424"/>
      <c r="AC655" s="424"/>
      <c r="AD655" s="424"/>
      <c r="AE655" s="424"/>
      <c r="AF655" s="429"/>
      <c r="AG655" s="429"/>
      <c r="AH655" s="429"/>
      <c r="AI655" s="429"/>
      <c r="AJ655" s="429"/>
      <c r="AK655" s="429"/>
      <c r="AL655" s="429"/>
      <c r="AM655" s="860">
        <f>SUM(Y655:AL655)</f>
        <v>0</v>
      </c>
    </row>
    <row r="656" spans="1:39" ht="15" hidden="1" outlineLevel="1">
      <c r="A656" s="554"/>
      <c r="B656" s="315" t="s">
        <v>313</v>
      </c>
      <c r="C656" s="312" t="s">
        <v>164</v>
      </c>
      <c r="D656" s="316"/>
      <c r="E656" s="316"/>
      <c r="F656" s="316"/>
      <c r="G656" s="316"/>
      <c r="H656" s="316"/>
      <c r="I656" s="316"/>
      <c r="J656" s="316"/>
      <c r="K656" s="316"/>
      <c r="L656" s="316"/>
      <c r="M656" s="316"/>
      <c r="N656" s="316">
        <f>N655</f>
        <v>0</v>
      </c>
      <c r="O656" s="316"/>
      <c r="P656" s="316"/>
      <c r="Q656" s="316"/>
      <c r="R656" s="316"/>
      <c r="S656" s="316"/>
      <c r="T656" s="316"/>
      <c r="U656" s="316"/>
      <c r="V656" s="316"/>
      <c r="W656" s="316"/>
      <c r="X656" s="316"/>
      <c r="Y656" s="425">
        <f>Y655</f>
        <v>0</v>
      </c>
      <c r="Z656" s="425">
        <f t="shared" ref="Z656:AL656" si="1912">Z655</f>
        <v>0</v>
      </c>
      <c r="AA656" s="425">
        <f t="shared" si="1912"/>
        <v>0</v>
      </c>
      <c r="AB656" s="425">
        <f t="shared" si="1912"/>
        <v>0</v>
      </c>
      <c r="AC656" s="425">
        <f t="shared" si="1912"/>
        <v>0</v>
      </c>
      <c r="AD656" s="425">
        <f t="shared" si="1912"/>
        <v>0</v>
      </c>
      <c r="AE656" s="425">
        <f t="shared" si="1912"/>
        <v>0</v>
      </c>
      <c r="AF656" s="425">
        <f t="shared" si="1912"/>
        <v>0</v>
      </c>
      <c r="AG656" s="425">
        <f t="shared" si="1912"/>
        <v>0</v>
      </c>
      <c r="AH656" s="425">
        <f t="shared" si="1912"/>
        <v>0</v>
      </c>
      <c r="AI656" s="425">
        <f t="shared" si="1912"/>
        <v>0</v>
      </c>
      <c r="AJ656" s="425">
        <f t="shared" si="1912"/>
        <v>0</v>
      </c>
      <c r="AK656" s="425">
        <f t="shared" si="1912"/>
        <v>0</v>
      </c>
      <c r="AL656" s="425">
        <f t="shared" si="1912"/>
        <v>0</v>
      </c>
      <c r="AM656" s="327"/>
    </row>
    <row r="657" spans="1:39" ht="15" hidden="1" outlineLevel="1">
      <c r="A657" s="554"/>
      <c r="B657" s="315"/>
      <c r="C657" s="312"/>
      <c r="D657" s="312"/>
      <c r="E657" s="312"/>
      <c r="F657" s="312"/>
      <c r="G657" s="312"/>
      <c r="H657" s="312"/>
      <c r="I657" s="312"/>
      <c r="J657" s="312"/>
      <c r="K657" s="312"/>
      <c r="L657" s="312"/>
      <c r="M657" s="312"/>
      <c r="N657" s="312"/>
      <c r="O657" s="312"/>
      <c r="P657" s="312"/>
      <c r="Q657" s="312"/>
      <c r="R657" s="312"/>
      <c r="S657" s="312"/>
      <c r="T657" s="312"/>
      <c r="U657" s="312"/>
      <c r="V657" s="312"/>
      <c r="W657" s="312"/>
      <c r="X657" s="312"/>
      <c r="Y657" s="436"/>
      <c r="Z657" s="439"/>
      <c r="AA657" s="439"/>
      <c r="AB657" s="439"/>
      <c r="AC657" s="439"/>
      <c r="AD657" s="439"/>
      <c r="AE657" s="439"/>
      <c r="AF657" s="439"/>
      <c r="AG657" s="439"/>
      <c r="AH657" s="439"/>
      <c r="AI657" s="439"/>
      <c r="AJ657" s="439"/>
      <c r="AK657" s="439"/>
      <c r="AL657" s="439"/>
      <c r="AM657" s="327"/>
    </row>
    <row r="658" spans="1:39" ht="15" hidden="1" outlineLevel="1">
      <c r="A658" s="554">
        <v>18</v>
      </c>
      <c r="B658" s="442" t="s">
        <v>110</v>
      </c>
      <c r="C658" s="312" t="s">
        <v>25</v>
      </c>
      <c r="D658" s="316"/>
      <c r="E658" s="316"/>
      <c r="F658" s="316"/>
      <c r="G658" s="316"/>
      <c r="H658" s="316"/>
      <c r="I658" s="316"/>
      <c r="J658" s="316"/>
      <c r="K658" s="316"/>
      <c r="L658" s="316"/>
      <c r="M658" s="316"/>
      <c r="N658" s="316">
        <v>0</v>
      </c>
      <c r="O658" s="316"/>
      <c r="P658" s="316"/>
      <c r="Q658" s="316"/>
      <c r="R658" s="316"/>
      <c r="S658" s="316"/>
      <c r="T658" s="316"/>
      <c r="U658" s="316"/>
      <c r="V658" s="316"/>
      <c r="W658" s="316"/>
      <c r="X658" s="316"/>
      <c r="Y658" s="440"/>
      <c r="Z658" s="424"/>
      <c r="AA658" s="424"/>
      <c r="AB658" s="424"/>
      <c r="AC658" s="424"/>
      <c r="AD658" s="424"/>
      <c r="AE658" s="424"/>
      <c r="AF658" s="429"/>
      <c r="AG658" s="429"/>
      <c r="AH658" s="429"/>
      <c r="AI658" s="429"/>
      <c r="AJ658" s="429"/>
      <c r="AK658" s="429"/>
      <c r="AL658" s="429"/>
      <c r="AM658" s="860">
        <f>SUM(Y658:AL658)</f>
        <v>0</v>
      </c>
    </row>
    <row r="659" spans="1:39" ht="15" hidden="1" outlineLevel="1">
      <c r="A659" s="554"/>
      <c r="B659" s="315" t="s">
        <v>313</v>
      </c>
      <c r="C659" s="312" t="s">
        <v>164</v>
      </c>
      <c r="D659" s="316"/>
      <c r="E659" s="316"/>
      <c r="F659" s="316"/>
      <c r="G659" s="316"/>
      <c r="H659" s="316"/>
      <c r="I659" s="316"/>
      <c r="J659" s="316"/>
      <c r="K659" s="316"/>
      <c r="L659" s="316"/>
      <c r="M659" s="316"/>
      <c r="N659" s="316">
        <f>N658</f>
        <v>0</v>
      </c>
      <c r="O659" s="316"/>
      <c r="P659" s="316"/>
      <c r="Q659" s="316"/>
      <c r="R659" s="316"/>
      <c r="S659" s="316"/>
      <c r="T659" s="316"/>
      <c r="U659" s="316"/>
      <c r="V659" s="316"/>
      <c r="W659" s="316"/>
      <c r="X659" s="316"/>
      <c r="Y659" s="425">
        <f>Y658</f>
        <v>0</v>
      </c>
      <c r="Z659" s="425">
        <f t="shared" ref="Z659:AL659" si="1913">Z658</f>
        <v>0</v>
      </c>
      <c r="AA659" s="425">
        <f t="shared" si="1913"/>
        <v>0</v>
      </c>
      <c r="AB659" s="425">
        <f t="shared" si="1913"/>
        <v>0</v>
      </c>
      <c r="AC659" s="425">
        <f t="shared" si="1913"/>
        <v>0</v>
      </c>
      <c r="AD659" s="425">
        <f t="shared" si="1913"/>
        <v>0</v>
      </c>
      <c r="AE659" s="425">
        <f t="shared" si="1913"/>
        <v>0</v>
      </c>
      <c r="AF659" s="425">
        <f t="shared" si="1913"/>
        <v>0</v>
      </c>
      <c r="AG659" s="425">
        <f t="shared" si="1913"/>
        <v>0</v>
      </c>
      <c r="AH659" s="425">
        <f t="shared" si="1913"/>
        <v>0</v>
      </c>
      <c r="AI659" s="425">
        <f t="shared" si="1913"/>
        <v>0</v>
      </c>
      <c r="AJ659" s="425">
        <f t="shared" si="1913"/>
        <v>0</v>
      </c>
      <c r="AK659" s="425">
        <f t="shared" si="1913"/>
        <v>0</v>
      </c>
      <c r="AL659" s="425">
        <f t="shared" si="1913"/>
        <v>0</v>
      </c>
      <c r="AM659" s="327"/>
    </row>
    <row r="660" spans="1:39" ht="15" hidden="1" outlineLevel="1">
      <c r="A660" s="554"/>
      <c r="B660" s="343"/>
      <c r="C660" s="312"/>
      <c r="D660" s="312"/>
      <c r="E660" s="312"/>
      <c r="F660" s="312"/>
      <c r="G660" s="312"/>
      <c r="H660" s="312"/>
      <c r="I660" s="312"/>
      <c r="J660" s="312"/>
      <c r="K660" s="312"/>
      <c r="L660" s="312"/>
      <c r="M660" s="312"/>
      <c r="N660" s="312"/>
      <c r="O660" s="312"/>
      <c r="P660" s="312"/>
      <c r="Q660" s="312"/>
      <c r="R660" s="312"/>
      <c r="S660" s="312"/>
      <c r="T660" s="312"/>
      <c r="U660" s="312"/>
      <c r="V660" s="312"/>
      <c r="W660" s="312"/>
      <c r="X660" s="312"/>
      <c r="Y660" s="437"/>
      <c r="Z660" s="438"/>
      <c r="AA660" s="438"/>
      <c r="AB660" s="438"/>
      <c r="AC660" s="438"/>
      <c r="AD660" s="438"/>
      <c r="AE660" s="438"/>
      <c r="AF660" s="438"/>
      <c r="AG660" s="438"/>
      <c r="AH660" s="438"/>
      <c r="AI660" s="438"/>
      <c r="AJ660" s="438"/>
      <c r="AK660" s="438"/>
      <c r="AL660" s="438"/>
      <c r="AM660" s="861"/>
    </row>
    <row r="661" spans="1:39" ht="15" hidden="1" outlineLevel="1">
      <c r="A661" s="554">
        <v>19</v>
      </c>
      <c r="B661" s="442" t="s">
        <v>112</v>
      </c>
      <c r="C661" s="312" t="s">
        <v>25</v>
      </c>
      <c r="D661" s="316"/>
      <c r="E661" s="316"/>
      <c r="F661" s="316"/>
      <c r="G661" s="316"/>
      <c r="H661" s="316"/>
      <c r="I661" s="316"/>
      <c r="J661" s="316"/>
      <c r="K661" s="316"/>
      <c r="L661" s="316"/>
      <c r="M661" s="316"/>
      <c r="N661" s="316">
        <v>0</v>
      </c>
      <c r="O661" s="316"/>
      <c r="P661" s="316"/>
      <c r="Q661" s="316"/>
      <c r="R661" s="316"/>
      <c r="S661" s="316"/>
      <c r="T661" s="316"/>
      <c r="U661" s="316"/>
      <c r="V661" s="316"/>
      <c r="W661" s="316"/>
      <c r="X661" s="316"/>
      <c r="Y661" s="440"/>
      <c r="Z661" s="424"/>
      <c r="AA661" s="424"/>
      <c r="AB661" s="424"/>
      <c r="AC661" s="424"/>
      <c r="AD661" s="424"/>
      <c r="AE661" s="424"/>
      <c r="AF661" s="429"/>
      <c r="AG661" s="429"/>
      <c r="AH661" s="429"/>
      <c r="AI661" s="429"/>
      <c r="AJ661" s="429"/>
      <c r="AK661" s="429"/>
      <c r="AL661" s="429"/>
      <c r="AM661" s="860">
        <f>SUM(Y661:AL661)</f>
        <v>0</v>
      </c>
    </row>
    <row r="662" spans="1:39" ht="15" hidden="1" outlineLevel="1">
      <c r="A662" s="554"/>
      <c r="B662" s="315" t="s">
        <v>313</v>
      </c>
      <c r="C662" s="312" t="s">
        <v>164</v>
      </c>
      <c r="D662" s="316"/>
      <c r="E662" s="316"/>
      <c r="F662" s="316"/>
      <c r="G662" s="316"/>
      <c r="H662" s="316"/>
      <c r="I662" s="316"/>
      <c r="J662" s="316"/>
      <c r="K662" s="316"/>
      <c r="L662" s="316"/>
      <c r="M662" s="316"/>
      <c r="N662" s="316">
        <f>N661</f>
        <v>0</v>
      </c>
      <c r="O662" s="316"/>
      <c r="P662" s="316"/>
      <c r="Q662" s="316"/>
      <c r="R662" s="316"/>
      <c r="S662" s="316"/>
      <c r="T662" s="316"/>
      <c r="U662" s="316"/>
      <c r="V662" s="316"/>
      <c r="W662" s="316"/>
      <c r="X662" s="316"/>
      <c r="Y662" s="425">
        <f>Y661</f>
        <v>0</v>
      </c>
      <c r="Z662" s="425">
        <f t="shared" ref="Z662:AL662" si="1914">Z661</f>
        <v>0</v>
      </c>
      <c r="AA662" s="425">
        <f t="shared" si="1914"/>
        <v>0</v>
      </c>
      <c r="AB662" s="425">
        <f t="shared" si="1914"/>
        <v>0</v>
      </c>
      <c r="AC662" s="425">
        <f t="shared" si="1914"/>
        <v>0</v>
      </c>
      <c r="AD662" s="425">
        <f t="shared" si="1914"/>
        <v>0</v>
      </c>
      <c r="AE662" s="425">
        <f t="shared" si="1914"/>
        <v>0</v>
      </c>
      <c r="AF662" s="425">
        <f t="shared" si="1914"/>
        <v>0</v>
      </c>
      <c r="AG662" s="425">
        <f t="shared" si="1914"/>
        <v>0</v>
      </c>
      <c r="AH662" s="425">
        <f t="shared" si="1914"/>
        <v>0</v>
      </c>
      <c r="AI662" s="425">
        <f t="shared" si="1914"/>
        <v>0</v>
      </c>
      <c r="AJ662" s="425">
        <f t="shared" si="1914"/>
        <v>0</v>
      </c>
      <c r="AK662" s="425">
        <f t="shared" si="1914"/>
        <v>0</v>
      </c>
      <c r="AL662" s="425">
        <f t="shared" si="1914"/>
        <v>0</v>
      </c>
      <c r="AM662" s="861"/>
    </row>
    <row r="663" spans="1:39" ht="15" hidden="1" outlineLevel="1">
      <c r="A663" s="554"/>
      <c r="B663" s="343"/>
      <c r="C663" s="312"/>
      <c r="D663" s="312"/>
      <c r="E663" s="312"/>
      <c r="F663" s="312"/>
      <c r="G663" s="312"/>
      <c r="H663" s="312"/>
      <c r="I663" s="312"/>
      <c r="J663" s="312"/>
      <c r="K663" s="312"/>
      <c r="L663" s="312"/>
      <c r="M663" s="312"/>
      <c r="N663" s="312"/>
      <c r="O663" s="312"/>
      <c r="P663" s="312"/>
      <c r="Q663" s="312"/>
      <c r="R663" s="312"/>
      <c r="S663" s="312"/>
      <c r="T663" s="312"/>
      <c r="U663" s="312"/>
      <c r="V663" s="312"/>
      <c r="W663" s="312"/>
      <c r="X663" s="312"/>
      <c r="Y663" s="426"/>
      <c r="Z663" s="426"/>
      <c r="AA663" s="426"/>
      <c r="AB663" s="426"/>
      <c r="AC663" s="426"/>
      <c r="AD663" s="426"/>
      <c r="AE663" s="426"/>
      <c r="AF663" s="426"/>
      <c r="AG663" s="426"/>
      <c r="AH663" s="426"/>
      <c r="AI663" s="426"/>
      <c r="AJ663" s="426"/>
      <c r="AK663" s="426"/>
      <c r="AL663" s="426"/>
      <c r="AM663" s="327"/>
    </row>
    <row r="664" spans="1:39" ht="15" hidden="1" outlineLevel="1">
      <c r="A664" s="554">
        <v>20</v>
      </c>
      <c r="B664" s="442" t="s">
        <v>111</v>
      </c>
      <c r="C664" s="312" t="s">
        <v>25</v>
      </c>
      <c r="D664" s="316"/>
      <c r="E664" s="316"/>
      <c r="F664" s="316"/>
      <c r="G664" s="316"/>
      <c r="H664" s="316"/>
      <c r="I664" s="316"/>
      <c r="J664" s="316"/>
      <c r="K664" s="316"/>
      <c r="L664" s="316"/>
      <c r="M664" s="316"/>
      <c r="N664" s="316">
        <v>0</v>
      </c>
      <c r="O664" s="316"/>
      <c r="P664" s="316"/>
      <c r="Q664" s="316"/>
      <c r="R664" s="316"/>
      <c r="S664" s="316"/>
      <c r="T664" s="316"/>
      <c r="U664" s="316"/>
      <c r="V664" s="316"/>
      <c r="W664" s="316"/>
      <c r="X664" s="316"/>
      <c r="Y664" s="440"/>
      <c r="Z664" s="424"/>
      <c r="AA664" s="424"/>
      <c r="AB664" s="424"/>
      <c r="AC664" s="424"/>
      <c r="AD664" s="424"/>
      <c r="AE664" s="424"/>
      <c r="AF664" s="429"/>
      <c r="AG664" s="429"/>
      <c r="AH664" s="429"/>
      <c r="AI664" s="429"/>
      <c r="AJ664" s="429"/>
      <c r="AK664" s="429"/>
      <c r="AL664" s="429"/>
      <c r="AM664" s="860">
        <f>SUM(Y664:AL664)</f>
        <v>0</v>
      </c>
    </row>
    <row r="665" spans="1:39" ht="15" hidden="1" outlineLevel="1">
      <c r="A665" s="554"/>
      <c r="B665" s="315" t="s">
        <v>313</v>
      </c>
      <c r="C665" s="312" t="s">
        <v>164</v>
      </c>
      <c r="D665" s="316"/>
      <c r="E665" s="316"/>
      <c r="F665" s="316"/>
      <c r="G665" s="316"/>
      <c r="H665" s="316"/>
      <c r="I665" s="316"/>
      <c r="J665" s="316"/>
      <c r="K665" s="316"/>
      <c r="L665" s="316"/>
      <c r="M665" s="316"/>
      <c r="N665" s="316">
        <f>N664</f>
        <v>0</v>
      </c>
      <c r="O665" s="316"/>
      <c r="P665" s="316"/>
      <c r="Q665" s="316"/>
      <c r="R665" s="316"/>
      <c r="S665" s="316"/>
      <c r="T665" s="316"/>
      <c r="U665" s="316"/>
      <c r="V665" s="316"/>
      <c r="W665" s="316"/>
      <c r="X665" s="316"/>
      <c r="Y665" s="425">
        <f>Y664</f>
        <v>0</v>
      </c>
      <c r="Z665" s="425">
        <f t="shared" ref="Z665:AL665" si="1915">Z664</f>
        <v>0</v>
      </c>
      <c r="AA665" s="425">
        <f t="shared" si="1915"/>
        <v>0</v>
      </c>
      <c r="AB665" s="425">
        <f t="shared" si="1915"/>
        <v>0</v>
      </c>
      <c r="AC665" s="425">
        <f t="shared" si="1915"/>
        <v>0</v>
      </c>
      <c r="AD665" s="425">
        <f t="shared" si="1915"/>
        <v>0</v>
      </c>
      <c r="AE665" s="425">
        <f t="shared" si="1915"/>
        <v>0</v>
      </c>
      <c r="AF665" s="425">
        <f t="shared" si="1915"/>
        <v>0</v>
      </c>
      <c r="AG665" s="425">
        <f t="shared" si="1915"/>
        <v>0</v>
      </c>
      <c r="AH665" s="425">
        <f t="shared" si="1915"/>
        <v>0</v>
      </c>
      <c r="AI665" s="425">
        <f t="shared" si="1915"/>
        <v>0</v>
      </c>
      <c r="AJ665" s="425">
        <f t="shared" si="1915"/>
        <v>0</v>
      </c>
      <c r="AK665" s="425">
        <f t="shared" si="1915"/>
        <v>0</v>
      </c>
      <c r="AL665" s="425">
        <f t="shared" si="1915"/>
        <v>0</v>
      </c>
      <c r="AM665" s="327"/>
    </row>
    <row r="666" spans="1:39" ht="15.6" hidden="1" outlineLevel="1">
      <c r="A666" s="554"/>
      <c r="B666" s="344"/>
      <c r="C666" s="321"/>
      <c r="D666" s="312"/>
      <c r="E666" s="312"/>
      <c r="F666" s="312"/>
      <c r="G666" s="312"/>
      <c r="H666" s="312"/>
      <c r="I666" s="312"/>
      <c r="J666" s="312"/>
      <c r="K666" s="312"/>
      <c r="L666" s="312"/>
      <c r="M666" s="312"/>
      <c r="N666" s="321"/>
      <c r="O666" s="312"/>
      <c r="P666" s="312"/>
      <c r="Q666" s="312"/>
      <c r="R666" s="312"/>
      <c r="S666" s="312"/>
      <c r="T666" s="312"/>
      <c r="U666" s="312"/>
      <c r="V666" s="312"/>
      <c r="W666" s="312"/>
      <c r="X666" s="312"/>
      <c r="Y666" s="426"/>
      <c r="Z666" s="426"/>
      <c r="AA666" s="426"/>
      <c r="AB666" s="426"/>
      <c r="AC666" s="426"/>
      <c r="AD666" s="426"/>
      <c r="AE666" s="426"/>
      <c r="AF666" s="426"/>
      <c r="AG666" s="426"/>
      <c r="AH666" s="426"/>
      <c r="AI666" s="426"/>
      <c r="AJ666" s="426"/>
      <c r="AK666" s="426"/>
      <c r="AL666" s="426"/>
      <c r="AM666" s="327"/>
    </row>
    <row r="667" spans="1:39" ht="15.6" hidden="1" outlineLevel="1">
      <c r="A667" s="554"/>
      <c r="B667" s="541" t="s">
        <v>517</v>
      </c>
      <c r="C667" s="312"/>
      <c r="D667" s="312"/>
      <c r="E667" s="312"/>
      <c r="F667" s="312"/>
      <c r="G667" s="312"/>
      <c r="H667" s="312"/>
      <c r="I667" s="312"/>
      <c r="J667" s="312"/>
      <c r="K667" s="312"/>
      <c r="L667" s="312"/>
      <c r="M667" s="312"/>
      <c r="N667" s="312"/>
      <c r="O667" s="312"/>
      <c r="P667" s="312"/>
      <c r="Q667" s="312"/>
      <c r="R667" s="312"/>
      <c r="S667" s="312"/>
      <c r="T667" s="312"/>
      <c r="U667" s="312"/>
      <c r="V667" s="312"/>
      <c r="W667" s="312"/>
      <c r="X667" s="312"/>
      <c r="Y667" s="436"/>
      <c r="Z667" s="439"/>
      <c r="AA667" s="439"/>
      <c r="AB667" s="439"/>
      <c r="AC667" s="439"/>
      <c r="AD667" s="439"/>
      <c r="AE667" s="439"/>
      <c r="AF667" s="439"/>
      <c r="AG667" s="439"/>
      <c r="AH667" s="439"/>
      <c r="AI667" s="439"/>
      <c r="AJ667" s="439"/>
      <c r="AK667" s="439"/>
      <c r="AL667" s="439"/>
      <c r="AM667" s="327"/>
    </row>
    <row r="668" spans="1:39" ht="15.6" hidden="1" outlineLevel="1">
      <c r="A668" s="554"/>
      <c r="B668" s="527" t="s">
        <v>513</v>
      </c>
      <c r="C668" s="312"/>
      <c r="D668" s="312"/>
      <c r="E668" s="312"/>
      <c r="F668" s="312"/>
      <c r="G668" s="312"/>
      <c r="H668" s="312"/>
      <c r="I668" s="312"/>
      <c r="J668" s="312"/>
      <c r="K668" s="312"/>
      <c r="L668" s="312"/>
      <c r="M668" s="312"/>
      <c r="N668" s="312"/>
      <c r="O668" s="312"/>
      <c r="P668" s="312"/>
      <c r="Q668" s="312"/>
      <c r="R668" s="312"/>
      <c r="S668" s="312"/>
      <c r="T668" s="312"/>
      <c r="U668" s="312"/>
      <c r="V668" s="312"/>
      <c r="W668" s="312"/>
      <c r="X668" s="312"/>
      <c r="Y668" s="436"/>
      <c r="Z668" s="439"/>
      <c r="AA668" s="439"/>
      <c r="AB668" s="439"/>
      <c r="AC668" s="439"/>
      <c r="AD668" s="439"/>
      <c r="AE668" s="439"/>
      <c r="AF668" s="439"/>
      <c r="AG668" s="439"/>
      <c r="AH668" s="439"/>
      <c r="AI668" s="439"/>
      <c r="AJ668" s="439"/>
      <c r="AK668" s="439"/>
      <c r="AL668" s="439"/>
      <c r="AM668" s="327"/>
    </row>
    <row r="669" spans="1:39" ht="15" hidden="1" outlineLevel="1">
      <c r="A669" s="554">
        <v>21</v>
      </c>
      <c r="B669" s="832" t="s">
        <v>114</v>
      </c>
      <c r="C669" s="312" t="s">
        <v>25</v>
      </c>
      <c r="D669" s="316"/>
      <c r="E669" s="316"/>
      <c r="F669" s="316"/>
      <c r="G669" s="316"/>
      <c r="H669" s="316"/>
      <c r="I669" s="316"/>
      <c r="J669" s="316"/>
      <c r="K669" s="316"/>
      <c r="L669" s="316"/>
      <c r="M669" s="316"/>
      <c r="N669" s="312"/>
      <c r="O669" s="316"/>
      <c r="P669" s="316"/>
      <c r="Q669" s="316"/>
      <c r="R669" s="316"/>
      <c r="S669" s="316"/>
      <c r="T669" s="316"/>
      <c r="U669" s="316"/>
      <c r="V669" s="316"/>
      <c r="W669" s="316"/>
      <c r="X669" s="316"/>
      <c r="Y669" s="424">
        <v>1</v>
      </c>
      <c r="Z669" s="424"/>
      <c r="AA669" s="424"/>
      <c r="AB669" s="424"/>
      <c r="AC669" s="424"/>
      <c r="AD669" s="424"/>
      <c r="AE669" s="424"/>
      <c r="AF669" s="424"/>
      <c r="AG669" s="424"/>
      <c r="AH669" s="424"/>
      <c r="AI669" s="424"/>
      <c r="AJ669" s="424"/>
      <c r="AK669" s="424"/>
      <c r="AL669" s="424"/>
      <c r="AM669" s="860">
        <f>SUM(Y669:AL669)</f>
        <v>1</v>
      </c>
    </row>
    <row r="670" spans="1:39" ht="15" hidden="1" outlineLevel="1">
      <c r="A670" s="554"/>
      <c r="B670" s="315" t="s">
        <v>313</v>
      </c>
      <c r="C670" s="312" t="s">
        <v>164</v>
      </c>
      <c r="D670" s="316"/>
      <c r="E670" s="316"/>
      <c r="F670" s="316"/>
      <c r="G670" s="316"/>
      <c r="H670" s="316"/>
      <c r="I670" s="316"/>
      <c r="J670" s="316"/>
      <c r="K670" s="316"/>
      <c r="L670" s="316"/>
      <c r="M670" s="316"/>
      <c r="N670" s="312"/>
      <c r="O670" s="316"/>
      <c r="P670" s="316"/>
      <c r="Q670" s="316"/>
      <c r="R670" s="316"/>
      <c r="S670" s="316"/>
      <c r="T670" s="316"/>
      <c r="U670" s="316"/>
      <c r="V670" s="316"/>
      <c r="W670" s="316"/>
      <c r="X670" s="316"/>
      <c r="Y670" s="425">
        <f>Y669</f>
        <v>1</v>
      </c>
      <c r="Z670" s="425">
        <f t="shared" ref="Z670" si="1916">Z669</f>
        <v>0</v>
      </c>
      <c r="AA670" s="425">
        <f t="shared" ref="AA670" si="1917">AA669</f>
        <v>0</v>
      </c>
      <c r="AB670" s="425">
        <f t="shared" ref="AB670" si="1918">AB669</f>
        <v>0</v>
      </c>
      <c r="AC670" s="425">
        <f t="shared" ref="AC670" si="1919">AC669</f>
        <v>0</v>
      </c>
      <c r="AD670" s="425">
        <f t="shared" ref="AD670" si="1920">AD669</f>
        <v>0</v>
      </c>
      <c r="AE670" s="425">
        <f t="shared" ref="AE670" si="1921">AE669</f>
        <v>0</v>
      </c>
      <c r="AF670" s="425">
        <f t="shared" ref="AF670" si="1922">AF669</f>
        <v>0</v>
      </c>
      <c r="AG670" s="425">
        <f t="shared" ref="AG670" si="1923">AG669</f>
        <v>0</v>
      </c>
      <c r="AH670" s="425">
        <f t="shared" ref="AH670" si="1924">AH669</f>
        <v>0</v>
      </c>
      <c r="AI670" s="425">
        <f t="shared" ref="AI670" si="1925">AI669</f>
        <v>0</v>
      </c>
      <c r="AJ670" s="425">
        <f t="shared" ref="AJ670" si="1926">AJ669</f>
        <v>0</v>
      </c>
      <c r="AK670" s="425">
        <f t="shared" ref="AK670" si="1927">AK669</f>
        <v>0</v>
      </c>
      <c r="AL670" s="425">
        <f t="shared" ref="AL670" si="1928">AL669</f>
        <v>0</v>
      </c>
      <c r="AM670" s="327"/>
    </row>
    <row r="671" spans="1:39" ht="15" hidden="1" outlineLevel="1">
      <c r="A671" s="554"/>
      <c r="B671" s="315"/>
      <c r="C671" s="312"/>
      <c r="D671" s="312"/>
      <c r="E671" s="312"/>
      <c r="F671" s="312"/>
      <c r="G671" s="312"/>
      <c r="H671" s="312"/>
      <c r="I671" s="312"/>
      <c r="J671" s="312"/>
      <c r="K671" s="312"/>
      <c r="L671" s="312"/>
      <c r="M671" s="312"/>
      <c r="N671" s="312"/>
      <c r="O671" s="312"/>
      <c r="P671" s="312"/>
      <c r="Q671" s="312"/>
      <c r="R671" s="312"/>
      <c r="S671" s="312"/>
      <c r="T671" s="312"/>
      <c r="U671" s="312"/>
      <c r="V671" s="312"/>
      <c r="W671" s="312"/>
      <c r="X671" s="312"/>
      <c r="Y671" s="436"/>
      <c r="Z671" s="439"/>
      <c r="AA671" s="439"/>
      <c r="AB671" s="439"/>
      <c r="AC671" s="439"/>
      <c r="AD671" s="439"/>
      <c r="AE671" s="439"/>
      <c r="AF671" s="439"/>
      <c r="AG671" s="439"/>
      <c r="AH671" s="439"/>
      <c r="AI671" s="439"/>
      <c r="AJ671" s="439"/>
      <c r="AK671" s="439"/>
      <c r="AL671" s="439"/>
      <c r="AM671" s="327"/>
    </row>
    <row r="672" spans="1:39" ht="30" hidden="1" outlineLevel="1">
      <c r="A672" s="554">
        <v>22</v>
      </c>
      <c r="B672" s="832" t="s">
        <v>115</v>
      </c>
      <c r="C672" s="312" t="s">
        <v>25</v>
      </c>
      <c r="D672" s="316"/>
      <c r="E672" s="316"/>
      <c r="F672" s="316"/>
      <c r="G672" s="316"/>
      <c r="H672" s="316"/>
      <c r="I672" s="316"/>
      <c r="J672" s="316"/>
      <c r="K672" s="316"/>
      <c r="L672" s="316"/>
      <c r="M672" s="316"/>
      <c r="N672" s="312"/>
      <c r="O672" s="316"/>
      <c r="P672" s="316"/>
      <c r="Q672" s="316"/>
      <c r="R672" s="316"/>
      <c r="S672" s="316"/>
      <c r="T672" s="316"/>
      <c r="U672" s="316"/>
      <c r="V672" s="316"/>
      <c r="W672" s="316"/>
      <c r="X672" s="316"/>
      <c r="Y672" s="424">
        <v>1</v>
      </c>
      <c r="Z672" s="424"/>
      <c r="AA672" s="424"/>
      <c r="AB672" s="424"/>
      <c r="AC672" s="424"/>
      <c r="AD672" s="424"/>
      <c r="AE672" s="424"/>
      <c r="AF672" s="424"/>
      <c r="AG672" s="424"/>
      <c r="AH672" s="424"/>
      <c r="AI672" s="424"/>
      <c r="AJ672" s="424"/>
      <c r="AK672" s="424"/>
      <c r="AL672" s="424"/>
      <c r="AM672" s="860">
        <f>SUM(Y672:AL672)</f>
        <v>1</v>
      </c>
    </row>
    <row r="673" spans="1:39" ht="15" hidden="1" outlineLevel="1">
      <c r="A673" s="554"/>
      <c r="B673" s="315" t="s">
        <v>313</v>
      </c>
      <c r="C673" s="312" t="s">
        <v>164</v>
      </c>
      <c r="D673" s="316"/>
      <c r="E673" s="316"/>
      <c r="F673" s="316"/>
      <c r="G673" s="316"/>
      <c r="H673" s="316"/>
      <c r="I673" s="316"/>
      <c r="J673" s="316"/>
      <c r="K673" s="316"/>
      <c r="L673" s="316"/>
      <c r="M673" s="316"/>
      <c r="N673" s="312"/>
      <c r="O673" s="316"/>
      <c r="P673" s="316"/>
      <c r="Q673" s="316"/>
      <c r="R673" s="316"/>
      <c r="S673" s="316"/>
      <c r="T673" s="316"/>
      <c r="U673" s="316"/>
      <c r="V673" s="316"/>
      <c r="W673" s="316"/>
      <c r="X673" s="316"/>
      <c r="Y673" s="425">
        <f>Y672</f>
        <v>1</v>
      </c>
      <c r="Z673" s="425">
        <f t="shared" ref="Z673" si="1929">Z672</f>
        <v>0</v>
      </c>
      <c r="AA673" s="425">
        <f t="shared" ref="AA673" si="1930">AA672</f>
        <v>0</v>
      </c>
      <c r="AB673" s="425">
        <f t="shared" ref="AB673" si="1931">AB672</f>
        <v>0</v>
      </c>
      <c r="AC673" s="425">
        <f t="shared" ref="AC673" si="1932">AC672</f>
        <v>0</v>
      </c>
      <c r="AD673" s="425">
        <f t="shared" ref="AD673" si="1933">AD672</f>
        <v>0</v>
      </c>
      <c r="AE673" s="425">
        <f t="shared" ref="AE673" si="1934">AE672</f>
        <v>0</v>
      </c>
      <c r="AF673" s="425">
        <f t="shared" ref="AF673" si="1935">AF672</f>
        <v>0</v>
      </c>
      <c r="AG673" s="425">
        <f t="shared" ref="AG673" si="1936">AG672</f>
        <v>0</v>
      </c>
      <c r="AH673" s="425">
        <f t="shared" ref="AH673" si="1937">AH672</f>
        <v>0</v>
      </c>
      <c r="AI673" s="425">
        <f t="shared" ref="AI673" si="1938">AI672</f>
        <v>0</v>
      </c>
      <c r="AJ673" s="425">
        <f t="shared" ref="AJ673" si="1939">AJ672</f>
        <v>0</v>
      </c>
      <c r="AK673" s="425">
        <f t="shared" ref="AK673" si="1940">AK672</f>
        <v>0</v>
      </c>
      <c r="AL673" s="425">
        <f t="shared" ref="AL673" si="1941">AL672</f>
        <v>0</v>
      </c>
      <c r="AM673" s="327"/>
    </row>
    <row r="674" spans="1:39" ht="15" hidden="1" outlineLevel="1">
      <c r="A674" s="554"/>
      <c r="B674" s="315"/>
      <c r="C674" s="312"/>
      <c r="D674" s="312"/>
      <c r="E674" s="312"/>
      <c r="F674" s="312"/>
      <c r="G674" s="312"/>
      <c r="H674" s="312"/>
      <c r="I674" s="312"/>
      <c r="J674" s="312"/>
      <c r="K674" s="312"/>
      <c r="L674" s="312"/>
      <c r="M674" s="312"/>
      <c r="N674" s="312"/>
      <c r="O674" s="312"/>
      <c r="P674" s="312"/>
      <c r="Q674" s="312"/>
      <c r="R674" s="312"/>
      <c r="S674" s="312"/>
      <c r="T674" s="312"/>
      <c r="U674" s="312"/>
      <c r="V674" s="312"/>
      <c r="W674" s="312"/>
      <c r="X674" s="312"/>
      <c r="Y674" s="436"/>
      <c r="Z674" s="439"/>
      <c r="AA674" s="439"/>
      <c r="AB674" s="439"/>
      <c r="AC674" s="439"/>
      <c r="AD674" s="439"/>
      <c r="AE674" s="439"/>
      <c r="AF674" s="439"/>
      <c r="AG674" s="439"/>
      <c r="AH674" s="439"/>
      <c r="AI674" s="439"/>
      <c r="AJ674" s="439"/>
      <c r="AK674" s="439"/>
      <c r="AL674" s="439"/>
      <c r="AM674" s="327"/>
    </row>
    <row r="675" spans="1:39" ht="30" hidden="1" outlineLevel="1">
      <c r="A675" s="554">
        <v>23</v>
      </c>
      <c r="B675" s="832" t="s">
        <v>116</v>
      </c>
      <c r="C675" s="312" t="s">
        <v>25</v>
      </c>
      <c r="D675" s="316"/>
      <c r="E675" s="316"/>
      <c r="F675" s="316"/>
      <c r="G675" s="316"/>
      <c r="H675" s="316"/>
      <c r="I675" s="316"/>
      <c r="J675" s="316"/>
      <c r="K675" s="316"/>
      <c r="L675" s="316"/>
      <c r="M675" s="316"/>
      <c r="N675" s="312"/>
      <c r="O675" s="316"/>
      <c r="P675" s="316"/>
      <c r="Q675" s="316"/>
      <c r="R675" s="316"/>
      <c r="S675" s="316"/>
      <c r="T675" s="316"/>
      <c r="U675" s="316"/>
      <c r="V675" s="316"/>
      <c r="W675" s="316"/>
      <c r="X675" s="316"/>
      <c r="Y675" s="424">
        <v>1</v>
      </c>
      <c r="Z675" s="424"/>
      <c r="AA675" s="424"/>
      <c r="AB675" s="424"/>
      <c r="AC675" s="424"/>
      <c r="AD675" s="424"/>
      <c r="AE675" s="424"/>
      <c r="AF675" s="424"/>
      <c r="AG675" s="424"/>
      <c r="AH675" s="424"/>
      <c r="AI675" s="424"/>
      <c r="AJ675" s="424"/>
      <c r="AK675" s="424"/>
      <c r="AL675" s="424"/>
      <c r="AM675" s="860">
        <f>SUM(Y675:AL675)</f>
        <v>1</v>
      </c>
    </row>
    <row r="676" spans="1:39" ht="15" hidden="1" outlineLevel="1">
      <c r="A676" s="554"/>
      <c r="B676" s="315" t="s">
        <v>313</v>
      </c>
      <c r="C676" s="312" t="s">
        <v>164</v>
      </c>
      <c r="D676" s="316"/>
      <c r="E676" s="316"/>
      <c r="F676" s="316"/>
      <c r="G676" s="316"/>
      <c r="H676" s="316"/>
      <c r="I676" s="316"/>
      <c r="J676" s="316"/>
      <c r="K676" s="316"/>
      <c r="L676" s="316"/>
      <c r="M676" s="316"/>
      <c r="N676" s="312"/>
      <c r="O676" s="316"/>
      <c r="P676" s="316"/>
      <c r="Q676" s="316"/>
      <c r="R676" s="316"/>
      <c r="S676" s="316"/>
      <c r="T676" s="316"/>
      <c r="U676" s="316"/>
      <c r="V676" s="316"/>
      <c r="W676" s="316"/>
      <c r="X676" s="316"/>
      <c r="Y676" s="425">
        <f>Y675</f>
        <v>1</v>
      </c>
      <c r="Z676" s="425">
        <f t="shared" ref="Z676" si="1942">Z675</f>
        <v>0</v>
      </c>
      <c r="AA676" s="425">
        <f t="shared" ref="AA676" si="1943">AA675</f>
        <v>0</v>
      </c>
      <c r="AB676" s="425">
        <f t="shared" ref="AB676" si="1944">AB675</f>
        <v>0</v>
      </c>
      <c r="AC676" s="425">
        <f t="shared" ref="AC676" si="1945">AC675</f>
        <v>0</v>
      </c>
      <c r="AD676" s="425">
        <f t="shared" ref="AD676" si="1946">AD675</f>
        <v>0</v>
      </c>
      <c r="AE676" s="425">
        <f t="shared" ref="AE676" si="1947">AE675</f>
        <v>0</v>
      </c>
      <c r="AF676" s="425">
        <f t="shared" ref="AF676" si="1948">AF675</f>
        <v>0</v>
      </c>
      <c r="AG676" s="425">
        <f t="shared" ref="AG676" si="1949">AG675</f>
        <v>0</v>
      </c>
      <c r="AH676" s="425">
        <f t="shared" ref="AH676" si="1950">AH675</f>
        <v>0</v>
      </c>
      <c r="AI676" s="425">
        <f t="shared" ref="AI676" si="1951">AI675</f>
        <v>0</v>
      </c>
      <c r="AJ676" s="425">
        <f t="shared" ref="AJ676" si="1952">AJ675</f>
        <v>0</v>
      </c>
      <c r="AK676" s="425">
        <f t="shared" ref="AK676" si="1953">AK675</f>
        <v>0</v>
      </c>
      <c r="AL676" s="425">
        <f t="shared" ref="AL676" si="1954">AL675</f>
        <v>0</v>
      </c>
      <c r="AM676" s="327"/>
    </row>
    <row r="677" spans="1:39" ht="15" hidden="1" outlineLevel="1">
      <c r="A677" s="554"/>
      <c r="B677" s="444"/>
      <c r="C677" s="312"/>
      <c r="D677" s="312"/>
      <c r="E677" s="312"/>
      <c r="F677" s="312"/>
      <c r="G677" s="312"/>
      <c r="H677" s="312"/>
      <c r="I677" s="312"/>
      <c r="J677" s="312"/>
      <c r="K677" s="312"/>
      <c r="L677" s="312"/>
      <c r="M677" s="312"/>
      <c r="N677" s="312"/>
      <c r="O677" s="312"/>
      <c r="P677" s="312"/>
      <c r="Q677" s="312"/>
      <c r="R677" s="312"/>
      <c r="S677" s="312"/>
      <c r="T677" s="312"/>
      <c r="U677" s="312"/>
      <c r="V677" s="312"/>
      <c r="W677" s="312"/>
      <c r="X677" s="312"/>
      <c r="Y677" s="436"/>
      <c r="Z677" s="439"/>
      <c r="AA677" s="439"/>
      <c r="AB677" s="439"/>
      <c r="AC677" s="439"/>
      <c r="AD677" s="439"/>
      <c r="AE677" s="439"/>
      <c r="AF677" s="439"/>
      <c r="AG677" s="439"/>
      <c r="AH677" s="439"/>
      <c r="AI677" s="439"/>
      <c r="AJ677" s="439"/>
      <c r="AK677" s="439"/>
      <c r="AL677" s="439"/>
      <c r="AM677" s="327"/>
    </row>
    <row r="678" spans="1:39" ht="15" hidden="1" outlineLevel="1">
      <c r="A678" s="554">
        <v>24</v>
      </c>
      <c r="B678" s="832" t="s">
        <v>117</v>
      </c>
      <c r="C678" s="312" t="s">
        <v>25</v>
      </c>
      <c r="D678" s="316"/>
      <c r="E678" s="316"/>
      <c r="F678" s="316"/>
      <c r="G678" s="316"/>
      <c r="H678" s="316"/>
      <c r="I678" s="316"/>
      <c r="J678" s="316"/>
      <c r="K678" s="316"/>
      <c r="L678" s="316"/>
      <c r="M678" s="316"/>
      <c r="N678" s="312"/>
      <c r="O678" s="316"/>
      <c r="P678" s="316"/>
      <c r="Q678" s="316"/>
      <c r="R678" s="316"/>
      <c r="S678" s="316"/>
      <c r="T678" s="316"/>
      <c r="U678" s="316"/>
      <c r="V678" s="316"/>
      <c r="W678" s="316"/>
      <c r="X678" s="316"/>
      <c r="Y678" s="424">
        <v>1</v>
      </c>
      <c r="Z678" s="424"/>
      <c r="AA678" s="424"/>
      <c r="AB678" s="424"/>
      <c r="AC678" s="424"/>
      <c r="AD678" s="424"/>
      <c r="AE678" s="424"/>
      <c r="AF678" s="424"/>
      <c r="AG678" s="424"/>
      <c r="AH678" s="424"/>
      <c r="AI678" s="424"/>
      <c r="AJ678" s="424"/>
      <c r="AK678" s="424"/>
      <c r="AL678" s="424"/>
      <c r="AM678" s="860">
        <f>SUM(Y678:AL678)</f>
        <v>1</v>
      </c>
    </row>
    <row r="679" spans="1:39" ht="15" hidden="1" outlineLevel="1">
      <c r="A679" s="554"/>
      <c r="B679" s="315" t="s">
        <v>313</v>
      </c>
      <c r="C679" s="312" t="s">
        <v>164</v>
      </c>
      <c r="D679" s="316"/>
      <c r="E679" s="316"/>
      <c r="F679" s="316"/>
      <c r="G679" s="316"/>
      <c r="H679" s="316"/>
      <c r="I679" s="316"/>
      <c r="J679" s="316"/>
      <c r="K679" s="316"/>
      <c r="L679" s="316"/>
      <c r="M679" s="316"/>
      <c r="N679" s="312"/>
      <c r="O679" s="316"/>
      <c r="P679" s="316"/>
      <c r="Q679" s="316"/>
      <c r="R679" s="316"/>
      <c r="S679" s="316"/>
      <c r="T679" s="316"/>
      <c r="U679" s="316"/>
      <c r="V679" s="316"/>
      <c r="W679" s="316"/>
      <c r="X679" s="316"/>
      <c r="Y679" s="425">
        <f>Y678</f>
        <v>1</v>
      </c>
      <c r="Z679" s="425">
        <f t="shared" ref="Z679" si="1955">Z678</f>
        <v>0</v>
      </c>
      <c r="AA679" s="425">
        <f t="shared" ref="AA679" si="1956">AA678</f>
        <v>0</v>
      </c>
      <c r="AB679" s="425">
        <f t="shared" ref="AB679" si="1957">AB678</f>
        <v>0</v>
      </c>
      <c r="AC679" s="425">
        <f t="shared" ref="AC679" si="1958">AC678</f>
        <v>0</v>
      </c>
      <c r="AD679" s="425">
        <f t="shared" ref="AD679" si="1959">AD678</f>
        <v>0</v>
      </c>
      <c r="AE679" s="425">
        <f t="shared" ref="AE679" si="1960">AE678</f>
        <v>0</v>
      </c>
      <c r="AF679" s="425">
        <f t="shared" ref="AF679" si="1961">AF678</f>
        <v>0</v>
      </c>
      <c r="AG679" s="425">
        <f t="shared" ref="AG679" si="1962">AG678</f>
        <v>0</v>
      </c>
      <c r="AH679" s="425">
        <f t="shared" ref="AH679" si="1963">AH678</f>
        <v>0</v>
      </c>
      <c r="AI679" s="425">
        <f t="shared" ref="AI679" si="1964">AI678</f>
        <v>0</v>
      </c>
      <c r="AJ679" s="425">
        <f t="shared" ref="AJ679" si="1965">AJ678</f>
        <v>0</v>
      </c>
      <c r="AK679" s="425">
        <f t="shared" ref="AK679" si="1966">AK678</f>
        <v>0</v>
      </c>
      <c r="AL679" s="425">
        <f t="shared" ref="AL679" si="1967">AL678</f>
        <v>0</v>
      </c>
      <c r="AM679" s="327"/>
    </row>
    <row r="680" spans="1:39" ht="15" hidden="1" outlineLevel="1">
      <c r="A680" s="554"/>
      <c r="B680" s="315"/>
      <c r="C680" s="312"/>
      <c r="D680" s="312"/>
      <c r="E680" s="312"/>
      <c r="F680" s="312"/>
      <c r="G680" s="312"/>
      <c r="H680" s="312"/>
      <c r="I680" s="312"/>
      <c r="J680" s="312"/>
      <c r="K680" s="312"/>
      <c r="L680" s="312"/>
      <c r="M680" s="312"/>
      <c r="N680" s="312"/>
      <c r="O680" s="312"/>
      <c r="P680" s="312"/>
      <c r="Q680" s="312"/>
      <c r="R680" s="312"/>
      <c r="S680" s="312"/>
      <c r="T680" s="312"/>
      <c r="U680" s="312"/>
      <c r="V680" s="312"/>
      <c r="W680" s="312"/>
      <c r="X680" s="312"/>
      <c r="Y680" s="426"/>
      <c r="Z680" s="439"/>
      <c r="AA680" s="439"/>
      <c r="AB680" s="439"/>
      <c r="AC680" s="439"/>
      <c r="AD680" s="439"/>
      <c r="AE680" s="439"/>
      <c r="AF680" s="439"/>
      <c r="AG680" s="439"/>
      <c r="AH680" s="439"/>
      <c r="AI680" s="439"/>
      <c r="AJ680" s="439"/>
      <c r="AK680" s="439"/>
      <c r="AL680" s="439"/>
      <c r="AM680" s="327"/>
    </row>
    <row r="681" spans="1:39" ht="15.6" hidden="1" outlineLevel="1">
      <c r="A681" s="554"/>
      <c r="B681" s="309" t="s">
        <v>514</v>
      </c>
      <c r="C681" s="312"/>
      <c r="D681" s="312"/>
      <c r="E681" s="312"/>
      <c r="F681" s="312"/>
      <c r="G681" s="312"/>
      <c r="H681" s="312"/>
      <c r="I681" s="312"/>
      <c r="J681" s="312"/>
      <c r="K681" s="312"/>
      <c r="L681" s="312"/>
      <c r="M681" s="312"/>
      <c r="N681" s="312"/>
      <c r="O681" s="312"/>
      <c r="P681" s="312"/>
      <c r="Q681" s="312"/>
      <c r="R681" s="312"/>
      <c r="S681" s="312"/>
      <c r="T681" s="312"/>
      <c r="U681" s="312"/>
      <c r="V681" s="312"/>
      <c r="W681" s="312"/>
      <c r="X681" s="312"/>
      <c r="Y681" s="426"/>
      <c r="Z681" s="439"/>
      <c r="AA681" s="439"/>
      <c r="AB681" s="439"/>
      <c r="AC681" s="439"/>
      <c r="AD681" s="439"/>
      <c r="AE681" s="439"/>
      <c r="AF681" s="439"/>
      <c r="AG681" s="439"/>
      <c r="AH681" s="439"/>
      <c r="AI681" s="439"/>
      <c r="AJ681" s="439"/>
      <c r="AK681" s="439"/>
      <c r="AL681" s="439"/>
      <c r="AM681" s="327"/>
    </row>
    <row r="682" spans="1:39" ht="15" hidden="1" outlineLevel="1">
      <c r="A682" s="554">
        <v>25</v>
      </c>
      <c r="B682" s="832" t="s">
        <v>118</v>
      </c>
      <c r="C682" s="312" t="s">
        <v>25</v>
      </c>
      <c r="D682" s="316"/>
      <c r="E682" s="316"/>
      <c r="F682" s="316"/>
      <c r="G682" s="316"/>
      <c r="H682" s="316"/>
      <c r="I682" s="316"/>
      <c r="J682" s="316"/>
      <c r="K682" s="316"/>
      <c r="L682" s="316"/>
      <c r="M682" s="316"/>
      <c r="N682" s="316">
        <v>12</v>
      </c>
      <c r="O682" s="316"/>
      <c r="P682" s="316"/>
      <c r="Q682" s="316"/>
      <c r="R682" s="316"/>
      <c r="S682" s="316"/>
      <c r="T682" s="316"/>
      <c r="U682" s="316"/>
      <c r="V682" s="316"/>
      <c r="W682" s="316"/>
      <c r="X682" s="316"/>
      <c r="Y682" s="424"/>
      <c r="Z682" s="424">
        <v>8.9285714000000002E-2</v>
      </c>
      <c r="AA682" s="424">
        <v>0.91071428600000004</v>
      </c>
      <c r="AB682" s="424"/>
      <c r="AC682" s="424"/>
      <c r="AD682" s="424"/>
      <c r="AE682" s="424"/>
      <c r="AF682" s="429"/>
      <c r="AG682" s="429"/>
      <c r="AH682" s="429"/>
      <c r="AI682" s="429"/>
      <c r="AJ682" s="429"/>
      <c r="AK682" s="429"/>
      <c r="AL682" s="429"/>
      <c r="AM682" s="860">
        <f>SUM(Y682:AL682)</f>
        <v>1</v>
      </c>
    </row>
    <row r="683" spans="1:39" ht="15" hidden="1" outlineLevel="1">
      <c r="A683" s="554"/>
      <c r="B683" s="315" t="s">
        <v>313</v>
      </c>
      <c r="C683" s="312" t="s">
        <v>164</v>
      </c>
      <c r="D683" s="316"/>
      <c r="E683" s="316"/>
      <c r="F683" s="316"/>
      <c r="G683" s="316"/>
      <c r="H683" s="316"/>
      <c r="I683" s="316"/>
      <c r="J683" s="316"/>
      <c r="K683" s="316"/>
      <c r="L683" s="316"/>
      <c r="M683" s="316"/>
      <c r="N683" s="316">
        <f>N682</f>
        <v>12</v>
      </c>
      <c r="O683" s="316"/>
      <c r="P683" s="316"/>
      <c r="Q683" s="316"/>
      <c r="R683" s="316"/>
      <c r="S683" s="316"/>
      <c r="T683" s="316"/>
      <c r="U683" s="316"/>
      <c r="V683" s="316"/>
      <c r="W683" s="316"/>
      <c r="X683" s="316"/>
      <c r="Y683" s="425">
        <f>Y682</f>
        <v>0</v>
      </c>
      <c r="Z683" s="425">
        <f t="shared" ref="Z683" si="1968">Z682</f>
        <v>8.9285714000000002E-2</v>
      </c>
      <c r="AA683" s="425">
        <f t="shared" ref="AA683" si="1969">AA682</f>
        <v>0.91071428600000004</v>
      </c>
      <c r="AB683" s="425">
        <f t="shared" ref="AB683" si="1970">AB682</f>
        <v>0</v>
      </c>
      <c r="AC683" s="425">
        <f t="shared" ref="AC683" si="1971">AC682</f>
        <v>0</v>
      </c>
      <c r="AD683" s="425">
        <f t="shared" ref="AD683" si="1972">AD682</f>
        <v>0</v>
      </c>
      <c r="AE683" s="425">
        <f t="shared" ref="AE683" si="1973">AE682</f>
        <v>0</v>
      </c>
      <c r="AF683" s="425">
        <f t="shared" ref="AF683" si="1974">AF682</f>
        <v>0</v>
      </c>
      <c r="AG683" s="425">
        <f t="shared" ref="AG683" si="1975">AG682</f>
        <v>0</v>
      </c>
      <c r="AH683" s="425">
        <f t="shared" ref="AH683" si="1976">AH682</f>
        <v>0</v>
      </c>
      <c r="AI683" s="425">
        <f t="shared" ref="AI683" si="1977">AI682</f>
        <v>0</v>
      </c>
      <c r="AJ683" s="425">
        <f t="shared" ref="AJ683" si="1978">AJ682</f>
        <v>0</v>
      </c>
      <c r="AK683" s="425">
        <f t="shared" ref="AK683" si="1979">AK682</f>
        <v>0</v>
      </c>
      <c r="AL683" s="425">
        <f t="shared" ref="AL683" si="1980">AL682</f>
        <v>0</v>
      </c>
      <c r="AM683" s="327"/>
    </row>
    <row r="684" spans="1:39" ht="15" hidden="1" outlineLevel="1">
      <c r="A684" s="554"/>
      <c r="B684" s="315"/>
      <c r="C684" s="312"/>
      <c r="D684" s="312"/>
      <c r="E684" s="312"/>
      <c r="F684" s="312"/>
      <c r="G684" s="312"/>
      <c r="H684" s="312"/>
      <c r="I684" s="312"/>
      <c r="J684" s="312"/>
      <c r="K684" s="312"/>
      <c r="L684" s="312"/>
      <c r="M684" s="312"/>
      <c r="N684" s="312"/>
      <c r="O684" s="312"/>
      <c r="P684" s="312"/>
      <c r="Q684" s="312"/>
      <c r="R684" s="312"/>
      <c r="S684" s="312"/>
      <c r="T684" s="312"/>
      <c r="U684" s="312"/>
      <c r="V684" s="312"/>
      <c r="W684" s="312"/>
      <c r="X684" s="312"/>
      <c r="Y684" s="426"/>
      <c r="Z684" s="439"/>
      <c r="AA684" s="439"/>
      <c r="AB684" s="439"/>
      <c r="AC684" s="439"/>
      <c r="AD684" s="439"/>
      <c r="AE684" s="439"/>
      <c r="AF684" s="439"/>
      <c r="AG684" s="439"/>
      <c r="AH684" s="439"/>
      <c r="AI684" s="439"/>
      <c r="AJ684" s="439"/>
      <c r="AK684" s="439"/>
      <c r="AL684" s="439"/>
      <c r="AM684" s="327"/>
    </row>
    <row r="685" spans="1:39" ht="15" hidden="1" outlineLevel="1">
      <c r="A685" s="554">
        <v>26</v>
      </c>
      <c r="B685" s="832" t="s">
        <v>119</v>
      </c>
      <c r="C685" s="312" t="s">
        <v>25</v>
      </c>
      <c r="D685" s="316"/>
      <c r="E685" s="316"/>
      <c r="F685" s="316"/>
      <c r="G685" s="316"/>
      <c r="H685" s="316"/>
      <c r="I685" s="316"/>
      <c r="J685" s="316"/>
      <c r="K685" s="316"/>
      <c r="L685" s="316"/>
      <c r="M685" s="316"/>
      <c r="N685" s="316">
        <v>12</v>
      </c>
      <c r="O685" s="316"/>
      <c r="P685" s="316"/>
      <c r="Q685" s="316"/>
      <c r="R685" s="316"/>
      <c r="S685" s="316"/>
      <c r="T685" s="316"/>
      <c r="U685" s="316"/>
      <c r="V685" s="316"/>
      <c r="W685" s="316"/>
      <c r="X685" s="316"/>
      <c r="Y685" s="424"/>
      <c r="Z685" s="424">
        <v>0.12684906100000001</v>
      </c>
      <c r="AA685" s="424">
        <v>0.85836629799999997</v>
      </c>
      <c r="AB685" s="424"/>
      <c r="AC685" s="424"/>
      <c r="AD685" s="424"/>
      <c r="AE685" s="424"/>
      <c r="AF685" s="424"/>
      <c r="AG685" s="429"/>
      <c r="AH685" s="429"/>
      <c r="AI685" s="429"/>
      <c r="AJ685" s="429"/>
      <c r="AK685" s="429"/>
      <c r="AL685" s="429"/>
      <c r="AM685" s="860">
        <f>SUM(Y685:AL685)</f>
        <v>0.98521535900000001</v>
      </c>
    </row>
    <row r="686" spans="1:39" ht="15" hidden="1" outlineLevel="1">
      <c r="A686" s="554"/>
      <c r="B686" s="315" t="s">
        <v>313</v>
      </c>
      <c r="C686" s="312" t="s">
        <v>164</v>
      </c>
      <c r="D686" s="316"/>
      <c r="E686" s="316"/>
      <c r="F686" s="316"/>
      <c r="G686" s="316"/>
      <c r="H686" s="316"/>
      <c r="I686" s="316"/>
      <c r="J686" s="316"/>
      <c r="K686" s="316"/>
      <c r="L686" s="316"/>
      <c r="M686" s="316"/>
      <c r="N686" s="316">
        <f>N685</f>
        <v>12</v>
      </c>
      <c r="O686" s="316"/>
      <c r="P686" s="316"/>
      <c r="Q686" s="316"/>
      <c r="R686" s="316"/>
      <c r="S686" s="316"/>
      <c r="T686" s="316"/>
      <c r="U686" s="316"/>
      <c r="V686" s="316"/>
      <c r="W686" s="316"/>
      <c r="X686" s="316"/>
      <c r="Y686" s="425">
        <f>Y685</f>
        <v>0</v>
      </c>
      <c r="Z686" s="425">
        <f t="shared" ref="Z686" si="1981">Z685</f>
        <v>0.12684906100000001</v>
      </c>
      <c r="AA686" s="425">
        <f t="shared" ref="AA686" si="1982">AA685</f>
        <v>0.85836629799999997</v>
      </c>
      <c r="AB686" s="425">
        <f t="shared" ref="AB686" si="1983">AB685</f>
        <v>0</v>
      </c>
      <c r="AC686" s="425">
        <f t="shared" ref="AC686" si="1984">AC685</f>
        <v>0</v>
      </c>
      <c r="AD686" s="425">
        <f t="shared" ref="AD686" si="1985">AD685</f>
        <v>0</v>
      </c>
      <c r="AE686" s="425">
        <f t="shared" ref="AE686" si="1986">AE685</f>
        <v>0</v>
      </c>
      <c r="AF686" s="425">
        <f t="shared" ref="AF686" si="1987">AF685</f>
        <v>0</v>
      </c>
      <c r="AG686" s="425">
        <f t="shared" ref="AG686" si="1988">AG685</f>
        <v>0</v>
      </c>
      <c r="AH686" s="425">
        <f t="shared" ref="AH686" si="1989">AH685</f>
        <v>0</v>
      </c>
      <c r="AI686" s="425">
        <f t="shared" ref="AI686" si="1990">AI685</f>
        <v>0</v>
      </c>
      <c r="AJ686" s="425">
        <f t="shared" ref="AJ686" si="1991">AJ685</f>
        <v>0</v>
      </c>
      <c r="AK686" s="425">
        <f t="shared" ref="AK686" si="1992">AK685</f>
        <v>0</v>
      </c>
      <c r="AL686" s="425">
        <f t="shared" ref="AL686" si="1993">AL685</f>
        <v>0</v>
      </c>
      <c r="AM686" s="327"/>
    </row>
    <row r="687" spans="1:39" ht="15" hidden="1" outlineLevel="1">
      <c r="A687" s="554"/>
      <c r="B687" s="315"/>
      <c r="C687" s="312"/>
      <c r="D687" s="312"/>
      <c r="E687" s="312"/>
      <c r="F687" s="312"/>
      <c r="G687" s="312"/>
      <c r="H687" s="312"/>
      <c r="I687" s="312"/>
      <c r="J687" s="312"/>
      <c r="K687" s="312"/>
      <c r="L687" s="312"/>
      <c r="M687" s="312"/>
      <c r="N687" s="312"/>
      <c r="O687" s="312"/>
      <c r="P687" s="312"/>
      <c r="Q687" s="312"/>
      <c r="R687" s="312"/>
      <c r="S687" s="312"/>
      <c r="T687" s="312"/>
      <c r="U687" s="312"/>
      <c r="V687" s="312"/>
      <c r="W687" s="312"/>
      <c r="X687" s="312"/>
      <c r="Y687" s="426"/>
      <c r="Z687" s="439"/>
      <c r="AA687" s="439"/>
      <c r="AB687" s="439"/>
      <c r="AC687" s="439"/>
      <c r="AD687" s="439"/>
      <c r="AE687" s="439"/>
      <c r="AF687" s="439"/>
      <c r="AG687" s="439"/>
      <c r="AH687" s="439"/>
      <c r="AI687" s="439"/>
      <c r="AJ687" s="439"/>
      <c r="AK687" s="439"/>
      <c r="AL687" s="439"/>
      <c r="AM687" s="327"/>
    </row>
    <row r="688" spans="1:39" ht="30" hidden="1" outlineLevel="1">
      <c r="A688" s="554">
        <v>27</v>
      </c>
      <c r="B688" s="832" t="s">
        <v>120</v>
      </c>
      <c r="C688" s="312" t="s">
        <v>25</v>
      </c>
      <c r="D688" s="316"/>
      <c r="E688" s="316"/>
      <c r="F688" s="316"/>
      <c r="G688" s="316"/>
      <c r="H688" s="316"/>
      <c r="I688" s="316"/>
      <c r="J688" s="316"/>
      <c r="K688" s="316"/>
      <c r="L688" s="316"/>
      <c r="M688" s="316"/>
      <c r="N688" s="316">
        <v>12</v>
      </c>
      <c r="O688" s="316"/>
      <c r="P688" s="316"/>
      <c r="Q688" s="316"/>
      <c r="R688" s="316"/>
      <c r="S688" s="316"/>
      <c r="T688" s="316"/>
      <c r="U688" s="316"/>
      <c r="V688" s="316"/>
      <c r="W688" s="316"/>
      <c r="X688" s="316"/>
      <c r="Y688" s="424"/>
      <c r="Z688" s="424"/>
      <c r="AA688" s="424">
        <v>1</v>
      </c>
      <c r="AB688" s="424"/>
      <c r="AC688" s="424"/>
      <c r="AD688" s="424"/>
      <c r="AE688" s="424"/>
      <c r="AF688" s="429"/>
      <c r="AG688" s="429"/>
      <c r="AH688" s="429"/>
      <c r="AI688" s="429"/>
      <c r="AJ688" s="429"/>
      <c r="AK688" s="429"/>
      <c r="AL688" s="429"/>
      <c r="AM688" s="860">
        <f>SUM(Y688:AL688)</f>
        <v>1</v>
      </c>
    </row>
    <row r="689" spans="1:39" ht="15" hidden="1" outlineLevel="1">
      <c r="A689" s="554"/>
      <c r="B689" s="315" t="s">
        <v>313</v>
      </c>
      <c r="C689" s="312" t="s">
        <v>164</v>
      </c>
      <c r="D689" s="316"/>
      <c r="E689" s="316"/>
      <c r="F689" s="316"/>
      <c r="G689" s="316"/>
      <c r="H689" s="316"/>
      <c r="I689" s="316"/>
      <c r="J689" s="316"/>
      <c r="K689" s="316"/>
      <c r="L689" s="316"/>
      <c r="M689" s="316"/>
      <c r="N689" s="316">
        <f>N688</f>
        <v>12</v>
      </c>
      <c r="O689" s="316"/>
      <c r="P689" s="316"/>
      <c r="Q689" s="316"/>
      <c r="R689" s="316"/>
      <c r="S689" s="316"/>
      <c r="T689" s="316"/>
      <c r="U689" s="316"/>
      <c r="V689" s="316"/>
      <c r="W689" s="316"/>
      <c r="X689" s="316"/>
      <c r="Y689" s="425">
        <f>Y688</f>
        <v>0</v>
      </c>
      <c r="Z689" s="425">
        <f t="shared" ref="Z689" si="1994">Z688</f>
        <v>0</v>
      </c>
      <c r="AA689" s="425">
        <f t="shared" ref="AA689" si="1995">AA688</f>
        <v>1</v>
      </c>
      <c r="AB689" s="425">
        <f t="shared" ref="AB689" si="1996">AB688</f>
        <v>0</v>
      </c>
      <c r="AC689" s="425">
        <f t="shared" ref="AC689" si="1997">AC688</f>
        <v>0</v>
      </c>
      <c r="AD689" s="425">
        <f t="shared" ref="AD689" si="1998">AD688</f>
        <v>0</v>
      </c>
      <c r="AE689" s="425">
        <f t="shared" ref="AE689" si="1999">AE688</f>
        <v>0</v>
      </c>
      <c r="AF689" s="425">
        <f t="shared" ref="AF689" si="2000">AF688</f>
        <v>0</v>
      </c>
      <c r="AG689" s="425">
        <f t="shared" ref="AG689" si="2001">AG688</f>
        <v>0</v>
      </c>
      <c r="AH689" s="425">
        <f t="shared" ref="AH689" si="2002">AH688</f>
        <v>0</v>
      </c>
      <c r="AI689" s="425">
        <f t="shared" ref="AI689" si="2003">AI688</f>
        <v>0</v>
      </c>
      <c r="AJ689" s="425">
        <f t="shared" ref="AJ689" si="2004">AJ688</f>
        <v>0</v>
      </c>
      <c r="AK689" s="425">
        <f t="shared" ref="AK689" si="2005">AK688</f>
        <v>0</v>
      </c>
      <c r="AL689" s="425">
        <f t="shared" ref="AL689" si="2006">AL688</f>
        <v>0</v>
      </c>
      <c r="AM689" s="327"/>
    </row>
    <row r="690" spans="1:39" ht="15" hidden="1" outlineLevel="1">
      <c r="A690" s="554"/>
      <c r="B690" s="315"/>
      <c r="C690" s="312"/>
      <c r="D690" s="312"/>
      <c r="E690" s="312"/>
      <c r="F690" s="312"/>
      <c r="G690" s="312"/>
      <c r="H690" s="312"/>
      <c r="I690" s="312"/>
      <c r="J690" s="312"/>
      <c r="K690" s="312"/>
      <c r="L690" s="312"/>
      <c r="M690" s="312"/>
      <c r="N690" s="312"/>
      <c r="O690" s="312"/>
      <c r="P690" s="312"/>
      <c r="Q690" s="312"/>
      <c r="R690" s="312"/>
      <c r="S690" s="312"/>
      <c r="T690" s="312"/>
      <c r="U690" s="312"/>
      <c r="V690" s="312"/>
      <c r="W690" s="312"/>
      <c r="X690" s="312"/>
      <c r="Y690" s="426"/>
      <c r="Z690" s="439"/>
      <c r="AA690" s="439"/>
      <c r="AB690" s="439"/>
      <c r="AC690" s="439"/>
      <c r="AD690" s="439"/>
      <c r="AE690" s="439"/>
      <c r="AF690" s="439"/>
      <c r="AG690" s="439"/>
      <c r="AH690" s="439"/>
      <c r="AI690" s="439"/>
      <c r="AJ690" s="439"/>
      <c r="AK690" s="439"/>
      <c r="AL690" s="439"/>
      <c r="AM690" s="327"/>
    </row>
    <row r="691" spans="1:39" ht="30" hidden="1" outlineLevel="1">
      <c r="A691" s="554">
        <v>28</v>
      </c>
      <c r="B691" s="832" t="s">
        <v>121</v>
      </c>
      <c r="C691" s="312" t="s">
        <v>25</v>
      </c>
      <c r="D691" s="316"/>
      <c r="E691" s="316"/>
      <c r="F691" s="316"/>
      <c r="G691" s="316"/>
      <c r="H691" s="316"/>
      <c r="I691" s="316"/>
      <c r="J691" s="316"/>
      <c r="K691" s="316"/>
      <c r="L691" s="316"/>
      <c r="M691" s="316"/>
      <c r="N691" s="316">
        <v>12</v>
      </c>
      <c r="O691" s="316"/>
      <c r="P691" s="316"/>
      <c r="Q691" s="316"/>
      <c r="R691" s="316"/>
      <c r="S691" s="316"/>
      <c r="T691" s="316"/>
      <c r="U691" s="316"/>
      <c r="V691" s="316"/>
      <c r="W691" s="316"/>
      <c r="X691" s="316"/>
      <c r="Y691" s="424"/>
      <c r="Z691" s="424"/>
      <c r="AA691" s="424">
        <v>1</v>
      </c>
      <c r="AB691" s="424"/>
      <c r="AC691" s="424"/>
      <c r="AD691" s="424"/>
      <c r="AE691" s="424"/>
      <c r="AF691" s="429"/>
      <c r="AG691" s="429"/>
      <c r="AH691" s="429"/>
      <c r="AI691" s="429"/>
      <c r="AJ691" s="429"/>
      <c r="AK691" s="429"/>
      <c r="AL691" s="429"/>
      <c r="AM691" s="860">
        <f>SUM(Y691:AL691)</f>
        <v>1</v>
      </c>
    </row>
    <row r="692" spans="1:39" ht="15" hidden="1" outlineLevel="1">
      <c r="A692" s="554"/>
      <c r="B692" s="315" t="s">
        <v>313</v>
      </c>
      <c r="C692" s="312" t="s">
        <v>164</v>
      </c>
      <c r="D692" s="316"/>
      <c r="E692" s="316"/>
      <c r="F692" s="316"/>
      <c r="G692" s="316"/>
      <c r="H692" s="316"/>
      <c r="I692" s="316"/>
      <c r="J692" s="316"/>
      <c r="K692" s="316"/>
      <c r="L692" s="316"/>
      <c r="M692" s="316"/>
      <c r="N692" s="316">
        <f>N691</f>
        <v>12</v>
      </c>
      <c r="O692" s="316"/>
      <c r="P692" s="316"/>
      <c r="Q692" s="316"/>
      <c r="R692" s="316"/>
      <c r="S692" s="316"/>
      <c r="T692" s="316"/>
      <c r="U692" s="316"/>
      <c r="V692" s="316"/>
      <c r="W692" s="316"/>
      <c r="X692" s="316"/>
      <c r="Y692" s="425">
        <f>Y691</f>
        <v>0</v>
      </c>
      <c r="Z692" s="425">
        <f t="shared" ref="Z692" si="2007">Z691</f>
        <v>0</v>
      </c>
      <c r="AA692" s="425">
        <f t="shared" ref="AA692" si="2008">AA691</f>
        <v>1</v>
      </c>
      <c r="AB692" s="425">
        <f t="shared" ref="AB692" si="2009">AB691</f>
        <v>0</v>
      </c>
      <c r="AC692" s="425">
        <f t="shared" ref="AC692" si="2010">AC691</f>
        <v>0</v>
      </c>
      <c r="AD692" s="425">
        <f t="shared" ref="AD692" si="2011">AD691</f>
        <v>0</v>
      </c>
      <c r="AE692" s="425">
        <f t="shared" ref="AE692" si="2012">AE691</f>
        <v>0</v>
      </c>
      <c r="AF692" s="425">
        <f t="shared" ref="AF692" si="2013">AF691</f>
        <v>0</v>
      </c>
      <c r="AG692" s="425">
        <f t="shared" ref="AG692" si="2014">AG691</f>
        <v>0</v>
      </c>
      <c r="AH692" s="425">
        <f t="shared" ref="AH692" si="2015">AH691</f>
        <v>0</v>
      </c>
      <c r="AI692" s="425">
        <f t="shared" ref="AI692" si="2016">AI691</f>
        <v>0</v>
      </c>
      <c r="AJ692" s="425">
        <f t="shared" ref="AJ692" si="2017">AJ691</f>
        <v>0</v>
      </c>
      <c r="AK692" s="425">
        <f t="shared" ref="AK692" si="2018">AK691</f>
        <v>0</v>
      </c>
      <c r="AL692" s="425">
        <f t="shared" ref="AL692" si="2019">AL691</f>
        <v>0</v>
      </c>
      <c r="AM692" s="327"/>
    </row>
    <row r="693" spans="1:39" ht="15" hidden="1" outlineLevel="1">
      <c r="A693" s="554"/>
      <c r="B693" s="315"/>
      <c r="C693" s="312"/>
      <c r="D693" s="312"/>
      <c r="E693" s="312"/>
      <c r="F693" s="312"/>
      <c r="G693" s="312"/>
      <c r="H693" s="312"/>
      <c r="I693" s="312"/>
      <c r="J693" s="312"/>
      <c r="K693" s="312"/>
      <c r="L693" s="312"/>
      <c r="M693" s="312"/>
      <c r="N693" s="312"/>
      <c r="O693" s="312"/>
      <c r="P693" s="312"/>
      <c r="Q693" s="312"/>
      <c r="R693" s="312"/>
      <c r="S693" s="312"/>
      <c r="T693" s="312"/>
      <c r="U693" s="312"/>
      <c r="V693" s="312"/>
      <c r="W693" s="312"/>
      <c r="X693" s="312"/>
      <c r="Y693" s="426"/>
      <c r="Z693" s="439"/>
      <c r="AA693" s="439"/>
      <c r="AB693" s="439"/>
      <c r="AC693" s="439"/>
      <c r="AD693" s="439"/>
      <c r="AE693" s="439"/>
      <c r="AF693" s="439"/>
      <c r="AG693" s="439"/>
      <c r="AH693" s="439"/>
      <c r="AI693" s="439"/>
      <c r="AJ693" s="439"/>
      <c r="AK693" s="439"/>
      <c r="AL693" s="439"/>
      <c r="AM693" s="327"/>
    </row>
    <row r="694" spans="1:39" ht="30" hidden="1" outlineLevel="1">
      <c r="A694" s="554">
        <v>29</v>
      </c>
      <c r="B694" s="442" t="s">
        <v>122</v>
      </c>
      <c r="C694" s="312" t="s">
        <v>25</v>
      </c>
      <c r="D694" s="316"/>
      <c r="E694" s="316"/>
      <c r="F694" s="316"/>
      <c r="G694" s="316"/>
      <c r="H694" s="316"/>
      <c r="I694" s="316"/>
      <c r="J694" s="316"/>
      <c r="K694" s="316"/>
      <c r="L694" s="316"/>
      <c r="M694" s="316"/>
      <c r="N694" s="316">
        <v>3</v>
      </c>
      <c r="O694" s="316"/>
      <c r="P694" s="316"/>
      <c r="Q694" s="316"/>
      <c r="R694" s="316"/>
      <c r="S694" s="316"/>
      <c r="T694" s="316"/>
      <c r="U694" s="316"/>
      <c r="V694" s="316"/>
      <c r="W694" s="316"/>
      <c r="X694" s="316"/>
      <c r="Y694" s="440"/>
      <c r="Z694" s="424"/>
      <c r="AA694" s="424"/>
      <c r="AB694" s="424"/>
      <c r="AC694" s="424"/>
      <c r="AD694" s="424"/>
      <c r="AE694" s="424"/>
      <c r="AF694" s="429"/>
      <c r="AG694" s="429"/>
      <c r="AH694" s="429"/>
      <c r="AI694" s="429"/>
      <c r="AJ694" s="429"/>
      <c r="AK694" s="429"/>
      <c r="AL694" s="429"/>
      <c r="AM694" s="860">
        <f>SUM(Y694:AL694)</f>
        <v>0</v>
      </c>
    </row>
    <row r="695" spans="1:39" ht="15" hidden="1" outlineLevel="1">
      <c r="A695" s="554"/>
      <c r="B695" s="315" t="s">
        <v>313</v>
      </c>
      <c r="C695" s="312" t="s">
        <v>164</v>
      </c>
      <c r="D695" s="316"/>
      <c r="E695" s="316"/>
      <c r="F695" s="316"/>
      <c r="G695" s="316"/>
      <c r="H695" s="316"/>
      <c r="I695" s="316"/>
      <c r="J695" s="316"/>
      <c r="K695" s="316"/>
      <c r="L695" s="316"/>
      <c r="M695" s="316"/>
      <c r="N695" s="316">
        <f>N694</f>
        <v>3</v>
      </c>
      <c r="O695" s="316"/>
      <c r="P695" s="316"/>
      <c r="Q695" s="316"/>
      <c r="R695" s="316"/>
      <c r="S695" s="316"/>
      <c r="T695" s="316"/>
      <c r="U695" s="316"/>
      <c r="V695" s="316"/>
      <c r="W695" s="316"/>
      <c r="X695" s="316"/>
      <c r="Y695" s="425">
        <f>Y694</f>
        <v>0</v>
      </c>
      <c r="Z695" s="425">
        <f t="shared" ref="Z695" si="2020">Z694</f>
        <v>0</v>
      </c>
      <c r="AA695" s="425">
        <f t="shared" ref="AA695" si="2021">AA694</f>
        <v>0</v>
      </c>
      <c r="AB695" s="425">
        <f t="shared" ref="AB695" si="2022">AB694</f>
        <v>0</v>
      </c>
      <c r="AC695" s="425">
        <f t="shared" ref="AC695" si="2023">AC694</f>
        <v>0</v>
      </c>
      <c r="AD695" s="425">
        <f t="shared" ref="AD695" si="2024">AD694</f>
        <v>0</v>
      </c>
      <c r="AE695" s="425">
        <f t="shared" ref="AE695" si="2025">AE694</f>
        <v>0</v>
      </c>
      <c r="AF695" s="425">
        <f t="shared" ref="AF695" si="2026">AF694</f>
        <v>0</v>
      </c>
      <c r="AG695" s="425">
        <f t="shared" ref="AG695" si="2027">AG694</f>
        <v>0</v>
      </c>
      <c r="AH695" s="425">
        <f t="shared" ref="AH695" si="2028">AH694</f>
        <v>0</v>
      </c>
      <c r="AI695" s="425">
        <f t="shared" ref="AI695" si="2029">AI694</f>
        <v>0</v>
      </c>
      <c r="AJ695" s="425">
        <f t="shared" ref="AJ695" si="2030">AJ694</f>
        <v>0</v>
      </c>
      <c r="AK695" s="425">
        <f t="shared" ref="AK695" si="2031">AK694</f>
        <v>0</v>
      </c>
      <c r="AL695" s="425">
        <f t="shared" ref="AL695" si="2032">AL694</f>
        <v>0</v>
      </c>
      <c r="AM695" s="327"/>
    </row>
    <row r="696" spans="1:39" ht="15" hidden="1" outlineLevel="1">
      <c r="A696" s="554"/>
      <c r="B696" s="315"/>
      <c r="C696" s="312"/>
      <c r="D696" s="312"/>
      <c r="E696" s="312"/>
      <c r="F696" s="312"/>
      <c r="G696" s="312"/>
      <c r="H696" s="312"/>
      <c r="I696" s="312"/>
      <c r="J696" s="312"/>
      <c r="K696" s="312"/>
      <c r="L696" s="312"/>
      <c r="M696" s="312"/>
      <c r="N696" s="312"/>
      <c r="O696" s="312"/>
      <c r="P696" s="312"/>
      <c r="Q696" s="312"/>
      <c r="R696" s="312"/>
      <c r="S696" s="312"/>
      <c r="T696" s="312"/>
      <c r="U696" s="312"/>
      <c r="V696" s="312"/>
      <c r="W696" s="312"/>
      <c r="X696" s="312"/>
      <c r="Y696" s="426"/>
      <c r="Z696" s="439"/>
      <c r="AA696" s="439"/>
      <c r="AB696" s="439"/>
      <c r="AC696" s="439"/>
      <c r="AD696" s="439"/>
      <c r="AE696" s="439"/>
      <c r="AF696" s="439"/>
      <c r="AG696" s="439"/>
      <c r="AH696" s="439"/>
      <c r="AI696" s="439"/>
      <c r="AJ696" s="439"/>
      <c r="AK696" s="439"/>
      <c r="AL696" s="439"/>
      <c r="AM696" s="327"/>
    </row>
    <row r="697" spans="1:39" ht="30" hidden="1" outlineLevel="1">
      <c r="A697" s="554">
        <v>30</v>
      </c>
      <c r="B697" s="832" t="s">
        <v>123</v>
      </c>
      <c r="C697" s="312" t="s">
        <v>25</v>
      </c>
      <c r="D697" s="316"/>
      <c r="E697" s="316"/>
      <c r="F697" s="316"/>
      <c r="G697" s="316"/>
      <c r="H697" s="316"/>
      <c r="I697" s="316"/>
      <c r="J697" s="316"/>
      <c r="K697" s="316"/>
      <c r="L697" s="316"/>
      <c r="M697" s="316"/>
      <c r="N697" s="316">
        <v>12</v>
      </c>
      <c r="O697" s="316"/>
      <c r="P697" s="316"/>
      <c r="Q697" s="316"/>
      <c r="R697" s="316"/>
      <c r="S697" s="316"/>
      <c r="T697" s="316"/>
      <c r="U697" s="316"/>
      <c r="V697" s="316"/>
      <c r="W697" s="316"/>
      <c r="X697" s="316"/>
      <c r="Y697" s="424"/>
      <c r="Z697" s="424"/>
      <c r="AA697" s="424"/>
      <c r="AB697" s="424"/>
      <c r="AC697" s="424"/>
      <c r="AD697" s="424"/>
      <c r="AE697" s="424"/>
      <c r="AF697" s="429"/>
      <c r="AG697" s="429"/>
      <c r="AH697" s="429"/>
      <c r="AI697" s="429"/>
      <c r="AJ697" s="429"/>
      <c r="AK697" s="429"/>
      <c r="AL697" s="429"/>
      <c r="AM697" s="860">
        <f>SUM(Y697:AL697)</f>
        <v>0</v>
      </c>
    </row>
    <row r="698" spans="1:39" ht="15" hidden="1" outlineLevel="1">
      <c r="A698" s="554"/>
      <c r="B698" s="315" t="s">
        <v>313</v>
      </c>
      <c r="C698" s="312" t="s">
        <v>164</v>
      </c>
      <c r="D698" s="316"/>
      <c r="E698" s="316"/>
      <c r="F698" s="316"/>
      <c r="G698" s="316"/>
      <c r="H698" s="316"/>
      <c r="I698" s="316"/>
      <c r="J698" s="316"/>
      <c r="K698" s="316"/>
      <c r="L698" s="316"/>
      <c r="M698" s="316"/>
      <c r="N698" s="316">
        <f>N697</f>
        <v>12</v>
      </c>
      <c r="O698" s="316"/>
      <c r="P698" s="316"/>
      <c r="Q698" s="316"/>
      <c r="R698" s="316"/>
      <c r="S698" s="316"/>
      <c r="T698" s="316"/>
      <c r="U698" s="316"/>
      <c r="V698" s="316"/>
      <c r="W698" s="316"/>
      <c r="X698" s="316"/>
      <c r="Y698" s="425">
        <f>Y697</f>
        <v>0</v>
      </c>
      <c r="Z698" s="425">
        <f t="shared" ref="Z698" si="2033">Z697</f>
        <v>0</v>
      </c>
      <c r="AA698" s="425">
        <f t="shared" ref="AA698" si="2034">AA697</f>
        <v>0</v>
      </c>
      <c r="AB698" s="425">
        <f t="shared" ref="AB698" si="2035">AB697</f>
        <v>0</v>
      </c>
      <c r="AC698" s="425">
        <f t="shared" ref="AC698" si="2036">AC697</f>
        <v>0</v>
      </c>
      <c r="AD698" s="425">
        <f t="shared" ref="AD698" si="2037">AD697</f>
        <v>0</v>
      </c>
      <c r="AE698" s="425">
        <f t="shared" ref="AE698" si="2038">AE697</f>
        <v>0</v>
      </c>
      <c r="AF698" s="425">
        <f t="shared" ref="AF698" si="2039">AF697</f>
        <v>0</v>
      </c>
      <c r="AG698" s="425">
        <f t="shared" ref="AG698" si="2040">AG697</f>
        <v>0</v>
      </c>
      <c r="AH698" s="425">
        <f t="shared" ref="AH698" si="2041">AH697</f>
        <v>0</v>
      </c>
      <c r="AI698" s="425">
        <f t="shared" ref="AI698" si="2042">AI697</f>
        <v>0</v>
      </c>
      <c r="AJ698" s="425">
        <f t="shared" ref="AJ698" si="2043">AJ697</f>
        <v>0</v>
      </c>
      <c r="AK698" s="425">
        <f t="shared" ref="AK698" si="2044">AK697</f>
        <v>0</v>
      </c>
      <c r="AL698" s="425">
        <f t="shared" ref="AL698" si="2045">AL697</f>
        <v>0</v>
      </c>
      <c r="AM698" s="327"/>
    </row>
    <row r="699" spans="1:39" ht="15" hidden="1" outlineLevel="1">
      <c r="A699" s="554"/>
      <c r="B699" s="315"/>
      <c r="C699" s="312"/>
      <c r="D699" s="312"/>
      <c r="E699" s="312"/>
      <c r="F699" s="312"/>
      <c r="G699" s="312"/>
      <c r="H699" s="312"/>
      <c r="I699" s="312"/>
      <c r="J699" s="312"/>
      <c r="K699" s="312"/>
      <c r="L699" s="312"/>
      <c r="M699" s="312"/>
      <c r="N699" s="312"/>
      <c r="O699" s="312"/>
      <c r="P699" s="312"/>
      <c r="Q699" s="312"/>
      <c r="R699" s="312"/>
      <c r="S699" s="312"/>
      <c r="T699" s="312"/>
      <c r="U699" s="312"/>
      <c r="V699" s="312"/>
      <c r="W699" s="312"/>
      <c r="X699" s="312"/>
      <c r="Y699" s="426"/>
      <c r="Z699" s="439"/>
      <c r="AA699" s="439"/>
      <c r="AB699" s="439"/>
      <c r="AC699" s="439"/>
      <c r="AD699" s="439"/>
      <c r="AE699" s="439"/>
      <c r="AF699" s="439"/>
      <c r="AG699" s="439"/>
      <c r="AH699" s="439"/>
      <c r="AI699" s="439"/>
      <c r="AJ699" s="439"/>
      <c r="AK699" s="439"/>
      <c r="AL699" s="439"/>
      <c r="AM699" s="327"/>
    </row>
    <row r="700" spans="1:39" ht="30" hidden="1" outlineLevel="1">
      <c r="A700" s="554">
        <v>31</v>
      </c>
      <c r="B700" s="442" t="s">
        <v>124</v>
      </c>
      <c r="C700" s="312" t="s">
        <v>25</v>
      </c>
      <c r="D700" s="316"/>
      <c r="E700" s="316"/>
      <c r="F700" s="316"/>
      <c r="G700" s="316"/>
      <c r="H700" s="316"/>
      <c r="I700" s="316"/>
      <c r="J700" s="316"/>
      <c r="K700" s="316"/>
      <c r="L700" s="316"/>
      <c r="M700" s="316"/>
      <c r="N700" s="316">
        <v>12</v>
      </c>
      <c r="O700" s="316"/>
      <c r="P700" s="316"/>
      <c r="Q700" s="316"/>
      <c r="R700" s="316"/>
      <c r="S700" s="316"/>
      <c r="T700" s="316"/>
      <c r="U700" s="316"/>
      <c r="V700" s="316"/>
      <c r="W700" s="316"/>
      <c r="X700" s="316"/>
      <c r="Y700" s="440"/>
      <c r="Z700" s="424"/>
      <c r="AA700" s="424"/>
      <c r="AB700" s="424"/>
      <c r="AC700" s="424"/>
      <c r="AD700" s="424"/>
      <c r="AE700" s="424"/>
      <c r="AF700" s="429"/>
      <c r="AG700" s="429"/>
      <c r="AH700" s="429"/>
      <c r="AI700" s="429"/>
      <c r="AJ700" s="429"/>
      <c r="AK700" s="429"/>
      <c r="AL700" s="429"/>
      <c r="AM700" s="860">
        <f>SUM(Y700:AL700)</f>
        <v>0</v>
      </c>
    </row>
    <row r="701" spans="1:39" ht="15" hidden="1" outlineLevel="1">
      <c r="A701" s="554"/>
      <c r="B701" s="315" t="s">
        <v>313</v>
      </c>
      <c r="C701" s="312" t="s">
        <v>164</v>
      </c>
      <c r="D701" s="316"/>
      <c r="E701" s="316"/>
      <c r="F701" s="316"/>
      <c r="G701" s="316"/>
      <c r="H701" s="316"/>
      <c r="I701" s="316"/>
      <c r="J701" s="316"/>
      <c r="K701" s="316"/>
      <c r="L701" s="316"/>
      <c r="M701" s="316"/>
      <c r="N701" s="316">
        <f>N700</f>
        <v>12</v>
      </c>
      <c r="O701" s="316"/>
      <c r="P701" s="316"/>
      <c r="Q701" s="316"/>
      <c r="R701" s="316"/>
      <c r="S701" s="316"/>
      <c r="T701" s="316"/>
      <c r="U701" s="316"/>
      <c r="V701" s="316"/>
      <c r="W701" s="316"/>
      <c r="X701" s="316"/>
      <c r="Y701" s="425">
        <f>Y700</f>
        <v>0</v>
      </c>
      <c r="Z701" s="425">
        <f t="shared" ref="Z701" si="2046">Z700</f>
        <v>0</v>
      </c>
      <c r="AA701" s="425">
        <f t="shared" ref="AA701" si="2047">AA700</f>
        <v>0</v>
      </c>
      <c r="AB701" s="425">
        <f t="shared" ref="AB701" si="2048">AB700</f>
        <v>0</v>
      </c>
      <c r="AC701" s="425">
        <f t="shared" ref="AC701" si="2049">AC700</f>
        <v>0</v>
      </c>
      <c r="AD701" s="425">
        <f t="shared" ref="AD701" si="2050">AD700</f>
        <v>0</v>
      </c>
      <c r="AE701" s="425">
        <f t="shared" ref="AE701" si="2051">AE700</f>
        <v>0</v>
      </c>
      <c r="AF701" s="425">
        <f t="shared" ref="AF701" si="2052">AF700</f>
        <v>0</v>
      </c>
      <c r="AG701" s="425">
        <f t="shared" ref="AG701" si="2053">AG700</f>
        <v>0</v>
      </c>
      <c r="AH701" s="425">
        <f t="shared" ref="AH701" si="2054">AH700</f>
        <v>0</v>
      </c>
      <c r="AI701" s="425">
        <f t="shared" ref="AI701" si="2055">AI700</f>
        <v>0</v>
      </c>
      <c r="AJ701" s="425">
        <f t="shared" ref="AJ701" si="2056">AJ700</f>
        <v>0</v>
      </c>
      <c r="AK701" s="425">
        <f t="shared" ref="AK701" si="2057">AK700</f>
        <v>0</v>
      </c>
      <c r="AL701" s="425">
        <f t="shared" ref="AL701" si="2058">AL700</f>
        <v>0</v>
      </c>
      <c r="AM701" s="327"/>
    </row>
    <row r="702" spans="1:39" ht="15" hidden="1" outlineLevel="1">
      <c r="A702" s="554"/>
      <c r="B702" s="442"/>
      <c r="C702" s="312"/>
      <c r="D702" s="312"/>
      <c r="E702" s="312"/>
      <c r="F702" s="312"/>
      <c r="G702" s="312"/>
      <c r="H702" s="312"/>
      <c r="I702" s="312"/>
      <c r="J702" s="312"/>
      <c r="K702" s="312"/>
      <c r="L702" s="312"/>
      <c r="M702" s="312"/>
      <c r="N702" s="312"/>
      <c r="O702" s="312"/>
      <c r="P702" s="312"/>
      <c r="Q702" s="312"/>
      <c r="R702" s="312"/>
      <c r="S702" s="312"/>
      <c r="T702" s="312"/>
      <c r="U702" s="312"/>
      <c r="V702" s="312"/>
      <c r="W702" s="312"/>
      <c r="X702" s="312"/>
      <c r="Y702" s="426"/>
      <c r="Z702" s="439"/>
      <c r="AA702" s="439"/>
      <c r="AB702" s="439"/>
      <c r="AC702" s="439"/>
      <c r="AD702" s="439"/>
      <c r="AE702" s="439"/>
      <c r="AF702" s="439"/>
      <c r="AG702" s="439"/>
      <c r="AH702" s="439"/>
      <c r="AI702" s="439"/>
      <c r="AJ702" s="439"/>
      <c r="AK702" s="439"/>
      <c r="AL702" s="439"/>
      <c r="AM702" s="327"/>
    </row>
    <row r="703" spans="1:39" ht="15" hidden="1" outlineLevel="1">
      <c r="A703" s="554">
        <v>32</v>
      </c>
      <c r="B703" s="442" t="s">
        <v>125</v>
      </c>
      <c r="C703" s="312" t="s">
        <v>25</v>
      </c>
      <c r="D703" s="316"/>
      <c r="E703" s="316"/>
      <c r="F703" s="316"/>
      <c r="G703" s="316"/>
      <c r="H703" s="316"/>
      <c r="I703" s="316"/>
      <c r="J703" s="316"/>
      <c r="K703" s="316"/>
      <c r="L703" s="316"/>
      <c r="M703" s="316"/>
      <c r="N703" s="316">
        <v>12</v>
      </c>
      <c r="O703" s="316"/>
      <c r="P703" s="316"/>
      <c r="Q703" s="316"/>
      <c r="R703" s="316"/>
      <c r="S703" s="316"/>
      <c r="T703" s="316"/>
      <c r="U703" s="316"/>
      <c r="V703" s="316"/>
      <c r="W703" s="316"/>
      <c r="X703" s="316"/>
      <c r="Y703" s="440"/>
      <c r="Z703" s="424"/>
      <c r="AA703" s="424"/>
      <c r="AB703" s="424"/>
      <c r="AC703" s="424"/>
      <c r="AD703" s="424"/>
      <c r="AE703" s="424"/>
      <c r="AF703" s="429"/>
      <c r="AG703" s="429"/>
      <c r="AH703" s="429"/>
      <c r="AI703" s="429"/>
      <c r="AJ703" s="429"/>
      <c r="AK703" s="429"/>
      <c r="AL703" s="429"/>
      <c r="AM703" s="860">
        <f>SUM(Y703:AL703)</f>
        <v>0</v>
      </c>
    </row>
    <row r="704" spans="1:39" ht="15" hidden="1" outlineLevel="1">
      <c r="A704" s="554"/>
      <c r="B704" s="315" t="s">
        <v>313</v>
      </c>
      <c r="C704" s="312" t="s">
        <v>164</v>
      </c>
      <c r="D704" s="316"/>
      <c r="E704" s="316"/>
      <c r="F704" s="316"/>
      <c r="G704" s="316"/>
      <c r="H704" s="316"/>
      <c r="I704" s="316"/>
      <c r="J704" s="316"/>
      <c r="K704" s="316"/>
      <c r="L704" s="316"/>
      <c r="M704" s="316"/>
      <c r="N704" s="316">
        <f>N703</f>
        <v>12</v>
      </c>
      <c r="O704" s="316"/>
      <c r="P704" s="316"/>
      <c r="Q704" s="316"/>
      <c r="R704" s="316"/>
      <c r="S704" s="316"/>
      <c r="T704" s="316"/>
      <c r="U704" s="316"/>
      <c r="V704" s="316"/>
      <c r="W704" s="316"/>
      <c r="X704" s="316"/>
      <c r="Y704" s="425">
        <f>Y703</f>
        <v>0</v>
      </c>
      <c r="Z704" s="425">
        <f t="shared" ref="Z704" si="2059">Z703</f>
        <v>0</v>
      </c>
      <c r="AA704" s="425">
        <f t="shared" ref="AA704" si="2060">AA703</f>
        <v>0</v>
      </c>
      <c r="AB704" s="425">
        <f t="shared" ref="AB704" si="2061">AB703</f>
        <v>0</v>
      </c>
      <c r="AC704" s="425">
        <f t="shared" ref="AC704" si="2062">AC703</f>
        <v>0</v>
      </c>
      <c r="AD704" s="425">
        <f t="shared" ref="AD704" si="2063">AD703</f>
        <v>0</v>
      </c>
      <c r="AE704" s="425">
        <f t="shared" ref="AE704" si="2064">AE703</f>
        <v>0</v>
      </c>
      <c r="AF704" s="425">
        <f t="shared" ref="AF704" si="2065">AF703</f>
        <v>0</v>
      </c>
      <c r="AG704" s="425">
        <f t="shared" ref="AG704" si="2066">AG703</f>
        <v>0</v>
      </c>
      <c r="AH704" s="425">
        <f t="shared" ref="AH704" si="2067">AH703</f>
        <v>0</v>
      </c>
      <c r="AI704" s="425">
        <f t="shared" ref="AI704" si="2068">AI703</f>
        <v>0</v>
      </c>
      <c r="AJ704" s="425">
        <f t="shared" ref="AJ704" si="2069">AJ703</f>
        <v>0</v>
      </c>
      <c r="AK704" s="425">
        <f t="shared" ref="AK704" si="2070">AK703</f>
        <v>0</v>
      </c>
      <c r="AL704" s="425">
        <f t="shared" ref="AL704" si="2071">AL703</f>
        <v>0</v>
      </c>
      <c r="AM704" s="327"/>
    </row>
    <row r="705" spans="1:39" ht="15" hidden="1" outlineLevel="1">
      <c r="A705" s="554"/>
      <c r="B705" s="442"/>
      <c r="C705" s="312"/>
      <c r="D705" s="312"/>
      <c r="E705" s="312"/>
      <c r="F705" s="312"/>
      <c r="G705" s="312"/>
      <c r="H705" s="312"/>
      <c r="I705" s="312"/>
      <c r="J705" s="312"/>
      <c r="K705" s="312"/>
      <c r="L705" s="312"/>
      <c r="M705" s="312"/>
      <c r="N705" s="312"/>
      <c r="O705" s="312"/>
      <c r="P705" s="312"/>
      <c r="Q705" s="312"/>
      <c r="R705" s="312"/>
      <c r="S705" s="312"/>
      <c r="T705" s="312"/>
      <c r="U705" s="312"/>
      <c r="V705" s="312"/>
      <c r="W705" s="312"/>
      <c r="X705" s="312"/>
      <c r="Y705" s="426"/>
      <c r="Z705" s="439"/>
      <c r="AA705" s="439"/>
      <c r="AB705" s="439"/>
      <c r="AC705" s="439"/>
      <c r="AD705" s="439"/>
      <c r="AE705" s="439"/>
      <c r="AF705" s="439"/>
      <c r="AG705" s="439"/>
      <c r="AH705" s="439"/>
      <c r="AI705" s="439"/>
      <c r="AJ705" s="439"/>
      <c r="AK705" s="439"/>
      <c r="AL705" s="439"/>
      <c r="AM705" s="327"/>
    </row>
    <row r="706" spans="1:39" ht="15.6" hidden="1" outlineLevel="1">
      <c r="A706" s="554"/>
      <c r="B706" s="309" t="s">
        <v>515</v>
      </c>
      <c r="C706" s="312"/>
      <c r="D706" s="312"/>
      <c r="E706" s="312"/>
      <c r="F706" s="312"/>
      <c r="G706" s="312"/>
      <c r="H706" s="312"/>
      <c r="I706" s="312"/>
      <c r="J706" s="312"/>
      <c r="K706" s="312"/>
      <c r="L706" s="312"/>
      <c r="M706" s="312"/>
      <c r="N706" s="312"/>
      <c r="O706" s="312"/>
      <c r="P706" s="312"/>
      <c r="Q706" s="312"/>
      <c r="R706" s="312"/>
      <c r="S706" s="312"/>
      <c r="T706" s="312"/>
      <c r="U706" s="312"/>
      <c r="V706" s="312"/>
      <c r="W706" s="312"/>
      <c r="X706" s="312"/>
      <c r="Y706" s="426"/>
      <c r="Z706" s="439"/>
      <c r="AA706" s="439"/>
      <c r="AB706" s="439"/>
      <c r="AC706" s="439"/>
      <c r="AD706" s="439"/>
      <c r="AE706" s="439"/>
      <c r="AF706" s="439"/>
      <c r="AG706" s="439"/>
      <c r="AH706" s="439"/>
      <c r="AI706" s="439"/>
      <c r="AJ706" s="439"/>
      <c r="AK706" s="439"/>
      <c r="AL706" s="439"/>
      <c r="AM706" s="327"/>
    </row>
    <row r="707" spans="1:39" ht="15" hidden="1" outlineLevel="1">
      <c r="A707" s="554">
        <v>33</v>
      </c>
      <c r="B707" s="832" t="s">
        <v>126</v>
      </c>
      <c r="C707" s="312" t="s">
        <v>25</v>
      </c>
      <c r="D707" s="316"/>
      <c r="E707" s="316"/>
      <c r="F707" s="316"/>
      <c r="G707" s="316"/>
      <c r="H707" s="316"/>
      <c r="I707" s="316"/>
      <c r="J707" s="316"/>
      <c r="K707" s="316"/>
      <c r="L707" s="316"/>
      <c r="M707" s="316"/>
      <c r="N707" s="316">
        <v>12</v>
      </c>
      <c r="O707" s="316"/>
      <c r="P707" s="316"/>
      <c r="Q707" s="316"/>
      <c r="R707" s="316"/>
      <c r="S707" s="316"/>
      <c r="T707" s="316"/>
      <c r="U707" s="316"/>
      <c r="V707" s="316"/>
      <c r="W707" s="316"/>
      <c r="X707" s="316"/>
      <c r="Y707" s="424"/>
      <c r="Z707" s="424">
        <v>0.46883870300000002</v>
      </c>
      <c r="AA707" s="424">
        <v>0.51391891899999997</v>
      </c>
      <c r="AB707" s="424"/>
      <c r="AC707" s="424"/>
      <c r="AD707" s="424"/>
      <c r="AE707" s="424"/>
      <c r="AF707" s="429"/>
      <c r="AG707" s="429"/>
      <c r="AH707" s="429"/>
      <c r="AI707" s="429"/>
      <c r="AJ707" s="429"/>
      <c r="AK707" s="429"/>
      <c r="AL707" s="429"/>
      <c r="AM707" s="860">
        <f>SUM(Y707:AL707)</f>
        <v>0.98275762200000005</v>
      </c>
    </row>
    <row r="708" spans="1:39" ht="15" hidden="1" outlineLevel="1">
      <c r="A708" s="554"/>
      <c r="B708" s="315" t="s">
        <v>313</v>
      </c>
      <c r="C708" s="312" t="s">
        <v>164</v>
      </c>
      <c r="D708" s="316"/>
      <c r="E708" s="316"/>
      <c r="F708" s="316"/>
      <c r="G708" s="316"/>
      <c r="H708" s="316"/>
      <c r="I708" s="316"/>
      <c r="J708" s="316"/>
      <c r="K708" s="316"/>
      <c r="L708" s="316"/>
      <c r="M708" s="316"/>
      <c r="N708" s="316">
        <f>N707</f>
        <v>12</v>
      </c>
      <c r="O708" s="316"/>
      <c r="P708" s="316"/>
      <c r="Q708" s="316"/>
      <c r="R708" s="316"/>
      <c r="S708" s="316"/>
      <c r="T708" s="316"/>
      <c r="U708" s="316"/>
      <c r="V708" s="316"/>
      <c r="W708" s="316"/>
      <c r="X708" s="316"/>
      <c r="Y708" s="425">
        <f>Y707</f>
        <v>0</v>
      </c>
      <c r="Z708" s="425">
        <f t="shared" ref="Z708" si="2072">Z707</f>
        <v>0.46883870300000002</v>
      </c>
      <c r="AA708" s="425">
        <f t="shared" ref="AA708" si="2073">AA707</f>
        <v>0.51391891899999997</v>
      </c>
      <c r="AB708" s="425">
        <f t="shared" ref="AB708" si="2074">AB707</f>
        <v>0</v>
      </c>
      <c r="AC708" s="425">
        <f t="shared" ref="AC708" si="2075">AC707</f>
        <v>0</v>
      </c>
      <c r="AD708" s="425">
        <f t="shared" ref="AD708" si="2076">AD707</f>
        <v>0</v>
      </c>
      <c r="AE708" s="425">
        <f t="shared" ref="AE708" si="2077">AE707</f>
        <v>0</v>
      </c>
      <c r="AF708" s="425">
        <f t="shared" ref="AF708" si="2078">AF707</f>
        <v>0</v>
      </c>
      <c r="AG708" s="425">
        <f t="shared" ref="AG708" si="2079">AG707</f>
        <v>0</v>
      </c>
      <c r="AH708" s="425">
        <f t="shared" ref="AH708" si="2080">AH707</f>
        <v>0</v>
      </c>
      <c r="AI708" s="425">
        <f t="shared" ref="AI708" si="2081">AI707</f>
        <v>0</v>
      </c>
      <c r="AJ708" s="425">
        <f t="shared" ref="AJ708" si="2082">AJ707</f>
        <v>0</v>
      </c>
      <c r="AK708" s="425">
        <f t="shared" ref="AK708" si="2083">AK707</f>
        <v>0</v>
      </c>
      <c r="AL708" s="425">
        <f t="shared" ref="AL708" si="2084">AL707</f>
        <v>0</v>
      </c>
      <c r="AM708" s="327"/>
    </row>
    <row r="709" spans="1:39" ht="15" hidden="1" outlineLevel="1">
      <c r="A709" s="554"/>
      <c r="B709" s="442"/>
      <c r="C709" s="312"/>
      <c r="D709" s="312"/>
      <c r="E709" s="312"/>
      <c r="F709" s="312"/>
      <c r="G709" s="312"/>
      <c r="H709" s="312"/>
      <c r="I709" s="312"/>
      <c r="J709" s="312"/>
      <c r="K709" s="312"/>
      <c r="L709" s="312"/>
      <c r="M709" s="312"/>
      <c r="N709" s="312"/>
      <c r="O709" s="312"/>
      <c r="P709" s="312"/>
      <c r="Q709" s="312"/>
      <c r="R709" s="312"/>
      <c r="S709" s="312"/>
      <c r="T709" s="312"/>
      <c r="U709" s="312"/>
      <c r="V709" s="312"/>
      <c r="W709" s="312"/>
      <c r="X709" s="312"/>
      <c r="Y709" s="426"/>
      <c r="Z709" s="439"/>
      <c r="AA709" s="439"/>
      <c r="AB709" s="439"/>
      <c r="AC709" s="439"/>
      <c r="AD709" s="439"/>
      <c r="AE709" s="439"/>
      <c r="AF709" s="439"/>
      <c r="AG709" s="439"/>
      <c r="AH709" s="439"/>
      <c r="AI709" s="439"/>
      <c r="AJ709" s="439"/>
      <c r="AK709" s="439"/>
      <c r="AL709" s="439"/>
      <c r="AM709" s="327"/>
    </row>
    <row r="710" spans="1:39" ht="15" hidden="1" outlineLevel="1">
      <c r="A710" s="554">
        <v>34</v>
      </c>
      <c r="B710" s="442" t="s">
        <v>127</v>
      </c>
      <c r="C710" s="312" t="s">
        <v>25</v>
      </c>
      <c r="D710" s="316"/>
      <c r="E710" s="316"/>
      <c r="F710" s="316"/>
      <c r="G710" s="316"/>
      <c r="H710" s="316"/>
      <c r="I710" s="316"/>
      <c r="J710" s="316"/>
      <c r="K710" s="316"/>
      <c r="L710" s="316"/>
      <c r="M710" s="316"/>
      <c r="N710" s="316">
        <v>0</v>
      </c>
      <c r="O710" s="316"/>
      <c r="P710" s="316"/>
      <c r="Q710" s="316"/>
      <c r="R710" s="316"/>
      <c r="S710" s="316"/>
      <c r="T710" s="316"/>
      <c r="U710" s="316"/>
      <c r="V710" s="316"/>
      <c r="W710" s="316"/>
      <c r="X710" s="316"/>
      <c r="Y710" s="440"/>
      <c r="Z710" s="424"/>
      <c r="AA710" s="424"/>
      <c r="AB710" s="424"/>
      <c r="AC710" s="424"/>
      <c r="AD710" s="424"/>
      <c r="AE710" s="424"/>
      <c r="AF710" s="429"/>
      <c r="AG710" s="429"/>
      <c r="AH710" s="429"/>
      <c r="AI710" s="429"/>
      <c r="AJ710" s="429"/>
      <c r="AK710" s="429"/>
      <c r="AL710" s="429"/>
      <c r="AM710" s="860">
        <f>SUM(Y710:AL710)</f>
        <v>0</v>
      </c>
    </row>
    <row r="711" spans="1:39" ht="15" hidden="1" outlineLevel="1">
      <c r="A711" s="554"/>
      <c r="B711" s="315" t="s">
        <v>313</v>
      </c>
      <c r="C711" s="312" t="s">
        <v>164</v>
      </c>
      <c r="D711" s="316"/>
      <c r="E711" s="316"/>
      <c r="F711" s="316"/>
      <c r="G711" s="316"/>
      <c r="H711" s="316"/>
      <c r="I711" s="316"/>
      <c r="J711" s="316"/>
      <c r="K711" s="316"/>
      <c r="L711" s="316"/>
      <c r="M711" s="316"/>
      <c r="N711" s="316">
        <f>N710</f>
        <v>0</v>
      </c>
      <c r="O711" s="316"/>
      <c r="P711" s="316"/>
      <c r="Q711" s="316"/>
      <c r="R711" s="316"/>
      <c r="S711" s="316"/>
      <c r="T711" s="316"/>
      <c r="U711" s="316"/>
      <c r="V711" s="316"/>
      <c r="W711" s="316"/>
      <c r="X711" s="316"/>
      <c r="Y711" s="425">
        <f>Y710</f>
        <v>0</v>
      </c>
      <c r="Z711" s="425">
        <f t="shared" ref="Z711" si="2085">Z710</f>
        <v>0</v>
      </c>
      <c r="AA711" s="425">
        <f t="shared" ref="AA711" si="2086">AA710</f>
        <v>0</v>
      </c>
      <c r="AB711" s="425">
        <f t="shared" ref="AB711" si="2087">AB710</f>
        <v>0</v>
      </c>
      <c r="AC711" s="425">
        <f t="shared" ref="AC711" si="2088">AC710</f>
        <v>0</v>
      </c>
      <c r="AD711" s="425">
        <f t="shared" ref="AD711" si="2089">AD710</f>
        <v>0</v>
      </c>
      <c r="AE711" s="425">
        <f t="shared" ref="AE711" si="2090">AE710</f>
        <v>0</v>
      </c>
      <c r="AF711" s="425">
        <f t="shared" ref="AF711" si="2091">AF710</f>
        <v>0</v>
      </c>
      <c r="AG711" s="425">
        <f t="shared" ref="AG711" si="2092">AG710</f>
        <v>0</v>
      </c>
      <c r="AH711" s="425">
        <f t="shared" ref="AH711" si="2093">AH710</f>
        <v>0</v>
      </c>
      <c r="AI711" s="425">
        <f t="shared" ref="AI711" si="2094">AI710</f>
        <v>0</v>
      </c>
      <c r="AJ711" s="425">
        <f t="shared" ref="AJ711" si="2095">AJ710</f>
        <v>0</v>
      </c>
      <c r="AK711" s="425">
        <f t="shared" ref="AK711" si="2096">AK710</f>
        <v>0</v>
      </c>
      <c r="AL711" s="425">
        <f t="shared" ref="AL711" si="2097">AL710</f>
        <v>0</v>
      </c>
      <c r="AM711" s="327"/>
    </row>
    <row r="712" spans="1:39" ht="15" hidden="1" outlineLevel="1">
      <c r="A712" s="554"/>
      <c r="B712" s="442"/>
      <c r="C712" s="312"/>
      <c r="D712" s="312"/>
      <c r="E712" s="312"/>
      <c r="F712" s="312"/>
      <c r="G712" s="312"/>
      <c r="H712" s="312"/>
      <c r="I712" s="312"/>
      <c r="J712" s="312"/>
      <c r="K712" s="312"/>
      <c r="L712" s="312"/>
      <c r="M712" s="312"/>
      <c r="N712" s="312"/>
      <c r="O712" s="312"/>
      <c r="P712" s="312"/>
      <c r="Q712" s="312"/>
      <c r="R712" s="312"/>
      <c r="S712" s="312"/>
      <c r="T712" s="312"/>
      <c r="U712" s="312"/>
      <c r="V712" s="312"/>
      <c r="W712" s="312"/>
      <c r="X712" s="312"/>
      <c r="Y712" s="426"/>
      <c r="Z712" s="439"/>
      <c r="AA712" s="439"/>
      <c r="AB712" s="439"/>
      <c r="AC712" s="439"/>
      <c r="AD712" s="439"/>
      <c r="AE712" s="439"/>
      <c r="AF712" s="439"/>
      <c r="AG712" s="439"/>
      <c r="AH712" s="439"/>
      <c r="AI712" s="439"/>
      <c r="AJ712" s="439"/>
      <c r="AK712" s="439"/>
      <c r="AL712" s="439"/>
      <c r="AM712" s="327"/>
    </row>
    <row r="713" spans="1:39" ht="15" hidden="1" outlineLevel="1">
      <c r="A713" s="554">
        <v>35</v>
      </c>
      <c r="B713" s="832" t="s">
        <v>128</v>
      </c>
      <c r="C713" s="312" t="s">
        <v>25</v>
      </c>
      <c r="D713" s="316"/>
      <c r="E713" s="316"/>
      <c r="F713" s="316"/>
      <c r="G713" s="316"/>
      <c r="H713" s="316"/>
      <c r="I713" s="316"/>
      <c r="J713" s="316"/>
      <c r="K713" s="316"/>
      <c r="L713" s="316"/>
      <c r="M713" s="316"/>
      <c r="N713" s="316">
        <v>0</v>
      </c>
      <c r="O713" s="316"/>
      <c r="P713" s="316"/>
      <c r="Q713" s="316"/>
      <c r="R713" s="316"/>
      <c r="S713" s="316"/>
      <c r="T713" s="316"/>
      <c r="U713" s="316"/>
      <c r="V713" s="316"/>
      <c r="W713" s="316"/>
      <c r="X713" s="316"/>
      <c r="Y713" s="440">
        <v>1</v>
      </c>
      <c r="Z713" s="424"/>
      <c r="AA713" s="424"/>
      <c r="AB713" s="424"/>
      <c r="AC713" s="424"/>
      <c r="AD713" s="424"/>
      <c r="AE713" s="424"/>
      <c r="AF713" s="429"/>
      <c r="AG713" s="429"/>
      <c r="AH713" s="429"/>
      <c r="AI713" s="429"/>
      <c r="AJ713" s="429"/>
      <c r="AK713" s="429"/>
      <c r="AL713" s="429"/>
      <c r="AM713" s="860">
        <f>SUM(Y713:AL713)</f>
        <v>1</v>
      </c>
    </row>
    <row r="714" spans="1:39" ht="15" hidden="1" outlineLevel="1">
      <c r="A714" s="554"/>
      <c r="B714" s="315" t="s">
        <v>313</v>
      </c>
      <c r="C714" s="312" t="s">
        <v>164</v>
      </c>
      <c r="D714" s="316"/>
      <c r="E714" s="316"/>
      <c r="F714" s="316"/>
      <c r="G714" s="316"/>
      <c r="H714" s="316"/>
      <c r="I714" s="316"/>
      <c r="J714" s="316"/>
      <c r="K714" s="316"/>
      <c r="L714" s="316"/>
      <c r="M714" s="316"/>
      <c r="N714" s="316">
        <f>N713</f>
        <v>0</v>
      </c>
      <c r="O714" s="316"/>
      <c r="P714" s="316"/>
      <c r="Q714" s="316"/>
      <c r="R714" s="316"/>
      <c r="S714" s="316"/>
      <c r="T714" s="316"/>
      <c r="U714" s="316"/>
      <c r="V714" s="316"/>
      <c r="W714" s="316"/>
      <c r="X714" s="316"/>
      <c r="Y714" s="425">
        <f>Y713</f>
        <v>1</v>
      </c>
      <c r="Z714" s="425">
        <f t="shared" ref="Z714" si="2098">Z713</f>
        <v>0</v>
      </c>
      <c r="AA714" s="425">
        <f t="shared" ref="AA714" si="2099">AA713</f>
        <v>0</v>
      </c>
      <c r="AB714" s="425">
        <f t="shared" ref="AB714" si="2100">AB713</f>
        <v>0</v>
      </c>
      <c r="AC714" s="425">
        <f t="shared" ref="AC714" si="2101">AC713</f>
        <v>0</v>
      </c>
      <c r="AD714" s="425">
        <f t="shared" ref="AD714" si="2102">AD713</f>
        <v>0</v>
      </c>
      <c r="AE714" s="425">
        <f t="shared" ref="AE714" si="2103">AE713</f>
        <v>0</v>
      </c>
      <c r="AF714" s="425">
        <f t="shared" ref="AF714" si="2104">AF713</f>
        <v>0</v>
      </c>
      <c r="AG714" s="425">
        <f t="shared" ref="AG714" si="2105">AG713</f>
        <v>0</v>
      </c>
      <c r="AH714" s="425">
        <f t="shared" ref="AH714" si="2106">AH713</f>
        <v>0</v>
      </c>
      <c r="AI714" s="425">
        <f t="shared" ref="AI714" si="2107">AI713</f>
        <v>0</v>
      </c>
      <c r="AJ714" s="425">
        <f t="shared" ref="AJ714" si="2108">AJ713</f>
        <v>0</v>
      </c>
      <c r="AK714" s="425">
        <f t="shared" ref="AK714" si="2109">AK713</f>
        <v>0</v>
      </c>
      <c r="AL714" s="425">
        <f t="shared" ref="AL714" si="2110">AL713</f>
        <v>0</v>
      </c>
      <c r="AM714" s="327"/>
    </row>
    <row r="715" spans="1:39" ht="15" hidden="1" outlineLevel="1">
      <c r="A715" s="554"/>
      <c r="B715" s="445"/>
      <c r="C715" s="312"/>
      <c r="D715" s="312"/>
      <c r="E715" s="312"/>
      <c r="F715" s="312"/>
      <c r="G715" s="312"/>
      <c r="H715" s="312"/>
      <c r="I715" s="312"/>
      <c r="J715" s="312"/>
      <c r="K715" s="312"/>
      <c r="L715" s="312"/>
      <c r="M715" s="312"/>
      <c r="N715" s="312"/>
      <c r="O715" s="312"/>
      <c r="P715" s="312"/>
      <c r="Q715" s="312"/>
      <c r="R715" s="312"/>
      <c r="S715" s="312"/>
      <c r="T715" s="312"/>
      <c r="U715" s="312"/>
      <c r="V715" s="312"/>
      <c r="W715" s="312"/>
      <c r="X715" s="312"/>
      <c r="Y715" s="426"/>
      <c r="Z715" s="439"/>
      <c r="AA715" s="439"/>
      <c r="AB715" s="439"/>
      <c r="AC715" s="439"/>
      <c r="AD715" s="439"/>
      <c r="AE715" s="439"/>
      <c r="AF715" s="439"/>
      <c r="AG715" s="439"/>
      <c r="AH715" s="439"/>
      <c r="AI715" s="439"/>
      <c r="AJ715" s="439"/>
      <c r="AK715" s="439"/>
      <c r="AL715" s="439"/>
      <c r="AM715" s="327"/>
    </row>
    <row r="716" spans="1:39" ht="15.6" hidden="1" outlineLevel="1">
      <c r="A716" s="554"/>
      <c r="B716" s="309" t="s">
        <v>516</v>
      </c>
      <c r="C716" s="312"/>
      <c r="D716" s="312"/>
      <c r="E716" s="312"/>
      <c r="F716" s="312"/>
      <c r="G716" s="312"/>
      <c r="H716" s="312"/>
      <c r="I716" s="312"/>
      <c r="J716" s="312"/>
      <c r="K716" s="312"/>
      <c r="L716" s="312"/>
      <c r="M716" s="312"/>
      <c r="N716" s="312"/>
      <c r="O716" s="312"/>
      <c r="P716" s="312"/>
      <c r="Q716" s="312"/>
      <c r="R716" s="312"/>
      <c r="S716" s="312"/>
      <c r="T716" s="312"/>
      <c r="U716" s="312"/>
      <c r="V716" s="312"/>
      <c r="W716" s="312"/>
      <c r="X716" s="312"/>
      <c r="Y716" s="426"/>
      <c r="Z716" s="439"/>
      <c r="AA716" s="439"/>
      <c r="AB716" s="439"/>
      <c r="AC716" s="439"/>
      <c r="AD716" s="439"/>
      <c r="AE716" s="439"/>
      <c r="AF716" s="439"/>
      <c r="AG716" s="439"/>
      <c r="AH716" s="439"/>
      <c r="AI716" s="439"/>
      <c r="AJ716" s="439"/>
      <c r="AK716" s="439"/>
      <c r="AL716" s="439"/>
      <c r="AM716" s="327"/>
    </row>
    <row r="717" spans="1:39" ht="45" hidden="1" outlineLevel="1">
      <c r="A717" s="554">
        <v>36</v>
      </c>
      <c r="B717" s="442" t="s">
        <v>129</v>
      </c>
      <c r="C717" s="312" t="s">
        <v>25</v>
      </c>
      <c r="D717" s="316"/>
      <c r="E717" s="316"/>
      <c r="F717" s="316"/>
      <c r="G717" s="316"/>
      <c r="H717" s="316"/>
      <c r="I717" s="316"/>
      <c r="J717" s="316"/>
      <c r="K717" s="316"/>
      <c r="L717" s="316"/>
      <c r="M717" s="316"/>
      <c r="N717" s="316">
        <v>0</v>
      </c>
      <c r="O717" s="316"/>
      <c r="P717" s="316"/>
      <c r="Q717" s="316"/>
      <c r="R717" s="316"/>
      <c r="S717" s="316"/>
      <c r="T717" s="316"/>
      <c r="U717" s="316"/>
      <c r="V717" s="316"/>
      <c r="W717" s="316"/>
      <c r="X717" s="316"/>
      <c r="Y717" s="440"/>
      <c r="Z717" s="424"/>
      <c r="AA717" s="424"/>
      <c r="AB717" s="424"/>
      <c r="AC717" s="424"/>
      <c r="AD717" s="424"/>
      <c r="AE717" s="424"/>
      <c r="AF717" s="429"/>
      <c r="AG717" s="429"/>
      <c r="AH717" s="429"/>
      <c r="AI717" s="429"/>
      <c r="AJ717" s="429"/>
      <c r="AK717" s="429"/>
      <c r="AL717" s="429"/>
      <c r="AM717" s="860">
        <f>SUM(Y717:AL717)</f>
        <v>0</v>
      </c>
    </row>
    <row r="718" spans="1:39" ht="15" hidden="1" outlineLevel="1">
      <c r="A718" s="554"/>
      <c r="B718" s="315" t="s">
        <v>313</v>
      </c>
      <c r="C718" s="312" t="s">
        <v>164</v>
      </c>
      <c r="D718" s="316"/>
      <c r="E718" s="316"/>
      <c r="F718" s="316"/>
      <c r="G718" s="316"/>
      <c r="H718" s="316"/>
      <c r="I718" s="316"/>
      <c r="J718" s="316"/>
      <c r="K718" s="316"/>
      <c r="L718" s="316"/>
      <c r="M718" s="316"/>
      <c r="N718" s="316">
        <f>N717</f>
        <v>0</v>
      </c>
      <c r="O718" s="316"/>
      <c r="P718" s="316"/>
      <c r="Q718" s="316"/>
      <c r="R718" s="316"/>
      <c r="S718" s="316"/>
      <c r="T718" s="316"/>
      <c r="U718" s="316"/>
      <c r="V718" s="316"/>
      <c r="W718" s="316"/>
      <c r="X718" s="316"/>
      <c r="Y718" s="425">
        <f>Y717</f>
        <v>0</v>
      </c>
      <c r="Z718" s="425">
        <f t="shared" ref="Z718" si="2111">Z717</f>
        <v>0</v>
      </c>
      <c r="AA718" s="425">
        <f t="shared" ref="AA718" si="2112">AA717</f>
        <v>0</v>
      </c>
      <c r="AB718" s="425">
        <f t="shared" ref="AB718" si="2113">AB717</f>
        <v>0</v>
      </c>
      <c r="AC718" s="425">
        <f t="shared" ref="AC718" si="2114">AC717</f>
        <v>0</v>
      </c>
      <c r="AD718" s="425">
        <f t="shared" ref="AD718" si="2115">AD717</f>
        <v>0</v>
      </c>
      <c r="AE718" s="425">
        <f t="shared" ref="AE718" si="2116">AE717</f>
        <v>0</v>
      </c>
      <c r="AF718" s="425">
        <f t="shared" ref="AF718" si="2117">AF717</f>
        <v>0</v>
      </c>
      <c r="AG718" s="425">
        <f t="shared" ref="AG718" si="2118">AG717</f>
        <v>0</v>
      </c>
      <c r="AH718" s="425">
        <f t="shared" ref="AH718" si="2119">AH717</f>
        <v>0</v>
      </c>
      <c r="AI718" s="425">
        <f t="shared" ref="AI718" si="2120">AI717</f>
        <v>0</v>
      </c>
      <c r="AJ718" s="425">
        <f t="shared" ref="AJ718" si="2121">AJ717</f>
        <v>0</v>
      </c>
      <c r="AK718" s="425">
        <f t="shared" ref="AK718" si="2122">AK717</f>
        <v>0</v>
      </c>
      <c r="AL718" s="425">
        <f t="shared" ref="AL718" si="2123">AL717</f>
        <v>0</v>
      </c>
      <c r="AM718" s="327"/>
    </row>
    <row r="719" spans="1:39" ht="15" hidden="1" outlineLevel="1">
      <c r="A719" s="554"/>
      <c r="B719" s="442"/>
      <c r="C719" s="312"/>
      <c r="D719" s="312"/>
      <c r="E719" s="312"/>
      <c r="F719" s="312"/>
      <c r="G719" s="312"/>
      <c r="H719" s="312"/>
      <c r="I719" s="312"/>
      <c r="J719" s="312"/>
      <c r="K719" s="312"/>
      <c r="L719" s="312"/>
      <c r="M719" s="312"/>
      <c r="N719" s="312"/>
      <c r="O719" s="312"/>
      <c r="P719" s="312"/>
      <c r="Q719" s="312"/>
      <c r="R719" s="312"/>
      <c r="S719" s="312"/>
      <c r="T719" s="312"/>
      <c r="U719" s="312"/>
      <c r="V719" s="312"/>
      <c r="W719" s="312"/>
      <c r="X719" s="312"/>
      <c r="Y719" s="426"/>
      <c r="Z719" s="439"/>
      <c r="AA719" s="439"/>
      <c r="AB719" s="439"/>
      <c r="AC719" s="439"/>
      <c r="AD719" s="439"/>
      <c r="AE719" s="439"/>
      <c r="AF719" s="439"/>
      <c r="AG719" s="439"/>
      <c r="AH719" s="439"/>
      <c r="AI719" s="439"/>
      <c r="AJ719" s="439"/>
      <c r="AK719" s="439"/>
      <c r="AL719" s="439"/>
      <c r="AM719" s="327"/>
    </row>
    <row r="720" spans="1:39" ht="15" hidden="1" outlineLevel="1">
      <c r="A720" s="554">
        <v>37</v>
      </c>
      <c r="B720" s="832" t="s">
        <v>808</v>
      </c>
      <c r="C720" s="312" t="s">
        <v>25</v>
      </c>
      <c r="D720" s="316"/>
      <c r="E720" s="316"/>
      <c r="F720" s="316"/>
      <c r="G720" s="316"/>
      <c r="H720" s="316"/>
      <c r="I720" s="316"/>
      <c r="J720" s="316"/>
      <c r="K720" s="316"/>
      <c r="L720" s="316"/>
      <c r="M720" s="316"/>
      <c r="N720" s="316">
        <v>12</v>
      </c>
      <c r="O720" s="316"/>
      <c r="P720" s="316"/>
      <c r="Q720" s="316"/>
      <c r="R720" s="316"/>
      <c r="S720" s="316"/>
      <c r="T720" s="316"/>
      <c r="U720" s="316"/>
      <c r="V720" s="316"/>
      <c r="W720" s="316"/>
      <c r="X720" s="316"/>
      <c r="Y720" s="440"/>
      <c r="Z720" s="424"/>
      <c r="AA720" s="424">
        <v>1</v>
      </c>
      <c r="AB720" s="424"/>
      <c r="AC720" s="424"/>
      <c r="AD720" s="424"/>
      <c r="AE720" s="424"/>
      <c r="AF720" s="429"/>
      <c r="AG720" s="429"/>
      <c r="AH720" s="429"/>
      <c r="AI720" s="429"/>
      <c r="AJ720" s="429"/>
      <c r="AK720" s="429"/>
      <c r="AL720" s="429"/>
      <c r="AM720" s="860">
        <f>SUM(Y720:AL720)</f>
        <v>1</v>
      </c>
    </row>
    <row r="721" spans="1:39" ht="15" hidden="1" outlineLevel="1">
      <c r="A721" s="554"/>
      <c r="B721" s="315" t="s">
        <v>313</v>
      </c>
      <c r="C721" s="312" t="s">
        <v>164</v>
      </c>
      <c r="D721" s="316"/>
      <c r="E721" s="316"/>
      <c r="F721" s="316"/>
      <c r="G721" s="316"/>
      <c r="H721" s="316"/>
      <c r="I721" s="316"/>
      <c r="J721" s="316"/>
      <c r="K721" s="316"/>
      <c r="L721" s="316"/>
      <c r="M721" s="316"/>
      <c r="N721" s="316">
        <f>N720</f>
        <v>12</v>
      </c>
      <c r="O721" s="316"/>
      <c r="P721" s="316"/>
      <c r="Q721" s="316"/>
      <c r="R721" s="316"/>
      <c r="S721" s="316"/>
      <c r="T721" s="316"/>
      <c r="U721" s="316"/>
      <c r="V721" s="316"/>
      <c r="W721" s="316"/>
      <c r="X721" s="316"/>
      <c r="Y721" s="425">
        <f>Y720</f>
        <v>0</v>
      </c>
      <c r="Z721" s="425">
        <f t="shared" ref="Z721" si="2124">Z720</f>
        <v>0</v>
      </c>
      <c r="AA721" s="425">
        <f t="shared" ref="AA721" si="2125">AA720</f>
        <v>1</v>
      </c>
      <c r="AB721" s="425">
        <f t="shared" ref="AB721" si="2126">AB720</f>
        <v>0</v>
      </c>
      <c r="AC721" s="425">
        <f t="shared" ref="AC721" si="2127">AC720</f>
        <v>0</v>
      </c>
      <c r="AD721" s="425">
        <f t="shared" ref="AD721" si="2128">AD720</f>
        <v>0</v>
      </c>
      <c r="AE721" s="425">
        <f t="shared" ref="AE721" si="2129">AE720</f>
        <v>0</v>
      </c>
      <c r="AF721" s="425">
        <f t="shared" ref="AF721" si="2130">AF720</f>
        <v>0</v>
      </c>
      <c r="AG721" s="425">
        <f t="shared" ref="AG721" si="2131">AG720</f>
        <v>0</v>
      </c>
      <c r="AH721" s="425">
        <f t="shared" ref="AH721" si="2132">AH720</f>
        <v>0</v>
      </c>
      <c r="AI721" s="425">
        <f t="shared" ref="AI721" si="2133">AI720</f>
        <v>0</v>
      </c>
      <c r="AJ721" s="425">
        <f t="shared" ref="AJ721" si="2134">AJ720</f>
        <v>0</v>
      </c>
      <c r="AK721" s="425">
        <f t="shared" ref="AK721" si="2135">AK720</f>
        <v>0</v>
      </c>
      <c r="AL721" s="425">
        <f t="shared" ref="AL721" si="2136">AL720</f>
        <v>0</v>
      </c>
      <c r="AM721" s="327"/>
    </row>
    <row r="722" spans="1:39" ht="15" hidden="1" outlineLevel="1">
      <c r="A722" s="554"/>
      <c r="B722" s="442"/>
      <c r="C722" s="312"/>
      <c r="D722" s="312"/>
      <c r="E722" s="312"/>
      <c r="F722" s="312"/>
      <c r="G722" s="312"/>
      <c r="H722" s="312"/>
      <c r="I722" s="312"/>
      <c r="J722" s="312"/>
      <c r="K722" s="312"/>
      <c r="L722" s="312"/>
      <c r="M722" s="312"/>
      <c r="N722" s="312"/>
      <c r="O722" s="312"/>
      <c r="P722" s="312"/>
      <c r="Q722" s="312"/>
      <c r="R722" s="312"/>
      <c r="S722" s="312"/>
      <c r="T722" s="312"/>
      <c r="U722" s="312"/>
      <c r="V722" s="312"/>
      <c r="W722" s="312"/>
      <c r="X722" s="312"/>
      <c r="Y722" s="426"/>
      <c r="Z722" s="439"/>
      <c r="AA722" s="439"/>
      <c r="AB722" s="439"/>
      <c r="AC722" s="439"/>
      <c r="AD722" s="439"/>
      <c r="AE722" s="439"/>
      <c r="AF722" s="439"/>
      <c r="AG722" s="439"/>
      <c r="AH722" s="439"/>
      <c r="AI722" s="439"/>
      <c r="AJ722" s="439"/>
      <c r="AK722" s="439"/>
      <c r="AL722" s="439"/>
      <c r="AM722" s="327"/>
    </row>
    <row r="723" spans="1:39" ht="15" hidden="1" outlineLevel="1">
      <c r="A723" s="554">
        <v>38</v>
      </c>
      <c r="B723" s="442" t="s">
        <v>131</v>
      </c>
      <c r="C723" s="312" t="s">
        <v>25</v>
      </c>
      <c r="D723" s="316"/>
      <c r="E723" s="316"/>
      <c r="F723" s="316"/>
      <c r="G723" s="316"/>
      <c r="H723" s="316"/>
      <c r="I723" s="316"/>
      <c r="J723" s="316"/>
      <c r="K723" s="316"/>
      <c r="L723" s="316"/>
      <c r="M723" s="316"/>
      <c r="N723" s="316">
        <v>0</v>
      </c>
      <c r="O723" s="316"/>
      <c r="P723" s="316"/>
      <c r="Q723" s="316"/>
      <c r="R723" s="316"/>
      <c r="S723" s="316"/>
      <c r="T723" s="316"/>
      <c r="U723" s="316"/>
      <c r="V723" s="316"/>
      <c r="W723" s="316"/>
      <c r="X723" s="316"/>
      <c r="Y723" s="440"/>
      <c r="Z723" s="424"/>
      <c r="AA723" s="424"/>
      <c r="AB723" s="424"/>
      <c r="AC723" s="424"/>
      <c r="AD723" s="424"/>
      <c r="AE723" s="424"/>
      <c r="AF723" s="429"/>
      <c r="AG723" s="429"/>
      <c r="AH723" s="429"/>
      <c r="AI723" s="429"/>
      <c r="AJ723" s="429"/>
      <c r="AK723" s="429"/>
      <c r="AL723" s="429"/>
      <c r="AM723" s="860">
        <f>SUM(Y723:AL723)</f>
        <v>0</v>
      </c>
    </row>
    <row r="724" spans="1:39" ht="15" hidden="1" outlineLevel="1">
      <c r="A724" s="554"/>
      <c r="B724" s="315" t="s">
        <v>313</v>
      </c>
      <c r="C724" s="312" t="s">
        <v>164</v>
      </c>
      <c r="D724" s="316"/>
      <c r="E724" s="316"/>
      <c r="F724" s="316"/>
      <c r="G724" s="316"/>
      <c r="H724" s="316"/>
      <c r="I724" s="316"/>
      <c r="J724" s="316"/>
      <c r="K724" s="316"/>
      <c r="L724" s="316"/>
      <c r="M724" s="316"/>
      <c r="N724" s="316">
        <f>N723</f>
        <v>0</v>
      </c>
      <c r="O724" s="316"/>
      <c r="P724" s="316"/>
      <c r="Q724" s="316"/>
      <c r="R724" s="316"/>
      <c r="S724" s="316"/>
      <c r="T724" s="316"/>
      <c r="U724" s="316"/>
      <c r="V724" s="316"/>
      <c r="W724" s="316"/>
      <c r="X724" s="316"/>
      <c r="Y724" s="425">
        <f>Y723</f>
        <v>0</v>
      </c>
      <c r="Z724" s="425">
        <f t="shared" ref="Z724" si="2137">Z723</f>
        <v>0</v>
      </c>
      <c r="AA724" s="425">
        <f t="shared" ref="AA724" si="2138">AA723</f>
        <v>0</v>
      </c>
      <c r="AB724" s="425">
        <f t="shared" ref="AB724" si="2139">AB723</f>
        <v>0</v>
      </c>
      <c r="AC724" s="425">
        <f t="shared" ref="AC724" si="2140">AC723</f>
        <v>0</v>
      </c>
      <c r="AD724" s="425">
        <f t="shared" ref="AD724" si="2141">AD723</f>
        <v>0</v>
      </c>
      <c r="AE724" s="425">
        <f t="shared" ref="AE724" si="2142">AE723</f>
        <v>0</v>
      </c>
      <c r="AF724" s="425">
        <f t="shared" ref="AF724" si="2143">AF723</f>
        <v>0</v>
      </c>
      <c r="AG724" s="425">
        <f t="shared" ref="AG724" si="2144">AG723</f>
        <v>0</v>
      </c>
      <c r="AH724" s="425">
        <f t="shared" ref="AH724" si="2145">AH723</f>
        <v>0</v>
      </c>
      <c r="AI724" s="425">
        <f t="shared" ref="AI724" si="2146">AI723</f>
        <v>0</v>
      </c>
      <c r="AJ724" s="425">
        <f t="shared" ref="AJ724" si="2147">AJ723</f>
        <v>0</v>
      </c>
      <c r="AK724" s="425">
        <f t="shared" ref="AK724" si="2148">AK723</f>
        <v>0</v>
      </c>
      <c r="AL724" s="425">
        <f t="shared" ref="AL724" si="2149">AL723</f>
        <v>0</v>
      </c>
      <c r="AM724" s="327"/>
    </row>
    <row r="725" spans="1:39" ht="15" hidden="1" outlineLevel="1">
      <c r="A725" s="554"/>
      <c r="B725" s="442"/>
      <c r="C725" s="312"/>
      <c r="D725" s="312"/>
      <c r="E725" s="312"/>
      <c r="F725" s="312"/>
      <c r="G725" s="312"/>
      <c r="H725" s="312"/>
      <c r="I725" s="312"/>
      <c r="J725" s="312"/>
      <c r="K725" s="312"/>
      <c r="L725" s="312"/>
      <c r="M725" s="312"/>
      <c r="N725" s="312"/>
      <c r="O725" s="312"/>
      <c r="P725" s="312"/>
      <c r="Q725" s="312"/>
      <c r="R725" s="312"/>
      <c r="S725" s="312"/>
      <c r="T725" s="312"/>
      <c r="U725" s="312"/>
      <c r="V725" s="312"/>
      <c r="W725" s="312"/>
      <c r="X725" s="312"/>
      <c r="Y725" s="426"/>
      <c r="Z725" s="439"/>
      <c r="AA725" s="439"/>
      <c r="AB725" s="439"/>
      <c r="AC725" s="439"/>
      <c r="AD725" s="439"/>
      <c r="AE725" s="439"/>
      <c r="AF725" s="439"/>
      <c r="AG725" s="439"/>
      <c r="AH725" s="439"/>
      <c r="AI725" s="439"/>
      <c r="AJ725" s="439"/>
      <c r="AK725" s="439"/>
      <c r="AL725" s="439"/>
      <c r="AM725" s="327"/>
    </row>
    <row r="726" spans="1:39" ht="30" hidden="1" outlineLevel="1">
      <c r="A726" s="554">
        <v>39</v>
      </c>
      <c r="B726" s="442" t="s">
        <v>132</v>
      </c>
      <c r="C726" s="312" t="s">
        <v>25</v>
      </c>
      <c r="D726" s="316"/>
      <c r="E726" s="316"/>
      <c r="F726" s="316"/>
      <c r="G726" s="316"/>
      <c r="H726" s="316"/>
      <c r="I726" s="316"/>
      <c r="J726" s="316"/>
      <c r="K726" s="316"/>
      <c r="L726" s="316"/>
      <c r="M726" s="316"/>
      <c r="N726" s="316">
        <v>0</v>
      </c>
      <c r="O726" s="316"/>
      <c r="P726" s="316"/>
      <c r="Q726" s="316"/>
      <c r="R726" s="316"/>
      <c r="S726" s="316"/>
      <c r="T726" s="316"/>
      <c r="U726" s="316"/>
      <c r="V726" s="316"/>
      <c r="W726" s="316"/>
      <c r="X726" s="316"/>
      <c r="Y726" s="440"/>
      <c r="Z726" s="424"/>
      <c r="AA726" s="424"/>
      <c r="AB726" s="424"/>
      <c r="AC726" s="424"/>
      <c r="AD726" s="424"/>
      <c r="AE726" s="424"/>
      <c r="AF726" s="429"/>
      <c r="AG726" s="429"/>
      <c r="AH726" s="429"/>
      <c r="AI726" s="429"/>
      <c r="AJ726" s="429"/>
      <c r="AK726" s="429"/>
      <c r="AL726" s="429"/>
      <c r="AM726" s="860">
        <f>SUM(Y726:AL726)</f>
        <v>0</v>
      </c>
    </row>
    <row r="727" spans="1:39" ht="15" hidden="1" outlineLevel="1">
      <c r="A727" s="554"/>
      <c r="B727" s="315" t="s">
        <v>313</v>
      </c>
      <c r="C727" s="312" t="s">
        <v>164</v>
      </c>
      <c r="D727" s="316"/>
      <c r="E727" s="316"/>
      <c r="F727" s="316"/>
      <c r="G727" s="316"/>
      <c r="H727" s="316"/>
      <c r="I727" s="316"/>
      <c r="J727" s="316"/>
      <c r="K727" s="316"/>
      <c r="L727" s="316"/>
      <c r="M727" s="316"/>
      <c r="N727" s="316">
        <f>N726</f>
        <v>0</v>
      </c>
      <c r="O727" s="316"/>
      <c r="P727" s="316"/>
      <c r="Q727" s="316"/>
      <c r="R727" s="316"/>
      <c r="S727" s="316"/>
      <c r="T727" s="316"/>
      <c r="U727" s="316"/>
      <c r="V727" s="316"/>
      <c r="W727" s="316"/>
      <c r="X727" s="316"/>
      <c r="Y727" s="425">
        <f>Y726</f>
        <v>0</v>
      </c>
      <c r="Z727" s="425">
        <f t="shared" ref="Z727" si="2150">Z726</f>
        <v>0</v>
      </c>
      <c r="AA727" s="425">
        <f t="shared" ref="AA727" si="2151">AA726</f>
        <v>0</v>
      </c>
      <c r="AB727" s="425">
        <f t="shared" ref="AB727" si="2152">AB726</f>
        <v>0</v>
      </c>
      <c r="AC727" s="425">
        <f t="shared" ref="AC727" si="2153">AC726</f>
        <v>0</v>
      </c>
      <c r="AD727" s="425">
        <f t="shared" ref="AD727" si="2154">AD726</f>
        <v>0</v>
      </c>
      <c r="AE727" s="425">
        <f t="shared" ref="AE727" si="2155">AE726</f>
        <v>0</v>
      </c>
      <c r="AF727" s="425">
        <f t="shared" ref="AF727" si="2156">AF726</f>
        <v>0</v>
      </c>
      <c r="AG727" s="425">
        <f t="shared" ref="AG727" si="2157">AG726</f>
        <v>0</v>
      </c>
      <c r="AH727" s="425">
        <f t="shared" ref="AH727" si="2158">AH726</f>
        <v>0</v>
      </c>
      <c r="AI727" s="425">
        <f t="shared" ref="AI727" si="2159">AI726</f>
        <v>0</v>
      </c>
      <c r="AJ727" s="425">
        <f t="shared" ref="AJ727" si="2160">AJ726</f>
        <v>0</v>
      </c>
      <c r="AK727" s="425">
        <f t="shared" ref="AK727" si="2161">AK726</f>
        <v>0</v>
      </c>
      <c r="AL727" s="425">
        <f t="shared" ref="AL727" si="2162">AL726</f>
        <v>0</v>
      </c>
      <c r="AM727" s="327"/>
    </row>
    <row r="728" spans="1:39" ht="15" hidden="1" outlineLevel="1">
      <c r="A728" s="554"/>
      <c r="B728" s="442"/>
      <c r="C728" s="312"/>
      <c r="D728" s="312"/>
      <c r="E728" s="312"/>
      <c r="F728" s="312"/>
      <c r="G728" s="312"/>
      <c r="H728" s="312"/>
      <c r="I728" s="312"/>
      <c r="J728" s="312"/>
      <c r="K728" s="312"/>
      <c r="L728" s="312"/>
      <c r="M728" s="312"/>
      <c r="N728" s="312"/>
      <c r="O728" s="312"/>
      <c r="P728" s="312"/>
      <c r="Q728" s="312"/>
      <c r="R728" s="312"/>
      <c r="S728" s="312"/>
      <c r="T728" s="312"/>
      <c r="U728" s="312"/>
      <c r="V728" s="312"/>
      <c r="W728" s="312"/>
      <c r="X728" s="312"/>
      <c r="Y728" s="426"/>
      <c r="Z728" s="439"/>
      <c r="AA728" s="439"/>
      <c r="AB728" s="439"/>
      <c r="AC728" s="439"/>
      <c r="AD728" s="439"/>
      <c r="AE728" s="439"/>
      <c r="AF728" s="439"/>
      <c r="AG728" s="439"/>
      <c r="AH728" s="439"/>
      <c r="AI728" s="439"/>
      <c r="AJ728" s="439"/>
      <c r="AK728" s="439"/>
      <c r="AL728" s="439"/>
      <c r="AM728" s="327"/>
    </row>
    <row r="729" spans="1:39" ht="30" hidden="1" outlineLevel="1">
      <c r="A729" s="554">
        <v>40</v>
      </c>
      <c r="B729" s="442" t="s">
        <v>133</v>
      </c>
      <c r="C729" s="312" t="s">
        <v>25</v>
      </c>
      <c r="D729" s="316"/>
      <c r="E729" s="316"/>
      <c r="F729" s="316"/>
      <c r="G729" s="316"/>
      <c r="H729" s="316"/>
      <c r="I729" s="316"/>
      <c r="J729" s="316"/>
      <c r="K729" s="316"/>
      <c r="L729" s="316"/>
      <c r="M729" s="316"/>
      <c r="N729" s="316">
        <v>0</v>
      </c>
      <c r="O729" s="316"/>
      <c r="P729" s="316"/>
      <c r="Q729" s="316"/>
      <c r="R729" s="316"/>
      <c r="S729" s="316"/>
      <c r="T729" s="316"/>
      <c r="U729" s="316"/>
      <c r="V729" s="316"/>
      <c r="W729" s="316"/>
      <c r="X729" s="316"/>
      <c r="Y729" s="440"/>
      <c r="Z729" s="424"/>
      <c r="AA729" s="424"/>
      <c r="AB729" s="424"/>
      <c r="AC729" s="424"/>
      <c r="AD729" s="424"/>
      <c r="AE729" s="424"/>
      <c r="AF729" s="429"/>
      <c r="AG729" s="429"/>
      <c r="AH729" s="429"/>
      <c r="AI729" s="429"/>
      <c r="AJ729" s="429"/>
      <c r="AK729" s="429"/>
      <c r="AL729" s="429"/>
      <c r="AM729" s="860">
        <f>SUM(Y729:AL729)</f>
        <v>0</v>
      </c>
    </row>
    <row r="730" spans="1:39" ht="15" hidden="1" outlineLevel="1">
      <c r="A730" s="554"/>
      <c r="B730" s="315" t="s">
        <v>313</v>
      </c>
      <c r="C730" s="312" t="s">
        <v>164</v>
      </c>
      <c r="D730" s="316"/>
      <c r="E730" s="316"/>
      <c r="F730" s="316"/>
      <c r="G730" s="316"/>
      <c r="H730" s="316"/>
      <c r="I730" s="316"/>
      <c r="J730" s="316"/>
      <c r="K730" s="316"/>
      <c r="L730" s="316"/>
      <c r="M730" s="316"/>
      <c r="N730" s="316">
        <f>N729</f>
        <v>0</v>
      </c>
      <c r="O730" s="316"/>
      <c r="P730" s="316"/>
      <c r="Q730" s="316"/>
      <c r="R730" s="316"/>
      <c r="S730" s="316"/>
      <c r="T730" s="316"/>
      <c r="U730" s="316"/>
      <c r="V730" s="316"/>
      <c r="W730" s="316"/>
      <c r="X730" s="316"/>
      <c r="Y730" s="425">
        <f>Y729</f>
        <v>0</v>
      </c>
      <c r="Z730" s="425">
        <f t="shared" ref="Z730" si="2163">Z729</f>
        <v>0</v>
      </c>
      <c r="AA730" s="425">
        <f t="shared" ref="AA730" si="2164">AA729</f>
        <v>0</v>
      </c>
      <c r="AB730" s="425">
        <f t="shared" ref="AB730" si="2165">AB729</f>
        <v>0</v>
      </c>
      <c r="AC730" s="425">
        <f t="shared" ref="AC730" si="2166">AC729</f>
        <v>0</v>
      </c>
      <c r="AD730" s="425">
        <f t="shared" ref="AD730" si="2167">AD729</f>
        <v>0</v>
      </c>
      <c r="AE730" s="425">
        <f t="shared" ref="AE730" si="2168">AE729</f>
        <v>0</v>
      </c>
      <c r="AF730" s="425">
        <f t="shared" ref="AF730" si="2169">AF729</f>
        <v>0</v>
      </c>
      <c r="AG730" s="425">
        <f t="shared" ref="AG730" si="2170">AG729</f>
        <v>0</v>
      </c>
      <c r="AH730" s="425">
        <f t="shared" ref="AH730" si="2171">AH729</f>
        <v>0</v>
      </c>
      <c r="AI730" s="425">
        <f t="shared" ref="AI730" si="2172">AI729</f>
        <v>0</v>
      </c>
      <c r="AJ730" s="425">
        <f t="shared" ref="AJ730" si="2173">AJ729</f>
        <v>0</v>
      </c>
      <c r="AK730" s="425">
        <f t="shared" ref="AK730" si="2174">AK729</f>
        <v>0</v>
      </c>
      <c r="AL730" s="425">
        <f t="shared" ref="AL730" si="2175">AL729</f>
        <v>0</v>
      </c>
      <c r="AM730" s="327"/>
    </row>
    <row r="731" spans="1:39" ht="15" hidden="1" outlineLevel="1">
      <c r="A731" s="554"/>
      <c r="B731" s="442"/>
      <c r="C731" s="312"/>
      <c r="D731" s="312"/>
      <c r="E731" s="312"/>
      <c r="F731" s="312"/>
      <c r="G731" s="312"/>
      <c r="H731" s="312"/>
      <c r="I731" s="312"/>
      <c r="J731" s="312"/>
      <c r="K731" s="312"/>
      <c r="L731" s="312"/>
      <c r="M731" s="312"/>
      <c r="N731" s="312"/>
      <c r="O731" s="312"/>
      <c r="P731" s="312"/>
      <c r="Q731" s="312"/>
      <c r="R731" s="312"/>
      <c r="S731" s="312"/>
      <c r="T731" s="312"/>
      <c r="U731" s="312"/>
      <c r="V731" s="312"/>
      <c r="W731" s="312"/>
      <c r="X731" s="312"/>
      <c r="Y731" s="426"/>
      <c r="Z731" s="439"/>
      <c r="AA731" s="439"/>
      <c r="AB731" s="439"/>
      <c r="AC731" s="439"/>
      <c r="AD731" s="439"/>
      <c r="AE731" s="439"/>
      <c r="AF731" s="439"/>
      <c r="AG731" s="439"/>
      <c r="AH731" s="439"/>
      <c r="AI731" s="439"/>
      <c r="AJ731" s="439"/>
      <c r="AK731" s="439"/>
      <c r="AL731" s="439"/>
      <c r="AM731" s="327"/>
    </row>
    <row r="732" spans="1:39" ht="45" hidden="1" outlineLevel="1">
      <c r="A732" s="554">
        <v>41</v>
      </c>
      <c r="B732" s="442" t="s">
        <v>134</v>
      </c>
      <c r="C732" s="312" t="s">
        <v>25</v>
      </c>
      <c r="D732" s="316"/>
      <c r="E732" s="316"/>
      <c r="F732" s="316"/>
      <c r="G732" s="316"/>
      <c r="H732" s="316"/>
      <c r="I732" s="316"/>
      <c r="J732" s="316"/>
      <c r="K732" s="316"/>
      <c r="L732" s="316"/>
      <c r="M732" s="316"/>
      <c r="N732" s="316">
        <v>0</v>
      </c>
      <c r="O732" s="316"/>
      <c r="P732" s="316"/>
      <c r="Q732" s="316"/>
      <c r="R732" s="316"/>
      <c r="S732" s="316"/>
      <c r="T732" s="316"/>
      <c r="U732" s="316"/>
      <c r="V732" s="316"/>
      <c r="W732" s="316"/>
      <c r="X732" s="316"/>
      <c r="Y732" s="440"/>
      <c r="Z732" s="424"/>
      <c r="AA732" s="424"/>
      <c r="AB732" s="424"/>
      <c r="AC732" s="424"/>
      <c r="AD732" s="424"/>
      <c r="AE732" s="424"/>
      <c r="AF732" s="429"/>
      <c r="AG732" s="429"/>
      <c r="AH732" s="429"/>
      <c r="AI732" s="429"/>
      <c r="AJ732" s="429"/>
      <c r="AK732" s="429"/>
      <c r="AL732" s="429"/>
      <c r="AM732" s="860">
        <f>SUM(Y732:AL732)</f>
        <v>0</v>
      </c>
    </row>
    <row r="733" spans="1:39" ht="15" hidden="1" outlineLevel="1">
      <c r="A733" s="554"/>
      <c r="B733" s="315" t="s">
        <v>313</v>
      </c>
      <c r="C733" s="312" t="s">
        <v>164</v>
      </c>
      <c r="D733" s="316"/>
      <c r="E733" s="316"/>
      <c r="F733" s="316"/>
      <c r="G733" s="316"/>
      <c r="H733" s="316"/>
      <c r="I733" s="316"/>
      <c r="J733" s="316"/>
      <c r="K733" s="316"/>
      <c r="L733" s="316"/>
      <c r="M733" s="316"/>
      <c r="N733" s="316">
        <f>N732</f>
        <v>0</v>
      </c>
      <c r="O733" s="316"/>
      <c r="P733" s="316"/>
      <c r="Q733" s="316"/>
      <c r="R733" s="316"/>
      <c r="S733" s="316"/>
      <c r="T733" s="316"/>
      <c r="U733" s="316"/>
      <c r="V733" s="316"/>
      <c r="W733" s="316"/>
      <c r="X733" s="316"/>
      <c r="Y733" s="425">
        <f>Y732</f>
        <v>0</v>
      </c>
      <c r="Z733" s="425">
        <f t="shared" ref="Z733" si="2176">Z732</f>
        <v>0</v>
      </c>
      <c r="AA733" s="425">
        <f t="shared" ref="AA733" si="2177">AA732</f>
        <v>0</v>
      </c>
      <c r="AB733" s="425">
        <f t="shared" ref="AB733" si="2178">AB732</f>
        <v>0</v>
      </c>
      <c r="AC733" s="425">
        <f t="shared" ref="AC733" si="2179">AC732</f>
        <v>0</v>
      </c>
      <c r="AD733" s="425">
        <f t="shared" ref="AD733" si="2180">AD732</f>
        <v>0</v>
      </c>
      <c r="AE733" s="425">
        <f t="shared" ref="AE733" si="2181">AE732</f>
        <v>0</v>
      </c>
      <c r="AF733" s="425">
        <f t="shared" ref="AF733" si="2182">AF732</f>
        <v>0</v>
      </c>
      <c r="AG733" s="425">
        <f t="shared" ref="AG733" si="2183">AG732</f>
        <v>0</v>
      </c>
      <c r="AH733" s="425">
        <f t="shared" ref="AH733" si="2184">AH732</f>
        <v>0</v>
      </c>
      <c r="AI733" s="425">
        <f t="shared" ref="AI733" si="2185">AI732</f>
        <v>0</v>
      </c>
      <c r="AJ733" s="425">
        <f t="shared" ref="AJ733" si="2186">AJ732</f>
        <v>0</v>
      </c>
      <c r="AK733" s="425">
        <f t="shared" ref="AK733" si="2187">AK732</f>
        <v>0</v>
      </c>
      <c r="AL733" s="425">
        <f t="shared" ref="AL733" si="2188">AL732</f>
        <v>0</v>
      </c>
      <c r="AM733" s="327"/>
    </row>
    <row r="734" spans="1:39" ht="15" hidden="1" outlineLevel="1">
      <c r="A734" s="554"/>
      <c r="B734" s="442"/>
      <c r="C734" s="312"/>
      <c r="D734" s="312"/>
      <c r="E734" s="312"/>
      <c r="F734" s="312"/>
      <c r="G734" s="312"/>
      <c r="H734" s="312"/>
      <c r="I734" s="312"/>
      <c r="J734" s="312"/>
      <c r="K734" s="312"/>
      <c r="L734" s="312"/>
      <c r="M734" s="312"/>
      <c r="N734" s="312"/>
      <c r="O734" s="312"/>
      <c r="P734" s="312"/>
      <c r="Q734" s="312"/>
      <c r="R734" s="312"/>
      <c r="S734" s="312"/>
      <c r="T734" s="312"/>
      <c r="U734" s="312"/>
      <c r="V734" s="312"/>
      <c r="W734" s="312"/>
      <c r="X734" s="312"/>
      <c r="Y734" s="426"/>
      <c r="Z734" s="439"/>
      <c r="AA734" s="439"/>
      <c r="AB734" s="439"/>
      <c r="AC734" s="439"/>
      <c r="AD734" s="439"/>
      <c r="AE734" s="439"/>
      <c r="AF734" s="439"/>
      <c r="AG734" s="439"/>
      <c r="AH734" s="439"/>
      <c r="AI734" s="439"/>
      <c r="AJ734" s="439"/>
      <c r="AK734" s="439"/>
      <c r="AL734" s="439"/>
      <c r="AM734" s="327"/>
    </row>
    <row r="735" spans="1:39" ht="30" hidden="1" outlineLevel="1">
      <c r="A735" s="554">
        <v>42</v>
      </c>
      <c r="B735" s="442" t="s">
        <v>135</v>
      </c>
      <c r="C735" s="312" t="s">
        <v>25</v>
      </c>
      <c r="D735" s="316"/>
      <c r="E735" s="316"/>
      <c r="F735" s="316"/>
      <c r="G735" s="316"/>
      <c r="H735" s="316"/>
      <c r="I735" s="316"/>
      <c r="J735" s="316"/>
      <c r="K735" s="316"/>
      <c r="L735" s="316"/>
      <c r="M735" s="316"/>
      <c r="N735" s="312"/>
      <c r="O735" s="316"/>
      <c r="P735" s="316"/>
      <c r="Q735" s="316"/>
      <c r="R735" s="316"/>
      <c r="S735" s="316"/>
      <c r="T735" s="316"/>
      <c r="U735" s="316"/>
      <c r="V735" s="316"/>
      <c r="W735" s="316"/>
      <c r="X735" s="316"/>
      <c r="Y735" s="440"/>
      <c r="Z735" s="424"/>
      <c r="AA735" s="424"/>
      <c r="AB735" s="424"/>
      <c r="AC735" s="424"/>
      <c r="AD735" s="424"/>
      <c r="AE735" s="424"/>
      <c r="AF735" s="429"/>
      <c r="AG735" s="429"/>
      <c r="AH735" s="429"/>
      <c r="AI735" s="429"/>
      <c r="AJ735" s="429"/>
      <c r="AK735" s="429"/>
      <c r="AL735" s="429"/>
      <c r="AM735" s="860">
        <f>SUM(Y735:AL735)</f>
        <v>0</v>
      </c>
    </row>
    <row r="736" spans="1:39" ht="15" hidden="1" outlineLevel="1">
      <c r="A736" s="554"/>
      <c r="B736" s="315" t="s">
        <v>313</v>
      </c>
      <c r="C736" s="312" t="s">
        <v>164</v>
      </c>
      <c r="D736" s="316"/>
      <c r="E736" s="316"/>
      <c r="F736" s="316"/>
      <c r="G736" s="316"/>
      <c r="H736" s="316"/>
      <c r="I736" s="316"/>
      <c r="J736" s="316"/>
      <c r="K736" s="316"/>
      <c r="L736" s="316"/>
      <c r="M736" s="316"/>
      <c r="N736" s="482"/>
      <c r="O736" s="316"/>
      <c r="P736" s="316"/>
      <c r="Q736" s="316"/>
      <c r="R736" s="316"/>
      <c r="S736" s="316"/>
      <c r="T736" s="316"/>
      <c r="U736" s="316"/>
      <c r="V736" s="316"/>
      <c r="W736" s="316"/>
      <c r="X736" s="316"/>
      <c r="Y736" s="425">
        <f>Y735</f>
        <v>0</v>
      </c>
      <c r="Z736" s="425">
        <f t="shared" ref="Z736" si="2189">Z735</f>
        <v>0</v>
      </c>
      <c r="AA736" s="425">
        <f t="shared" ref="AA736" si="2190">AA735</f>
        <v>0</v>
      </c>
      <c r="AB736" s="425">
        <f t="shared" ref="AB736" si="2191">AB735</f>
        <v>0</v>
      </c>
      <c r="AC736" s="425">
        <f t="shared" ref="AC736" si="2192">AC735</f>
        <v>0</v>
      </c>
      <c r="AD736" s="425">
        <f t="shared" ref="AD736" si="2193">AD735</f>
        <v>0</v>
      </c>
      <c r="AE736" s="425">
        <f t="shared" ref="AE736" si="2194">AE735</f>
        <v>0</v>
      </c>
      <c r="AF736" s="425">
        <f t="shared" ref="AF736" si="2195">AF735</f>
        <v>0</v>
      </c>
      <c r="AG736" s="425">
        <f t="shared" ref="AG736" si="2196">AG735</f>
        <v>0</v>
      </c>
      <c r="AH736" s="425">
        <f t="shared" ref="AH736" si="2197">AH735</f>
        <v>0</v>
      </c>
      <c r="AI736" s="425">
        <f t="shared" ref="AI736" si="2198">AI735</f>
        <v>0</v>
      </c>
      <c r="AJ736" s="425">
        <f t="shared" ref="AJ736" si="2199">AJ735</f>
        <v>0</v>
      </c>
      <c r="AK736" s="425">
        <f t="shared" ref="AK736" si="2200">AK735</f>
        <v>0</v>
      </c>
      <c r="AL736" s="425">
        <f t="shared" ref="AL736" si="2201">AL735</f>
        <v>0</v>
      </c>
      <c r="AM736" s="327"/>
    </row>
    <row r="737" spans="1:39" ht="15" hidden="1" outlineLevel="1">
      <c r="A737" s="554"/>
      <c r="B737" s="442"/>
      <c r="C737" s="312"/>
      <c r="D737" s="312"/>
      <c r="E737" s="312"/>
      <c r="F737" s="312"/>
      <c r="G737" s="312"/>
      <c r="H737" s="312"/>
      <c r="I737" s="312"/>
      <c r="J737" s="312"/>
      <c r="K737" s="312"/>
      <c r="L737" s="312"/>
      <c r="M737" s="312"/>
      <c r="N737" s="312"/>
      <c r="O737" s="312"/>
      <c r="P737" s="312"/>
      <c r="Q737" s="312"/>
      <c r="R737" s="312"/>
      <c r="S737" s="312"/>
      <c r="T737" s="312"/>
      <c r="U737" s="312"/>
      <c r="V737" s="312"/>
      <c r="W737" s="312"/>
      <c r="X737" s="312"/>
      <c r="Y737" s="426"/>
      <c r="Z737" s="439"/>
      <c r="AA737" s="439"/>
      <c r="AB737" s="439"/>
      <c r="AC737" s="439"/>
      <c r="AD737" s="439"/>
      <c r="AE737" s="439"/>
      <c r="AF737" s="439"/>
      <c r="AG737" s="439"/>
      <c r="AH737" s="439"/>
      <c r="AI737" s="439"/>
      <c r="AJ737" s="439"/>
      <c r="AK737" s="439"/>
      <c r="AL737" s="439"/>
      <c r="AM737" s="327"/>
    </row>
    <row r="738" spans="1:39" ht="15" hidden="1" outlineLevel="1">
      <c r="A738" s="554">
        <v>43</v>
      </c>
      <c r="B738" s="442" t="s">
        <v>136</v>
      </c>
      <c r="C738" s="312" t="s">
        <v>25</v>
      </c>
      <c r="D738" s="316"/>
      <c r="E738" s="316"/>
      <c r="F738" s="316"/>
      <c r="G738" s="316"/>
      <c r="H738" s="316"/>
      <c r="I738" s="316"/>
      <c r="J738" s="316"/>
      <c r="K738" s="316"/>
      <c r="L738" s="316"/>
      <c r="M738" s="316"/>
      <c r="N738" s="316">
        <v>0</v>
      </c>
      <c r="O738" s="316"/>
      <c r="P738" s="316"/>
      <c r="Q738" s="316"/>
      <c r="R738" s="316"/>
      <c r="S738" s="316"/>
      <c r="T738" s="316"/>
      <c r="U738" s="316"/>
      <c r="V738" s="316"/>
      <c r="W738" s="316"/>
      <c r="X738" s="316"/>
      <c r="Y738" s="440"/>
      <c r="Z738" s="424"/>
      <c r="AA738" s="424"/>
      <c r="AB738" s="424"/>
      <c r="AC738" s="424"/>
      <c r="AD738" s="424"/>
      <c r="AE738" s="424"/>
      <c r="AF738" s="429"/>
      <c r="AG738" s="429"/>
      <c r="AH738" s="429"/>
      <c r="AI738" s="429"/>
      <c r="AJ738" s="429"/>
      <c r="AK738" s="429"/>
      <c r="AL738" s="429"/>
      <c r="AM738" s="860">
        <f>SUM(Y738:AL738)</f>
        <v>0</v>
      </c>
    </row>
    <row r="739" spans="1:39" ht="15" hidden="1" outlineLevel="1">
      <c r="A739" s="554"/>
      <c r="B739" s="315" t="s">
        <v>313</v>
      </c>
      <c r="C739" s="312" t="s">
        <v>164</v>
      </c>
      <c r="D739" s="316"/>
      <c r="E739" s="316"/>
      <c r="F739" s="316"/>
      <c r="G739" s="316"/>
      <c r="H739" s="316"/>
      <c r="I739" s="316"/>
      <c r="J739" s="316"/>
      <c r="K739" s="316"/>
      <c r="L739" s="316"/>
      <c r="M739" s="316"/>
      <c r="N739" s="316">
        <f>N738</f>
        <v>0</v>
      </c>
      <c r="O739" s="316"/>
      <c r="P739" s="316"/>
      <c r="Q739" s="316"/>
      <c r="R739" s="316"/>
      <c r="S739" s="316"/>
      <c r="T739" s="316"/>
      <c r="U739" s="316"/>
      <c r="V739" s="316"/>
      <c r="W739" s="316"/>
      <c r="X739" s="316"/>
      <c r="Y739" s="425">
        <f>Y738</f>
        <v>0</v>
      </c>
      <c r="Z739" s="425">
        <f t="shared" ref="Z739" si="2202">Z738</f>
        <v>0</v>
      </c>
      <c r="AA739" s="425">
        <f t="shared" ref="AA739" si="2203">AA738</f>
        <v>0</v>
      </c>
      <c r="AB739" s="425">
        <f t="shared" ref="AB739" si="2204">AB738</f>
        <v>0</v>
      </c>
      <c r="AC739" s="425">
        <f t="shared" ref="AC739" si="2205">AC738</f>
        <v>0</v>
      </c>
      <c r="AD739" s="425">
        <f t="shared" ref="AD739" si="2206">AD738</f>
        <v>0</v>
      </c>
      <c r="AE739" s="425">
        <f t="shared" ref="AE739" si="2207">AE738</f>
        <v>0</v>
      </c>
      <c r="AF739" s="425">
        <f t="shared" ref="AF739" si="2208">AF738</f>
        <v>0</v>
      </c>
      <c r="AG739" s="425">
        <f t="shared" ref="AG739" si="2209">AG738</f>
        <v>0</v>
      </c>
      <c r="AH739" s="425">
        <f t="shared" ref="AH739" si="2210">AH738</f>
        <v>0</v>
      </c>
      <c r="AI739" s="425">
        <f t="shared" ref="AI739" si="2211">AI738</f>
        <v>0</v>
      </c>
      <c r="AJ739" s="425">
        <f t="shared" ref="AJ739" si="2212">AJ738</f>
        <v>0</v>
      </c>
      <c r="AK739" s="425">
        <f t="shared" ref="AK739" si="2213">AK738</f>
        <v>0</v>
      </c>
      <c r="AL739" s="425">
        <f t="shared" ref="AL739" si="2214">AL738</f>
        <v>0</v>
      </c>
      <c r="AM739" s="327"/>
    </row>
    <row r="740" spans="1:39" ht="15" hidden="1" outlineLevel="1">
      <c r="A740" s="554"/>
      <c r="B740" s="442"/>
      <c r="C740" s="312"/>
      <c r="D740" s="312"/>
      <c r="E740" s="312"/>
      <c r="F740" s="312"/>
      <c r="G740" s="312"/>
      <c r="H740" s="312"/>
      <c r="I740" s="312"/>
      <c r="J740" s="312"/>
      <c r="K740" s="312"/>
      <c r="L740" s="312"/>
      <c r="M740" s="312"/>
      <c r="N740" s="312"/>
      <c r="O740" s="312"/>
      <c r="P740" s="312"/>
      <c r="Q740" s="312"/>
      <c r="R740" s="312"/>
      <c r="S740" s="312"/>
      <c r="T740" s="312"/>
      <c r="U740" s="312"/>
      <c r="V740" s="312"/>
      <c r="W740" s="312"/>
      <c r="X740" s="312"/>
      <c r="Y740" s="426"/>
      <c r="Z740" s="439"/>
      <c r="AA740" s="439"/>
      <c r="AB740" s="439"/>
      <c r="AC740" s="439"/>
      <c r="AD740" s="439"/>
      <c r="AE740" s="439"/>
      <c r="AF740" s="439"/>
      <c r="AG740" s="439"/>
      <c r="AH740" s="439"/>
      <c r="AI740" s="439"/>
      <c r="AJ740" s="439"/>
      <c r="AK740" s="439"/>
      <c r="AL740" s="439"/>
      <c r="AM740" s="327"/>
    </row>
    <row r="741" spans="1:39" ht="45" hidden="1" outlineLevel="1">
      <c r="A741" s="554">
        <v>44</v>
      </c>
      <c r="B741" s="442" t="s">
        <v>137</v>
      </c>
      <c r="C741" s="312" t="s">
        <v>25</v>
      </c>
      <c r="D741" s="316"/>
      <c r="E741" s="316"/>
      <c r="F741" s="316"/>
      <c r="G741" s="316"/>
      <c r="H741" s="316"/>
      <c r="I741" s="316"/>
      <c r="J741" s="316"/>
      <c r="K741" s="316"/>
      <c r="L741" s="316"/>
      <c r="M741" s="316"/>
      <c r="N741" s="316">
        <v>0</v>
      </c>
      <c r="O741" s="316"/>
      <c r="P741" s="316"/>
      <c r="Q741" s="316"/>
      <c r="R741" s="316"/>
      <c r="S741" s="316"/>
      <c r="T741" s="316"/>
      <c r="U741" s="316"/>
      <c r="V741" s="316"/>
      <c r="W741" s="316"/>
      <c r="X741" s="316"/>
      <c r="Y741" s="440"/>
      <c r="Z741" s="424"/>
      <c r="AA741" s="424"/>
      <c r="AB741" s="424"/>
      <c r="AC741" s="424"/>
      <c r="AD741" s="424"/>
      <c r="AE741" s="424"/>
      <c r="AF741" s="429"/>
      <c r="AG741" s="429"/>
      <c r="AH741" s="429"/>
      <c r="AI741" s="429"/>
      <c r="AJ741" s="429"/>
      <c r="AK741" s="429"/>
      <c r="AL741" s="429"/>
      <c r="AM741" s="860">
        <f>SUM(Y741:AL741)</f>
        <v>0</v>
      </c>
    </row>
    <row r="742" spans="1:39" ht="15" hidden="1" outlineLevel="1">
      <c r="A742" s="554"/>
      <c r="B742" s="315" t="s">
        <v>313</v>
      </c>
      <c r="C742" s="312" t="s">
        <v>164</v>
      </c>
      <c r="D742" s="316"/>
      <c r="E742" s="316"/>
      <c r="F742" s="316"/>
      <c r="G742" s="316"/>
      <c r="H742" s="316"/>
      <c r="I742" s="316"/>
      <c r="J742" s="316"/>
      <c r="K742" s="316"/>
      <c r="L742" s="316"/>
      <c r="M742" s="316"/>
      <c r="N742" s="316">
        <f>N741</f>
        <v>0</v>
      </c>
      <c r="O742" s="316"/>
      <c r="P742" s="316"/>
      <c r="Q742" s="316"/>
      <c r="R742" s="316"/>
      <c r="S742" s="316"/>
      <c r="T742" s="316"/>
      <c r="U742" s="316"/>
      <c r="V742" s="316"/>
      <c r="W742" s="316"/>
      <c r="X742" s="316"/>
      <c r="Y742" s="425">
        <f>Y741</f>
        <v>0</v>
      </c>
      <c r="Z742" s="425">
        <f t="shared" ref="Z742" si="2215">Z741</f>
        <v>0</v>
      </c>
      <c r="AA742" s="425">
        <f t="shared" ref="AA742" si="2216">AA741</f>
        <v>0</v>
      </c>
      <c r="AB742" s="425">
        <f t="shared" ref="AB742" si="2217">AB741</f>
        <v>0</v>
      </c>
      <c r="AC742" s="425">
        <f t="shared" ref="AC742" si="2218">AC741</f>
        <v>0</v>
      </c>
      <c r="AD742" s="425">
        <f t="shared" ref="AD742" si="2219">AD741</f>
        <v>0</v>
      </c>
      <c r="AE742" s="425">
        <f t="shared" ref="AE742" si="2220">AE741</f>
        <v>0</v>
      </c>
      <c r="AF742" s="425">
        <f t="shared" ref="AF742" si="2221">AF741</f>
        <v>0</v>
      </c>
      <c r="AG742" s="425">
        <f t="shared" ref="AG742" si="2222">AG741</f>
        <v>0</v>
      </c>
      <c r="AH742" s="425">
        <f t="shared" ref="AH742" si="2223">AH741</f>
        <v>0</v>
      </c>
      <c r="AI742" s="425">
        <f t="shared" ref="AI742" si="2224">AI741</f>
        <v>0</v>
      </c>
      <c r="AJ742" s="425">
        <f t="shared" ref="AJ742" si="2225">AJ741</f>
        <v>0</v>
      </c>
      <c r="AK742" s="425">
        <f t="shared" ref="AK742" si="2226">AK741</f>
        <v>0</v>
      </c>
      <c r="AL742" s="425">
        <f t="shared" ref="AL742" si="2227">AL741</f>
        <v>0</v>
      </c>
      <c r="AM742" s="327"/>
    </row>
    <row r="743" spans="1:39" ht="15" hidden="1" outlineLevel="1">
      <c r="A743" s="554"/>
      <c r="B743" s="442"/>
      <c r="C743" s="312"/>
      <c r="D743" s="312"/>
      <c r="E743" s="312"/>
      <c r="F743" s="312"/>
      <c r="G743" s="312"/>
      <c r="H743" s="312"/>
      <c r="I743" s="312"/>
      <c r="J743" s="312"/>
      <c r="K743" s="312"/>
      <c r="L743" s="312"/>
      <c r="M743" s="312"/>
      <c r="N743" s="312"/>
      <c r="O743" s="312"/>
      <c r="P743" s="312"/>
      <c r="Q743" s="312"/>
      <c r="R743" s="312"/>
      <c r="S743" s="312"/>
      <c r="T743" s="312"/>
      <c r="U743" s="312"/>
      <c r="V743" s="312"/>
      <c r="W743" s="312"/>
      <c r="X743" s="312"/>
      <c r="Y743" s="426"/>
      <c r="Z743" s="439"/>
      <c r="AA743" s="439"/>
      <c r="AB743" s="439"/>
      <c r="AC743" s="439"/>
      <c r="AD743" s="439"/>
      <c r="AE743" s="439"/>
      <c r="AF743" s="439"/>
      <c r="AG743" s="439"/>
      <c r="AH743" s="439"/>
      <c r="AI743" s="439"/>
      <c r="AJ743" s="439"/>
      <c r="AK743" s="439"/>
      <c r="AL743" s="439"/>
      <c r="AM743" s="327"/>
    </row>
    <row r="744" spans="1:39" ht="30" hidden="1" outlineLevel="1">
      <c r="A744" s="554">
        <v>45</v>
      </c>
      <c r="B744" s="442" t="s">
        <v>138</v>
      </c>
      <c r="C744" s="312" t="s">
        <v>25</v>
      </c>
      <c r="D744" s="316"/>
      <c r="E744" s="316"/>
      <c r="F744" s="316"/>
      <c r="G744" s="316"/>
      <c r="H744" s="316"/>
      <c r="I744" s="316"/>
      <c r="J744" s="316"/>
      <c r="K744" s="316"/>
      <c r="L744" s="316"/>
      <c r="M744" s="316"/>
      <c r="N744" s="316">
        <v>0</v>
      </c>
      <c r="O744" s="316"/>
      <c r="P744" s="316"/>
      <c r="Q744" s="316"/>
      <c r="R744" s="316"/>
      <c r="S744" s="316"/>
      <c r="T744" s="316"/>
      <c r="U744" s="316"/>
      <c r="V744" s="316"/>
      <c r="W744" s="316"/>
      <c r="X744" s="316"/>
      <c r="Y744" s="440"/>
      <c r="Z744" s="424"/>
      <c r="AA744" s="424"/>
      <c r="AB744" s="424"/>
      <c r="AC744" s="424"/>
      <c r="AD744" s="424"/>
      <c r="AE744" s="424"/>
      <c r="AF744" s="429"/>
      <c r="AG744" s="429"/>
      <c r="AH744" s="429"/>
      <c r="AI744" s="429"/>
      <c r="AJ744" s="429"/>
      <c r="AK744" s="429"/>
      <c r="AL744" s="429"/>
      <c r="AM744" s="860">
        <f>SUM(Y744:AL744)</f>
        <v>0</v>
      </c>
    </row>
    <row r="745" spans="1:39" ht="15" hidden="1" outlineLevel="1">
      <c r="A745" s="554"/>
      <c r="B745" s="315" t="s">
        <v>313</v>
      </c>
      <c r="C745" s="312" t="s">
        <v>164</v>
      </c>
      <c r="D745" s="316"/>
      <c r="E745" s="316"/>
      <c r="F745" s="316"/>
      <c r="G745" s="316"/>
      <c r="H745" s="316"/>
      <c r="I745" s="316"/>
      <c r="J745" s="316"/>
      <c r="K745" s="316"/>
      <c r="L745" s="316"/>
      <c r="M745" s="316"/>
      <c r="N745" s="316">
        <f>N744</f>
        <v>0</v>
      </c>
      <c r="O745" s="316"/>
      <c r="P745" s="316"/>
      <c r="Q745" s="316"/>
      <c r="R745" s="316"/>
      <c r="S745" s="316"/>
      <c r="T745" s="316"/>
      <c r="U745" s="316"/>
      <c r="V745" s="316"/>
      <c r="W745" s="316"/>
      <c r="X745" s="316"/>
      <c r="Y745" s="425">
        <f>Y744</f>
        <v>0</v>
      </c>
      <c r="Z745" s="425">
        <f t="shared" ref="Z745" si="2228">Z744</f>
        <v>0</v>
      </c>
      <c r="AA745" s="425">
        <f t="shared" ref="AA745" si="2229">AA744</f>
        <v>0</v>
      </c>
      <c r="AB745" s="425">
        <f t="shared" ref="AB745" si="2230">AB744</f>
        <v>0</v>
      </c>
      <c r="AC745" s="425">
        <f t="shared" ref="AC745" si="2231">AC744</f>
        <v>0</v>
      </c>
      <c r="AD745" s="425">
        <f t="shared" ref="AD745" si="2232">AD744</f>
        <v>0</v>
      </c>
      <c r="AE745" s="425">
        <f t="shared" ref="AE745" si="2233">AE744</f>
        <v>0</v>
      </c>
      <c r="AF745" s="425">
        <f t="shared" ref="AF745" si="2234">AF744</f>
        <v>0</v>
      </c>
      <c r="AG745" s="425">
        <f t="shared" ref="AG745" si="2235">AG744</f>
        <v>0</v>
      </c>
      <c r="AH745" s="425">
        <f t="shared" ref="AH745" si="2236">AH744</f>
        <v>0</v>
      </c>
      <c r="AI745" s="425">
        <f t="shared" ref="AI745" si="2237">AI744</f>
        <v>0</v>
      </c>
      <c r="AJ745" s="425">
        <f t="shared" ref="AJ745" si="2238">AJ744</f>
        <v>0</v>
      </c>
      <c r="AK745" s="425">
        <f t="shared" ref="AK745" si="2239">AK744</f>
        <v>0</v>
      </c>
      <c r="AL745" s="425">
        <f t="shared" ref="AL745" si="2240">AL744</f>
        <v>0</v>
      </c>
      <c r="AM745" s="327"/>
    </row>
    <row r="746" spans="1:39" ht="15" hidden="1" outlineLevel="1">
      <c r="A746" s="554"/>
      <c r="B746" s="442"/>
      <c r="C746" s="312"/>
      <c r="D746" s="312"/>
      <c r="E746" s="312"/>
      <c r="F746" s="312"/>
      <c r="G746" s="312"/>
      <c r="H746" s="312"/>
      <c r="I746" s="312"/>
      <c r="J746" s="312"/>
      <c r="K746" s="312"/>
      <c r="L746" s="312"/>
      <c r="M746" s="312"/>
      <c r="N746" s="312"/>
      <c r="O746" s="312"/>
      <c r="P746" s="312"/>
      <c r="Q746" s="312"/>
      <c r="R746" s="312"/>
      <c r="S746" s="312"/>
      <c r="T746" s="312"/>
      <c r="U746" s="312"/>
      <c r="V746" s="312"/>
      <c r="W746" s="312"/>
      <c r="X746" s="312"/>
      <c r="Y746" s="426"/>
      <c r="Z746" s="439"/>
      <c r="AA746" s="439"/>
      <c r="AB746" s="439"/>
      <c r="AC746" s="439"/>
      <c r="AD746" s="439"/>
      <c r="AE746" s="439"/>
      <c r="AF746" s="439"/>
      <c r="AG746" s="439"/>
      <c r="AH746" s="439"/>
      <c r="AI746" s="439"/>
      <c r="AJ746" s="439"/>
      <c r="AK746" s="439"/>
      <c r="AL746" s="439"/>
      <c r="AM746" s="327"/>
    </row>
    <row r="747" spans="1:39" ht="30" hidden="1" outlineLevel="1">
      <c r="A747" s="554">
        <v>46</v>
      </c>
      <c r="B747" s="442" t="s">
        <v>139</v>
      </c>
      <c r="C747" s="312" t="s">
        <v>25</v>
      </c>
      <c r="D747" s="316"/>
      <c r="E747" s="316"/>
      <c r="F747" s="316"/>
      <c r="G747" s="316"/>
      <c r="H747" s="316"/>
      <c r="I747" s="316"/>
      <c r="J747" s="316"/>
      <c r="K747" s="316"/>
      <c r="L747" s="316"/>
      <c r="M747" s="316"/>
      <c r="N747" s="316">
        <v>0</v>
      </c>
      <c r="O747" s="316"/>
      <c r="P747" s="316"/>
      <c r="Q747" s="316"/>
      <c r="R747" s="316"/>
      <c r="S747" s="316"/>
      <c r="T747" s="316"/>
      <c r="U747" s="316"/>
      <c r="V747" s="316"/>
      <c r="W747" s="316"/>
      <c r="X747" s="316"/>
      <c r="Y747" s="440"/>
      <c r="Z747" s="424"/>
      <c r="AA747" s="424"/>
      <c r="AB747" s="424"/>
      <c r="AC747" s="424"/>
      <c r="AD747" s="424"/>
      <c r="AE747" s="424"/>
      <c r="AF747" s="429"/>
      <c r="AG747" s="429"/>
      <c r="AH747" s="429"/>
      <c r="AI747" s="429"/>
      <c r="AJ747" s="429"/>
      <c r="AK747" s="429"/>
      <c r="AL747" s="429"/>
      <c r="AM747" s="860">
        <f>SUM(Y747:AL747)</f>
        <v>0</v>
      </c>
    </row>
    <row r="748" spans="1:39" ht="15" hidden="1" outlineLevel="1">
      <c r="A748" s="554"/>
      <c r="B748" s="315" t="s">
        <v>313</v>
      </c>
      <c r="C748" s="312" t="s">
        <v>164</v>
      </c>
      <c r="D748" s="316"/>
      <c r="E748" s="316"/>
      <c r="F748" s="316"/>
      <c r="G748" s="316"/>
      <c r="H748" s="316"/>
      <c r="I748" s="316"/>
      <c r="J748" s="316"/>
      <c r="K748" s="316"/>
      <c r="L748" s="316"/>
      <c r="M748" s="316"/>
      <c r="N748" s="316">
        <f>N747</f>
        <v>0</v>
      </c>
      <c r="O748" s="316"/>
      <c r="P748" s="316"/>
      <c r="Q748" s="316"/>
      <c r="R748" s="316"/>
      <c r="S748" s="316"/>
      <c r="T748" s="316"/>
      <c r="U748" s="316"/>
      <c r="V748" s="316"/>
      <c r="W748" s="316"/>
      <c r="X748" s="316"/>
      <c r="Y748" s="425">
        <f>Y747</f>
        <v>0</v>
      </c>
      <c r="Z748" s="425">
        <f t="shared" ref="Z748" si="2241">Z747</f>
        <v>0</v>
      </c>
      <c r="AA748" s="425">
        <f t="shared" ref="AA748" si="2242">AA747</f>
        <v>0</v>
      </c>
      <c r="AB748" s="425">
        <f t="shared" ref="AB748" si="2243">AB747</f>
        <v>0</v>
      </c>
      <c r="AC748" s="425">
        <f t="shared" ref="AC748" si="2244">AC747</f>
        <v>0</v>
      </c>
      <c r="AD748" s="425">
        <f t="shared" ref="AD748" si="2245">AD747</f>
        <v>0</v>
      </c>
      <c r="AE748" s="425">
        <f t="shared" ref="AE748" si="2246">AE747</f>
        <v>0</v>
      </c>
      <c r="AF748" s="425">
        <f t="shared" ref="AF748" si="2247">AF747</f>
        <v>0</v>
      </c>
      <c r="AG748" s="425">
        <f t="shared" ref="AG748" si="2248">AG747</f>
        <v>0</v>
      </c>
      <c r="AH748" s="425">
        <f t="shared" ref="AH748" si="2249">AH747</f>
        <v>0</v>
      </c>
      <c r="AI748" s="425">
        <f t="shared" ref="AI748" si="2250">AI747</f>
        <v>0</v>
      </c>
      <c r="AJ748" s="425">
        <f t="shared" ref="AJ748" si="2251">AJ747</f>
        <v>0</v>
      </c>
      <c r="AK748" s="425">
        <f t="shared" ref="AK748" si="2252">AK747</f>
        <v>0</v>
      </c>
      <c r="AL748" s="425">
        <f t="shared" ref="AL748" si="2253">AL747</f>
        <v>0</v>
      </c>
      <c r="AM748" s="327"/>
    </row>
    <row r="749" spans="1:39" ht="15" hidden="1" outlineLevel="1">
      <c r="A749" s="554"/>
      <c r="B749" s="442"/>
      <c r="C749" s="312"/>
      <c r="D749" s="312"/>
      <c r="E749" s="312"/>
      <c r="F749" s="312"/>
      <c r="G749" s="312"/>
      <c r="H749" s="312"/>
      <c r="I749" s="312"/>
      <c r="J749" s="312"/>
      <c r="K749" s="312"/>
      <c r="L749" s="312"/>
      <c r="M749" s="312"/>
      <c r="N749" s="312"/>
      <c r="O749" s="312"/>
      <c r="P749" s="312"/>
      <c r="Q749" s="312"/>
      <c r="R749" s="312"/>
      <c r="S749" s="312"/>
      <c r="T749" s="312"/>
      <c r="U749" s="312"/>
      <c r="V749" s="312"/>
      <c r="W749" s="312"/>
      <c r="X749" s="312"/>
      <c r="Y749" s="426"/>
      <c r="Z749" s="439"/>
      <c r="AA749" s="439"/>
      <c r="AB749" s="439"/>
      <c r="AC749" s="439"/>
      <c r="AD749" s="439"/>
      <c r="AE749" s="439"/>
      <c r="AF749" s="439"/>
      <c r="AG749" s="439"/>
      <c r="AH749" s="439"/>
      <c r="AI749" s="439"/>
      <c r="AJ749" s="439"/>
      <c r="AK749" s="439"/>
      <c r="AL749" s="439"/>
      <c r="AM749" s="327"/>
    </row>
    <row r="750" spans="1:39" ht="15" hidden="1" outlineLevel="1">
      <c r="A750" s="554">
        <v>47</v>
      </c>
      <c r="B750" s="834" t="s">
        <v>789</v>
      </c>
      <c r="C750" s="312" t="s">
        <v>25</v>
      </c>
      <c r="D750" s="316"/>
      <c r="E750" s="316"/>
      <c r="F750" s="316"/>
      <c r="G750" s="316"/>
      <c r="H750" s="316"/>
      <c r="I750" s="316"/>
      <c r="J750" s="316"/>
      <c r="K750" s="316"/>
      <c r="L750" s="316"/>
      <c r="M750" s="316"/>
      <c r="N750" s="316">
        <v>0</v>
      </c>
      <c r="O750" s="316"/>
      <c r="P750" s="316"/>
      <c r="Q750" s="316"/>
      <c r="R750" s="316"/>
      <c r="S750" s="316"/>
      <c r="T750" s="316"/>
      <c r="U750" s="316"/>
      <c r="V750" s="316"/>
      <c r="W750" s="316"/>
      <c r="X750" s="316"/>
      <c r="Y750" s="440">
        <v>1</v>
      </c>
      <c r="Z750" s="440"/>
      <c r="AA750" s="440"/>
      <c r="AB750" s="440"/>
      <c r="AC750" s="440"/>
      <c r="AD750" s="440"/>
      <c r="AE750" s="440"/>
      <c r="AF750" s="429"/>
      <c r="AG750" s="429"/>
      <c r="AH750" s="429"/>
      <c r="AI750" s="429"/>
      <c r="AJ750" s="429"/>
      <c r="AK750" s="429"/>
      <c r="AL750" s="429"/>
      <c r="AM750" s="860">
        <f>SUM(Y750:AL750)</f>
        <v>1</v>
      </c>
    </row>
    <row r="751" spans="1:39" ht="15" hidden="1" outlineLevel="1">
      <c r="A751" s="554"/>
      <c r="B751" s="315" t="s">
        <v>313</v>
      </c>
      <c r="C751" s="312" t="s">
        <v>164</v>
      </c>
      <c r="D751" s="316"/>
      <c r="E751" s="316"/>
      <c r="F751" s="316"/>
      <c r="G751" s="316"/>
      <c r="H751" s="316"/>
      <c r="I751" s="316"/>
      <c r="J751" s="316"/>
      <c r="K751" s="316"/>
      <c r="L751" s="316"/>
      <c r="M751" s="316"/>
      <c r="N751" s="316">
        <f>N750</f>
        <v>0</v>
      </c>
      <c r="O751" s="316"/>
      <c r="P751" s="316"/>
      <c r="Q751" s="316"/>
      <c r="R751" s="316"/>
      <c r="S751" s="316"/>
      <c r="T751" s="316"/>
      <c r="U751" s="316"/>
      <c r="V751" s="316"/>
      <c r="W751" s="316"/>
      <c r="X751" s="316"/>
      <c r="Y751" s="425">
        <f>Y750</f>
        <v>1</v>
      </c>
      <c r="Z751" s="425">
        <f t="shared" ref="Z751" si="2254">Z750</f>
        <v>0</v>
      </c>
      <c r="AA751" s="425">
        <f t="shared" ref="AA751" si="2255">AA750</f>
        <v>0</v>
      </c>
      <c r="AB751" s="425">
        <f t="shared" ref="AB751" si="2256">AB750</f>
        <v>0</v>
      </c>
      <c r="AC751" s="425">
        <f t="shared" ref="AC751" si="2257">AC750</f>
        <v>0</v>
      </c>
      <c r="AD751" s="425">
        <f t="shared" ref="AD751" si="2258">AD750</f>
        <v>0</v>
      </c>
      <c r="AE751" s="425">
        <f t="shared" ref="AE751" si="2259">AE750</f>
        <v>0</v>
      </c>
      <c r="AF751" s="425">
        <f t="shared" ref="AF751" si="2260">AF750</f>
        <v>0</v>
      </c>
      <c r="AG751" s="425">
        <f t="shared" ref="AG751" si="2261">AG750</f>
        <v>0</v>
      </c>
      <c r="AH751" s="425">
        <f t="shared" ref="AH751" si="2262">AH750</f>
        <v>0</v>
      </c>
      <c r="AI751" s="425">
        <f t="shared" ref="AI751" si="2263">AI750</f>
        <v>0</v>
      </c>
      <c r="AJ751" s="425">
        <f t="shared" ref="AJ751" si="2264">AJ750</f>
        <v>0</v>
      </c>
      <c r="AK751" s="425">
        <f t="shared" ref="AK751" si="2265">AK750</f>
        <v>0</v>
      </c>
      <c r="AL751" s="425">
        <f t="shared" ref="AL751" si="2266">AL750</f>
        <v>0</v>
      </c>
      <c r="AM751" s="327"/>
    </row>
    <row r="752" spans="1:39" ht="15" hidden="1" outlineLevel="1">
      <c r="A752" s="554"/>
      <c r="B752" s="442"/>
      <c r="C752" s="312"/>
      <c r="D752" s="312"/>
      <c r="E752" s="312"/>
      <c r="F752" s="312"/>
      <c r="G752" s="312"/>
      <c r="H752" s="312"/>
      <c r="I752" s="312"/>
      <c r="J752" s="312"/>
      <c r="K752" s="312"/>
      <c r="L752" s="312"/>
      <c r="M752" s="312"/>
      <c r="N752" s="312"/>
      <c r="O752" s="312"/>
      <c r="P752" s="312"/>
      <c r="Q752" s="312"/>
      <c r="R752" s="312"/>
      <c r="S752" s="312"/>
      <c r="T752" s="312"/>
      <c r="U752" s="312"/>
      <c r="V752" s="312"/>
      <c r="W752" s="312"/>
      <c r="X752" s="312"/>
      <c r="Y752" s="426"/>
      <c r="Z752" s="439"/>
      <c r="AA752" s="439"/>
      <c r="AB752" s="439"/>
      <c r="AC752" s="439"/>
      <c r="AD752" s="439"/>
      <c r="AE752" s="439"/>
      <c r="AF752" s="439"/>
      <c r="AG752" s="439"/>
      <c r="AH752" s="439"/>
      <c r="AI752" s="439"/>
      <c r="AJ752" s="439"/>
      <c r="AK752" s="439"/>
      <c r="AL752" s="439"/>
      <c r="AM752" s="327"/>
    </row>
    <row r="753" spans="1:40" ht="15" hidden="1" outlineLevel="1">
      <c r="A753" s="554">
        <v>48</v>
      </c>
      <c r="B753" s="834" t="s">
        <v>790</v>
      </c>
      <c r="C753" s="312" t="s">
        <v>25</v>
      </c>
      <c r="D753" s="316"/>
      <c r="E753" s="316"/>
      <c r="F753" s="316"/>
      <c r="G753" s="316"/>
      <c r="H753" s="316"/>
      <c r="I753" s="316"/>
      <c r="J753" s="316"/>
      <c r="K753" s="316"/>
      <c r="L753" s="316"/>
      <c r="M753" s="316"/>
      <c r="N753" s="316">
        <v>0</v>
      </c>
      <c r="O753" s="316"/>
      <c r="P753" s="316"/>
      <c r="Q753" s="316"/>
      <c r="R753" s="316"/>
      <c r="S753" s="316"/>
      <c r="T753" s="316"/>
      <c r="U753" s="316"/>
      <c r="V753" s="316"/>
      <c r="W753" s="316"/>
      <c r="X753" s="316"/>
      <c r="Y753" s="440"/>
      <c r="Z753" s="440"/>
      <c r="AA753" s="440"/>
      <c r="AB753" s="440"/>
      <c r="AC753" s="440"/>
      <c r="AD753" s="440"/>
      <c r="AE753" s="440"/>
      <c r="AF753" s="429"/>
      <c r="AG753" s="429"/>
      <c r="AH753" s="429"/>
      <c r="AI753" s="429"/>
      <c r="AJ753" s="429"/>
      <c r="AK753" s="429"/>
      <c r="AL753" s="429"/>
      <c r="AM753" s="860">
        <f>SUM(Y753:AL753)</f>
        <v>0</v>
      </c>
    </row>
    <row r="754" spans="1:40" ht="15" hidden="1" outlineLevel="1">
      <c r="A754" s="554"/>
      <c r="B754" s="315" t="s">
        <v>313</v>
      </c>
      <c r="C754" s="312" t="s">
        <v>164</v>
      </c>
      <c r="D754" s="316"/>
      <c r="E754" s="316"/>
      <c r="F754" s="316"/>
      <c r="G754" s="316"/>
      <c r="H754" s="316"/>
      <c r="I754" s="316"/>
      <c r="J754" s="316"/>
      <c r="K754" s="316"/>
      <c r="L754" s="316"/>
      <c r="M754" s="316"/>
      <c r="N754" s="316">
        <f>N753</f>
        <v>0</v>
      </c>
      <c r="O754" s="316"/>
      <c r="P754" s="316"/>
      <c r="Q754" s="316"/>
      <c r="R754" s="316"/>
      <c r="S754" s="316"/>
      <c r="T754" s="316"/>
      <c r="U754" s="316"/>
      <c r="V754" s="316"/>
      <c r="W754" s="316"/>
      <c r="X754" s="316"/>
      <c r="Y754" s="425">
        <f>Y753</f>
        <v>0</v>
      </c>
      <c r="Z754" s="425">
        <f t="shared" ref="Z754" si="2267">Z753</f>
        <v>0</v>
      </c>
      <c r="AA754" s="425">
        <f t="shared" ref="AA754" si="2268">AA753</f>
        <v>0</v>
      </c>
      <c r="AB754" s="425">
        <f t="shared" ref="AB754" si="2269">AB753</f>
        <v>0</v>
      </c>
      <c r="AC754" s="425">
        <f t="shared" ref="AC754" si="2270">AC753</f>
        <v>0</v>
      </c>
      <c r="AD754" s="425">
        <f t="shared" ref="AD754" si="2271">AD753</f>
        <v>0</v>
      </c>
      <c r="AE754" s="425">
        <f t="shared" ref="AE754" si="2272">AE753</f>
        <v>0</v>
      </c>
      <c r="AF754" s="425">
        <f t="shared" ref="AF754" si="2273">AF753</f>
        <v>0</v>
      </c>
      <c r="AG754" s="425">
        <f t="shared" ref="AG754" si="2274">AG753</f>
        <v>0</v>
      </c>
      <c r="AH754" s="425">
        <f t="shared" ref="AH754" si="2275">AH753</f>
        <v>0</v>
      </c>
      <c r="AI754" s="425">
        <f t="shared" ref="AI754" si="2276">AI753</f>
        <v>0</v>
      </c>
      <c r="AJ754" s="425">
        <f t="shared" ref="AJ754" si="2277">AJ753</f>
        <v>0</v>
      </c>
      <c r="AK754" s="425">
        <f t="shared" ref="AK754" si="2278">AK753</f>
        <v>0</v>
      </c>
      <c r="AL754" s="425">
        <f t="shared" ref="AL754" si="2279">AL753</f>
        <v>0</v>
      </c>
      <c r="AM754" s="327"/>
    </row>
    <row r="755" spans="1:40" ht="15" hidden="1" outlineLevel="1">
      <c r="A755" s="554"/>
      <c r="B755" s="442"/>
      <c r="C755" s="312"/>
      <c r="D755" s="312"/>
      <c r="E755" s="312"/>
      <c r="F755" s="312"/>
      <c r="G755" s="312"/>
      <c r="H755" s="312"/>
      <c r="I755" s="312"/>
      <c r="J755" s="312"/>
      <c r="K755" s="312"/>
      <c r="L755" s="312"/>
      <c r="M755" s="312"/>
      <c r="N755" s="312"/>
      <c r="O755" s="312"/>
      <c r="P755" s="312"/>
      <c r="Q755" s="312"/>
      <c r="R755" s="312"/>
      <c r="S755" s="312"/>
      <c r="T755" s="312"/>
      <c r="U755" s="312"/>
      <c r="V755" s="312"/>
      <c r="W755" s="312"/>
      <c r="X755" s="312"/>
      <c r="Y755" s="426"/>
      <c r="Z755" s="439"/>
      <c r="AA755" s="439"/>
      <c r="AB755" s="439"/>
      <c r="AC755" s="439"/>
      <c r="AD755" s="439"/>
      <c r="AE755" s="439"/>
      <c r="AF755" s="439"/>
      <c r="AG755" s="439"/>
      <c r="AH755" s="439"/>
      <c r="AI755" s="439"/>
      <c r="AJ755" s="439"/>
      <c r="AK755" s="439"/>
      <c r="AL755" s="439"/>
      <c r="AM755" s="327"/>
    </row>
    <row r="756" spans="1:40" ht="30" hidden="1" outlineLevel="1">
      <c r="A756" s="554">
        <v>49</v>
      </c>
      <c r="B756" s="442" t="s">
        <v>142</v>
      </c>
      <c r="C756" s="312" t="s">
        <v>25</v>
      </c>
      <c r="D756" s="316"/>
      <c r="E756" s="316"/>
      <c r="F756" s="316"/>
      <c r="G756" s="316"/>
      <c r="H756" s="316"/>
      <c r="I756" s="316"/>
      <c r="J756" s="316"/>
      <c r="K756" s="316"/>
      <c r="L756" s="316"/>
      <c r="M756" s="316"/>
      <c r="N756" s="316">
        <v>0</v>
      </c>
      <c r="O756" s="316"/>
      <c r="P756" s="316"/>
      <c r="Q756" s="316"/>
      <c r="R756" s="316"/>
      <c r="S756" s="316"/>
      <c r="T756" s="316"/>
      <c r="U756" s="316"/>
      <c r="V756" s="316"/>
      <c r="W756" s="316"/>
      <c r="X756" s="316"/>
      <c r="Y756" s="440"/>
      <c r="Z756" s="424"/>
      <c r="AA756" s="424"/>
      <c r="AB756" s="424"/>
      <c r="AC756" s="424"/>
      <c r="AD756" s="424"/>
      <c r="AE756" s="424"/>
      <c r="AF756" s="429"/>
      <c r="AG756" s="429"/>
      <c r="AH756" s="429"/>
      <c r="AI756" s="429"/>
      <c r="AJ756" s="429"/>
      <c r="AK756" s="429"/>
      <c r="AL756" s="429"/>
      <c r="AM756" s="860">
        <f>SUM(Y756:AL756)</f>
        <v>0</v>
      </c>
    </row>
    <row r="757" spans="1:40" ht="15" hidden="1" outlineLevel="1">
      <c r="A757" s="554"/>
      <c r="B757" s="315" t="s">
        <v>313</v>
      </c>
      <c r="C757" s="312" t="s">
        <v>164</v>
      </c>
      <c r="D757" s="316"/>
      <c r="E757" s="316"/>
      <c r="F757" s="316"/>
      <c r="G757" s="316"/>
      <c r="H757" s="316"/>
      <c r="I757" s="316"/>
      <c r="J757" s="316"/>
      <c r="K757" s="316"/>
      <c r="L757" s="316"/>
      <c r="M757" s="316"/>
      <c r="N757" s="316">
        <f>N756</f>
        <v>0</v>
      </c>
      <c r="O757" s="316"/>
      <c r="P757" s="316"/>
      <c r="Q757" s="316"/>
      <c r="R757" s="316"/>
      <c r="S757" s="316"/>
      <c r="T757" s="316"/>
      <c r="U757" s="316"/>
      <c r="V757" s="316"/>
      <c r="W757" s="316"/>
      <c r="X757" s="316"/>
      <c r="Y757" s="425">
        <f>Y756</f>
        <v>0</v>
      </c>
      <c r="Z757" s="425">
        <f t="shared" ref="Z757" si="2280">Z756</f>
        <v>0</v>
      </c>
      <c r="AA757" s="425">
        <f t="shared" ref="AA757" si="2281">AA756</f>
        <v>0</v>
      </c>
      <c r="AB757" s="425">
        <f t="shared" ref="AB757" si="2282">AB756</f>
        <v>0</v>
      </c>
      <c r="AC757" s="425">
        <f t="shared" ref="AC757" si="2283">AC756</f>
        <v>0</v>
      </c>
      <c r="AD757" s="425">
        <f t="shared" ref="AD757" si="2284">AD756</f>
        <v>0</v>
      </c>
      <c r="AE757" s="425">
        <f t="shared" ref="AE757" si="2285">AE756</f>
        <v>0</v>
      </c>
      <c r="AF757" s="425">
        <f t="shared" ref="AF757" si="2286">AF756</f>
        <v>0</v>
      </c>
      <c r="AG757" s="425">
        <f t="shared" ref="AG757" si="2287">AG756</f>
        <v>0</v>
      </c>
      <c r="AH757" s="425">
        <f t="shared" ref="AH757" si="2288">AH756</f>
        <v>0</v>
      </c>
      <c r="AI757" s="425">
        <f t="shared" ref="AI757" si="2289">AI756</f>
        <v>0</v>
      </c>
      <c r="AJ757" s="425">
        <f t="shared" ref="AJ757" si="2290">AJ756</f>
        <v>0</v>
      </c>
      <c r="AK757" s="425">
        <f t="shared" ref="AK757" si="2291">AK756</f>
        <v>0</v>
      </c>
      <c r="AL757" s="425">
        <f t="shared" ref="AL757" si="2292">AL756</f>
        <v>0</v>
      </c>
      <c r="AM757" s="327"/>
    </row>
    <row r="758" spans="1:40" ht="15" hidden="1" outlineLevel="1">
      <c r="A758" s="554"/>
      <c r="B758" s="315"/>
      <c r="C758" s="326"/>
      <c r="D758" s="312"/>
      <c r="E758" s="312"/>
      <c r="F758" s="312"/>
      <c r="G758" s="312"/>
      <c r="H758" s="312"/>
      <c r="I758" s="312"/>
      <c r="J758" s="312"/>
      <c r="K758" s="312"/>
      <c r="L758" s="312"/>
      <c r="M758" s="312"/>
      <c r="N758" s="312"/>
      <c r="O758" s="312"/>
      <c r="P758" s="312"/>
      <c r="Q758" s="312"/>
      <c r="R758" s="312"/>
      <c r="S758" s="312"/>
      <c r="T758" s="312"/>
      <c r="U758" s="312"/>
      <c r="V758" s="312"/>
      <c r="W758" s="312"/>
      <c r="X758" s="312"/>
      <c r="Y758" s="426"/>
      <c r="Z758" s="426"/>
      <c r="AA758" s="426"/>
      <c r="AB758" s="426"/>
      <c r="AC758" s="426"/>
      <c r="AD758" s="426"/>
      <c r="AE758" s="426"/>
      <c r="AF758" s="426"/>
      <c r="AG758" s="426"/>
      <c r="AH758" s="426"/>
      <c r="AI758" s="426"/>
      <c r="AJ758" s="426"/>
      <c r="AK758" s="426"/>
      <c r="AL758" s="426"/>
      <c r="AM758" s="327"/>
    </row>
    <row r="759" spans="1:40" ht="15.6" collapsed="1">
      <c r="B759" s="348" t="s">
        <v>314</v>
      </c>
      <c r="C759" s="350"/>
      <c r="D759" s="350"/>
      <c r="E759" s="350"/>
      <c r="F759" s="350"/>
      <c r="G759" s="350"/>
      <c r="H759" s="350"/>
      <c r="I759" s="350"/>
      <c r="J759" s="350"/>
      <c r="K759" s="350"/>
      <c r="L759" s="350"/>
      <c r="M759" s="350"/>
      <c r="N759" s="350"/>
      <c r="O759" s="350">
        <f>SUM(O602:O757)</f>
        <v>0</v>
      </c>
      <c r="P759" s="350">
        <f>SUM(P602:P757)</f>
        <v>0</v>
      </c>
      <c r="Q759" s="350"/>
      <c r="R759" s="350"/>
      <c r="S759" s="350"/>
      <c r="T759" s="350"/>
      <c r="U759" s="350"/>
      <c r="V759" s="350"/>
      <c r="W759" s="350"/>
      <c r="X759" s="350"/>
      <c r="Y759" s="350">
        <f>IF(Y600="kWh",SUMPRODUCT(D602:D757,Y602:Y757))</f>
        <v>0</v>
      </c>
      <c r="Z759" s="350">
        <f>IF(Z600="kWh",SUMPRODUCT(D602:D757,Z602:Z757))</f>
        <v>0</v>
      </c>
      <c r="AA759" s="350">
        <f>IF(AA600="kw",SUMPRODUCT(N602:N757,O602:O757,AA602:AA757),SUMPRODUCT(D602:D757,AA602:AA757))</f>
        <v>0</v>
      </c>
      <c r="AB759" s="350">
        <f>IF(AB600="kw",SUMPRODUCT(N602:N757,O602:O757,AB602:AB757),SUMPRODUCT(D602:D757,AB602:AB757))</f>
        <v>0</v>
      </c>
      <c r="AC759" s="350">
        <f>IF(AC600="kw",SUMPRODUCT(N602:N757,O602:O757,AC602:AC757),SUMPRODUCT(D602:D757,AC602:AC757))</f>
        <v>0</v>
      </c>
      <c r="AD759" s="350">
        <f>IF(AD600="kw",SUMPRODUCT(N602:N757,O602:O757,AD602:AD757),SUMPRODUCT(D602:D757,AD602:AD757))</f>
        <v>0</v>
      </c>
      <c r="AE759" s="350">
        <f>IF(AE600="kw",SUMPRODUCT(N602:N757,O602:O757,AE602:AE757),SUMPRODUCT(D602:D757,AE602:AE757))</f>
        <v>0</v>
      </c>
      <c r="AF759" s="350">
        <f>IF(AF600="kw",SUMPRODUCT(N602:N757,O602:O757,AF602:AF757),SUMPRODUCT(D602:D757,AF602:AF757))</f>
        <v>0</v>
      </c>
      <c r="AG759" s="350">
        <f>IF(AG600="kw",SUMPRODUCT(N602:N757,O602:O757,AG602:AG757),SUMPRODUCT(D602:D757,AG602:AG757))</f>
        <v>0</v>
      </c>
      <c r="AH759" s="350">
        <f>IF(AH600="kw",SUMPRODUCT(N602:N757,O602:O757,AH602:AH757),SUMPRODUCT(D602:D757,AH602:AH757))</f>
        <v>0</v>
      </c>
      <c r="AI759" s="350">
        <f>IF(AI600="kw",SUMPRODUCT(N602:N757,O602:O757,AI602:AI757),SUMPRODUCT(D602:D757,AI602:AI757))</f>
        <v>0</v>
      </c>
      <c r="AJ759" s="350">
        <f>IF(AJ600="kw",SUMPRODUCT(N602:N757,O602:O757,AJ602:AJ757),SUMPRODUCT(D602:D757,AJ602:AJ757))</f>
        <v>0</v>
      </c>
      <c r="AK759" s="350">
        <f>IF(AK600="kw",SUMPRODUCT(N602:N757,O602:O757,AK602:AK757),SUMPRODUCT(D602:D757,AK602:AK757))</f>
        <v>0</v>
      </c>
      <c r="AL759" s="350">
        <f>IF(AL600="kw",SUMPRODUCT(N602:N757,O602:O757,AL602:AL757),SUMPRODUCT(D602:D757,AL602:AL757))</f>
        <v>0</v>
      </c>
      <c r="AM759" s="351"/>
    </row>
    <row r="760" spans="1:40" ht="15.6">
      <c r="B760" s="409" t="s">
        <v>315</v>
      </c>
      <c r="C760" s="410"/>
      <c r="D760" s="410"/>
      <c r="E760" s="410"/>
      <c r="F760" s="410"/>
      <c r="G760" s="410"/>
      <c r="H760" s="410"/>
      <c r="I760" s="410"/>
      <c r="J760" s="410"/>
      <c r="K760" s="410"/>
      <c r="L760" s="410"/>
      <c r="M760" s="410"/>
      <c r="N760" s="410"/>
      <c r="O760" s="410"/>
      <c r="P760" s="410"/>
      <c r="Q760" s="410"/>
      <c r="R760" s="410"/>
      <c r="S760" s="410"/>
      <c r="T760" s="410"/>
      <c r="U760" s="410"/>
      <c r="V760" s="410"/>
      <c r="W760" s="410"/>
      <c r="X760" s="410"/>
      <c r="Y760" s="410">
        <f>HLOOKUP(Y410,'2. LRAMVA Threshold'!$B$42:$Q$53,10,FALSE)</f>
        <v>0</v>
      </c>
      <c r="Z760" s="410">
        <f>HLOOKUP(Z410,'2. LRAMVA Threshold'!$B$42:$Q$53,10,FALSE)</f>
        <v>0</v>
      </c>
      <c r="AA760" s="410">
        <f>HLOOKUP(AA410,'2. LRAMVA Threshold'!$B$42:$Q$53,10,FALSE)</f>
        <v>0</v>
      </c>
      <c r="AB760" s="410">
        <f>HLOOKUP(AB410,'2. LRAMVA Threshold'!$B$42:$Q$53,10,FALSE)</f>
        <v>0</v>
      </c>
      <c r="AC760" s="410">
        <f>HLOOKUP(AC410,'2. LRAMVA Threshold'!$B$42:$Q$53,10,FALSE)</f>
        <v>0</v>
      </c>
      <c r="AD760" s="410">
        <f>HLOOKUP(AD410,'2. LRAMVA Threshold'!$B$42:$Q$53,10,FALSE)</f>
        <v>0</v>
      </c>
      <c r="AE760" s="410">
        <f>HLOOKUP(AE410,'2. LRAMVA Threshold'!$B$42:$Q$53,10,FALSE)</f>
        <v>0</v>
      </c>
      <c r="AF760" s="410">
        <f>HLOOKUP(AF410,'2. LRAMVA Threshold'!$B$42:$Q$53,10,FALSE)</f>
        <v>0</v>
      </c>
      <c r="AG760" s="410">
        <f>HLOOKUP(AG410,'2. LRAMVA Threshold'!$B$42:$Q$53,10,FALSE)</f>
        <v>0</v>
      </c>
      <c r="AH760" s="410">
        <f>HLOOKUP(AH410,'2. LRAMVA Threshold'!$B$42:$Q$53,10,FALSE)</f>
        <v>0</v>
      </c>
      <c r="AI760" s="410">
        <f>HLOOKUP(AI410,'2. LRAMVA Threshold'!$B$42:$Q$53,10,FALSE)</f>
        <v>0</v>
      </c>
      <c r="AJ760" s="410">
        <f>HLOOKUP(AJ410,'2. LRAMVA Threshold'!$B$42:$Q$53,10,FALSE)</f>
        <v>0</v>
      </c>
      <c r="AK760" s="410">
        <f>HLOOKUP(AK410,'2. LRAMVA Threshold'!$B$42:$Q$53,10,FALSE)</f>
        <v>0</v>
      </c>
      <c r="AL760" s="410">
        <f>HLOOKUP(AL410,'2. LRAMVA Threshold'!$B$42:$Q$53,10,FALSE)</f>
        <v>0</v>
      </c>
      <c r="AM760" s="456"/>
    </row>
    <row r="761" spans="1:40" ht="15">
      <c r="B761" s="412"/>
      <c r="C761" s="446"/>
      <c r="D761" s="447"/>
      <c r="E761" s="447"/>
      <c r="F761" s="447"/>
      <c r="G761" s="447"/>
      <c r="H761" s="447"/>
      <c r="I761" s="447"/>
      <c r="J761" s="447"/>
      <c r="K761" s="447"/>
      <c r="L761" s="447"/>
      <c r="M761" s="447"/>
      <c r="N761" s="447"/>
      <c r="O761" s="448"/>
      <c r="P761" s="447"/>
      <c r="Q761" s="447"/>
      <c r="R761" s="447"/>
      <c r="S761" s="449"/>
      <c r="T761" s="449"/>
      <c r="U761" s="449"/>
      <c r="V761" s="449"/>
      <c r="W761" s="447"/>
      <c r="X761" s="447"/>
      <c r="Y761" s="450"/>
      <c r="Z761" s="450"/>
      <c r="AA761" s="450"/>
      <c r="AB761" s="450"/>
      <c r="AC761" s="450"/>
      <c r="AD761" s="450"/>
      <c r="AE761" s="450"/>
      <c r="AF761" s="413"/>
      <c r="AG761" s="413"/>
      <c r="AH761" s="413"/>
      <c r="AI761" s="413"/>
      <c r="AJ761" s="413"/>
      <c r="AK761" s="413"/>
      <c r="AL761" s="413"/>
      <c r="AM761" s="414"/>
    </row>
    <row r="762" spans="1:40" ht="15">
      <c r="B762" s="345" t="s">
        <v>316</v>
      </c>
      <c r="C762" s="358"/>
      <c r="D762" s="358"/>
      <c r="E762" s="394"/>
      <c r="F762" s="394"/>
      <c r="G762" s="394"/>
      <c r="H762" s="394"/>
      <c r="I762" s="394"/>
      <c r="J762" s="394"/>
      <c r="K762" s="394"/>
      <c r="L762" s="394"/>
      <c r="M762" s="394"/>
      <c r="N762" s="394"/>
      <c r="O762" s="312"/>
      <c r="P762" s="360"/>
      <c r="Q762" s="360"/>
      <c r="R762" s="360"/>
      <c r="S762" s="359"/>
      <c r="T762" s="359"/>
      <c r="U762" s="359"/>
      <c r="V762" s="359"/>
      <c r="W762" s="360"/>
      <c r="X762" s="360"/>
      <c r="Y762" s="361">
        <f>HLOOKUP(Y$35,'3.  Distribution Rates'!$C$122:$P$133,10,FALSE)</f>
        <v>0</v>
      </c>
      <c r="Z762" s="361">
        <f>HLOOKUP(Z$35,'3.  Distribution Rates'!$C$122:$P$133,10,FALSE)</f>
        <v>0</v>
      </c>
      <c r="AA762" s="361">
        <f>HLOOKUP(AA$35,'3.  Distribution Rates'!$C$122:$P$133,10,FALSE)</f>
        <v>0</v>
      </c>
      <c r="AB762" s="361">
        <f>HLOOKUP(AB$35,'3.  Distribution Rates'!$C$122:$P$133,10,FALSE)</f>
        <v>0</v>
      </c>
      <c r="AC762" s="361">
        <f>HLOOKUP(AC$35,'3.  Distribution Rates'!$C$122:$P$133,10,FALSE)</f>
        <v>0</v>
      </c>
      <c r="AD762" s="361">
        <f>HLOOKUP(AD$35,'3.  Distribution Rates'!$C$122:$P$133,10,FALSE)</f>
        <v>0</v>
      </c>
      <c r="AE762" s="361">
        <f>HLOOKUP(AE$35,'3.  Distribution Rates'!$C$122:$P$133,10,FALSE)</f>
        <v>0</v>
      </c>
      <c r="AF762" s="361">
        <f>HLOOKUP(AF$35,'3.  Distribution Rates'!$C$122:$P$133,10,FALSE)</f>
        <v>0</v>
      </c>
      <c r="AG762" s="361">
        <f>HLOOKUP(AG$35,'3.  Distribution Rates'!$C$122:$P$133,10,FALSE)</f>
        <v>0</v>
      </c>
      <c r="AH762" s="361">
        <f>HLOOKUP(AH$35,'3.  Distribution Rates'!$C$122:$P$133,10,FALSE)</f>
        <v>0</v>
      </c>
      <c r="AI762" s="361">
        <f>HLOOKUP(AI$35,'3.  Distribution Rates'!$C$122:$P$133,10,FALSE)</f>
        <v>0</v>
      </c>
      <c r="AJ762" s="361">
        <f>HLOOKUP(AJ$35,'3.  Distribution Rates'!$C$122:$P$133,10,FALSE)</f>
        <v>0</v>
      </c>
      <c r="AK762" s="361">
        <f>HLOOKUP(AK$35,'3.  Distribution Rates'!$C$122:$P$133,10,FALSE)</f>
        <v>0</v>
      </c>
      <c r="AL762" s="361">
        <f>HLOOKUP(AL$35,'3.  Distribution Rates'!$C$122:$P$133,10,FALSE)</f>
        <v>0</v>
      </c>
      <c r="AM762" s="367"/>
      <c r="AN762" s="457"/>
    </row>
    <row r="763" spans="1:40" ht="15">
      <c r="B763" s="345" t="s">
        <v>317</v>
      </c>
      <c r="C763" s="364"/>
      <c r="D763" s="330"/>
      <c r="E763" s="300"/>
      <c r="F763" s="300"/>
      <c r="G763" s="300"/>
      <c r="H763" s="300"/>
      <c r="I763" s="300"/>
      <c r="J763" s="300"/>
      <c r="K763" s="300"/>
      <c r="L763" s="300"/>
      <c r="M763" s="300"/>
      <c r="N763" s="300"/>
      <c r="O763" s="312"/>
      <c r="P763" s="300"/>
      <c r="Q763" s="300"/>
      <c r="R763" s="300"/>
      <c r="S763" s="330"/>
      <c r="T763" s="330"/>
      <c r="U763" s="330"/>
      <c r="V763" s="330"/>
      <c r="W763" s="300"/>
      <c r="X763" s="300"/>
      <c r="Y763" s="794"/>
      <c r="Z763" s="794"/>
      <c r="AA763" s="794"/>
      <c r="AB763" s="794"/>
      <c r="AC763" s="794"/>
      <c r="AD763" s="794"/>
      <c r="AE763" s="794"/>
      <c r="AF763" s="794"/>
      <c r="AG763" s="794"/>
      <c r="AH763" s="794"/>
      <c r="AI763" s="794"/>
      <c r="AJ763" s="794"/>
      <c r="AK763" s="794"/>
      <c r="AL763" s="794"/>
      <c r="AM763" s="395">
        <f t="shared" ref="AM763:AM770" si="2293">SUM(Y763:AL763)</f>
        <v>0</v>
      </c>
      <c r="AN763" s="457"/>
    </row>
    <row r="764" spans="1:40" ht="15">
      <c r="B764" s="345" t="s">
        <v>318</v>
      </c>
      <c r="C764" s="364"/>
      <c r="D764" s="330"/>
      <c r="E764" s="300"/>
      <c r="F764" s="300"/>
      <c r="G764" s="300"/>
      <c r="H764" s="300"/>
      <c r="I764" s="300"/>
      <c r="J764" s="300"/>
      <c r="K764" s="300"/>
      <c r="L764" s="300"/>
      <c r="M764" s="300"/>
      <c r="N764" s="300"/>
      <c r="O764" s="312"/>
      <c r="P764" s="300"/>
      <c r="Q764" s="300"/>
      <c r="R764" s="300"/>
      <c r="S764" s="330"/>
      <c r="T764" s="330"/>
      <c r="U764" s="330"/>
      <c r="V764" s="330"/>
      <c r="W764" s="300"/>
      <c r="X764" s="300"/>
      <c r="Y764" s="794"/>
      <c r="Z764" s="794"/>
      <c r="AA764" s="794"/>
      <c r="AB764" s="794"/>
      <c r="AC764" s="794"/>
      <c r="AD764" s="794"/>
      <c r="AE764" s="794"/>
      <c r="AF764" s="794"/>
      <c r="AG764" s="794"/>
      <c r="AH764" s="794"/>
      <c r="AI764" s="794"/>
      <c r="AJ764" s="794"/>
      <c r="AK764" s="794"/>
      <c r="AL764" s="794"/>
      <c r="AM764" s="395">
        <f t="shared" si="2293"/>
        <v>0</v>
      </c>
      <c r="AN764" s="457"/>
    </row>
    <row r="765" spans="1:40" ht="15">
      <c r="B765" s="345" t="s">
        <v>319</v>
      </c>
      <c r="C765" s="364"/>
      <c r="D765" s="330"/>
      <c r="E765" s="300"/>
      <c r="F765" s="300"/>
      <c r="G765" s="300"/>
      <c r="H765" s="300"/>
      <c r="I765" s="300"/>
      <c r="J765" s="300"/>
      <c r="K765" s="300"/>
      <c r="L765" s="300"/>
      <c r="M765" s="300"/>
      <c r="N765" s="300"/>
      <c r="O765" s="312"/>
      <c r="P765" s="300"/>
      <c r="Q765" s="300"/>
      <c r="R765" s="300"/>
      <c r="S765" s="330"/>
      <c r="T765" s="330"/>
      <c r="U765" s="330"/>
      <c r="V765" s="330"/>
      <c r="W765" s="300"/>
      <c r="X765" s="300"/>
      <c r="Y765" s="794"/>
      <c r="Z765" s="794"/>
      <c r="AA765" s="794"/>
      <c r="AB765" s="794"/>
      <c r="AC765" s="794"/>
      <c r="AD765" s="794"/>
      <c r="AE765" s="794"/>
      <c r="AF765" s="794"/>
      <c r="AG765" s="794"/>
      <c r="AH765" s="794"/>
      <c r="AI765" s="794"/>
      <c r="AJ765" s="794"/>
      <c r="AK765" s="794"/>
      <c r="AL765" s="794"/>
      <c r="AM765" s="395">
        <f t="shared" si="2293"/>
        <v>0</v>
      </c>
      <c r="AN765" s="457"/>
    </row>
    <row r="766" spans="1:40" ht="15">
      <c r="B766" s="345" t="s">
        <v>320</v>
      </c>
      <c r="C766" s="364"/>
      <c r="D766" s="330"/>
      <c r="E766" s="300"/>
      <c r="F766" s="300"/>
      <c r="G766" s="300"/>
      <c r="H766" s="300"/>
      <c r="I766" s="300"/>
      <c r="J766" s="300"/>
      <c r="K766" s="300"/>
      <c r="L766" s="300"/>
      <c r="M766" s="300"/>
      <c r="N766" s="300"/>
      <c r="O766" s="312"/>
      <c r="P766" s="300"/>
      <c r="Q766" s="300"/>
      <c r="R766" s="300"/>
      <c r="S766" s="330"/>
      <c r="T766" s="330"/>
      <c r="U766" s="330"/>
      <c r="V766" s="330"/>
      <c r="W766" s="300"/>
      <c r="X766" s="300"/>
      <c r="Y766" s="794"/>
      <c r="Z766" s="794"/>
      <c r="AA766" s="794"/>
      <c r="AB766" s="794"/>
      <c r="AC766" s="794"/>
      <c r="AD766" s="794"/>
      <c r="AE766" s="794"/>
      <c r="AF766" s="794"/>
      <c r="AG766" s="794"/>
      <c r="AH766" s="794"/>
      <c r="AI766" s="794"/>
      <c r="AJ766" s="794"/>
      <c r="AK766" s="794"/>
      <c r="AL766" s="794"/>
      <c r="AM766" s="395">
        <f t="shared" si="2293"/>
        <v>0</v>
      </c>
      <c r="AN766" s="457"/>
    </row>
    <row r="767" spans="1:40" ht="15">
      <c r="B767" s="345" t="s">
        <v>321</v>
      </c>
      <c r="C767" s="364"/>
      <c r="D767" s="330"/>
      <c r="E767" s="300"/>
      <c r="F767" s="300"/>
      <c r="G767" s="300"/>
      <c r="H767" s="300"/>
      <c r="I767" s="300"/>
      <c r="J767" s="300"/>
      <c r="K767" s="300"/>
      <c r="L767" s="300"/>
      <c r="M767" s="300"/>
      <c r="N767" s="300"/>
      <c r="O767" s="312"/>
      <c r="P767" s="300"/>
      <c r="Q767" s="300"/>
      <c r="R767" s="300"/>
      <c r="S767" s="330"/>
      <c r="T767" s="330"/>
      <c r="U767" s="330"/>
      <c r="V767" s="330"/>
      <c r="W767" s="300"/>
      <c r="X767" s="300"/>
      <c r="Y767" s="396"/>
      <c r="Z767" s="396"/>
      <c r="AA767" s="396"/>
      <c r="AB767" s="396"/>
      <c r="AC767" s="396">
        <f t="shared" ref="AC767:AL767" si="2294">AC210*AC762</f>
        <v>0</v>
      </c>
      <c r="AD767" s="396">
        <f t="shared" si="2294"/>
        <v>0</v>
      </c>
      <c r="AE767" s="396">
        <f t="shared" si="2294"/>
        <v>0</v>
      </c>
      <c r="AF767" s="396">
        <f t="shared" si="2294"/>
        <v>0</v>
      </c>
      <c r="AG767" s="396">
        <f t="shared" si="2294"/>
        <v>0</v>
      </c>
      <c r="AH767" s="396">
        <f t="shared" si="2294"/>
        <v>0</v>
      </c>
      <c r="AI767" s="396">
        <f t="shared" si="2294"/>
        <v>0</v>
      </c>
      <c r="AJ767" s="396">
        <f t="shared" si="2294"/>
        <v>0</v>
      </c>
      <c r="AK767" s="396">
        <f t="shared" si="2294"/>
        <v>0</v>
      </c>
      <c r="AL767" s="396">
        <f t="shared" si="2294"/>
        <v>0</v>
      </c>
      <c r="AM767" s="395">
        <f t="shared" si="2293"/>
        <v>0</v>
      </c>
      <c r="AN767" s="457"/>
    </row>
    <row r="768" spans="1:40" ht="15">
      <c r="B768" s="345" t="s">
        <v>322</v>
      </c>
      <c r="C768" s="364"/>
      <c r="D768" s="330"/>
      <c r="E768" s="300"/>
      <c r="F768" s="300"/>
      <c r="G768" s="300"/>
      <c r="H768" s="300"/>
      <c r="I768" s="300"/>
      <c r="J768" s="300"/>
      <c r="K768" s="300"/>
      <c r="L768" s="300"/>
      <c r="M768" s="300"/>
      <c r="N768" s="300"/>
      <c r="O768" s="312"/>
      <c r="P768" s="300"/>
      <c r="Q768" s="300"/>
      <c r="R768" s="300"/>
      <c r="S768" s="330"/>
      <c r="T768" s="330"/>
      <c r="U768" s="330"/>
      <c r="V768" s="330"/>
      <c r="W768" s="300"/>
      <c r="X768" s="300"/>
      <c r="Y768" s="396"/>
      <c r="Z768" s="396"/>
      <c r="AA768" s="396"/>
      <c r="AB768" s="396"/>
      <c r="AC768" s="396">
        <f t="shared" ref="AC768:AL768" si="2295">AC402*AC762</f>
        <v>0</v>
      </c>
      <c r="AD768" s="396">
        <f t="shared" si="2295"/>
        <v>0</v>
      </c>
      <c r="AE768" s="396">
        <f t="shared" si="2295"/>
        <v>0</v>
      </c>
      <c r="AF768" s="396">
        <f t="shared" si="2295"/>
        <v>0</v>
      </c>
      <c r="AG768" s="396">
        <f t="shared" si="2295"/>
        <v>0</v>
      </c>
      <c r="AH768" s="396">
        <f t="shared" si="2295"/>
        <v>0</v>
      </c>
      <c r="AI768" s="396">
        <f t="shared" si="2295"/>
        <v>0</v>
      </c>
      <c r="AJ768" s="396">
        <f t="shared" si="2295"/>
        <v>0</v>
      </c>
      <c r="AK768" s="396">
        <f t="shared" si="2295"/>
        <v>0</v>
      </c>
      <c r="AL768" s="396">
        <f t="shared" si="2295"/>
        <v>0</v>
      </c>
      <c r="AM768" s="395">
        <f t="shared" si="2293"/>
        <v>0</v>
      </c>
      <c r="AN768" s="457"/>
    </row>
    <row r="769" spans="1:40" ht="15">
      <c r="B769" s="345" t="s">
        <v>323</v>
      </c>
      <c r="C769" s="364"/>
      <c r="D769" s="330"/>
      <c r="E769" s="300"/>
      <c r="F769" s="300"/>
      <c r="G769" s="300"/>
      <c r="H769" s="300"/>
      <c r="I769" s="300"/>
      <c r="J769" s="300"/>
      <c r="K769" s="300"/>
      <c r="L769" s="300"/>
      <c r="M769" s="300"/>
      <c r="N769" s="300"/>
      <c r="O769" s="312"/>
      <c r="P769" s="300"/>
      <c r="Q769" s="300"/>
      <c r="R769" s="300"/>
      <c r="S769" s="330"/>
      <c r="T769" s="330"/>
      <c r="U769" s="330"/>
      <c r="V769" s="330"/>
      <c r="W769" s="300"/>
      <c r="X769" s="300"/>
      <c r="Y769" s="396"/>
      <c r="Z769" s="396"/>
      <c r="AA769" s="396"/>
      <c r="AB769" s="396"/>
      <c r="AC769" s="396">
        <f t="shared" ref="AC769:AL769" si="2296">AC591*AC762</f>
        <v>0</v>
      </c>
      <c r="AD769" s="396">
        <f t="shared" si="2296"/>
        <v>0</v>
      </c>
      <c r="AE769" s="396">
        <f t="shared" si="2296"/>
        <v>0</v>
      </c>
      <c r="AF769" s="396">
        <f t="shared" si="2296"/>
        <v>0</v>
      </c>
      <c r="AG769" s="396">
        <f t="shared" si="2296"/>
        <v>0</v>
      </c>
      <c r="AH769" s="396">
        <f t="shared" si="2296"/>
        <v>0</v>
      </c>
      <c r="AI769" s="396">
        <f t="shared" si="2296"/>
        <v>0</v>
      </c>
      <c r="AJ769" s="396">
        <f t="shared" si="2296"/>
        <v>0</v>
      </c>
      <c r="AK769" s="396">
        <f t="shared" si="2296"/>
        <v>0</v>
      </c>
      <c r="AL769" s="396">
        <f t="shared" si="2296"/>
        <v>0</v>
      </c>
      <c r="AM769" s="395">
        <f t="shared" si="2293"/>
        <v>0</v>
      </c>
      <c r="AN769" s="457"/>
    </row>
    <row r="770" spans="1:40" ht="15">
      <c r="B770" s="345" t="s">
        <v>324</v>
      </c>
      <c r="C770" s="364"/>
      <c r="D770" s="330"/>
      <c r="E770" s="300"/>
      <c r="F770" s="300"/>
      <c r="G770" s="300"/>
      <c r="H770" s="300"/>
      <c r="I770" s="300"/>
      <c r="J770" s="300"/>
      <c r="K770" s="300"/>
      <c r="L770" s="300"/>
      <c r="M770" s="300"/>
      <c r="N770" s="300"/>
      <c r="O770" s="312"/>
      <c r="P770" s="300"/>
      <c r="Q770" s="300"/>
      <c r="R770" s="300"/>
      <c r="S770" s="330"/>
      <c r="T770" s="330"/>
      <c r="U770" s="330"/>
      <c r="V770" s="330"/>
      <c r="W770" s="300"/>
      <c r="X770" s="300"/>
      <c r="Y770" s="396"/>
      <c r="Z770" s="396"/>
      <c r="AA770" s="396"/>
      <c r="AB770" s="396"/>
      <c r="AC770" s="396">
        <f t="shared" ref="AC770:AL770" si="2297">AC759*AC762</f>
        <v>0</v>
      </c>
      <c r="AD770" s="396">
        <f t="shared" si="2297"/>
        <v>0</v>
      </c>
      <c r="AE770" s="396">
        <f t="shared" si="2297"/>
        <v>0</v>
      </c>
      <c r="AF770" s="396">
        <f t="shared" si="2297"/>
        <v>0</v>
      </c>
      <c r="AG770" s="396">
        <f t="shared" si="2297"/>
        <v>0</v>
      </c>
      <c r="AH770" s="396">
        <f t="shared" si="2297"/>
        <v>0</v>
      </c>
      <c r="AI770" s="396">
        <f t="shared" si="2297"/>
        <v>0</v>
      </c>
      <c r="AJ770" s="396">
        <f t="shared" si="2297"/>
        <v>0</v>
      </c>
      <c r="AK770" s="396">
        <f t="shared" si="2297"/>
        <v>0</v>
      </c>
      <c r="AL770" s="396">
        <f t="shared" si="2297"/>
        <v>0</v>
      </c>
      <c r="AM770" s="395">
        <f t="shared" si="2293"/>
        <v>0</v>
      </c>
      <c r="AN770" s="457"/>
    </row>
    <row r="771" spans="1:40" ht="15.6">
      <c r="B771" s="368" t="s">
        <v>325</v>
      </c>
      <c r="C771" s="364"/>
      <c r="D771" s="356"/>
      <c r="E771" s="354"/>
      <c r="F771" s="354"/>
      <c r="G771" s="354"/>
      <c r="H771" s="354"/>
      <c r="I771" s="354"/>
      <c r="J771" s="354"/>
      <c r="K771" s="354"/>
      <c r="L771" s="354"/>
      <c r="M771" s="354"/>
      <c r="N771" s="354"/>
      <c r="O771" s="321"/>
      <c r="P771" s="354"/>
      <c r="Q771" s="354"/>
      <c r="R771" s="354"/>
      <c r="S771" s="356"/>
      <c r="T771" s="356"/>
      <c r="U771" s="356"/>
      <c r="V771" s="356"/>
      <c r="W771" s="354"/>
      <c r="X771" s="354"/>
      <c r="Y771" s="365"/>
      <c r="Z771" s="365"/>
      <c r="AA771" s="365"/>
      <c r="AB771" s="365"/>
      <c r="AC771" s="365">
        <f t="shared" ref="AC771:AE771" si="2298">SUM(AC763:AC770)</f>
        <v>0</v>
      </c>
      <c r="AD771" s="365">
        <f t="shared" si="2298"/>
        <v>0</v>
      </c>
      <c r="AE771" s="365">
        <f t="shared" si="2298"/>
        <v>0</v>
      </c>
      <c r="AF771" s="365">
        <f t="shared" ref="AF771:AL771" si="2299">SUM(AF763:AF770)</f>
        <v>0</v>
      </c>
      <c r="AG771" s="365">
        <f t="shared" si="2299"/>
        <v>0</v>
      </c>
      <c r="AH771" s="365">
        <f t="shared" si="2299"/>
        <v>0</v>
      </c>
      <c r="AI771" s="365">
        <f t="shared" si="2299"/>
        <v>0</v>
      </c>
      <c r="AJ771" s="365">
        <f t="shared" si="2299"/>
        <v>0</v>
      </c>
      <c r="AK771" s="365">
        <f t="shared" si="2299"/>
        <v>0</v>
      </c>
      <c r="AL771" s="365">
        <f t="shared" si="2299"/>
        <v>0</v>
      </c>
      <c r="AM771" s="367">
        <f>SUM(AM763:AM770)</f>
        <v>0</v>
      </c>
      <c r="AN771" s="457"/>
    </row>
    <row r="772" spans="1:40" ht="15.6">
      <c r="B772" s="368" t="s">
        <v>326</v>
      </c>
      <c r="C772" s="364"/>
      <c r="D772" s="369"/>
      <c r="E772" s="354"/>
      <c r="F772" s="354"/>
      <c r="G772" s="354"/>
      <c r="H772" s="354"/>
      <c r="I772" s="354"/>
      <c r="J772" s="354"/>
      <c r="K772" s="354"/>
      <c r="L772" s="354"/>
      <c r="M772" s="354"/>
      <c r="N772" s="354"/>
      <c r="O772" s="321"/>
      <c r="P772" s="354"/>
      <c r="Q772" s="354"/>
      <c r="R772" s="354"/>
      <c r="S772" s="356"/>
      <c r="T772" s="356"/>
      <c r="U772" s="356"/>
      <c r="V772" s="356"/>
      <c r="W772" s="354"/>
      <c r="X772" s="354"/>
      <c r="Y772" s="366"/>
      <c r="Z772" s="366"/>
      <c r="AA772" s="366"/>
      <c r="AB772" s="366"/>
      <c r="AC772" s="366">
        <f t="shared" ref="AC772:AE772" si="2300">AC760*AC762</f>
        <v>0</v>
      </c>
      <c r="AD772" s="366">
        <f t="shared" si="2300"/>
        <v>0</v>
      </c>
      <c r="AE772" s="366">
        <f t="shared" si="2300"/>
        <v>0</v>
      </c>
      <c r="AF772" s="366">
        <f t="shared" ref="AF772:AL772" si="2301">AF760*AF762</f>
        <v>0</v>
      </c>
      <c r="AG772" s="366">
        <f t="shared" si="2301"/>
        <v>0</v>
      </c>
      <c r="AH772" s="366">
        <f t="shared" si="2301"/>
        <v>0</v>
      </c>
      <c r="AI772" s="366">
        <f t="shared" si="2301"/>
        <v>0</v>
      </c>
      <c r="AJ772" s="366">
        <f t="shared" si="2301"/>
        <v>0</v>
      </c>
      <c r="AK772" s="366">
        <f t="shared" si="2301"/>
        <v>0</v>
      </c>
      <c r="AL772" s="366">
        <f t="shared" si="2301"/>
        <v>0</v>
      </c>
      <c r="AM772" s="367">
        <f>SUM(Y772:AL772)</f>
        <v>0</v>
      </c>
      <c r="AN772" s="457"/>
    </row>
    <row r="773" spans="1:40" ht="15.6">
      <c r="B773" s="368" t="s">
        <v>327</v>
      </c>
      <c r="C773" s="364"/>
      <c r="D773" s="369"/>
      <c r="E773" s="354"/>
      <c r="F773" s="354"/>
      <c r="G773" s="354"/>
      <c r="H773" s="354"/>
      <c r="I773" s="354"/>
      <c r="J773" s="354"/>
      <c r="K773" s="354"/>
      <c r="L773" s="354"/>
      <c r="M773" s="354"/>
      <c r="N773" s="354"/>
      <c r="O773" s="321"/>
      <c r="P773" s="354"/>
      <c r="Q773" s="354"/>
      <c r="R773" s="354"/>
      <c r="S773" s="369"/>
      <c r="T773" s="369"/>
      <c r="U773" s="369"/>
      <c r="V773" s="369"/>
      <c r="W773" s="354"/>
      <c r="X773" s="354"/>
      <c r="Y773" s="370"/>
      <c r="Z773" s="370"/>
      <c r="AA773" s="370"/>
      <c r="AB773" s="370"/>
      <c r="AC773" s="370"/>
      <c r="AD773" s="370"/>
      <c r="AE773" s="370"/>
      <c r="AF773" s="370"/>
      <c r="AG773" s="370"/>
      <c r="AH773" s="370"/>
      <c r="AI773" s="370"/>
      <c r="AJ773" s="370"/>
      <c r="AK773" s="370"/>
      <c r="AL773" s="370"/>
      <c r="AM773" s="367">
        <f>AM771-AM772</f>
        <v>0</v>
      </c>
      <c r="AN773" s="457"/>
    </row>
    <row r="774" spans="1:40" ht="15">
      <c r="B774" s="345"/>
      <c r="C774" s="369"/>
      <c r="D774" s="369"/>
      <c r="E774" s="354"/>
      <c r="F774" s="354"/>
      <c r="G774" s="354"/>
      <c r="H774" s="354"/>
      <c r="I774" s="354"/>
      <c r="J774" s="354"/>
      <c r="K774" s="354"/>
      <c r="L774" s="354"/>
      <c r="M774" s="354"/>
      <c r="N774" s="354"/>
      <c r="O774" s="321"/>
      <c r="P774" s="354"/>
      <c r="Q774" s="354"/>
      <c r="R774" s="354"/>
      <c r="S774" s="369"/>
      <c r="T774" s="364"/>
      <c r="U774" s="369"/>
      <c r="V774" s="369"/>
      <c r="W774" s="354"/>
      <c r="X774" s="354"/>
      <c r="Y774" s="371"/>
      <c r="Z774" s="371"/>
      <c r="AA774" s="371"/>
      <c r="AB774" s="371"/>
      <c r="AC774" s="371"/>
      <c r="AD774" s="371"/>
      <c r="AE774" s="371"/>
      <c r="AF774" s="371"/>
      <c r="AG774" s="371"/>
      <c r="AH774" s="371"/>
      <c r="AI774" s="371"/>
      <c r="AJ774" s="371"/>
      <c r="AK774" s="371"/>
      <c r="AL774" s="371"/>
      <c r="AM774" s="367"/>
      <c r="AN774" s="457"/>
    </row>
    <row r="775" spans="1:40" ht="15">
      <c r="B775" s="453" t="s">
        <v>328</v>
      </c>
      <c r="C775" s="325"/>
      <c r="D775" s="300"/>
      <c r="E775" s="300"/>
      <c r="F775" s="300"/>
      <c r="G775" s="300"/>
      <c r="H775" s="300"/>
      <c r="I775" s="300"/>
      <c r="J775" s="300"/>
      <c r="K775" s="300"/>
      <c r="L775" s="300"/>
      <c r="M775" s="300"/>
      <c r="N775" s="300"/>
      <c r="O775" s="376"/>
      <c r="P775" s="300"/>
      <c r="Q775" s="300"/>
      <c r="R775" s="300"/>
      <c r="S775" s="325"/>
      <c r="T775" s="330"/>
      <c r="U775" s="330"/>
      <c r="V775" s="300"/>
      <c r="W775" s="300"/>
      <c r="X775" s="330"/>
      <c r="Y775" s="312">
        <f>SUMPRODUCT(E602:E757,Y602:Y757)</f>
        <v>0</v>
      </c>
      <c r="Z775" s="312">
        <f>SUMPRODUCT(E602:E757,Z602:Z757)</f>
        <v>0</v>
      </c>
      <c r="AA775" s="312">
        <f t="shared" ref="AA775:AL775" si="2302">IF(AA600="kw",SUMPRODUCT($N$602:$N$757,$P$602:$P$757,AA602:AA757),SUMPRODUCT($E$602:$E$757,AA602:AA757))</f>
        <v>0</v>
      </c>
      <c r="AB775" s="312">
        <f t="shared" si="2302"/>
        <v>0</v>
      </c>
      <c r="AC775" s="312">
        <f t="shared" si="2302"/>
        <v>0</v>
      </c>
      <c r="AD775" s="312">
        <f t="shared" si="2302"/>
        <v>0</v>
      </c>
      <c r="AE775" s="312">
        <f t="shared" si="2302"/>
        <v>0</v>
      </c>
      <c r="AF775" s="312">
        <f t="shared" si="2302"/>
        <v>0</v>
      </c>
      <c r="AG775" s="312">
        <f t="shared" si="2302"/>
        <v>0</v>
      </c>
      <c r="AH775" s="312">
        <f t="shared" si="2302"/>
        <v>0</v>
      </c>
      <c r="AI775" s="312">
        <f t="shared" si="2302"/>
        <v>0</v>
      </c>
      <c r="AJ775" s="312">
        <f t="shared" si="2302"/>
        <v>0</v>
      </c>
      <c r="AK775" s="312">
        <f t="shared" si="2302"/>
        <v>0</v>
      </c>
      <c r="AL775" s="312">
        <f t="shared" si="2302"/>
        <v>0</v>
      </c>
      <c r="AM775" s="357"/>
    </row>
    <row r="776" spans="1:40" ht="15">
      <c r="B776" s="454" t="s">
        <v>329</v>
      </c>
      <c r="C776" s="383"/>
      <c r="D776" s="402"/>
      <c r="E776" s="402"/>
      <c r="F776" s="402"/>
      <c r="G776" s="402"/>
      <c r="H776" s="402"/>
      <c r="I776" s="402"/>
      <c r="J776" s="402"/>
      <c r="K776" s="402"/>
      <c r="L776" s="402"/>
      <c r="M776" s="402"/>
      <c r="N776" s="402"/>
      <c r="O776" s="401"/>
      <c r="P776" s="402"/>
      <c r="Q776" s="402"/>
      <c r="R776" s="402"/>
      <c r="S776" s="383"/>
      <c r="T776" s="403"/>
      <c r="U776" s="403"/>
      <c r="V776" s="402"/>
      <c r="W776" s="402"/>
      <c r="X776" s="403"/>
      <c r="Y776" s="347">
        <f>SUMPRODUCT(F602:F757,Y602:Y757)</f>
        <v>0</v>
      </c>
      <c r="Z776" s="347">
        <f>SUMPRODUCT(F602:F757,Z602:Z757)</f>
        <v>0</v>
      </c>
      <c r="AA776" s="347">
        <f t="shared" ref="AA776:AL776" si="2303">IF(AA600="kw",SUMPRODUCT($N$602:$N$757,$Q$602:$Q$757,AA602:AA757),SUMPRODUCT($F$602:$F$757,AA602:AA757))</f>
        <v>0</v>
      </c>
      <c r="AB776" s="347">
        <f t="shared" si="2303"/>
        <v>0</v>
      </c>
      <c r="AC776" s="347">
        <f t="shared" si="2303"/>
        <v>0</v>
      </c>
      <c r="AD776" s="347">
        <f t="shared" si="2303"/>
        <v>0</v>
      </c>
      <c r="AE776" s="347">
        <f t="shared" si="2303"/>
        <v>0</v>
      </c>
      <c r="AF776" s="347">
        <f t="shared" si="2303"/>
        <v>0</v>
      </c>
      <c r="AG776" s="347">
        <f t="shared" si="2303"/>
        <v>0</v>
      </c>
      <c r="AH776" s="347">
        <f t="shared" si="2303"/>
        <v>0</v>
      </c>
      <c r="AI776" s="347">
        <f t="shared" si="2303"/>
        <v>0</v>
      </c>
      <c r="AJ776" s="347">
        <f t="shared" si="2303"/>
        <v>0</v>
      </c>
      <c r="AK776" s="347">
        <f t="shared" si="2303"/>
        <v>0</v>
      </c>
      <c r="AL776" s="347">
        <f t="shared" si="2303"/>
        <v>0</v>
      </c>
      <c r="AM776" s="404"/>
    </row>
    <row r="777" spans="1:40" ht="20.25" customHeight="1">
      <c r="B777" s="386" t="s">
        <v>226</v>
      </c>
      <c r="C777" s="405"/>
      <c r="D777" s="406"/>
      <c r="E777" s="406"/>
      <c r="F777" s="406"/>
      <c r="G777" s="406"/>
      <c r="H777" s="406"/>
      <c r="I777" s="406"/>
      <c r="J777" s="406"/>
      <c r="K777" s="406"/>
      <c r="L777" s="406"/>
      <c r="M777" s="406"/>
      <c r="N777" s="406"/>
      <c r="O777" s="406"/>
      <c r="P777" s="406"/>
      <c r="Q777" s="406"/>
      <c r="R777" s="406"/>
      <c r="S777" s="389"/>
      <c r="T777" s="390"/>
      <c r="U777" s="406"/>
      <c r="V777" s="406"/>
      <c r="W777" s="406"/>
      <c r="X777" s="406"/>
      <c r="Y777" s="423"/>
      <c r="Z777" s="423"/>
      <c r="AA777" s="423"/>
      <c r="AB777" s="423"/>
      <c r="AC777" s="423"/>
      <c r="AD777" s="423"/>
      <c r="AE777" s="423"/>
      <c r="AF777" s="423"/>
      <c r="AG777" s="423"/>
      <c r="AH777" s="423"/>
      <c r="AI777" s="423"/>
      <c r="AJ777" s="423"/>
      <c r="AK777" s="423"/>
      <c r="AL777" s="423"/>
      <c r="AM777" s="407"/>
    </row>
    <row r="780" spans="1:40" ht="15.6">
      <c r="B780" s="301" t="s">
        <v>330</v>
      </c>
      <c r="C780" s="302"/>
      <c r="D780" s="613" t="s">
        <v>578</v>
      </c>
      <c r="E780" s="275"/>
      <c r="F780" s="613" t="s">
        <v>589</v>
      </c>
      <c r="G780" s="275"/>
      <c r="H780" s="275"/>
      <c r="I780" s="275"/>
      <c r="J780" s="275"/>
      <c r="K780" s="275"/>
      <c r="L780" s="275"/>
      <c r="M780" s="275"/>
      <c r="N780" s="275"/>
      <c r="O780" s="302"/>
      <c r="P780" s="275"/>
      <c r="Q780" s="275"/>
      <c r="R780" s="275"/>
      <c r="S780" s="275"/>
      <c r="T780" s="275"/>
      <c r="U780" s="275"/>
      <c r="V780" s="275"/>
      <c r="W780" s="275"/>
      <c r="X780" s="275"/>
      <c r="Y780" s="292"/>
      <c r="Z780" s="289"/>
      <c r="AA780" s="289"/>
      <c r="AB780" s="289"/>
      <c r="AC780" s="289"/>
      <c r="AD780" s="289"/>
      <c r="AE780" s="289"/>
      <c r="AF780" s="289"/>
      <c r="AG780" s="289"/>
      <c r="AH780" s="289"/>
      <c r="AI780" s="289"/>
      <c r="AJ780" s="289"/>
      <c r="AK780" s="289"/>
      <c r="AL780" s="289"/>
    </row>
    <row r="781" spans="1:40" ht="33" customHeight="1">
      <c r="B781" s="938" t="s">
        <v>213</v>
      </c>
      <c r="C781" s="940" t="s">
        <v>33</v>
      </c>
      <c r="D781" s="305" t="s">
        <v>427</v>
      </c>
      <c r="E781" s="942" t="s">
        <v>211</v>
      </c>
      <c r="F781" s="943"/>
      <c r="G781" s="943"/>
      <c r="H781" s="943"/>
      <c r="I781" s="943"/>
      <c r="J781" s="943"/>
      <c r="K781" s="943"/>
      <c r="L781" s="943"/>
      <c r="M781" s="944"/>
      <c r="N781" s="949" t="s">
        <v>215</v>
      </c>
      <c r="O781" s="305" t="s">
        <v>428</v>
      </c>
      <c r="P781" s="942" t="s">
        <v>214</v>
      </c>
      <c r="Q781" s="943"/>
      <c r="R781" s="943"/>
      <c r="S781" s="943"/>
      <c r="T781" s="943"/>
      <c r="U781" s="943"/>
      <c r="V781" s="943"/>
      <c r="W781" s="943"/>
      <c r="X781" s="944"/>
      <c r="Y781" s="946" t="s">
        <v>246</v>
      </c>
      <c r="Z781" s="947"/>
      <c r="AA781" s="947"/>
      <c r="AB781" s="947"/>
      <c r="AC781" s="947"/>
      <c r="AD781" s="947"/>
      <c r="AE781" s="947"/>
      <c r="AF781" s="947"/>
      <c r="AG781" s="947"/>
      <c r="AH781" s="947"/>
      <c r="AI781" s="947"/>
      <c r="AJ781" s="947"/>
      <c r="AK781" s="947"/>
      <c r="AL781" s="947"/>
      <c r="AM781" s="948"/>
    </row>
    <row r="782" spans="1:40" ht="65.25" customHeight="1">
      <c r="B782" s="939"/>
      <c r="C782" s="941"/>
      <c r="D782" s="306">
        <v>2019</v>
      </c>
      <c r="E782" s="306">
        <v>2020</v>
      </c>
      <c r="F782" s="306">
        <v>2021</v>
      </c>
      <c r="G782" s="306">
        <v>2022</v>
      </c>
      <c r="H782" s="306">
        <v>2023</v>
      </c>
      <c r="I782" s="306">
        <v>2024</v>
      </c>
      <c r="J782" s="306">
        <v>2025</v>
      </c>
      <c r="K782" s="306">
        <v>2026</v>
      </c>
      <c r="L782" s="306">
        <v>2027</v>
      </c>
      <c r="M782" s="306">
        <v>2028</v>
      </c>
      <c r="N782" s="950"/>
      <c r="O782" s="306">
        <v>2019</v>
      </c>
      <c r="P782" s="306">
        <v>2020</v>
      </c>
      <c r="Q782" s="306">
        <v>2021</v>
      </c>
      <c r="R782" s="306">
        <v>2022</v>
      </c>
      <c r="S782" s="306">
        <v>2023</v>
      </c>
      <c r="T782" s="306">
        <v>2024</v>
      </c>
      <c r="U782" s="306">
        <v>2025</v>
      </c>
      <c r="V782" s="306">
        <v>2026</v>
      </c>
      <c r="W782" s="306">
        <v>2027</v>
      </c>
      <c r="X782" s="306">
        <v>2028</v>
      </c>
      <c r="Y782" s="306" t="str">
        <f>'1.  LRAMVA Summary'!D51</f>
        <v>Residential</v>
      </c>
      <c r="Z782" s="306" t="str">
        <f>'1.  LRAMVA Summary'!E51</f>
        <v>GS&lt;50 kW</v>
      </c>
      <c r="AA782" s="306" t="str">
        <f>'1.  LRAMVA Summary'!F51</f>
        <v>GS&gt;50 kW</v>
      </c>
      <c r="AB782" s="306" t="str">
        <f>'1.  LRAMVA Summary'!G51</f>
        <v>Large Use</v>
      </c>
      <c r="AC782" s="306" t="str">
        <f>'1.  LRAMVA Summary'!H51</f>
        <v>Unmetered Scattered Load</v>
      </c>
      <c r="AD782" s="306" t="str">
        <f>'1.  LRAMVA Summary'!I51</f>
        <v>Sentinel Lighting</v>
      </c>
      <c r="AE782" s="306" t="str">
        <f>'1.  LRAMVA Summary'!J51</f>
        <v>Street Lighting</v>
      </c>
      <c r="AF782" s="306" t="str">
        <f>'1.  LRAMVA Summary'!K51</f>
        <v/>
      </c>
      <c r="AG782" s="306" t="str">
        <f>'1.  LRAMVA Summary'!L51</f>
        <v/>
      </c>
      <c r="AH782" s="306" t="str">
        <f>'1.  LRAMVA Summary'!M51</f>
        <v/>
      </c>
      <c r="AI782" s="306" t="str">
        <f>'1.  LRAMVA Summary'!N51</f>
        <v/>
      </c>
      <c r="AJ782" s="306" t="str">
        <f>'1.  LRAMVA Summary'!O51</f>
        <v/>
      </c>
      <c r="AK782" s="306" t="str">
        <f>'1.  LRAMVA Summary'!P51</f>
        <v/>
      </c>
      <c r="AL782" s="306" t="str">
        <f>'1.  LRAMVA Summary'!Q51</f>
        <v/>
      </c>
      <c r="AM782" s="308" t="str">
        <f>'1.  LRAMVA Summary'!R51</f>
        <v>Total</v>
      </c>
    </row>
    <row r="783" spans="1:40" ht="15.75" customHeight="1">
      <c r="A783" s="554"/>
      <c r="B783" s="541" t="s">
        <v>518</v>
      </c>
      <c r="C783" s="310"/>
      <c r="D783" s="310"/>
      <c r="E783" s="310"/>
      <c r="F783" s="310"/>
      <c r="G783" s="310"/>
      <c r="H783" s="310"/>
      <c r="I783" s="310"/>
      <c r="J783" s="310"/>
      <c r="K783" s="310"/>
      <c r="L783" s="310"/>
      <c r="M783" s="310"/>
      <c r="N783" s="311"/>
      <c r="O783" s="310"/>
      <c r="P783" s="310"/>
      <c r="Q783" s="310"/>
      <c r="R783" s="310"/>
      <c r="S783" s="310"/>
      <c r="T783" s="310"/>
      <c r="U783" s="310"/>
      <c r="V783" s="310"/>
      <c r="W783" s="310"/>
      <c r="X783" s="310"/>
      <c r="Y783" s="312" t="str">
        <f>'1.  LRAMVA Summary'!D52</f>
        <v>kWh</v>
      </c>
      <c r="Z783" s="312" t="str">
        <f>'1.  LRAMVA Summary'!E52</f>
        <v>kWh</v>
      </c>
      <c r="AA783" s="312" t="str">
        <f>'1.  LRAMVA Summary'!F52</f>
        <v>kW</v>
      </c>
      <c r="AB783" s="312" t="str">
        <f>'1.  LRAMVA Summary'!G52</f>
        <v>kW</v>
      </c>
      <c r="AC783" s="312" t="str">
        <f>'1.  LRAMVA Summary'!H52</f>
        <v>kWh</v>
      </c>
      <c r="AD783" s="312" t="str">
        <f>'1.  LRAMVA Summary'!I52</f>
        <v>kW</v>
      </c>
      <c r="AE783" s="312" t="str">
        <f>'1.  LRAMVA Summary'!J52</f>
        <v>kW</v>
      </c>
      <c r="AF783" s="312" t="str">
        <f>'1.  LRAMVA Summary'!K52</f>
        <v/>
      </c>
      <c r="AG783" s="312" t="str">
        <f>'1.  LRAMVA Summary'!L52</f>
        <v/>
      </c>
      <c r="AH783" s="312" t="str">
        <f>'1.  LRAMVA Summary'!M52</f>
        <v/>
      </c>
      <c r="AI783" s="312" t="str">
        <f>'1.  LRAMVA Summary'!N52</f>
        <v/>
      </c>
      <c r="AJ783" s="312" t="str">
        <f>'1.  LRAMVA Summary'!O52</f>
        <v/>
      </c>
      <c r="AK783" s="312" t="str">
        <f>'1.  LRAMVA Summary'!P52</f>
        <v/>
      </c>
      <c r="AL783" s="312" t="str">
        <f>'1.  LRAMVA Summary'!Q52</f>
        <v/>
      </c>
      <c r="AM783" s="313"/>
    </row>
    <row r="784" spans="1:40" ht="15.6" hidden="1" outlineLevel="1">
      <c r="A784" s="554"/>
      <c r="B784" s="527" t="s">
        <v>511</v>
      </c>
      <c r="C784" s="310"/>
      <c r="D784" s="310"/>
      <c r="E784" s="310"/>
      <c r="F784" s="310"/>
      <c r="G784" s="310"/>
      <c r="H784" s="310"/>
      <c r="I784" s="310"/>
      <c r="J784" s="310"/>
      <c r="K784" s="310"/>
      <c r="L784" s="310"/>
      <c r="M784" s="310"/>
      <c r="N784" s="311"/>
      <c r="O784" s="310"/>
      <c r="P784" s="310"/>
      <c r="Q784" s="310"/>
      <c r="R784" s="310"/>
      <c r="S784" s="310"/>
      <c r="T784" s="310"/>
      <c r="U784" s="310"/>
      <c r="V784" s="310"/>
      <c r="W784" s="310"/>
      <c r="X784" s="310"/>
      <c r="Y784" s="312"/>
      <c r="Z784" s="312"/>
      <c r="AA784" s="312"/>
      <c r="AB784" s="312"/>
      <c r="AC784" s="312"/>
      <c r="AD784" s="312"/>
      <c r="AE784" s="312"/>
      <c r="AF784" s="312"/>
      <c r="AG784" s="312"/>
      <c r="AH784" s="312"/>
      <c r="AI784" s="312"/>
      <c r="AJ784" s="312"/>
      <c r="AK784" s="312"/>
      <c r="AL784" s="312"/>
      <c r="AM784" s="313"/>
    </row>
    <row r="785" spans="1:39" ht="15" hidden="1" outlineLevel="1">
      <c r="A785" s="554">
        <v>1</v>
      </c>
      <c r="B785" s="442" t="s">
        <v>95</v>
      </c>
      <c r="C785" s="312" t="s">
        <v>25</v>
      </c>
      <c r="D785" s="316"/>
      <c r="E785" s="316"/>
      <c r="F785" s="316"/>
      <c r="G785" s="316"/>
      <c r="H785" s="316"/>
      <c r="I785" s="316"/>
      <c r="J785" s="316"/>
      <c r="K785" s="316"/>
      <c r="L785" s="316"/>
      <c r="M785" s="316"/>
      <c r="N785" s="312"/>
      <c r="O785" s="316"/>
      <c r="P785" s="316"/>
      <c r="Q785" s="316"/>
      <c r="R785" s="316"/>
      <c r="S785" s="316"/>
      <c r="T785" s="316"/>
      <c r="U785" s="316"/>
      <c r="V785" s="316"/>
      <c r="W785" s="316"/>
      <c r="X785" s="316"/>
      <c r="Y785" s="424"/>
      <c r="Z785" s="424"/>
      <c r="AA785" s="424"/>
      <c r="AB785" s="424"/>
      <c r="AC785" s="424"/>
      <c r="AD785" s="424"/>
      <c r="AE785" s="424"/>
      <c r="AF785" s="424"/>
      <c r="AG785" s="424"/>
      <c r="AH785" s="424"/>
      <c r="AI785" s="424"/>
      <c r="AJ785" s="424"/>
      <c r="AK785" s="424"/>
      <c r="AL785" s="424"/>
      <c r="AM785" s="317">
        <f>SUM(Y785:AL785)</f>
        <v>0</v>
      </c>
    </row>
    <row r="786" spans="1:39" ht="15" hidden="1" outlineLevel="1">
      <c r="A786" s="554"/>
      <c r="B786" s="315" t="s">
        <v>345</v>
      </c>
      <c r="C786" s="312" t="s">
        <v>164</v>
      </c>
      <c r="D786" s="316"/>
      <c r="E786" s="316"/>
      <c r="F786" s="316"/>
      <c r="G786" s="316"/>
      <c r="H786" s="316"/>
      <c r="I786" s="316"/>
      <c r="J786" s="316"/>
      <c r="K786" s="316"/>
      <c r="L786" s="316"/>
      <c r="M786" s="316"/>
      <c r="N786" s="482"/>
      <c r="O786" s="316"/>
      <c r="P786" s="316"/>
      <c r="Q786" s="316"/>
      <c r="R786" s="316"/>
      <c r="S786" s="316"/>
      <c r="T786" s="316"/>
      <c r="U786" s="316"/>
      <c r="V786" s="316"/>
      <c r="W786" s="316"/>
      <c r="X786" s="316"/>
      <c r="Y786" s="425">
        <f>Y785</f>
        <v>0</v>
      </c>
      <c r="Z786" s="425">
        <f t="shared" ref="Z786" si="2304">Z785</f>
        <v>0</v>
      </c>
      <c r="AA786" s="425">
        <f t="shared" ref="AA786" si="2305">AA785</f>
        <v>0</v>
      </c>
      <c r="AB786" s="425">
        <f t="shared" ref="AB786" si="2306">AB785</f>
        <v>0</v>
      </c>
      <c r="AC786" s="425">
        <f t="shared" ref="AC786" si="2307">AC785</f>
        <v>0</v>
      </c>
      <c r="AD786" s="425">
        <f t="shared" ref="AD786" si="2308">AD785</f>
        <v>0</v>
      </c>
      <c r="AE786" s="425">
        <f t="shared" ref="AE786" si="2309">AE785</f>
        <v>0</v>
      </c>
      <c r="AF786" s="425">
        <f t="shared" ref="AF786" si="2310">AF785</f>
        <v>0</v>
      </c>
      <c r="AG786" s="425">
        <f t="shared" ref="AG786" si="2311">AG785</f>
        <v>0</v>
      </c>
      <c r="AH786" s="425">
        <f t="shared" ref="AH786" si="2312">AH785</f>
        <v>0</v>
      </c>
      <c r="AI786" s="425">
        <f t="shared" ref="AI786" si="2313">AI785</f>
        <v>0</v>
      </c>
      <c r="AJ786" s="425">
        <f t="shared" ref="AJ786" si="2314">AJ785</f>
        <v>0</v>
      </c>
      <c r="AK786" s="425">
        <f t="shared" ref="AK786" si="2315">AK785</f>
        <v>0</v>
      </c>
      <c r="AL786" s="425">
        <f t="shared" ref="AL786" si="2316">AL785</f>
        <v>0</v>
      </c>
      <c r="AM786" s="318"/>
    </row>
    <row r="787" spans="1:39" ht="15.6" hidden="1" outlineLevel="1">
      <c r="A787" s="554"/>
      <c r="B787" s="319"/>
      <c r="C787" s="320"/>
      <c r="D787" s="320"/>
      <c r="E787" s="320"/>
      <c r="F787" s="320"/>
      <c r="G787" s="320"/>
      <c r="H787" s="320"/>
      <c r="I787" s="320"/>
      <c r="J787" s="320"/>
      <c r="K787" s="320"/>
      <c r="L787" s="320"/>
      <c r="M787" s="320"/>
      <c r="N787" s="321"/>
      <c r="O787" s="320"/>
      <c r="P787" s="320"/>
      <c r="Q787" s="320"/>
      <c r="R787" s="320"/>
      <c r="S787" s="320"/>
      <c r="T787" s="320"/>
      <c r="U787" s="320"/>
      <c r="V787" s="320"/>
      <c r="W787" s="320"/>
      <c r="X787" s="320"/>
      <c r="Y787" s="426"/>
      <c r="Z787" s="427"/>
      <c r="AA787" s="427"/>
      <c r="AB787" s="427"/>
      <c r="AC787" s="427"/>
      <c r="AD787" s="427"/>
      <c r="AE787" s="427"/>
      <c r="AF787" s="427"/>
      <c r="AG787" s="427"/>
      <c r="AH787" s="427"/>
      <c r="AI787" s="427"/>
      <c r="AJ787" s="427"/>
      <c r="AK787" s="427"/>
      <c r="AL787" s="427"/>
      <c r="AM787" s="323"/>
    </row>
    <row r="788" spans="1:39" ht="15" hidden="1" outlineLevel="1">
      <c r="A788" s="554">
        <v>2</v>
      </c>
      <c r="B788" s="442" t="s">
        <v>96</v>
      </c>
      <c r="C788" s="312" t="s">
        <v>25</v>
      </c>
      <c r="D788" s="316"/>
      <c r="E788" s="316"/>
      <c r="F788" s="316"/>
      <c r="G788" s="316"/>
      <c r="H788" s="316"/>
      <c r="I788" s="316"/>
      <c r="J788" s="316"/>
      <c r="K788" s="316"/>
      <c r="L788" s="316"/>
      <c r="M788" s="316"/>
      <c r="N788" s="312"/>
      <c r="O788" s="316"/>
      <c r="P788" s="316"/>
      <c r="Q788" s="316"/>
      <c r="R788" s="316"/>
      <c r="S788" s="316"/>
      <c r="T788" s="316"/>
      <c r="U788" s="316"/>
      <c r="V788" s="316"/>
      <c r="W788" s="316"/>
      <c r="X788" s="316"/>
      <c r="Y788" s="424"/>
      <c r="Z788" s="424"/>
      <c r="AA788" s="424"/>
      <c r="AB788" s="424"/>
      <c r="AC788" s="424"/>
      <c r="AD788" s="424"/>
      <c r="AE788" s="424"/>
      <c r="AF788" s="424"/>
      <c r="AG788" s="424"/>
      <c r="AH788" s="424"/>
      <c r="AI788" s="424"/>
      <c r="AJ788" s="424"/>
      <c r="AK788" s="424"/>
      <c r="AL788" s="424"/>
      <c r="AM788" s="317">
        <f>SUM(Y788:AL788)</f>
        <v>0</v>
      </c>
    </row>
    <row r="789" spans="1:39" ht="15" hidden="1" outlineLevel="1">
      <c r="A789" s="554"/>
      <c r="B789" s="315" t="s">
        <v>345</v>
      </c>
      <c r="C789" s="312" t="s">
        <v>164</v>
      </c>
      <c r="D789" s="316"/>
      <c r="E789" s="316"/>
      <c r="F789" s="316"/>
      <c r="G789" s="316"/>
      <c r="H789" s="316"/>
      <c r="I789" s="316"/>
      <c r="J789" s="316"/>
      <c r="K789" s="316"/>
      <c r="L789" s="316"/>
      <c r="M789" s="316"/>
      <c r="N789" s="482"/>
      <c r="O789" s="316"/>
      <c r="P789" s="316"/>
      <c r="Q789" s="316"/>
      <c r="R789" s="316"/>
      <c r="S789" s="316"/>
      <c r="T789" s="316"/>
      <c r="U789" s="316"/>
      <c r="V789" s="316"/>
      <c r="W789" s="316"/>
      <c r="X789" s="316"/>
      <c r="Y789" s="425">
        <f>Y788</f>
        <v>0</v>
      </c>
      <c r="Z789" s="425">
        <f t="shared" ref="Z789" si="2317">Z788</f>
        <v>0</v>
      </c>
      <c r="AA789" s="425">
        <f t="shared" ref="AA789" si="2318">AA788</f>
        <v>0</v>
      </c>
      <c r="AB789" s="425">
        <f t="shared" ref="AB789" si="2319">AB788</f>
        <v>0</v>
      </c>
      <c r="AC789" s="425">
        <f t="shared" ref="AC789" si="2320">AC788</f>
        <v>0</v>
      </c>
      <c r="AD789" s="425">
        <f t="shared" ref="AD789" si="2321">AD788</f>
        <v>0</v>
      </c>
      <c r="AE789" s="425">
        <f t="shared" ref="AE789" si="2322">AE788</f>
        <v>0</v>
      </c>
      <c r="AF789" s="425">
        <f t="shared" ref="AF789" si="2323">AF788</f>
        <v>0</v>
      </c>
      <c r="AG789" s="425">
        <f t="shared" ref="AG789" si="2324">AG788</f>
        <v>0</v>
      </c>
      <c r="AH789" s="425">
        <f t="shared" ref="AH789" si="2325">AH788</f>
        <v>0</v>
      </c>
      <c r="AI789" s="425">
        <f t="shared" ref="AI789" si="2326">AI788</f>
        <v>0</v>
      </c>
      <c r="AJ789" s="425">
        <f t="shared" ref="AJ789" si="2327">AJ788</f>
        <v>0</v>
      </c>
      <c r="AK789" s="425">
        <f t="shared" ref="AK789" si="2328">AK788</f>
        <v>0</v>
      </c>
      <c r="AL789" s="425">
        <f t="shared" ref="AL789" si="2329">AL788</f>
        <v>0</v>
      </c>
      <c r="AM789" s="318"/>
    </row>
    <row r="790" spans="1:39" ht="15.6" hidden="1" outlineLevel="1">
      <c r="A790" s="554"/>
      <c r="B790" s="319"/>
      <c r="C790" s="320"/>
      <c r="D790" s="325"/>
      <c r="E790" s="325"/>
      <c r="F790" s="325"/>
      <c r="G790" s="325"/>
      <c r="H790" s="325"/>
      <c r="I790" s="325"/>
      <c r="J790" s="325"/>
      <c r="K790" s="325"/>
      <c r="L790" s="325"/>
      <c r="M790" s="325"/>
      <c r="N790" s="321"/>
      <c r="O790" s="325"/>
      <c r="P790" s="325"/>
      <c r="Q790" s="325"/>
      <c r="R790" s="325"/>
      <c r="S790" s="325"/>
      <c r="T790" s="325"/>
      <c r="U790" s="325"/>
      <c r="V790" s="325"/>
      <c r="W790" s="325"/>
      <c r="X790" s="325"/>
      <c r="Y790" s="426"/>
      <c r="Z790" s="427"/>
      <c r="AA790" s="427"/>
      <c r="AB790" s="427"/>
      <c r="AC790" s="427"/>
      <c r="AD790" s="427"/>
      <c r="AE790" s="427"/>
      <c r="AF790" s="427"/>
      <c r="AG790" s="427"/>
      <c r="AH790" s="427"/>
      <c r="AI790" s="427"/>
      <c r="AJ790" s="427"/>
      <c r="AK790" s="427"/>
      <c r="AL790" s="427"/>
      <c r="AM790" s="323"/>
    </row>
    <row r="791" spans="1:39" ht="15" hidden="1" outlineLevel="1">
      <c r="A791" s="554">
        <v>3</v>
      </c>
      <c r="B791" s="442" t="s">
        <v>97</v>
      </c>
      <c r="C791" s="312" t="s">
        <v>25</v>
      </c>
      <c r="D791" s="316"/>
      <c r="E791" s="316"/>
      <c r="F791" s="316"/>
      <c r="G791" s="316"/>
      <c r="H791" s="316"/>
      <c r="I791" s="316"/>
      <c r="J791" s="316"/>
      <c r="K791" s="316"/>
      <c r="L791" s="316"/>
      <c r="M791" s="316"/>
      <c r="N791" s="312"/>
      <c r="O791" s="316"/>
      <c r="P791" s="316"/>
      <c r="Q791" s="316"/>
      <c r="R791" s="316"/>
      <c r="S791" s="316"/>
      <c r="T791" s="316"/>
      <c r="U791" s="316"/>
      <c r="V791" s="316"/>
      <c r="W791" s="316"/>
      <c r="X791" s="316"/>
      <c r="Y791" s="424"/>
      <c r="Z791" s="424"/>
      <c r="AA791" s="424"/>
      <c r="AB791" s="424"/>
      <c r="AC791" s="424"/>
      <c r="AD791" s="424"/>
      <c r="AE791" s="424"/>
      <c r="AF791" s="424"/>
      <c r="AG791" s="424"/>
      <c r="AH791" s="424"/>
      <c r="AI791" s="424"/>
      <c r="AJ791" s="424"/>
      <c r="AK791" s="424"/>
      <c r="AL791" s="424"/>
      <c r="AM791" s="317">
        <f>SUM(Y791:AL791)</f>
        <v>0</v>
      </c>
    </row>
    <row r="792" spans="1:39" ht="15" hidden="1" outlineLevel="1">
      <c r="A792" s="554"/>
      <c r="B792" s="315" t="s">
        <v>345</v>
      </c>
      <c r="C792" s="312" t="s">
        <v>164</v>
      </c>
      <c r="D792" s="316"/>
      <c r="E792" s="316"/>
      <c r="F792" s="316"/>
      <c r="G792" s="316"/>
      <c r="H792" s="316"/>
      <c r="I792" s="316"/>
      <c r="J792" s="316"/>
      <c r="K792" s="316"/>
      <c r="L792" s="316"/>
      <c r="M792" s="316"/>
      <c r="N792" s="482"/>
      <c r="O792" s="316"/>
      <c r="P792" s="316"/>
      <c r="Q792" s="316"/>
      <c r="R792" s="316"/>
      <c r="S792" s="316"/>
      <c r="T792" s="316"/>
      <c r="U792" s="316"/>
      <c r="V792" s="316"/>
      <c r="W792" s="316"/>
      <c r="X792" s="316"/>
      <c r="Y792" s="425">
        <f>Y791</f>
        <v>0</v>
      </c>
      <c r="Z792" s="425">
        <f t="shared" ref="Z792" si="2330">Z791</f>
        <v>0</v>
      </c>
      <c r="AA792" s="425">
        <f t="shared" ref="AA792" si="2331">AA791</f>
        <v>0</v>
      </c>
      <c r="AB792" s="425">
        <f t="shared" ref="AB792" si="2332">AB791</f>
        <v>0</v>
      </c>
      <c r="AC792" s="425">
        <f t="shared" ref="AC792" si="2333">AC791</f>
        <v>0</v>
      </c>
      <c r="AD792" s="425">
        <f t="shared" ref="AD792" si="2334">AD791</f>
        <v>0</v>
      </c>
      <c r="AE792" s="425">
        <f t="shared" ref="AE792" si="2335">AE791</f>
        <v>0</v>
      </c>
      <c r="AF792" s="425">
        <f t="shared" ref="AF792" si="2336">AF791</f>
        <v>0</v>
      </c>
      <c r="AG792" s="425">
        <f t="shared" ref="AG792" si="2337">AG791</f>
        <v>0</v>
      </c>
      <c r="AH792" s="425">
        <f t="shared" ref="AH792" si="2338">AH791</f>
        <v>0</v>
      </c>
      <c r="AI792" s="425">
        <f t="shared" ref="AI792" si="2339">AI791</f>
        <v>0</v>
      </c>
      <c r="AJ792" s="425">
        <f t="shared" ref="AJ792" si="2340">AJ791</f>
        <v>0</v>
      </c>
      <c r="AK792" s="425">
        <f t="shared" ref="AK792" si="2341">AK791</f>
        <v>0</v>
      </c>
      <c r="AL792" s="425">
        <f t="shared" ref="AL792" si="2342">AL791</f>
        <v>0</v>
      </c>
      <c r="AM792" s="318"/>
    </row>
    <row r="793" spans="1:39" ht="15" hidden="1" outlineLevel="1">
      <c r="A793" s="554"/>
      <c r="B793" s="315"/>
      <c r="C793" s="326"/>
      <c r="D793" s="312"/>
      <c r="E793" s="312"/>
      <c r="F793" s="312"/>
      <c r="G793" s="312"/>
      <c r="H793" s="312"/>
      <c r="I793" s="312"/>
      <c r="J793" s="312"/>
      <c r="K793" s="312"/>
      <c r="L793" s="312"/>
      <c r="M793" s="312"/>
      <c r="N793" s="312"/>
      <c r="O793" s="312"/>
      <c r="P793" s="312"/>
      <c r="Q793" s="312"/>
      <c r="R793" s="312"/>
      <c r="S793" s="312"/>
      <c r="T793" s="312"/>
      <c r="U793" s="312"/>
      <c r="V793" s="312"/>
      <c r="W793" s="312"/>
      <c r="X793" s="312"/>
      <c r="Y793" s="426"/>
      <c r="Z793" s="426"/>
      <c r="AA793" s="426"/>
      <c r="AB793" s="426"/>
      <c r="AC793" s="426"/>
      <c r="AD793" s="426"/>
      <c r="AE793" s="426"/>
      <c r="AF793" s="426"/>
      <c r="AG793" s="426"/>
      <c r="AH793" s="426"/>
      <c r="AI793" s="426"/>
      <c r="AJ793" s="426"/>
      <c r="AK793" s="426"/>
      <c r="AL793" s="426"/>
      <c r="AM793" s="327"/>
    </row>
    <row r="794" spans="1:39" ht="15" hidden="1" outlineLevel="1">
      <c r="A794" s="554">
        <v>4</v>
      </c>
      <c r="B794" s="442" t="s">
        <v>98</v>
      </c>
      <c r="C794" s="312" t="s">
        <v>25</v>
      </c>
      <c r="D794" s="316"/>
      <c r="E794" s="316"/>
      <c r="F794" s="316"/>
      <c r="G794" s="316"/>
      <c r="H794" s="316"/>
      <c r="I794" s="316"/>
      <c r="J794" s="316"/>
      <c r="K794" s="316"/>
      <c r="L794" s="316"/>
      <c r="M794" s="316"/>
      <c r="N794" s="312"/>
      <c r="O794" s="316"/>
      <c r="P794" s="316"/>
      <c r="Q794" s="316"/>
      <c r="R794" s="316"/>
      <c r="S794" s="316"/>
      <c r="T794" s="316"/>
      <c r="U794" s="316"/>
      <c r="V794" s="316"/>
      <c r="W794" s="316"/>
      <c r="X794" s="316"/>
      <c r="Y794" s="429"/>
      <c r="Z794" s="429"/>
      <c r="AA794" s="429"/>
      <c r="AB794" s="429"/>
      <c r="AC794" s="429"/>
      <c r="AD794" s="429"/>
      <c r="AE794" s="429"/>
      <c r="AF794" s="424"/>
      <c r="AG794" s="424"/>
      <c r="AH794" s="424"/>
      <c r="AI794" s="424"/>
      <c r="AJ794" s="424"/>
      <c r="AK794" s="424"/>
      <c r="AL794" s="424"/>
      <c r="AM794" s="317">
        <f>SUM(Y794:AL794)</f>
        <v>0</v>
      </c>
    </row>
    <row r="795" spans="1:39" ht="15" hidden="1" outlineLevel="1">
      <c r="A795" s="554"/>
      <c r="B795" s="315" t="s">
        <v>345</v>
      </c>
      <c r="C795" s="312" t="s">
        <v>164</v>
      </c>
      <c r="D795" s="316"/>
      <c r="E795" s="316"/>
      <c r="F795" s="316"/>
      <c r="G795" s="316"/>
      <c r="H795" s="316"/>
      <c r="I795" s="316"/>
      <c r="J795" s="316"/>
      <c r="K795" s="316"/>
      <c r="L795" s="316"/>
      <c r="M795" s="316"/>
      <c r="N795" s="482"/>
      <c r="O795" s="316"/>
      <c r="P795" s="316"/>
      <c r="Q795" s="316"/>
      <c r="R795" s="316"/>
      <c r="S795" s="316"/>
      <c r="T795" s="316"/>
      <c r="U795" s="316"/>
      <c r="V795" s="316"/>
      <c r="W795" s="316"/>
      <c r="X795" s="316"/>
      <c r="Y795" s="425">
        <f>Y794</f>
        <v>0</v>
      </c>
      <c r="Z795" s="425">
        <f t="shared" ref="Z795" si="2343">Z794</f>
        <v>0</v>
      </c>
      <c r="AA795" s="425">
        <f t="shared" ref="AA795" si="2344">AA794</f>
        <v>0</v>
      </c>
      <c r="AB795" s="425">
        <f t="shared" ref="AB795" si="2345">AB794</f>
        <v>0</v>
      </c>
      <c r="AC795" s="425">
        <f t="shared" ref="AC795" si="2346">AC794</f>
        <v>0</v>
      </c>
      <c r="AD795" s="425">
        <f t="shared" ref="AD795" si="2347">AD794</f>
        <v>0</v>
      </c>
      <c r="AE795" s="425">
        <f t="shared" ref="AE795" si="2348">AE794</f>
        <v>0</v>
      </c>
      <c r="AF795" s="425">
        <f t="shared" ref="AF795" si="2349">AF794</f>
        <v>0</v>
      </c>
      <c r="AG795" s="425">
        <f t="shared" ref="AG795" si="2350">AG794</f>
        <v>0</v>
      </c>
      <c r="AH795" s="425">
        <f t="shared" ref="AH795" si="2351">AH794</f>
        <v>0</v>
      </c>
      <c r="AI795" s="425">
        <f t="shared" ref="AI795" si="2352">AI794</f>
        <v>0</v>
      </c>
      <c r="AJ795" s="425">
        <f t="shared" ref="AJ795" si="2353">AJ794</f>
        <v>0</v>
      </c>
      <c r="AK795" s="425">
        <f t="shared" ref="AK795" si="2354">AK794</f>
        <v>0</v>
      </c>
      <c r="AL795" s="425">
        <f t="shared" ref="AL795" si="2355">AL794</f>
        <v>0</v>
      </c>
      <c r="AM795" s="318"/>
    </row>
    <row r="796" spans="1:39" ht="15" hidden="1" outlineLevel="1">
      <c r="A796" s="554"/>
      <c r="B796" s="315"/>
      <c r="C796" s="326"/>
      <c r="D796" s="325"/>
      <c r="E796" s="325"/>
      <c r="F796" s="325"/>
      <c r="G796" s="325"/>
      <c r="H796" s="325"/>
      <c r="I796" s="325"/>
      <c r="J796" s="325"/>
      <c r="K796" s="325"/>
      <c r="L796" s="325"/>
      <c r="M796" s="325"/>
      <c r="N796" s="312"/>
      <c r="O796" s="325"/>
      <c r="P796" s="325"/>
      <c r="Q796" s="325"/>
      <c r="R796" s="325"/>
      <c r="S796" s="325"/>
      <c r="T796" s="325"/>
      <c r="U796" s="325"/>
      <c r="V796" s="325"/>
      <c r="W796" s="325"/>
      <c r="X796" s="325"/>
      <c r="Y796" s="426"/>
      <c r="Z796" s="426"/>
      <c r="AA796" s="426"/>
      <c r="AB796" s="426"/>
      <c r="AC796" s="426"/>
      <c r="AD796" s="426"/>
      <c r="AE796" s="426"/>
      <c r="AF796" s="426"/>
      <c r="AG796" s="426"/>
      <c r="AH796" s="426"/>
      <c r="AI796" s="426"/>
      <c r="AJ796" s="426"/>
      <c r="AK796" s="426"/>
      <c r="AL796" s="426"/>
      <c r="AM796" s="327"/>
    </row>
    <row r="797" spans="1:39" ht="15.75" hidden="1" customHeight="1" outlineLevel="1">
      <c r="A797" s="554">
        <v>5</v>
      </c>
      <c r="B797" s="442" t="s">
        <v>99</v>
      </c>
      <c r="C797" s="312" t="s">
        <v>25</v>
      </c>
      <c r="D797" s="316"/>
      <c r="E797" s="316"/>
      <c r="F797" s="316"/>
      <c r="G797" s="316"/>
      <c r="H797" s="316"/>
      <c r="I797" s="316"/>
      <c r="J797" s="316"/>
      <c r="K797" s="316"/>
      <c r="L797" s="316"/>
      <c r="M797" s="316"/>
      <c r="N797" s="312"/>
      <c r="O797" s="316"/>
      <c r="P797" s="316"/>
      <c r="Q797" s="316"/>
      <c r="R797" s="316"/>
      <c r="S797" s="316"/>
      <c r="T797" s="316"/>
      <c r="U797" s="316"/>
      <c r="V797" s="316"/>
      <c r="W797" s="316"/>
      <c r="X797" s="316"/>
      <c r="Y797" s="429"/>
      <c r="Z797" s="429"/>
      <c r="AA797" s="429"/>
      <c r="AB797" s="429"/>
      <c r="AC797" s="429"/>
      <c r="AD797" s="429"/>
      <c r="AE797" s="429"/>
      <c r="AF797" s="424"/>
      <c r="AG797" s="424"/>
      <c r="AH797" s="424"/>
      <c r="AI797" s="424"/>
      <c r="AJ797" s="424"/>
      <c r="AK797" s="424"/>
      <c r="AL797" s="424"/>
      <c r="AM797" s="317">
        <f>SUM(Y797:AL797)</f>
        <v>0</v>
      </c>
    </row>
    <row r="798" spans="1:39" ht="20.25" hidden="1" customHeight="1" outlineLevel="1">
      <c r="A798" s="554"/>
      <c r="B798" s="315" t="s">
        <v>345</v>
      </c>
      <c r="C798" s="312" t="s">
        <v>164</v>
      </c>
      <c r="D798" s="316"/>
      <c r="E798" s="316"/>
      <c r="F798" s="316"/>
      <c r="G798" s="316"/>
      <c r="H798" s="316"/>
      <c r="I798" s="316"/>
      <c r="J798" s="316"/>
      <c r="K798" s="316"/>
      <c r="L798" s="316"/>
      <c r="M798" s="316"/>
      <c r="N798" s="482"/>
      <c r="O798" s="316"/>
      <c r="P798" s="316"/>
      <c r="Q798" s="316"/>
      <c r="R798" s="316"/>
      <c r="S798" s="316"/>
      <c r="T798" s="316"/>
      <c r="U798" s="316"/>
      <c r="V798" s="316"/>
      <c r="W798" s="316"/>
      <c r="X798" s="316"/>
      <c r="Y798" s="425">
        <f>Y797</f>
        <v>0</v>
      </c>
      <c r="Z798" s="425">
        <f t="shared" ref="Z798" si="2356">Z797</f>
        <v>0</v>
      </c>
      <c r="AA798" s="425">
        <f t="shared" ref="AA798" si="2357">AA797</f>
        <v>0</v>
      </c>
      <c r="AB798" s="425">
        <f t="shared" ref="AB798" si="2358">AB797</f>
        <v>0</v>
      </c>
      <c r="AC798" s="425">
        <f t="shared" ref="AC798" si="2359">AC797</f>
        <v>0</v>
      </c>
      <c r="AD798" s="425">
        <f t="shared" ref="AD798" si="2360">AD797</f>
        <v>0</v>
      </c>
      <c r="AE798" s="425">
        <f t="shared" ref="AE798" si="2361">AE797</f>
        <v>0</v>
      </c>
      <c r="AF798" s="425">
        <f t="shared" ref="AF798" si="2362">AF797</f>
        <v>0</v>
      </c>
      <c r="AG798" s="425">
        <f t="shared" ref="AG798" si="2363">AG797</f>
        <v>0</v>
      </c>
      <c r="AH798" s="425">
        <f t="shared" ref="AH798" si="2364">AH797</f>
        <v>0</v>
      </c>
      <c r="AI798" s="425">
        <f t="shared" ref="AI798" si="2365">AI797</f>
        <v>0</v>
      </c>
      <c r="AJ798" s="425">
        <f t="shared" ref="AJ798" si="2366">AJ797</f>
        <v>0</v>
      </c>
      <c r="AK798" s="425">
        <f t="shared" ref="AK798" si="2367">AK797</f>
        <v>0</v>
      </c>
      <c r="AL798" s="425">
        <f t="shared" ref="AL798" si="2368">AL797</f>
        <v>0</v>
      </c>
      <c r="AM798" s="318"/>
    </row>
    <row r="799" spans="1:39" ht="15" hidden="1" outlineLevel="1">
      <c r="A799" s="554"/>
      <c r="B799" s="315"/>
      <c r="C799" s="312"/>
      <c r="D799" s="312"/>
      <c r="E799" s="312"/>
      <c r="F799" s="312"/>
      <c r="G799" s="312"/>
      <c r="H799" s="312"/>
      <c r="I799" s="312"/>
      <c r="J799" s="312"/>
      <c r="K799" s="312"/>
      <c r="L799" s="312"/>
      <c r="M799" s="312"/>
      <c r="N799" s="312"/>
      <c r="O799" s="312"/>
      <c r="P799" s="312"/>
      <c r="Q799" s="312"/>
      <c r="R799" s="312"/>
      <c r="S799" s="312"/>
      <c r="T799" s="312"/>
      <c r="U799" s="312"/>
      <c r="V799" s="312"/>
      <c r="W799" s="312"/>
      <c r="X799" s="312"/>
      <c r="Y799" s="436"/>
      <c r="Z799" s="437"/>
      <c r="AA799" s="437"/>
      <c r="AB799" s="437"/>
      <c r="AC799" s="437"/>
      <c r="AD799" s="437"/>
      <c r="AE799" s="437"/>
      <c r="AF799" s="437"/>
      <c r="AG799" s="437"/>
      <c r="AH799" s="437"/>
      <c r="AI799" s="437"/>
      <c r="AJ799" s="437"/>
      <c r="AK799" s="437"/>
      <c r="AL799" s="437"/>
      <c r="AM799" s="318"/>
    </row>
    <row r="800" spans="1:39" ht="15.6" hidden="1" outlineLevel="1">
      <c r="A800" s="554"/>
      <c r="B800" s="340" t="s">
        <v>512</v>
      </c>
      <c r="C800" s="310"/>
      <c r="D800" s="310"/>
      <c r="E800" s="310"/>
      <c r="F800" s="310"/>
      <c r="G800" s="310"/>
      <c r="H800" s="310"/>
      <c r="I800" s="310"/>
      <c r="J800" s="310"/>
      <c r="K800" s="310"/>
      <c r="L800" s="310"/>
      <c r="M800" s="310"/>
      <c r="N800" s="311"/>
      <c r="O800" s="310"/>
      <c r="P800" s="310"/>
      <c r="Q800" s="310"/>
      <c r="R800" s="310"/>
      <c r="S800" s="310"/>
      <c r="T800" s="310"/>
      <c r="U800" s="310"/>
      <c r="V800" s="310"/>
      <c r="W800" s="310"/>
      <c r="X800" s="310"/>
      <c r="Y800" s="428"/>
      <c r="Z800" s="428"/>
      <c r="AA800" s="428"/>
      <c r="AB800" s="428"/>
      <c r="AC800" s="428"/>
      <c r="AD800" s="428"/>
      <c r="AE800" s="428"/>
      <c r="AF800" s="428"/>
      <c r="AG800" s="428"/>
      <c r="AH800" s="428"/>
      <c r="AI800" s="428"/>
      <c r="AJ800" s="428"/>
      <c r="AK800" s="428"/>
      <c r="AL800" s="428"/>
      <c r="AM800" s="313"/>
    </row>
    <row r="801" spans="1:39" ht="15" hidden="1" outlineLevel="1">
      <c r="A801" s="554">
        <v>6</v>
      </c>
      <c r="B801" s="442" t="s">
        <v>100</v>
      </c>
      <c r="C801" s="312" t="s">
        <v>25</v>
      </c>
      <c r="D801" s="316"/>
      <c r="E801" s="316"/>
      <c r="F801" s="316"/>
      <c r="G801" s="316"/>
      <c r="H801" s="316"/>
      <c r="I801" s="316"/>
      <c r="J801" s="316"/>
      <c r="K801" s="316"/>
      <c r="L801" s="316"/>
      <c r="M801" s="316"/>
      <c r="N801" s="316">
        <v>12</v>
      </c>
      <c r="O801" s="316"/>
      <c r="P801" s="316"/>
      <c r="Q801" s="316"/>
      <c r="R801" s="316"/>
      <c r="S801" s="316"/>
      <c r="T801" s="316"/>
      <c r="U801" s="316"/>
      <c r="V801" s="316"/>
      <c r="W801" s="316"/>
      <c r="X801" s="316"/>
      <c r="Y801" s="429"/>
      <c r="Z801" s="429"/>
      <c r="AA801" s="429"/>
      <c r="AB801" s="429"/>
      <c r="AC801" s="429"/>
      <c r="AD801" s="429"/>
      <c r="AE801" s="429"/>
      <c r="AF801" s="429"/>
      <c r="AG801" s="429"/>
      <c r="AH801" s="429"/>
      <c r="AI801" s="429"/>
      <c r="AJ801" s="429"/>
      <c r="AK801" s="429"/>
      <c r="AL801" s="429"/>
      <c r="AM801" s="317">
        <f>SUM(Y801:AL801)</f>
        <v>0</v>
      </c>
    </row>
    <row r="802" spans="1:39" ht="15" hidden="1" outlineLevel="1">
      <c r="A802" s="554"/>
      <c r="B802" s="315" t="s">
        <v>345</v>
      </c>
      <c r="C802" s="312" t="s">
        <v>164</v>
      </c>
      <c r="D802" s="316"/>
      <c r="E802" s="316"/>
      <c r="F802" s="316"/>
      <c r="G802" s="316"/>
      <c r="H802" s="316"/>
      <c r="I802" s="316"/>
      <c r="J802" s="316"/>
      <c r="K802" s="316"/>
      <c r="L802" s="316"/>
      <c r="M802" s="316"/>
      <c r="N802" s="316">
        <f>N801</f>
        <v>12</v>
      </c>
      <c r="O802" s="316"/>
      <c r="P802" s="316"/>
      <c r="Q802" s="316"/>
      <c r="R802" s="316"/>
      <c r="S802" s="316"/>
      <c r="T802" s="316"/>
      <c r="U802" s="316"/>
      <c r="V802" s="316"/>
      <c r="W802" s="316"/>
      <c r="X802" s="316"/>
      <c r="Y802" s="425">
        <f>Y801</f>
        <v>0</v>
      </c>
      <c r="Z802" s="425">
        <f t="shared" ref="Z802" si="2369">Z801</f>
        <v>0</v>
      </c>
      <c r="AA802" s="425">
        <f t="shared" ref="AA802" si="2370">AA801</f>
        <v>0</v>
      </c>
      <c r="AB802" s="425">
        <f t="shared" ref="AB802" si="2371">AB801</f>
        <v>0</v>
      </c>
      <c r="AC802" s="425">
        <f t="shared" ref="AC802" si="2372">AC801</f>
        <v>0</v>
      </c>
      <c r="AD802" s="425">
        <f t="shared" ref="AD802" si="2373">AD801</f>
        <v>0</v>
      </c>
      <c r="AE802" s="425">
        <f t="shared" ref="AE802" si="2374">AE801</f>
        <v>0</v>
      </c>
      <c r="AF802" s="425">
        <f t="shared" ref="AF802" si="2375">AF801</f>
        <v>0</v>
      </c>
      <c r="AG802" s="425">
        <f t="shared" ref="AG802" si="2376">AG801</f>
        <v>0</v>
      </c>
      <c r="AH802" s="425">
        <f t="shared" ref="AH802" si="2377">AH801</f>
        <v>0</v>
      </c>
      <c r="AI802" s="425">
        <f t="shared" ref="AI802" si="2378">AI801</f>
        <v>0</v>
      </c>
      <c r="AJ802" s="425">
        <f t="shared" ref="AJ802" si="2379">AJ801</f>
        <v>0</v>
      </c>
      <c r="AK802" s="425">
        <f t="shared" ref="AK802" si="2380">AK801</f>
        <v>0</v>
      </c>
      <c r="AL802" s="425">
        <f t="shared" ref="AL802" si="2381">AL801</f>
        <v>0</v>
      </c>
      <c r="AM802" s="332"/>
    </row>
    <row r="803" spans="1:39" ht="15" hidden="1" outlineLevel="1">
      <c r="A803" s="554"/>
      <c r="B803" s="331"/>
      <c r="C803" s="333"/>
      <c r="D803" s="312"/>
      <c r="E803" s="312"/>
      <c r="F803" s="312"/>
      <c r="G803" s="312"/>
      <c r="H803" s="312"/>
      <c r="I803" s="312"/>
      <c r="J803" s="312"/>
      <c r="K803" s="312"/>
      <c r="L803" s="312"/>
      <c r="M803" s="312"/>
      <c r="N803" s="312"/>
      <c r="O803" s="312"/>
      <c r="P803" s="312"/>
      <c r="Q803" s="312"/>
      <c r="R803" s="312"/>
      <c r="S803" s="312"/>
      <c r="T803" s="312"/>
      <c r="U803" s="312"/>
      <c r="V803" s="312"/>
      <c r="W803" s="312"/>
      <c r="X803" s="312"/>
      <c r="Y803" s="430"/>
      <c r="Z803" s="430"/>
      <c r="AA803" s="430"/>
      <c r="AB803" s="430"/>
      <c r="AC803" s="430"/>
      <c r="AD803" s="430"/>
      <c r="AE803" s="430"/>
      <c r="AF803" s="430"/>
      <c r="AG803" s="430"/>
      <c r="AH803" s="430"/>
      <c r="AI803" s="430"/>
      <c r="AJ803" s="430"/>
      <c r="AK803" s="430"/>
      <c r="AL803" s="430"/>
      <c r="AM803" s="334"/>
    </row>
    <row r="804" spans="1:39" ht="30" hidden="1" outlineLevel="1">
      <c r="A804" s="554">
        <v>7</v>
      </c>
      <c r="B804" s="442" t="s">
        <v>101</v>
      </c>
      <c r="C804" s="312" t="s">
        <v>25</v>
      </c>
      <c r="D804" s="316"/>
      <c r="E804" s="316"/>
      <c r="F804" s="316"/>
      <c r="G804" s="316"/>
      <c r="H804" s="316"/>
      <c r="I804" s="316"/>
      <c r="J804" s="316"/>
      <c r="K804" s="316"/>
      <c r="L804" s="316"/>
      <c r="M804" s="316"/>
      <c r="N804" s="316">
        <v>12</v>
      </c>
      <c r="O804" s="316"/>
      <c r="P804" s="316"/>
      <c r="Q804" s="316"/>
      <c r="R804" s="316"/>
      <c r="S804" s="316"/>
      <c r="T804" s="316"/>
      <c r="U804" s="316"/>
      <c r="V804" s="316"/>
      <c r="W804" s="316"/>
      <c r="X804" s="316"/>
      <c r="Y804" s="429"/>
      <c r="Z804" s="429"/>
      <c r="AA804" s="429"/>
      <c r="AB804" s="429"/>
      <c r="AC804" s="429"/>
      <c r="AD804" s="429"/>
      <c r="AE804" s="429"/>
      <c r="AF804" s="429"/>
      <c r="AG804" s="429"/>
      <c r="AH804" s="429"/>
      <c r="AI804" s="429"/>
      <c r="AJ804" s="429"/>
      <c r="AK804" s="429"/>
      <c r="AL804" s="429"/>
      <c r="AM804" s="317">
        <f>SUM(Y804:AL804)</f>
        <v>0</v>
      </c>
    </row>
    <row r="805" spans="1:39" ht="15" hidden="1" outlineLevel="1">
      <c r="A805" s="554"/>
      <c r="B805" s="315" t="s">
        <v>345</v>
      </c>
      <c r="C805" s="312" t="s">
        <v>164</v>
      </c>
      <c r="D805" s="316"/>
      <c r="E805" s="316"/>
      <c r="F805" s="316"/>
      <c r="G805" s="316"/>
      <c r="H805" s="316"/>
      <c r="I805" s="316"/>
      <c r="J805" s="316"/>
      <c r="K805" s="316"/>
      <c r="L805" s="316"/>
      <c r="M805" s="316"/>
      <c r="N805" s="316">
        <f>N804</f>
        <v>12</v>
      </c>
      <c r="O805" s="316"/>
      <c r="P805" s="316"/>
      <c r="Q805" s="316"/>
      <c r="R805" s="316"/>
      <c r="S805" s="316"/>
      <c r="T805" s="316"/>
      <c r="U805" s="316"/>
      <c r="V805" s="316"/>
      <c r="W805" s="316"/>
      <c r="X805" s="316"/>
      <c r="Y805" s="425">
        <f>Y804</f>
        <v>0</v>
      </c>
      <c r="Z805" s="425">
        <f t="shared" ref="Z805" si="2382">Z804</f>
        <v>0</v>
      </c>
      <c r="AA805" s="425">
        <f t="shared" ref="AA805" si="2383">AA804</f>
        <v>0</v>
      </c>
      <c r="AB805" s="425">
        <f t="shared" ref="AB805" si="2384">AB804</f>
        <v>0</v>
      </c>
      <c r="AC805" s="425">
        <f t="shared" ref="AC805" si="2385">AC804</f>
        <v>0</v>
      </c>
      <c r="AD805" s="425">
        <f t="shared" ref="AD805" si="2386">AD804</f>
        <v>0</v>
      </c>
      <c r="AE805" s="425">
        <f t="shared" ref="AE805" si="2387">AE804</f>
        <v>0</v>
      </c>
      <c r="AF805" s="425">
        <f t="shared" ref="AF805" si="2388">AF804</f>
        <v>0</v>
      </c>
      <c r="AG805" s="425">
        <f t="shared" ref="AG805" si="2389">AG804</f>
        <v>0</v>
      </c>
      <c r="AH805" s="425">
        <f t="shared" ref="AH805" si="2390">AH804</f>
        <v>0</v>
      </c>
      <c r="AI805" s="425">
        <f t="shared" ref="AI805" si="2391">AI804</f>
        <v>0</v>
      </c>
      <c r="AJ805" s="425">
        <f t="shared" ref="AJ805" si="2392">AJ804</f>
        <v>0</v>
      </c>
      <c r="AK805" s="425">
        <f t="shared" ref="AK805" si="2393">AK804</f>
        <v>0</v>
      </c>
      <c r="AL805" s="425">
        <f t="shared" ref="AL805" si="2394">AL804</f>
        <v>0</v>
      </c>
      <c r="AM805" s="332"/>
    </row>
    <row r="806" spans="1:39" ht="15" hidden="1" outlineLevel="1">
      <c r="A806" s="554"/>
      <c r="B806" s="335"/>
      <c r="C806" s="333"/>
      <c r="D806" s="312"/>
      <c r="E806" s="312"/>
      <c r="F806" s="312"/>
      <c r="G806" s="312"/>
      <c r="H806" s="312"/>
      <c r="I806" s="312"/>
      <c r="J806" s="312"/>
      <c r="K806" s="312"/>
      <c r="L806" s="312"/>
      <c r="M806" s="312"/>
      <c r="N806" s="312"/>
      <c r="O806" s="312"/>
      <c r="P806" s="312"/>
      <c r="Q806" s="312"/>
      <c r="R806" s="312"/>
      <c r="S806" s="312"/>
      <c r="T806" s="312"/>
      <c r="U806" s="312"/>
      <c r="V806" s="312"/>
      <c r="W806" s="312"/>
      <c r="X806" s="312"/>
      <c r="Y806" s="430"/>
      <c r="Z806" s="431"/>
      <c r="AA806" s="430"/>
      <c r="AB806" s="430"/>
      <c r="AC806" s="430"/>
      <c r="AD806" s="430"/>
      <c r="AE806" s="430"/>
      <c r="AF806" s="430"/>
      <c r="AG806" s="430"/>
      <c r="AH806" s="430"/>
      <c r="AI806" s="430"/>
      <c r="AJ806" s="430"/>
      <c r="AK806" s="430"/>
      <c r="AL806" s="430"/>
      <c r="AM806" s="334"/>
    </row>
    <row r="807" spans="1:39" ht="30" hidden="1" outlineLevel="1">
      <c r="A807" s="554">
        <v>8</v>
      </c>
      <c r="B807" s="442" t="s">
        <v>102</v>
      </c>
      <c r="C807" s="312" t="s">
        <v>25</v>
      </c>
      <c r="D807" s="316"/>
      <c r="E807" s="316"/>
      <c r="F807" s="316"/>
      <c r="G807" s="316"/>
      <c r="H807" s="316"/>
      <c r="I807" s="316"/>
      <c r="J807" s="316"/>
      <c r="K807" s="316"/>
      <c r="L807" s="316"/>
      <c r="M807" s="316"/>
      <c r="N807" s="316">
        <v>12</v>
      </c>
      <c r="O807" s="316"/>
      <c r="P807" s="316"/>
      <c r="Q807" s="316"/>
      <c r="R807" s="316"/>
      <c r="S807" s="316"/>
      <c r="T807" s="316"/>
      <c r="U807" s="316"/>
      <c r="V807" s="316"/>
      <c r="W807" s="316"/>
      <c r="X807" s="316"/>
      <c r="Y807" s="429"/>
      <c r="Z807" s="429"/>
      <c r="AA807" s="429"/>
      <c r="AB807" s="429"/>
      <c r="AC807" s="429"/>
      <c r="AD807" s="429"/>
      <c r="AE807" s="429"/>
      <c r="AF807" s="429"/>
      <c r="AG807" s="429"/>
      <c r="AH807" s="429"/>
      <c r="AI807" s="429"/>
      <c r="AJ807" s="429"/>
      <c r="AK807" s="429"/>
      <c r="AL807" s="429"/>
      <c r="AM807" s="317">
        <f>SUM(Y807:AL807)</f>
        <v>0</v>
      </c>
    </row>
    <row r="808" spans="1:39" ht="15" hidden="1" outlineLevel="1">
      <c r="A808" s="554"/>
      <c r="B808" s="315" t="s">
        <v>345</v>
      </c>
      <c r="C808" s="312" t="s">
        <v>164</v>
      </c>
      <c r="D808" s="316"/>
      <c r="E808" s="316"/>
      <c r="F808" s="316"/>
      <c r="G808" s="316"/>
      <c r="H808" s="316"/>
      <c r="I808" s="316"/>
      <c r="J808" s="316"/>
      <c r="K808" s="316"/>
      <c r="L808" s="316"/>
      <c r="M808" s="316"/>
      <c r="N808" s="316">
        <f>N807</f>
        <v>12</v>
      </c>
      <c r="O808" s="316"/>
      <c r="P808" s="316"/>
      <c r="Q808" s="316"/>
      <c r="R808" s="316"/>
      <c r="S808" s="316"/>
      <c r="T808" s="316"/>
      <c r="U808" s="316"/>
      <c r="V808" s="316"/>
      <c r="W808" s="316"/>
      <c r="X808" s="316"/>
      <c r="Y808" s="425">
        <f>Y807</f>
        <v>0</v>
      </c>
      <c r="Z808" s="425">
        <f t="shared" ref="Z808" si="2395">Z807</f>
        <v>0</v>
      </c>
      <c r="AA808" s="425">
        <f t="shared" ref="AA808" si="2396">AA807</f>
        <v>0</v>
      </c>
      <c r="AB808" s="425">
        <f t="shared" ref="AB808" si="2397">AB807</f>
        <v>0</v>
      </c>
      <c r="AC808" s="425">
        <f t="shared" ref="AC808" si="2398">AC807</f>
        <v>0</v>
      </c>
      <c r="AD808" s="425">
        <f t="shared" ref="AD808" si="2399">AD807</f>
        <v>0</v>
      </c>
      <c r="AE808" s="425">
        <f t="shared" ref="AE808" si="2400">AE807</f>
        <v>0</v>
      </c>
      <c r="AF808" s="425">
        <f t="shared" ref="AF808" si="2401">AF807</f>
        <v>0</v>
      </c>
      <c r="AG808" s="425">
        <f t="shared" ref="AG808" si="2402">AG807</f>
        <v>0</v>
      </c>
      <c r="AH808" s="425">
        <f t="shared" ref="AH808" si="2403">AH807</f>
        <v>0</v>
      </c>
      <c r="AI808" s="425">
        <f t="shared" ref="AI808" si="2404">AI807</f>
        <v>0</v>
      </c>
      <c r="AJ808" s="425">
        <f t="shared" ref="AJ808" si="2405">AJ807</f>
        <v>0</v>
      </c>
      <c r="AK808" s="425">
        <f t="shared" ref="AK808" si="2406">AK807</f>
        <v>0</v>
      </c>
      <c r="AL808" s="425">
        <f t="shared" ref="AL808" si="2407">AL807</f>
        <v>0</v>
      </c>
      <c r="AM808" s="332"/>
    </row>
    <row r="809" spans="1:39" ht="15" hidden="1" outlineLevel="1">
      <c r="A809" s="554"/>
      <c r="B809" s="335"/>
      <c r="C809" s="333"/>
      <c r="D809" s="337"/>
      <c r="E809" s="337"/>
      <c r="F809" s="337"/>
      <c r="G809" s="337"/>
      <c r="H809" s="337"/>
      <c r="I809" s="337"/>
      <c r="J809" s="337"/>
      <c r="K809" s="337"/>
      <c r="L809" s="337"/>
      <c r="M809" s="337"/>
      <c r="N809" s="312"/>
      <c r="O809" s="337"/>
      <c r="P809" s="337"/>
      <c r="Q809" s="337"/>
      <c r="R809" s="337"/>
      <c r="S809" s="337"/>
      <c r="T809" s="337"/>
      <c r="U809" s="337"/>
      <c r="V809" s="337"/>
      <c r="W809" s="337"/>
      <c r="X809" s="337"/>
      <c r="Y809" s="430"/>
      <c r="Z809" s="431"/>
      <c r="AA809" s="430"/>
      <c r="AB809" s="430"/>
      <c r="AC809" s="430"/>
      <c r="AD809" s="430"/>
      <c r="AE809" s="430"/>
      <c r="AF809" s="430"/>
      <c r="AG809" s="430"/>
      <c r="AH809" s="430"/>
      <c r="AI809" s="430"/>
      <c r="AJ809" s="430"/>
      <c r="AK809" s="430"/>
      <c r="AL809" s="430"/>
      <c r="AM809" s="334"/>
    </row>
    <row r="810" spans="1:39" ht="30" hidden="1" outlineLevel="1">
      <c r="A810" s="554">
        <v>9</v>
      </c>
      <c r="B810" s="442" t="s">
        <v>103</v>
      </c>
      <c r="C810" s="312" t="s">
        <v>25</v>
      </c>
      <c r="D810" s="316"/>
      <c r="E810" s="316"/>
      <c r="F810" s="316"/>
      <c r="G810" s="316"/>
      <c r="H810" s="316"/>
      <c r="I810" s="316"/>
      <c r="J810" s="316"/>
      <c r="K810" s="316"/>
      <c r="L810" s="316"/>
      <c r="M810" s="316"/>
      <c r="N810" s="316">
        <v>12</v>
      </c>
      <c r="O810" s="316"/>
      <c r="P810" s="316"/>
      <c r="Q810" s="316"/>
      <c r="R810" s="316"/>
      <c r="S810" s="316"/>
      <c r="T810" s="316"/>
      <c r="U810" s="316"/>
      <c r="V810" s="316"/>
      <c r="W810" s="316"/>
      <c r="X810" s="316"/>
      <c r="Y810" s="429"/>
      <c r="Z810" s="429"/>
      <c r="AA810" s="429"/>
      <c r="AB810" s="429"/>
      <c r="AC810" s="429"/>
      <c r="AD810" s="429"/>
      <c r="AE810" s="429"/>
      <c r="AF810" s="429"/>
      <c r="AG810" s="429"/>
      <c r="AH810" s="429"/>
      <c r="AI810" s="429"/>
      <c r="AJ810" s="429"/>
      <c r="AK810" s="429"/>
      <c r="AL810" s="429"/>
      <c r="AM810" s="317">
        <f>SUM(Y810:AL810)</f>
        <v>0</v>
      </c>
    </row>
    <row r="811" spans="1:39" ht="15" hidden="1" outlineLevel="1">
      <c r="A811" s="554"/>
      <c r="B811" s="315" t="s">
        <v>345</v>
      </c>
      <c r="C811" s="312" t="s">
        <v>164</v>
      </c>
      <c r="D811" s="316"/>
      <c r="E811" s="316"/>
      <c r="F811" s="316"/>
      <c r="G811" s="316"/>
      <c r="H811" s="316"/>
      <c r="I811" s="316"/>
      <c r="J811" s="316"/>
      <c r="K811" s="316"/>
      <c r="L811" s="316"/>
      <c r="M811" s="316"/>
      <c r="N811" s="316">
        <f>N810</f>
        <v>12</v>
      </c>
      <c r="O811" s="316"/>
      <c r="P811" s="316"/>
      <c r="Q811" s="316"/>
      <c r="R811" s="316"/>
      <c r="S811" s="316"/>
      <c r="T811" s="316"/>
      <c r="U811" s="316"/>
      <c r="V811" s="316"/>
      <c r="W811" s="316"/>
      <c r="X811" s="316"/>
      <c r="Y811" s="425">
        <f>Y810</f>
        <v>0</v>
      </c>
      <c r="Z811" s="425">
        <f t="shared" ref="Z811" si="2408">Z810</f>
        <v>0</v>
      </c>
      <c r="AA811" s="425">
        <f t="shared" ref="AA811" si="2409">AA810</f>
        <v>0</v>
      </c>
      <c r="AB811" s="425">
        <f t="shared" ref="AB811" si="2410">AB810</f>
        <v>0</v>
      </c>
      <c r="AC811" s="425">
        <f t="shared" ref="AC811" si="2411">AC810</f>
        <v>0</v>
      </c>
      <c r="AD811" s="425">
        <f t="shared" ref="AD811" si="2412">AD810</f>
        <v>0</v>
      </c>
      <c r="AE811" s="425">
        <f t="shared" ref="AE811" si="2413">AE810</f>
        <v>0</v>
      </c>
      <c r="AF811" s="425">
        <f t="shared" ref="AF811" si="2414">AF810</f>
        <v>0</v>
      </c>
      <c r="AG811" s="425">
        <f t="shared" ref="AG811" si="2415">AG810</f>
        <v>0</v>
      </c>
      <c r="AH811" s="425">
        <f t="shared" ref="AH811" si="2416">AH810</f>
        <v>0</v>
      </c>
      <c r="AI811" s="425">
        <f t="shared" ref="AI811" si="2417">AI810</f>
        <v>0</v>
      </c>
      <c r="AJ811" s="425">
        <f t="shared" ref="AJ811" si="2418">AJ810</f>
        <v>0</v>
      </c>
      <c r="AK811" s="425">
        <f t="shared" ref="AK811" si="2419">AK810</f>
        <v>0</v>
      </c>
      <c r="AL811" s="425">
        <f t="shared" ref="AL811" si="2420">AL810</f>
        <v>0</v>
      </c>
      <c r="AM811" s="332"/>
    </row>
    <row r="812" spans="1:39" ht="15" hidden="1" outlineLevel="1">
      <c r="A812" s="554"/>
      <c r="B812" s="335"/>
      <c r="C812" s="333"/>
      <c r="D812" s="337"/>
      <c r="E812" s="337"/>
      <c r="F812" s="337"/>
      <c r="G812" s="337"/>
      <c r="H812" s="337"/>
      <c r="I812" s="337"/>
      <c r="J812" s="337"/>
      <c r="K812" s="337"/>
      <c r="L812" s="337"/>
      <c r="M812" s="337"/>
      <c r="N812" s="312"/>
      <c r="O812" s="337"/>
      <c r="P812" s="337"/>
      <c r="Q812" s="337"/>
      <c r="R812" s="337"/>
      <c r="S812" s="337"/>
      <c r="T812" s="337"/>
      <c r="U812" s="337"/>
      <c r="V812" s="337"/>
      <c r="W812" s="337"/>
      <c r="X812" s="337"/>
      <c r="Y812" s="430"/>
      <c r="Z812" s="430"/>
      <c r="AA812" s="430"/>
      <c r="AB812" s="430"/>
      <c r="AC812" s="430"/>
      <c r="AD812" s="430"/>
      <c r="AE812" s="430"/>
      <c r="AF812" s="430"/>
      <c r="AG812" s="430"/>
      <c r="AH812" s="430"/>
      <c r="AI812" s="430"/>
      <c r="AJ812" s="430"/>
      <c r="AK812" s="430"/>
      <c r="AL812" s="430"/>
      <c r="AM812" s="334"/>
    </row>
    <row r="813" spans="1:39" ht="30" hidden="1" outlineLevel="1">
      <c r="A813" s="554">
        <v>10</v>
      </c>
      <c r="B813" s="442" t="s">
        <v>104</v>
      </c>
      <c r="C813" s="312" t="s">
        <v>25</v>
      </c>
      <c r="D813" s="316"/>
      <c r="E813" s="316"/>
      <c r="F813" s="316"/>
      <c r="G813" s="316"/>
      <c r="H813" s="316"/>
      <c r="I813" s="316"/>
      <c r="J813" s="316"/>
      <c r="K813" s="316"/>
      <c r="L813" s="316"/>
      <c r="M813" s="316"/>
      <c r="N813" s="316">
        <v>3</v>
      </c>
      <c r="O813" s="316"/>
      <c r="P813" s="316"/>
      <c r="Q813" s="316"/>
      <c r="R813" s="316"/>
      <c r="S813" s="316"/>
      <c r="T813" s="316"/>
      <c r="U813" s="316"/>
      <c r="V813" s="316"/>
      <c r="W813" s="316"/>
      <c r="X813" s="316"/>
      <c r="Y813" s="429"/>
      <c r="Z813" s="429"/>
      <c r="AA813" s="429"/>
      <c r="AB813" s="429"/>
      <c r="AC813" s="429"/>
      <c r="AD813" s="429"/>
      <c r="AE813" s="429"/>
      <c r="AF813" s="429"/>
      <c r="AG813" s="429"/>
      <c r="AH813" s="429"/>
      <c r="AI813" s="429"/>
      <c r="AJ813" s="429"/>
      <c r="AK813" s="429"/>
      <c r="AL813" s="429"/>
      <c r="AM813" s="317">
        <f>SUM(Y813:AL813)</f>
        <v>0</v>
      </c>
    </row>
    <row r="814" spans="1:39" ht="15" hidden="1" outlineLevel="1">
      <c r="A814" s="554"/>
      <c r="B814" s="315" t="s">
        <v>345</v>
      </c>
      <c r="C814" s="312" t="s">
        <v>164</v>
      </c>
      <c r="D814" s="316"/>
      <c r="E814" s="316"/>
      <c r="F814" s="316"/>
      <c r="G814" s="316"/>
      <c r="H814" s="316"/>
      <c r="I814" s="316"/>
      <c r="J814" s="316"/>
      <c r="K814" s="316"/>
      <c r="L814" s="316"/>
      <c r="M814" s="316"/>
      <c r="N814" s="316">
        <f>N813</f>
        <v>3</v>
      </c>
      <c r="O814" s="316"/>
      <c r="P814" s="316"/>
      <c r="Q814" s="316"/>
      <c r="R814" s="316"/>
      <c r="S814" s="316"/>
      <c r="T814" s="316"/>
      <c r="U814" s="316"/>
      <c r="V814" s="316"/>
      <c r="W814" s="316"/>
      <c r="X814" s="316"/>
      <c r="Y814" s="425">
        <f>Y813</f>
        <v>0</v>
      </c>
      <c r="Z814" s="425">
        <f t="shared" ref="Z814" si="2421">Z813</f>
        <v>0</v>
      </c>
      <c r="AA814" s="425">
        <f t="shared" ref="AA814" si="2422">AA813</f>
        <v>0</v>
      </c>
      <c r="AB814" s="425">
        <f t="shared" ref="AB814" si="2423">AB813</f>
        <v>0</v>
      </c>
      <c r="AC814" s="425">
        <f t="shared" ref="AC814" si="2424">AC813</f>
        <v>0</v>
      </c>
      <c r="AD814" s="425">
        <f t="shared" ref="AD814" si="2425">AD813</f>
        <v>0</v>
      </c>
      <c r="AE814" s="425">
        <f t="shared" ref="AE814" si="2426">AE813</f>
        <v>0</v>
      </c>
      <c r="AF814" s="425">
        <f t="shared" ref="AF814" si="2427">AF813</f>
        <v>0</v>
      </c>
      <c r="AG814" s="425">
        <f t="shared" ref="AG814" si="2428">AG813</f>
        <v>0</v>
      </c>
      <c r="AH814" s="425">
        <f t="shared" ref="AH814" si="2429">AH813</f>
        <v>0</v>
      </c>
      <c r="AI814" s="425">
        <f t="shared" ref="AI814" si="2430">AI813</f>
        <v>0</v>
      </c>
      <c r="AJ814" s="425">
        <f t="shared" ref="AJ814" si="2431">AJ813</f>
        <v>0</v>
      </c>
      <c r="AK814" s="425">
        <f t="shared" ref="AK814" si="2432">AK813</f>
        <v>0</v>
      </c>
      <c r="AL814" s="425">
        <f t="shared" ref="AL814" si="2433">AL813</f>
        <v>0</v>
      </c>
      <c r="AM814" s="332"/>
    </row>
    <row r="815" spans="1:39" ht="15" hidden="1" outlineLevel="1">
      <c r="A815" s="554"/>
      <c r="B815" s="335"/>
      <c r="C815" s="333"/>
      <c r="D815" s="337"/>
      <c r="E815" s="337"/>
      <c r="F815" s="337"/>
      <c r="G815" s="337"/>
      <c r="H815" s="337"/>
      <c r="I815" s="337"/>
      <c r="J815" s="337"/>
      <c r="K815" s="337"/>
      <c r="L815" s="337"/>
      <c r="M815" s="337"/>
      <c r="N815" s="312"/>
      <c r="O815" s="337"/>
      <c r="P815" s="337"/>
      <c r="Q815" s="337"/>
      <c r="R815" s="337"/>
      <c r="S815" s="337"/>
      <c r="T815" s="337"/>
      <c r="U815" s="337"/>
      <c r="V815" s="337"/>
      <c r="W815" s="337"/>
      <c r="X815" s="337"/>
      <c r="Y815" s="430"/>
      <c r="Z815" s="431"/>
      <c r="AA815" s="430"/>
      <c r="AB815" s="430"/>
      <c r="AC815" s="430"/>
      <c r="AD815" s="430"/>
      <c r="AE815" s="430"/>
      <c r="AF815" s="430"/>
      <c r="AG815" s="430"/>
      <c r="AH815" s="430"/>
      <c r="AI815" s="430"/>
      <c r="AJ815" s="430"/>
      <c r="AK815" s="430"/>
      <c r="AL815" s="430"/>
      <c r="AM815" s="334"/>
    </row>
    <row r="816" spans="1:39" ht="15.6" hidden="1" outlineLevel="1">
      <c r="A816" s="554"/>
      <c r="B816" s="309" t="s">
        <v>10</v>
      </c>
      <c r="C816" s="310"/>
      <c r="D816" s="310"/>
      <c r="E816" s="310"/>
      <c r="F816" s="310"/>
      <c r="G816" s="310"/>
      <c r="H816" s="310"/>
      <c r="I816" s="310"/>
      <c r="J816" s="310"/>
      <c r="K816" s="310"/>
      <c r="L816" s="310"/>
      <c r="M816" s="310"/>
      <c r="N816" s="311"/>
      <c r="O816" s="310"/>
      <c r="P816" s="310"/>
      <c r="Q816" s="310"/>
      <c r="R816" s="310"/>
      <c r="S816" s="310"/>
      <c r="T816" s="310"/>
      <c r="U816" s="310"/>
      <c r="V816" s="310"/>
      <c r="W816" s="310"/>
      <c r="X816" s="310"/>
      <c r="Y816" s="428"/>
      <c r="Z816" s="428"/>
      <c r="AA816" s="428"/>
      <c r="AB816" s="428"/>
      <c r="AC816" s="428"/>
      <c r="AD816" s="428"/>
      <c r="AE816" s="428"/>
      <c r="AF816" s="428"/>
      <c r="AG816" s="428"/>
      <c r="AH816" s="428"/>
      <c r="AI816" s="428"/>
      <c r="AJ816" s="428"/>
      <c r="AK816" s="428"/>
      <c r="AL816" s="428"/>
      <c r="AM816" s="313"/>
    </row>
    <row r="817" spans="1:39" ht="30" hidden="1" outlineLevel="1">
      <c r="A817" s="554">
        <v>11</v>
      </c>
      <c r="B817" s="442" t="s">
        <v>105</v>
      </c>
      <c r="C817" s="312" t="s">
        <v>25</v>
      </c>
      <c r="D817" s="316"/>
      <c r="E817" s="316"/>
      <c r="F817" s="316"/>
      <c r="G817" s="316"/>
      <c r="H817" s="316"/>
      <c r="I817" s="316"/>
      <c r="J817" s="316"/>
      <c r="K817" s="316"/>
      <c r="L817" s="316"/>
      <c r="M817" s="316"/>
      <c r="N817" s="316">
        <v>12</v>
      </c>
      <c r="O817" s="316"/>
      <c r="P817" s="316"/>
      <c r="Q817" s="316"/>
      <c r="R817" s="316"/>
      <c r="S817" s="316"/>
      <c r="T817" s="316"/>
      <c r="U817" s="316"/>
      <c r="V817" s="316"/>
      <c r="W817" s="316"/>
      <c r="X817" s="316"/>
      <c r="Y817" s="440"/>
      <c r="Z817" s="429"/>
      <c r="AA817" s="429"/>
      <c r="AB817" s="429"/>
      <c r="AC817" s="429"/>
      <c r="AD817" s="429"/>
      <c r="AE817" s="429"/>
      <c r="AF817" s="429"/>
      <c r="AG817" s="429"/>
      <c r="AH817" s="429"/>
      <c r="AI817" s="429"/>
      <c r="AJ817" s="429"/>
      <c r="AK817" s="429"/>
      <c r="AL817" s="429"/>
      <c r="AM817" s="317">
        <f>SUM(Y817:AL817)</f>
        <v>0</v>
      </c>
    </row>
    <row r="818" spans="1:39" ht="15" hidden="1" outlineLevel="1">
      <c r="A818" s="554"/>
      <c r="B818" s="315" t="s">
        <v>345</v>
      </c>
      <c r="C818" s="312" t="s">
        <v>164</v>
      </c>
      <c r="D818" s="316"/>
      <c r="E818" s="316"/>
      <c r="F818" s="316"/>
      <c r="G818" s="316"/>
      <c r="H818" s="316"/>
      <c r="I818" s="316"/>
      <c r="J818" s="316"/>
      <c r="K818" s="316"/>
      <c r="L818" s="316"/>
      <c r="M818" s="316"/>
      <c r="N818" s="316">
        <f>N817</f>
        <v>12</v>
      </c>
      <c r="O818" s="316"/>
      <c r="P818" s="316"/>
      <c r="Q818" s="316"/>
      <c r="R818" s="316"/>
      <c r="S818" s="316"/>
      <c r="T818" s="316"/>
      <c r="U818" s="316"/>
      <c r="V818" s="316"/>
      <c r="W818" s="316"/>
      <c r="X818" s="316"/>
      <c r="Y818" s="425">
        <f>Y817</f>
        <v>0</v>
      </c>
      <c r="Z818" s="425">
        <f t="shared" ref="Z818" si="2434">Z817</f>
        <v>0</v>
      </c>
      <c r="AA818" s="425">
        <f t="shared" ref="AA818" si="2435">AA817</f>
        <v>0</v>
      </c>
      <c r="AB818" s="425">
        <f t="shared" ref="AB818" si="2436">AB817</f>
        <v>0</v>
      </c>
      <c r="AC818" s="425">
        <f t="shared" ref="AC818" si="2437">AC817</f>
        <v>0</v>
      </c>
      <c r="AD818" s="425">
        <f t="shared" ref="AD818" si="2438">AD817</f>
        <v>0</v>
      </c>
      <c r="AE818" s="425">
        <f t="shared" ref="AE818" si="2439">AE817</f>
        <v>0</v>
      </c>
      <c r="AF818" s="425">
        <f t="shared" ref="AF818" si="2440">AF817</f>
        <v>0</v>
      </c>
      <c r="AG818" s="425">
        <f t="shared" ref="AG818" si="2441">AG817</f>
        <v>0</v>
      </c>
      <c r="AH818" s="425">
        <f t="shared" ref="AH818" si="2442">AH817</f>
        <v>0</v>
      </c>
      <c r="AI818" s="425">
        <f t="shared" ref="AI818" si="2443">AI817</f>
        <v>0</v>
      </c>
      <c r="AJ818" s="425">
        <f t="shared" ref="AJ818" si="2444">AJ817</f>
        <v>0</v>
      </c>
      <c r="AK818" s="425">
        <f t="shared" ref="AK818" si="2445">AK817</f>
        <v>0</v>
      </c>
      <c r="AL818" s="425">
        <f t="shared" ref="AL818" si="2446">AL817</f>
        <v>0</v>
      </c>
      <c r="AM818" s="318"/>
    </row>
    <row r="819" spans="1:39" ht="15" hidden="1" outlineLevel="1">
      <c r="A819" s="554"/>
      <c r="B819" s="336"/>
      <c r="C819" s="326"/>
      <c r="D819" s="312"/>
      <c r="E819" s="312"/>
      <c r="F819" s="312"/>
      <c r="G819" s="312"/>
      <c r="H819" s="312"/>
      <c r="I819" s="312"/>
      <c r="J819" s="312"/>
      <c r="K819" s="312"/>
      <c r="L819" s="312"/>
      <c r="M819" s="312"/>
      <c r="N819" s="312"/>
      <c r="O819" s="312"/>
      <c r="P819" s="312"/>
      <c r="Q819" s="312"/>
      <c r="R819" s="312"/>
      <c r="S819" s="312"/>
      <c r="T819" s="312"/>
      <c r="U819" s="312"/>
      <c r="V819" s="312"/>
      <c r="W819" s="312"/>
      <c r="X819" s="312"/>
      <c r="Y819" s="426"/>
      <c r="Z819" s="435"/>
      <c r="AA819" s="435"/>
      <c r="AB819" s="435"/>
      <c r="AC819" s="435"/>
      <c r="AD819" s="435"/>
      <c r="AE819" s="435"/>
      <c r="AF819" s="435"/>
      <c r="AG819" s="435"/>
      <c r="AH819" s="435"/>
      <c r="AI819" s="435"/>
      <c r="AJ819" s="435"/>
      <c r="AK819" s="435"/>
      <c r="AL819" s="435"/>
      <c r="AM819" s="327"/>
    </row>
    <row r="820" spans="1:39" ht="30" hidden="1" outlineLevel="1">
      <c r="A820" s="554">
        <v>12</v>
      </c>
      <c r="B820" s="442" t="s">
        <v>106</v>
      </c>
      <c r="C820" s="312" t="s">
        <v>25</v>
      </c>
      <c r="D820" s="316"/>
      <c r="E820" s="316"/>
      <c r="F820" s="316"/>
      <c r="G820" s="316"/>
      <c r="H820" s="316"/>
      <c r="I820" s="316"/>
      <c r="J820" s="316"/>
      <c r="K820" s="316"/>
      <c r="L820" s="316"/>
      <c r="M820" s="316"/>
      <c r="N820" s="316">
        <v>12</v>
      </c>
      <c r="O820" s="316"/>
      <c r="P820" s="316"/>
      <c r="Q820" s="316"/>
      <c r="R820" s="316"/>
      <c r="S820" s="316"/>
      <c r="T820" s="316"/>
      <c r="U820" s="316"/>
      <c r="V820" s="316"/>
      <c r="W820" s="316"/>
      <c r="X820" s="316"/>
      <c r="Y820" s="424"/>
      <c r="Z820" s="429"/>
      <c r="AA820" s="429"/>
      <c r="AB820" s="429"/>
      <c r="AC820" s="429"/>
      <c r="AD820" s="429"/>
      <c r="AE820" s="429"/>
      <c r="AF820" s="429"/>
      <c r="AG820" s="429"/>
      <c r="AH820" s="429"/>
      <c r="AI820" s="429"/>
      <c r="AJ820" s="429"/>
      <c r="AK820" s="429"/>
      <c r="AL820" s="429"/>
      <c r="AM820" s="317">
        <f>SUM(Y820:AL820)</f>
        <v>0</v>
      </c>
    </row>
    <row r="821" spans="1:39" ht="15" hidden="1" outlineLevel="1">
      <c r="A821" s="554"/>
      <c r="B821" s="315" t="s">
        <v>345</v>
      </c>
      <c r="C821" s="312" t="s">
        <v>164</v>
      </c>
      <c r="D821" s="316"/>
      <c r="E821" s="316"/>
      <c r="F821" s="316"/>
      <c r="G821" s="316"/>
      <c r="H821" s="316"/>
      <c r="I821" s="316"/>
      <c r="J821" s="316"/>
      <c r="K821" s="316"/>
      <c r="L821" s="316"/>
      <c r="M821" s="316"/>
      <c r="N821" s="316">
        <f>N820</f>
        <v>12</v>
      </c>
      <c r="O821" s="316"/>
      <c r="P821" s="316"/>
      <c r="Q821" s="316"/>
      <c r="R821" s="316"/>
      <c r="S821" s="316"/>
      <c r="T821" s="316"/>
      <c r="U821" s="316"/>
      <c r="V821" s="316"/>
      <c r="W821" s="316"/>
      <c r="X821" s="316"/>
      <c r="Y821" s="425">
        <f>Y820</f>
        <v>0</v>
      </c>
      <c r="Z821" s="425">
        <f t="shared" ref="Z821" si="2447">Z820</f>
        <v>0</v>
      </c>
      <c r="AA821" s="425">
        <f t="shared" ref="AA821" si="2448">AA820</f>
        <v>0</v>
      </c>
      <c r="AB821" s="425">
        <f t="shared" ref="AB821" si="2449">AB820</f>
        <v>0</v>
      </c>
      <c r="AC821" s="425">
        <f t="shared" ref="AC821" si="2450">AC820</f>
        <v>0</v>
      </c>
      <c r="AD821" s="425">
        <f t="shared" ref="AD821" si="2451">AD820</f>
        <v>0</v>
      </c>
      <c r="AE821" s="425">
        <f t="shared" ref="AE821" si="2452">AE820</f>
        <v>0</v>
      </c>
      <c r="AF821" s="425">
        <f t="shared" ref="AF821" si="2453">AF820</f>
        <v>0</v>
      </c>
      <c r="AG821" s="425">
        <f t="shared" ref="AG821" si="2454">AG820</f>
        <v>0</v>
      </c>
      <c r="AH821" s="425">
        <f t="shared" ref="AH821" si="2455">AH820</f>
        <v>0</v>
      </c>
      <c r="AI821" s="425">
        <f t="shared" ref="AI821" si="2456">AI820</f>
        <v>0</v>
      </c>
      <c r="AJ821" s="425">
        <f t="shared" ref="AJ821" si="2457">AJ820</f>
        <v>0</v>
      </c>
      <c r="AK821" s="425">
        <f t="shared" ref="AK821" si="2458">AK820</f>
        <v>0</v>
      </c>
      <c r="AL821" s="425">
        <f t="shared" ref="AL821" si="2459">AL820</f>
        <v>0</v>
      </c>
      <c r="AM821" s="318"/>
    </row>
    <row r="822" spans="1:39" ht="15" hidden="1" outlineLevel="1">
      <c r="A822" s="554"/>
      <c r="B822" s="336"/>
      <c r="C822" s="326"/>
      <c r="D822" s="312"/>
      <c r="E822" s="312"/>
      <c r="F822" s="312"/>
      <c r="G822" s="312"/>
      <c r="H822" s="312"/>
      <c r="I822" s="312"/>
      <c r="J822" s="312"/>
      <c r="K822" s="312"/>
      <c r="L822" s="312"/>
      <c r="M822" s="312"/>
      <c r="N822" s="312"/>
      <c r="O822" s="312"/>
      <c r="P822" s="312"/>
      <c r="Q822" s="312"/>
      <c r="R822" s="312"/>
      <c r="S822" s="312"/>
      <c r="T822" s="312"/>
      <c r="U822" s="312"/>
      <c r="V822" s="312"/>
      <c r="W822" s="312"/>
      <c r="X822" s="312"/>
      <c r="Y822" s="436"/>
      <c r="Z822" s="436"/>
      <c r="AA822" s="426"/>
      <c r="AB822" s="426"/>
      <c r="AC822" s="426"/>
      <c r="AD822" s="426"/>
      <c r="AE822" s="426"/>
      <c r="AF822" s="426"/>
      <c r="AG822" s="426"/>
      <c r="AH822" s="426"/>
      <c r="AI822" s="426"/>
      <c r="AJ822" s="426"/>
      <c r="AK822" s="426"/>
      <c r="AL822" s="426"/>
      <c r="AM822" s="327"/>
    </row>
    <row r="823" spans="1:39" ht="30" hidden="1" outlineLevel="1">
      <c r="A823" s="554">
        <v>13</v>
      </c>
      <c r="B823" s="442" t="s">
        <v>107</v>
      </c>
      <c r="C823" s="312" t="s">
        <v>25</v>
      </c>
      <c r="D823" s="316"/>
      <c r="E823" s="316"/>
      <c r="F823" s="316"/>
      <c r="G823" s="316"/>
      <c r="H823" s="316"/>
      <c r="I823" s="316"/>
      <c r="J823" s="316"/>
      <c r="K823" s="316"/>
      <c r="L823" s="316"/>
      <c r="M823" s="316"/>
      <c r="N823" s="316">
        <v>12</v>
      </c>
      <c r="O823" s="316"/>
      <c r="P823" s="316"/>
      <c r="Q823" s="316"/>
      <c r="R823" s="316"/>
      <c r="S823" s="316"/>
      <c r="T823" s="316"/>
      <c r="U823" s="316"/>
      <c r="V823" s="316"/>
      <c r="W823" s="316"/>
      <c r="X823" s="316"/>
      <c r="Y823" s="424"/>
      <c r="Z823" s="429"/>
      <c r="AA823" s="429"/>
      <c r="AB823" s="429"/>
      <c r="AC823" s="429"/>
      <c r="AD823" s="429"/>
      <c r="AE823" s="429"/>
      <c r="AF823" s="429"/>
      <c r="AG823" s="429"/>
      <c r="AH823" s="429"/>
      <c r="AI823" s="429"/>
      <c r="AJ823" s="429"/>
      <c r="AK823" s="429"/>
      <c r="AL823" s="429"/>
      <c r="AM823" s="317">
        <f>SUM(Y823:AL823)</f>
        <v>0</v>
      </c>
    </row>
    <row r="824" spans="1:39" ht="15" hidden="1" outlineLevel="1">
      <c r="A824" s="554"/>
      <c r="B824" s="315" t="s">
        <v>345</v>
      </c>
      <c r="C824" s="312" t="s">
        <v>164</v>
      </c>
      <c r="D824" s="316"/>
      <c r="E824" s="316"/>
      <c r="F824" s="316"/>
      <c r="G824" s="316"/>
      <c r="H824" s="316"/>
      <c r="I824" s="316"/>
      <c r="J824" s="316"/>
      <c r="K824" s="316"/>
      <c r="L824" s="316"/>
      <c r="M824" s="316"/>
      <c r="N824" s="316">
        <f>N823</f>
        <v>12</v>
      </c>
      <c r="O824" s="316"/>
      <c r="P824" s="316"/>
      <c r="Q824" s="316"/>
      <c r="R824" s="316"/>
      <c r="S824" s="316"/>
      <c r="T824" s="316"/>
      <c r="U824" s="316"/>
      <c r="V824" s="316"/>
      <c r="W824" s="316"/>
      <c r="X824" s="316"/>
      <c r="Y824" s="425">
        <f>Y823</f>
        <v>0</v>
      </c>
      <c r="Z824" s="425">
        <f t="shared" ref="Z824" si="2460">Z823</f>
        <v>0</v>
      </c>
      <c r="AA824" s="425">
        <f t="shared" ref="AA824" si="2461">AA823</f>
        <v>0</v>
      </c>
      <c r="AB824" s="425">
        <f t="shared" ref="AB824" si="2462">AB823</f>
        <v>0</v>
      </c>
      <c r="AC824" s="425">
        <f t="shared" ref="AC824" si="2463">AC823</f>
        <v>0</v>
      </c>
      <c r="AD824" s="425">
        <f t="shared" ref="AD824" si="2464">AD823</f>
        <v>0</v>
      </c>
      <c r="AE824" s="425">
        <f t="shared" ref="AE824" si="2465">AE823</f>
        <v>0</v>
      </c>
      <c r="AF824" s="425">
        <f t="shared" ref="AF824" si="2466">AF823</f>
        <v>0</v>
      </c>
      <c r="AG824" s="425">
        <f t="shared" ref="AG824" si="2467">AG823</f>
        <v>0</v>
      </c>
      <c r="AH824" s="425">
        <f t="shared" ref="AH824" si="2468">AH823</f>
        <v>0</v>
      </c>
      <c r="AI824" s="425">
        <f t="shared" ref="AI824" si="2469">AI823</f>
        <v>0</v>
      </c>
      <c r="AJ824" s="425">
        <f t="shared" ref="AJ824" si="2470">AJ823</f>
        <v>0</v>
      </c>
      <c r="AK824" s="425">
        <f t="shared" ref="AK824" si="2471">AK823</f>
        <v>0</v>
      </c>
      <c r="AL824" s="425">
        <f t="shared" ref="AL824" si="2472">AL823</f>
        <v>0</v>
      </c>
      <c r="AM824" s="327"/>
    </row>
    <row r="825" spans="1:39" ht="15" hidden="1" outlineLevel="1">
      <c r="A825" s="554"/>
      <c r="B825" s="336"/>
      <c r="C825" s="326"/>
      <c r="D825" s="312"/>
      <c r="E825" s="312"/>
      <c r="F825" s="312"/>
      <c r="G825" s="312"/>
      <c r="H825" s="312"/>
      <c r="I825" s="312"/>
      <c r="J825" s="312"/>
      <c r="K825" s="312"/>
      <c r="L825" s="312"/>
      <c r="M825" s="312"/>
      <c r="N825" s="312"/>
      <c r="O825" s="312"/>
      <c r="P825" s="312"/>
      <c r="Q825" s="312"/>
      <c r="R825" s="312"/>
      <c r="S825" s="312"/>
      <c r="T825" s="312"/>
      <c r="U825" s="312"/>
      <c r="V825" s="312"/>
      <c r="W825" s="312"/>
      <c r="X825" s="312"/>
      <c r="Y825" s="426"/>
      <c r="Z825" s="426"/>
      <c r="AA825" s="426"/>
      <c r="AB825" s="426"/>
      <c r="AC825" s="426"/>
      <c r="AD825" s="426"/>
      <c r="AE825" s="426"/>
      <c r="AF825" s="426"/>
      <c r="AG825" s="426"/>
      <c r="AH825" s="426"/>
      <c r="AI825" s="426"/>
      <c r="AJ825" s="426"/>
      <c r="AK825" s="426"/>
      <c r="AL825" s="426"/>
      <c r="AM825" s="327"/>
    </row>
    <row r="826" spans="1:39" ht="15.6" hidden="1" outlineLevel="1">
      <c r="A826" s="554"/>
      <c r="B826" s="309" t="s">
        <v>108</v>
      </c>
      <c r="C826" s="310"/>
      <c r="D826" s="311"/>
      <c r="E826" s="311"/>
      <c r="F826" s="311"/>
      <c r="G826" s="311"/>
      <c r="H826" s="311"/>
      <c r="I826" s="311"/>
      <c r="J826" s="311"/>
      <c r="K826" s="311"/>
      <c r="L826" s="311"/>
      <c r="M826" s="311"/>
      <c r="N826" s="311"/>
      <c r="O826" s="311"/>
      <c r="P826" s="310"/>
      <c r="Q826" s="310"/>
      <c r="R826" s="310"/>
      <c r="S826" s="310"/>
      <c r="T826" s="310"/>
      <c r="U826" s="310"/>
      <c r="V826" s="310"/>
      <c r="W826" s="310"/>
      <c r="X826" s="310"/>
      <c r="Y826" s="428"/>
      <c r="Z826" s="428"/>
      <c r="AA826" s="428"/>
      <c r="AB826" s="428"/>
      <c r="AC826" s="428"/>
      <c r="AD826" s="428"/>
      <c r="AE826" s="428"/>
      <c r="AF826" s="428"/>
      <c r="AG826" s="428"/>
      <c r="AH826" s="428"/>
      <c r="AI826" s="428"/>
      <c r="AJ826" s="428"/>
      <c r="AK826" s="428"/>
      <c r="AL826" s="428"/>
      <c r="AM826" s="313"/>
    </row>
    <row r="827" spans="1:39" ht="15" hidden="1" outlineLevel="1">
      <c r="A827" s="554">
        <v>14</v>
      </c>
      <c r="B827" s="336" t="s">
        <v>109</v>
      </c>
      <c r="C827" s="312" t="s">
        <v>25</v>
      </c>
      <c r="D827" s="316"/>
      <c r="E827" s="316"/>
      <c r="F827" s="316"/>
      <c r="G827" s="316"/>
      <c r="H827" s="316"/>
      <c r="I827" s="316"/>
      <c r="J827" s="316"/>
      <c r="K827" s="316"/>
      <c r="L827" s="316"/>
      <c r="M827" s="316"/>
      <c r="N827" s="316">
        <v>12</v>
      </c>
      <c r="O827" s="316"/>
      <c r="P827" s="316"/>
      <c r="Q827" s="316"/>
      <c r="R827" s="316"/>
      <c r="S827" s="316"/>
      <c r="T827" s="316"/>
      <c r="U827" s="316"/>
      <c r="V827" s="316"/>
      <c r="W827" s="316"/>
      <c r="X827" s="316"/>
      <c r="Y827" s="429"/>
      <c r="Z827" s="429"/>
      <c r="AA827" s="429"/>
      <c r="AB827" s="429"/>
      <c r="AC827" s="429"/>
      <c r="AD827" s="429"/>
      <c r="AE827" s="429"/>
      <c r="AF827" s="424"/>
      <c r="AG827" s="424"/>
      <c r="AH827" s="424"/>
      <c r="AI827" s="424"/>
      <c r="AJ827" s="424"/>
      <c r="AK827" s="424"/>
      <c r="AL827" s="424"/>
      <c r="AM827" s="317">
        <f>SUM(Y827:AL827)</f>
        <v>0</v>
      </c>
    </row>
    <row r="828" spans="1:39" ht="15" hidden="1" outlineLevel="1">
      <c r="A828" s="554"/>
      <c r="B828" s="315" t="s">
        <v>345</v>
      </c>
      <c r="C828" s="312" t="s">
        <v>164</v>
      </c>
      <c r="D828" s="316"/>
      <c r="E828" s="316"/>
      <c r="F828" s="316"/>
      <c r="G828" s="316"/>
      <c r="H828" s="316"/>
      <c r="I828" s="316"/>
      <c r="J828" s="316"/>
      <c r="K828" s="316"/>
      <c r="L828" s="316"/>
      <c r="M828" s="316"/>
      <c r="N828" s="316">
        <f>N827</f>
        <v>12</v>
      </c>
      <c r="O828" s="316"/>
      <c r="P828" s="316"/>
      <c r="Q828" s="316"/>
      <c r="R828" s="316"/>
      <c r="S828" s="316"/>
      <c r="T828" s="316"/>
      <c r="U828" s="316"/>
      <c r="V828" s="316"/>
      <c r="W828" s="316"/>
      <c r="X828" s="316"/>
      <c r="Y828" s="425">
        <f>Y827</f>
        <v>0</v>
      </c>
      <c r="Z828" s="425">
        <f t="shared" ref="Z828" si="2473">Z827</f>
        <v>0</v>
      </c>
      <c r="AA828" s="425">
        <f t="shared" ref="AA828" si="2474">AA827</f>
        <v>0</v>
      </c>
      <c r="AB828" s="425">
        <f t="shared" ref="AB828" si="2475">AB827</f>
        <v>0</v>
      </c>
      <c r="AC828" s="425">
        <f t="shared" ref="AC828" si="2476">AC827</f>
        <v>0</v>
      </c>
      <c r="AD828" s="425">
        <f t="shared" ref="AD828" si="2477">AD827</f>
        <v>0</v>
      </c>
      <c r="AE828" s="425">
        <f t="shared" ref="AE828" si="2478">AE827</f>
        <v>0</v>
      </c>
      <c r="AF828" s="425">
        <f t="shared" ref="AF828" si="2479">AF827</f>
        <v>0</v>
      </c>
      <c r="AG828" s="425">
        <f t="shared" ref="AG828" si="2480">AG827</f>
        <v>0</v>
      </c>
      <c r="AH828" s="425">
        <f t="shared" ref="AH828" si="2481">AH827</f>
        <v>0</v>
      </c>
      <c r="AI828" s="425">
        <f t="shared" ref="AI828" si="2482">AI827</f>
        <v>0</v>
      </c>
      <c r="AJ828" s="425">
        <f t="shared" ref="AJ828" si="2483">AJ827</f>
        <v>0</v>
      </c>
      <c r="AK828" s="425">
        <f t="shared" ref="AK828" si="2484">AK827</f>
        <v>0</v>
      </c>
      <c r="AL828" s="425">
        <f t="shared" ref="AL828" si="2485">AL827</f>
        <v>0</v>
      </c>
      <c r="AM828" s="318"/>
    </row>
    <row r="829" spans="1:39" ht="15" hidden="1" outlineLevel="1">
      <c r="A829" s="554"/>
      <c r="B829" s="336"/>
      <c r="C829" s="326"/>
      <c r="D829" s="312"/>
      <c r="E829" s="312"/>
      <c r="F829" s="312"/>
      <c r="G829" s="312"/>
      <c r="H829" s="312"/>
      <c r="I829" s="312"/>
      <c r="J829" s="312"/>
      <c r="K829" s="312"/>
      <c r="L829" s="312"/>
      <c r="M829" s="312"/>
      <c r="N829" s="482"/>
      <c r="O829" s="312"/>
      <c r="P829" s="312"/>
      <c r="Q829" s="312"/>
      <c r="R829" s="312"/>
      <c r="S829" s="312"/>
      <c r="T829" s="312"/>
      <c r="U829" s="312"/>
      <c r="V829" s="312"/>
      <c r="W829" s="312"/>
      <c r="X829" s="312"/>
      <c r="Y829" s="426"/>
      <c r="Z829" s="426"/>
      <c r="AA829" s="426"/>
      <c r="AB829" s="426"/>
      <c r="AC829" s="426"/>
      <c r="AD829" s="426"/>
      <c r="AE829" s="426"/>
      <c r="AF829" s="426"/>
      <c r="AG829" s="426"/>
      <c r="AH829" s="426"/>
      <c r="AI829" s="426"/>
      <c r="AJ829" s="426"/>
      <c r="AK829" s="426"/>
      <c r="AL829" s="426"/>
      <c r="AM829" s="327"/>
    </row>
    <row r="830" spans="1:39" s="330" customFormat="1" ht="15.6" hidden="1" outlineLevel="1">
      <c r="A830" s="554"/>
      <c r="B830" s="309" t="s">
        <v>504</v>
      </c>
      <c r="C830" s="312"/>
      <c r="D830" s="312"/>
      <c r="E830" s="312"/>
      <c r="F830" s="312"/>
      <c r="G830" s="312"/>
      <c r="H830" s="312"/>
      <c r="I830" s="312"/>
      <c r="J830" s="312"/>
      <c r="K830" s="312"/>
      <c r="L830" s="312"/>
      <c r="M830" s="312"/>
      <c r="N830" s="312"/>
      <c r="O830" s="312"/>
      <c r="P830" s="312"/>
      <c r="Q830" s="312"/>
      <c r="R830" s="312"/>
      <c r="S830" s="312"/>
      <c r="T830" s="312"/>
      <c r="U830" s="312"/>
      <c r="V830" s="312"/>
      <c r="W830" s="312"/>
      <c r="X830" s="312"/>
      <c r="Y830" s="426"/>
      <c r="Z830" s="426"/>
      <c r="AA830" s="426"/>
      <c r="AB830" s="426"/>
      <c r="AC830" s="426"/>
      <c r="AD830" s="426"/>
      <c r="AE830" s="430"/>
      <c r="AF830" s="430"/>
      <c r="AG830" s="430"/>
      <c r="AH830" s="430"/>
      <c r="AI830" s="430"/>
      <c r="AJ830" s="430"/>
      <c r="AK830" s="430"/>
      <c r="AL830" s="430"/>
      <c r="AM830" s="540"/>
    </row>
    <row r="831" spans="1:39" ht="15" hidden="1" outlineLevel="1">
      <c r="A831" s="554">
        <v>15</v>
      </c>
      <c r="B831" s="315" t="s">
        <v>509</v>
      </c>
      <c r="C831" s="312" t="s">
        <v>25</v>
      </c>
      <c r="D831" s="316"/>
      <c r="E831" s="316"/>
      <c r="F831" s="316"/>
      <c r="G831" s="316"/>
      <c r="H831" s="316"/>
      <c r="I831" s="316"/>
      <c r="J831" s="316"/>
      <c r="K831" s="316"/>
      <c r="L831" s="316"/>
      <c r="M831" s="316"/>
      <c r="N831" s="316">
        <v>0</v>
      </c>
      <c r="O831" s="316"/>
      <c r="P831" s="316"/>
      <c r="Q831" s="316"/>
      <c r="R831" s="316"/>
      <c r="S831" s="316"/>
      <c r="T831" s="316"/>
      <c r="U831" s="316"/>
      <c r="V831" s="316"/>
      <c r="W831" s="316"/>
      <c r="X831" s="316"/>
      <c r="Y831" s="429"/>
      <c r="Z831" s="429"/>
      <c r="AA831" s="429"/>
      <c r="AB831" s="429"/>
      <c r="AC831" s="429"/>
      <c r="AD831" s="429"/>
      <c r="AE831" s="429"/>
      <c r="AF831" s="424"/>
      <c r="AG831" s="424"/>
      <c r="AH831" s="424"/>
      <c r="AI831" s="424"/>
      <c r="AJ831" s="424"/>
      <c r="AK831" s="424"/>
      <c r="AL831" s="424"/>
      <c r="AM831" s="317">
        <f>SUM(Y831:AL831)</f>
        <v>0</v>
      </c>
    </row>
    <row r="832" spans="1:39" ht="15" hidden="1" outlineLevel="1">
      <c r="A832" s="554"/>
      <c r="B832" s="315" t="s">
        <v>345</v>
      </c>
      <c r="C832" s="312" t="s">
        <v>164</v>
      </c>
      <c r="D832" s="316"/>
      <c r="E832" s="316"/>
      <c r="F832" s="316"/>
      <c r="G832" s="316"/>
      <c r="H832" s="316"/>
      <c r="I832" s="316"/>
      <c r="J832" s="316"/>
      <c r="K832" s="316"/>
      <c r="L832" s="316"/>
      <c r="M832" s="316"/>
      <c r="N832" s="316">
        <f>N831</f>
        <v>0</v>
      </c>
      <c r="O832" s="316"/>
      <c r="P832" s="316"/>
      <c r="Q832" s="316"/>
      <c r="R832" s="316"/>
      <c r="S832" s="316"/>
      <c r="T832" s="316"/>
      <c r="U832" s="316"/>
      <c r="V832" s="316"/>
      <c r="W832" s="316"/>
      <c r="X832" s="316"/>
      <c r="Y832" s="425">
        <f>Y831</f>
        <v>0</v>
      </c>
      <c r="Z832" s="425">
        <f t="shared" ref="Z832:AL832" si="2486">Z831</f>
        <v>0</v>
      </c>
      <c r="AA832" s="425">
        <f t="shared" si="2486"/>
        <v>0</v>
      </c>
      <c r="AB832" s="425">
        <f t="shared" si="2486"/>
        <v>0</v>
      </c>
      <c r="AC832" s="425">
        <f t="shared" si="2486"/>
        <v>0</v>
      </c>
      <c r="AD832" s="425">
        <f t="shared" si="2486"/>
        <v>0</v>
      </c>
      <c r="AE832" s="425">
        <f t="shared" si="2486"/>
        <v>0</v>
      </c>
      <c r="AF832" s="425">
        <f t="shared" si="2486"/>
        <v>0</v>
      </c>
      <c r="AG832" s="425">
        <f t="shared" si="2486"/>
        <v>0</v>
      </c>
      <c r="AH832" s="425">
        <f t="shared" si="2486"/>
        <v>0</v>
      </c>
      <c r="AI832" s="425">
        <f t="shared" si="2486"/>
        <v>0</v>
      </c>
      <c r="AJ832" s="425">
        <f t="shared" si="2486"/>
        <v>0</v>
      </c>
      <c r="AK832" s="425">
        <f t="shared" si="2486"/>
        <v>0</v>
      </c>
      <c r="AL832" s="425">
        <f t="shared" si="2486"/>
        <v>0</v>
      </c>
      <c r="AM832" s="318"/>
    </row>
    <row r="833" spans="1:39" ht="15" hidden="1" outlineLevel="1">
      <c r="A833" s="554"/>
      <c r="B833" s="336"/>
      <c r="C833" s="326"/>
      <c r="D833" s="312"/>
      <c r="E833" s="312"/>
      <c r="F833" s="312"/>
      <c r="G833" s="312"/>
      <c r="H833" s="312"/>
      <c r="I833" s="312"/>
      <c r="J833" s="312"/>
      <c r="K833" s="312"/>
      <c r="L833" s="312"/>
      <c r="M833" s="312"/>
      <c r="N833" s="312"/>
      <c r="O833" s="312"/>
      <c r="P833" s="312"/>
      <c r="Q833" s="312"/>
      <c r="R833" s="312"/>
      <c r="S833" s="312"/>
      <c r="T833" s="312"/>
      <c r="U833" s="312"/>
      <c r="V833" s="312"/>
      <c r="W833" s="312"/>
      <c r="X833" s="312"/>
      <c r="Y833" s="426"/>
      <c r="Z833" s="426"/>
      <c r="AA833" s="426"/>
      <c r="AB833" s="426"/>
      <c r="AC833" s="426"/>
      <c r="AD833" s="426"/>
      <c r="AE833" s="426"/>
      <c r="AF833" s="426"/>
      <c r="AG833" s="426"/>
      <c r="AH833" s="426"/>
      <c r="AI833" s="426"/>
      <c r="AJ833" s="426"/>
      <c r="AK833" s="426"/>
      <c r="AL833" s="426"/>
      <c r="AM833" s="327"/>
    </row>
    <row r="834" spans="1:39" s="304" customFormat="1" ht="15" hidden="1" outlineLevel="1">
      <c r="A834" s="554">
        <v>16</v>
      </c>
      <c r="B834" s="345" t="s">
        <v>505</v>
      </c>
      <c r="C834" s="312" t="s">
        <v>25</v>
      </c>
      <c r="D834" s="316"/>
      <c r="E834" s="316"/>
      <c r="F834" s="316"/>
      <c r="G834" s="316"/>
      <c r="H834" s="316"/>
      <c r="I834" s="316"/>
      <c r="J834" s="316"/>
      <c r="K834" s="316"/>
      <c r="L834" s="316"/>
      <c r="M834" s="316"/>
      <c r="N834" s="316">
        <v>0</v>
      </c>
      <c r="O834" s="316"/>
      <c r="P834" s="316"/>
      <c r="Q834" s="316"/>
      <c r="R834" s="316"/>
      <c r="S834" s="316"/>
      <c r="T834" s="316"/>
      <c r="U834" s="316"/>
      <c r="V834" s="316"/>
      <c r="W834" s="316"/>
      <c r="X834" s="316"/>
      <c r="Y834" s="429"/>
      <c r="Z834" s="429"/>
      <c r="AA834" s="429"/>
      <c r="AB834" s="429"/>
      <c r="AC834" s="429"/>
      <c r="AD834" s="429"/>
      <c r="AE834" s="429"/>
      <c r="AF834" s="424"/>
      <c r="AG834" s="424"/>
      <c r="AH834" s="424"/>
      <c r="AI834" s="424"/>
      <c r="AJ834" s="424"/>
      <c r="AK834" s="424"/>
      <c r="AL834" s="424"/>
      <c r="AM834" s="317">
        <f>SUM(Y834:AL834)</f>
        <v>0</v>
      </c>
    </row>
    <row r="835" spans="1:39" s="304" customFormat="1" ht="15" hidden="1" outlineLevel="1">
      <c r="A835" s="554"/>
      <c r="B835" s="315" t="s">
        <v>345</v>
      </c>
      <c r="C835" s="312" t="s">
        <v>164</v>
      </c>
      <c r="D835" s="316"/>
      <c r="E835" s="316"/>
      <c r="F835" s="316"/>
      <c r="G835" s="316"/>
      <c r="H835" s="316"/>
      <c r="I835" s="316"/>
      <c r="J835" s="316"/>
      <c r="K835" s="316"/>
      <c r="L835" s="316"/>
      <c r="M835" s="316"/>
      <c r="N835" s="316">
        <f>N834</f>
        <v>0</v>
      </c>
      <c r="O835" s="316"/>
      <c r="P835" s="316"/>
      <c r="Q835" s="316"/>
      <c r="R835" s="316"/>
      <c r="S835" s="316"/>
      <c r="T835" s="316"/>
      <c r="U835" s="316"/>
      <c r="V835" s="316"/>
      <c r="W835" s="316"/>
      <c r="X835" s="316"/>
      <c r="Y835" s="425">
        <f>Y834</f>
        <v>0</v>
      </c>
      <c r="Z835" s="425">
        <f t="shared" ref="Z835:AL835" si="2487">Z834</f>
        <v>0</v>
      </c>
      <c r="AA835" s="425">
        <f t="shared" si="2487"/>
        <v>0</v>
      </c>
      <c r="AB835" s="425">
        <f t="shared" si="2487"/>
        <v>0</v>
      </c>
      <c r="AC835" s="425">
        <f t="shared" si="2487"/>
        <v>0</v>
      </c>
      <c r="AD835" s="425">
        <f t="shared" si="2487"/>
        <v>0</v>
      </c>
      <c r="AE835" s="425">
        <f t="shared" si="2487"/>
        <v>0</v>
      </c>
      <c r="AF835" s="425">
        <f t="shared" si="2487"/>
        <v>0</v>
      </c>
      <c r="AG835" s="425">
        <f t="shared" si="2487"/>
        <v>0</v>
      </c>
      <c r="AH835" s="425">
        <f t="shared" si="2487"/>
        <v>0</v>
      </c>
      <c r="AI835" s="425">
        <f t="shared" si="2487"/>
        <v>0</v>
      </c>
      <c r="AJ835" s="425">
        <f t="shared" si="2487"/>
        <v>0</v>
      </c>
      <c r="AK835" s="425">
        <f t="shared" si="2487"/>
        <v>0</v>
      </c>
      <c r="AL835" s="425">
        <f t="shared" si="2487"/>
        <v>0</v>
      </c>
      <c r="AM835" s="318"/>
    </row>
    <row r="836" spans="1:39" s="304" customFormat="1" ht="15" hidden="1" outlineLevel="1">
      <c r="A836" s="554"/>
      <c r="B836" s="345"/>
      <c r="C836" s="312"/>
      <c r="D836" s="312"/>
      <c r="E836" s="312"/>
      <c r="F836" s="312"/>
      <c r="G836" s="312"/>
      <c r="H836" s="312"/>
      <c r="I836" s="312"/>
      <c r="J836" s="312"/>
      <c r="K836" s="312"/>
      <c r="L836" s="312"/>
      <c r="M836" s="312"/>
      <c r="N836" s="312"/>
      <c r="O836" s="312"/>
      <c r="P836" s="312"/>
      <c r="Q836" s="312"/>
      <c r="R836" s="312"/>
      <c r="S836" s="312"/>
      <c r="T836" s="312"/>
      <c r="U836" s="312"/>
      <c r="V836" s="312"/>
      <c r="W836" s="312"/>
      <c r="X836" s="312"/>
      <c r="Y836" s="426"/>
      <c r="Z836" s="426"/>
      <c r="AA836" s="426"/>
      <c r="AB836" s="426"/>
      <c r="AC836" s="426"/>
      <c r="AD836" s="426"/>
      <c r="AE836" s="430"/>
      <c r="AF836" s="430"/>
      <c r="AG836" s="430"/>
      <c r="AH836" s="430"/>
      <c r="AI836" s="430"/>
      <c r="AJ836" s="430"/>
      <c r="AK836" s="430"/>
      <c r="AL836" s="430"/>
      <c r="AM836" s="334"/>
    </row>
    <row r="837" spans="1:39" ht="15.6" hidden="1" outlineLevel="1">
      <c r="A837" s="554"/>
      <c r="B837" s="542" t="s">
        <v>510</v>
      </c>
      <c r="C837" s="341"/>
      <c r="D837" s="311"/>
      <c r="E837" s="310"/>
      <c r="F837" s="310"/>
      <c r="G837" s="310"/>
      <c r="H837" s="310"/>
      <c r="I837" s="310"/>
      <c r="J837" s="310"/>
      <c r="K837" s="310"/>
      <c r="L837" s="310"/>
      <c r="M837" s="310"/>
      <c r="N837" s="311"/>
      <c r="O837" s="310"/>
      <c r="P837" s="310"/>
      <c r="Q837" s="310"/>
      <c r="R837" s="310"/>
      <c r="S837" s="310"/>
      <c r="T837" s="310"/>
      <c r="U837" s="310"/>
      <c r="V837" s="310"/>
      <c r="W837" s="310"/>
      <c r="X837" s="310"/>
      <c r="Y837" s="428"/>
      <c r="Z837" s="428"/>
      <c r="AA837" s="428"/>
      <c r="AB837" s="428"/>
      <c r="AC837" s="428"/>
      <c r="AD837" s="428"/>
      <c r="AE837" s="428"/>
      <c r="AF837" s="428"/>
      <c r="AG837" s="428"/>
      <c r="AH837" s="428"/>
      <c r="AI837" s="428"/>
      <c r="AJ837" s="428"/>
      <c r="AK837" s="428"/>
      <c r="AL837" s="428"/>
      <c r="AM837" s="313"/>
    </row>
    <row r="838" spans="1:39" ht="15" hidden="1" outlineLevel="1">
      <c r="A838" s="554">
        <v>17</v>
      </c>
      <c r="B838" s="442" t="s">
        <v>113</v>
      </c>
      <c r="C838" s="312" t="s">
        <v>25</v>
      </c>
      <c r="D838" s="316"/>
      <c r="E838" s="316"/>
      <c r="F838" s="316"/>
      <c r="G838" s="316"/>
      <c r="H838" s="316"/>
      <c r="I838" s="316"/>
      <c r="J838" s="316"/>
      <c r="K838" s="316"/>
      <c r="L838" s="316"/>
      <c r="M838" s="316"/>
      <c r="N838" s="316">
        <v>0</v>
      </c>
      <c r="O838" s="316"/>
      <c r="P838" s="316"/>
      <c r="Q838" s="316"/>
      <c r="R838" s="316"/>
      <c r="S838" s="316"/>
      <c r="T838" s="316"/>
      <c r="U838" s="316"/>
      <c r="V838" s="316"/>
      <c r="W838" s="316"/>
      <c r="X838" s="316"/>
      <c r="Y838" s="440"/>
      <c r="Z838" s="424"/>
      <c r="AA838" s="424"/>
      <c r="AB838" s="424"/>
      <c r="AC838" s="424"/>
      <c r="AD838" s="424"/>
      <c r="AE838" s="424"/>
      <c r="AF838" s="429"/>
      <c r="AG838" s="429"/>
      <c r="AH838" s="429"/>
      <c r="AI838" s="429"/>
      <c r="AJ838" s="429"/>
      <c r="AK838" s="429"/>
      <c r="AL838" s="429"/>
      <c r="AM838" s="317">
        <f>SUM(Y838:AL838)</f>
        <v>0</v>
      </c>
    </row>
    <row r="839" spans="1:39" ht="15" hidden="1" outlineLevel="1">
      <c r="A839" s="554"/>
      <c r="B839" s="315" t="s">
        <v>345</v>
      </c>
      <c r="C839" s="312" t="s">
        <v>164</v>
      </c>
      <c r="D839" s="316"/>
      <c r="E839" s="316"/>
      <c r="F839" s="316"/>
      <c r="G839" s="316"/>
      <c r="H839" s="316"/>
      <c r="I839" s="316"/>
      <c r="J839" s="316"/>
      <c r="K839" s="316"/>
      <c r="L839" s="316"/>
      <c r="M839" s="316"/>
      <c r="N839" s="316">
        <f>N838</f>
        <v>0</v>
      </c>
      <c r="O839" s="316"/>
      <c r="P839" s="316"/>
      <c r="Q839" s="316"/>
      <c r="R839" s="316"/>
      <c r="S839" s="316"/>
      <c r="T839" s="316"/>
      <c r="U839" s="316"/>
      <c r="V839" s="316"/>
      <c r="W839" s="316"/>
      <c r="X839" s="316"/>
      <c r="Y839" s="425">
        <f>Y838</f>
        <v>0</v>
      </c>
      <c r="Z839" s="425">
        <f t="shared" ref="Z839:AL839" si="2488">Z838</f>
        <v>0</v>
      </c>
      <c r="AA839" s="425">
        <f t="shared" si="2488"/>
        <v>0</v>
      </c>
      <c r="AB839" s="425">
        <f t="shared" si="2488"/>
        <v>0</v>
      </c>
      <c r="AC839" s="425">
        <f t="shared" si="2488"/>
        <v>0</v>
      </c>
      <c r="AD839" s="425">
        <f t="shared" si="2488"/>
        <v>0</v>
      </c>
      <c r="AE839" s="425">
        <f t="shared" si="2488"/>
        <v>0</v>
      </c>
      <c r="AF839" s="425">
        <f t="shared" si="2488"/>
        <v>0</v>
      </c>
      <c r="AG839" s="425">
        <f t="shared" si="2488"/>
        <v>0</v>
      </c>
      <c r="AH839" s="425">
        <f t="shared" si="2488"/>
        <v>0</v>
      </c>
      <c r="AI839" s="425">
        <f t="shared" si="2488"/>
        <v>0</v>
      </c>
      <c r="AJ839" s="425">
        <f t="shared" si="2488"/>
        <v>0</v>
      </c>
      <c r="AK839" s="425">
        <f t="shared" si="2488"/>
        <v>0</v>
      </c>
      <c r="AL839" s="425">
        <f t="shared" si="2488"/>
        <v>0</v>
      </c>
      <c r="AM839" s="327"/>
    </row>
    <row r="840" spans="1:39" ht="15" hidden="1" outlineLevel="1">
      <c r="A840" s="554"/>
      <c r="B840" s="315"/>
      <c r="C840" s="312"/>
      <c r="D840" s="312"/>
      <c r="E840" s="312"/>
      <c r="F840" s="312"/>
      <c r="G840" s="312"/>
      <c r="H840" s="312"/>
      <c r="I840" s="312"/>
      <c r="J840" s="312"/>
      <c r="K840" s="312"/>
      <c r="L840" s="312"/>
      <c r="M840" s="312"/>
      <c r="N840" s="312"/>
      <c r="O840" s="312"/>
      <c r="P840" s="312"/>
      <c r="Q840" s="312"/>
      <c r="R840" s="312"/>
      <c r="S840" s="312"/>
      <c r="T840" s="312"/>
      <c r="U840" s="312"/>
      <c r="V840" s="312"/>
      <c r="W840" s="312"/>
      <c r="X840" s="312"/>
      <c r="Y840" s="436"/>
      <c r="Z840" s="439"/>
      <c r="AA840" s="439"/>
      <c r="AB840" s="439"/>
      <c r="AC840" s="439"/>
      <c r="AD840" s="439"/>
      <c r="AE840" s="439"/>
      <c r="AF840" s="439"/>
      <c r="AG840" s="439"/>
      <c r="AH840" s="439"/>
      <c r="AI840" s="439"/>
      <c r="AJ840" s="439"/>
      <c r="AK840" s="439"/>
      <c r="AL840" s="439"/>
      <c r="AM840" s="327"/>
    </row>
    <row r="841" spans="1:39" ht="15" hidden="1" outlineLevel="1">
      <c r="A841" s="554">
        <v>18</v>
      </c>
      <c r="B841" s="442" t="s">
        <v>110</v>
      </c>
      <c r="C841" s="312" t="s">
        <v>25</v>
      </c>
      <c r="D841" s="316"/>
      <c r="E841" s="316"/>
      <c r="F841" s="316"/>
      <c r="G841" s="316"/>
      <c r="H841" s="316"/>
      <c r="I841" s="316"/>
      <c r="J841" s="316"/>
      <c r="K841" s="316"/>
      <c r="L841" s="316"/>
      <c r="M841" s="316"/>
      <c r="N841" s="316">
        <v>0</v>
      </c>
      <c r="O841" s="316"/>
      <c r="P841" s="316"/>
      <c r="Q841" s="316"/>
      <c r="R841" s="316"/>
      <c r="S841" s="316"/>
      <c r="T841" s="316"/>
      <c r="U841" s="316"/>
      <c r="V841" s="316"/>
      <c r="W841" s="316"/>
      <c r="X841" s="316"/>
      <c r="Y841" s="440"/>
      <c r="Z841" s="424"/>
      <c r="AA841" s="424"/>
      <c r="AB841" s="424"/>
      <c r="AC841" s="424"/>
      <c r="AD841" s="424"/>
      <c r="AE841" s="424"/>
      <c r="AF841" s="429"/>
      <c r="AG841" s="429"/>
      <c r="AH841" s="429"/>
      <c r="AI841" s="429"/>
      <c r="AJ841" s="429"/>
      <c r="AK841" s="429"/>
      <c r="AL841" s="429"/>
      <c r="AM841" s="317">
        <f>SUM(Y841:AL841)</f>
        <v>0</v>
      </c>
    </row>
    <row r="842" spans="1:39" ht="15" hidden="1" outlineLevel="1">
      <c r="A842" s="554"/>
      <c r="B842" s="315" t="s">
        <v>345</v>
      </c>
      <c r="C842" s="312" t="s">
        <v>164</v>
      </c>
      <c r="D842" s="316"/>
      <c r="E842" s="316"/>
      <c r="F842" s="316"/>
      <c r="G842" s="316"/>
      <c r="H842" s="316"/>
      <c r="I842" s="316"/>
      <c r="J842" s="316"/>
      <c r="K842" s="316"/>
      <c r="L842" s="316"/>
      <c r="M842" s="316"/>
      <c r="N842" s="316">
        <f>N841</f>
        <v>0</v>
      </c>
      <c r="O842" s="316"/>
      <c r="P842" s="316"/>
      <c r="Q842" s="316"/>
      <c r="R842" s="316"/>
      <c r="S842" s="316"/>
      <c r="T842" s="316"/>
      <c r="U842" s="316"/>
      <c r="V842" s="316"/>
      <c r="W842" s="316"/>
      <c r="X842" s="316"/>
      <c r="Y842" s="425">
        <f>Y841</f>
        <v>0</v>
      </c>
      <c r="Z842" s="425">
        <f t="shared" ref="Z842:AL842" si="2489">Z841</f>
        <v>0</v>
      </c>
      <c r="AA842" s="425">
        <f t="shared" si="2489"/>
        <v>0</v>
      </c>
      <c r="AB842" s="425">
        <f t="shared" si="2489"/>
        <v>0</v>
      </c>
      <c r="AC842" s="425">
        <f t="shared" si="2489"/>
        <v>0</v>
      </c>
      <c r="AD842" s="425">
        <f t="shared" si="2489"/>
        <v>0</v>
      </c>
      <c r="AE842" s="425">
        <f t="shared" si="2489"/>
        <v>0</v>
      </c>
      <c r="AF842" s="425">
        <f t="shared" si="2489"/>
        <v>0</v>
      </c>
      <c r="AG842" s="425">
        <f t="shared" si="2489"/>
        <v>0</v>
      </c>
      <c r="AH842" s="425">
        <f t="shared" si="2489"/>
        <v>0</v>
      </c>
      <c r="AI842" s="425">
        <f t="shared" si="2489"/>
        <v>0</v>
      </c>
      <c r="AJ842" s="425">
        <f t="shared" si="2489"/>
        <v>0</v>
      </c>
      <c r="AK842" s="425">
        <f t="shared" si="2489"/>
        <v>0</v>
      </c>
      <c r="AL842" s="425">
        <f t="shared" si="2489"/>
        <v>0</v>
      </c>
      <c r="AM842" s="327"/>
    </row>
    <row r="843" spans="1:39" ht="15" hidden="1" outlineLevel="1">
      <c r="A843" s="554"/>
      <c r="B843" s="343"/>
      <c r="C843" s="312"/>
      <c r="D843" s="312"/>
      <c r="E843" s="312"/>
      <c r="F843" s="312"/>
      <c r="G843" s="312"/>
      <c r="H843" s="312"/>
      <c r="I843" s="312"/>
      <c r="J843" s="312"/>
      <c r="K843" s="312"/>
      <c r="L843" s="312"/>
      <c r="M843" s="312"/>
      <c r="N843" s="312"/>
      <c r="O843" s="312"/>
      <c r="P843" s="312"/>
      <c r="Q843" s="312"/>
      <c r="R843" s="312"/>
      <c r="S843" s="312"/>
      <c r="T843" s="312"/>
      <c r="U843" s="312"/>
      <c r="V843" s="312"/>
      <c r="W843" s="312"/>
      <c r="X843" s="312"/>
      <c r="Y843" s="437"/>
      <c r="Z843" s="438"/>
      <c r="AA843" s="438"/>
      <c r="AB843" s="438"/>
      <c r="AC843" s="438"/>
      <c r="AD843" s="438"/>
      <c r="AE843" s="438"/>
      <c r="AF843" s="438"/>
      <c r="AG843" s="438"/>
      <c r="AH843" s="438"/>
      <c r="AI843" s="438"/>
      <c r="AJ843" s="438"/>
      <c r="AK843" s="438"/>
      <c r="AL843" s="438"/>
      <c r="AM843" s="318"/>
    </row>
    <row r="844" spans="1:39" ht="15" hidden="1" outlineLevel="1">
      <c r="A844" s="554">
        <v>19</v>
      </c>
      <c r="B844" s="442" t="s">
        <v>112</v>
      </c>
      <c r="C844" s="312" t="s">
        <v>25</v>
      </c>
      <c r="D844" s="316"/>
      <c r="E844" s="316"/>
      <c r="F844" s="316"/>
      <c r="G844" s="316"/>
      <c r="H844" s="316"/>
      <c r="I844" s="316"/>
      <c r="J844" s="316"/>
      <c r="K844" s="316"/>
      <c r="L844" s="316"/>
      <c r="M844" s="316"/>
      <c r="N844" s="316">
        <v>0</v>
      </c>
      <c r="O844" s="316"/>
      <c r="P844" s="316"/>
      <c r="Q844" s="316"/>
      <c r="R844" s="316"/>
      <c r="S844" s="316"/>
      <c r="T844" s="316"/>
      <c r="U844" s="316"/>
      <c r="V844" s="316"/>
      <c r="W844" s="316"/>
      <c r="X844" s="316"/>
      <c r="Y844" s="440"/>
      <c r="Z844" s="424"/>
      <c r="AA844" s="424"/>
      <c r="AB844" s="424"/>
      <c r="AC844" s="424"/>
      <c r="AD844" s="424"/>
      <c r="AE844" s="424"/>
      <c r="AF844" s="429"/>
      <c r="AG844" s="429"/>
      <c r="AH844" s="429"/>
      <c r="AI844" s="429"/>
      <c r="AJ844" s="429"/>
      <c r="AK844" s="429"/>
      <c r="AL844" s="429"/>
      <c r="AM844" s="317">
        <f>SUM(Y844:AL844)</f>
        <v>0</v>
      </c>
    </row>
    <row r="845" spans="1:39" ht="15" hidden="1" outlineLevel="1">
      <c r="A845" s="554"/>
      <c r="B845" s="315" t="s">
        <v>345</v>
      </c>
      <c r="C845" s="312" t="s">
        <v>164</v>
      </c>
      <c r="D845" s="316"/>
      <c r="E845" s="316"/>
      <c r="F845" s="316"/>
      <c r="G845" s="316"/>
      <c r="H845" s="316"/>
      <c r="I845" s="316"/>
      <c r="J845" s="316"/>
      <c r="K845" s="316"/>
      <c r="L845" s="316"/>
      <c r="M845" s="316"/>
      <c r="N845" s="316">
        <f>N844</f>
        <v>0</v>
      </c>
      <c r="O845" s="316"/>
      <c r="P845" s="316"/>
      <c r="Q845" s="316"/>
      <c r="R845" s="316"/>
      <c r="S845" s="316"/>
      <c r="T845" s="316"/>
      <c r="U845" s="316"/>
      <c r="V845" s="316"/>
      <c r="W845" s="316"/>
      <c r="X845" s="316"/>
      <c r="Y845" s="425">
        <f>Y844</f>
        <v>0</v>
      </c>
      <c r="Z845" s="425">
        <f t="shared" ref="Z845:AL845" si="2490">Z844</f>
        <v>0</v>
      </c>
      <c r="AA845" s="425">
        <f t="shared" si="2490"/>
        <v>0</v>
      </c>
      <c r="AB845" s="425">
        <f t="shared" si="2490"/>
        <v>0</v>
      </c>
      <c r="AC845" s="425">
        <f t="shared" si="2490"/>
        <v>0</v>
      </c>
      <c r="AD845" s="425">
        <f t="shared" si="2490"/>
        <v>0</v>
      </c>
      <c r="AE845" s="425">
        <f t="shared" si="2490"/>
        <v>0</v>
      </c>
      <c r="AF845" s="425">
        <f t="shared" si="2490"/>
        <v>0</v>
      </c>
      <c r="AG845" s="425">
        <f t="shared" si="2490"/>
        <v>0</v>
      </c>
      <c r="AH845" s="425">
        <f t="shared" si="2490"/>
        <v>0</v>
      </c>
      <c r="AI845" s="425">
        <f t="shared" si="2490"/>
        <v>0</v>
      </c>
      <c r="AJ845" s="425">
        <f t="shared" si="2490"/>
        <v>0</v>
      </c>
      <c r="AK845" s="425">
        <f t="shared" si="2490"/>
        <v>0</v>
      </c>
      <c r="AL845" s="425">
        <f t="shared" si="2490"/>
        <v>0</v>
      </c>
      <c r="AM845" s="318"/>
    </row>
    <row r="846" spans="1:39" ht="15" hidden="1" outlineLevel="1">
      <c r="A846" s="554"/>
      <c r="B846" s="343"/>
      <c r="C846" s="312"/>
      <c r="D846" s="312"/>
      <c r="E846" s="312"/>
      <c r="F846" s="312"/>
      <c r="G846" s="312"/>
      <c r="H846" s="312"/>
      <c r="I846" s="312"/>
      <c r="J846" s="312"/>
      <c r="K846" s="312"/>
      <c r="L846" s="312"/>
      <c r="M846" s="312"/>
      <c r="N846" s="312"/>
      <c r="O846" s="312"/>
      <c r="P846" s="312"/>
      <c r="Q846" s="312"/>
      <c r="R846" s="312"/>
      <c r="S846" s="312"/>
      <c r="T846" s="312"/>
      <c r="U846" s="312"/>
      <c r="V846" s="312"/>
      <c r="W846" s="312"/>
      <c r="X846" s="312"/>
      <c r="Y846" s="426"/>
      <c r="Z846" s="426"/>
      <c r="AA846" s="426"/>
      <c r="AB846" s="426"/>
      <c r="AC846" s="426"/>
      <c r="AD846" s="426"/>
      <c r="AE846" s="426"/>
      <c r="AF846" s="426"/>
      <c r="AG846" s="426"/>
      <c r="AH846" s="426"/>
      <c r="AI846" s="426"/>
      <c r="AJ846" s="426"/>
      <c r="AK846" s="426"/>
      <c r="AL846" s="426"/>
      <c r="AM846" s="327"/>
    </row>
    <row r="847" spans="1:39" ht="15" hidden="1" outlineLevel="1">
      <c r="A847" s="554">
        <v>20</v>
      </c>
      <c r="B847" s="442" t="s">
        <v>111</v>
      </c>
      <c r="C847" s="312" t="s">
        <v>25</v>
      </c>
      <c r="D847" s="316"/>
      <c r="E847" s="316"/>
      <c r="F847" s="316"/>
      <c r="G847" s="316"/>
      <c r="H847" s="316"/>
      <c r="I847" s="316"/>
      <c r="J847" s="316"/>
      <c r="K847" s="316"/>
      <c r="L847" s="316"/>
      <c r="M847" s="316"/>
      <c r="N847" s="316">
        <v>0</v>
      </c>
      <c r="O847" s="316"/>
      <c r="P847" s="316"/>
      <c r="Q847" s="316"/>
      <c r="R847" s="316"/>
      <c r="S847" s="316"/>
      <c r="T847" s="316"/>
      <c r="U847" s="316"/>
      <c r="V847" s="316"/>
      <c r="W847" s="316"/>
      <c r="X847" s="316"/>
      <c r="Y847" s="440"/>
      <c r="Z847" s="424"/>
      <c r="AA847" s="424"/>
      <c r="AB847" s="424"/>
      <c r="AC847" s="424"/>
      <c r="AD847" s="424"/>
      <c r="AE847" s="424"/>
      <c r="AF847" s="429"/>
      <c r="AG847" s="429"/>
      <c r="AH847" s="429"/>
      <c r="AI847" s="429"/>
      <c r="AJ847" s="429"/>
      <c r="AK847" s="429"/>
      <c r="AL847" s="429"/>
      <c r="AM847" s="317">
        <f>SUM(Y847:AL847)</f>
        <v>0</v>
      </c>
    </row>
    <row r="848" spans="1:39" ht="15" hidden="1" outlineLevel="1">
      <c r="A848" s="554"/>
      <c r="B848" s="315" t="s">
        <v>345</v>
      </c>
      <c r="C848" s="312" t="s">
        <v>164</v>
      </c>
      <c r="D848" s="316"/>
      <c r="E848" s="316"/>
      <c r="F848" s="316"/>
      <c r="G848" s="316"/>
      <c r="H848" s="316"/>
      <c r="I848" s="316"/>
      <c r="J848" s="316"/>
      <c r="K848" s="316"/>
      <c r="L848" s="316"/>
      <c r="M848" s="316"/>
      <c r="N848" s="316">
        <f>N847</f>
        <v>0</v>
      </c>
      <c r="O848" s="316"/>
      <c r="P848" s="316"/>
      <c r="Q848" s="316"/>
      <c r="R848" s="316"/>
      <c r="S848" s="316"/>
      <c r="T848" s="316"/>
      <c r="U848" s="316"/>
      <c r="V848" s="316"/>
      <c r="W848" s="316"/>
      <c r="X848" s="316"/>
      <c r="Y848" s="425">
        <f>Y847</f>
        <v>0</v>
      </c>
      <c r="Z848" s="425">
        <f t="shared" ref="Z848:AL848" si="2491">Z847</f>
        <v>0</v>
      </c>
      <c r="AA848" s="425">
        <f t="shared" si="2491"/>
        <v>0</v>
      </c>
      <c r="AB848" s="425">
        <f t="shared" si="2491"/>
        <v>0</v>
      </c>
      <c r="AC848" s="425">
        <f t="shared" si="2491"/>
        <v>0</v>
      </c>
      <c r="AD848" s="425">
        <f t="shared" si="2491"/>
        <v>0</v>
      </c>
      <c r="AE848" s="425">
        <f t="shared" si="2491"/>
        <v>0</v>
      </c>
      <c r="AF848" s="425">
        <f t="shared" si="2491"/>
        <v>0</v>
      </c>
      <c r="AG848" s="425">
        <f t="shared" si="2491"/>
        <v>0</v>
      </c>
      <c r="AH848" s="425">
        <f t="shared" si="2491"/>
        <v>0</v>
      </c>
      <c r="AI848" s="425">
        <f t="shared" si="2491"/>
        <v>0</v>
      </c>
      <c r="AJ848" s="425">
        <f t="shared" si="2491"/>
        <v>0</v>
      </c>
      <c r="AK848" s="425">
        <f t="shared" si="2491"/>
        <v>0</v>
      </c>
      <c r="AL848" s="425">
        <f t="shared" si="2491"/>
        <v>0</v>
      </c>
      <c r="AM848" s="327"/>
    </row>
    <row r="849" spans="1:39" ht="15.6" hidden="1" outlineLevel="1">
      <c r="A849" s="554"/>
      <c r="B849" s="344"/>
      <c r="C849" s="321"/>
      <c r="D849" s="312"/>
      <c r="E849" s="312"/>
      <c r="F849" s="312"/>
      <c r="G849" s="312"/>
      <c r="H849" s="312"/>
      <c r="I849" s="312"/>
      <c r="J849" s="312"/>
      <c r="K849" s="312"/>
      <c r="L849" s="312"/>
      <c r="M849" s="312"/>
      <c r="N849" s="321"/>
      <c r="O849" s="312"/>
      <c r="P849" s="312"/>
      <c r="Q849" s="312"/>
      <c r="R849" s="312"/>
      <c r="S849" s="312"/>
      <c r="T849" s="312"/>
      <c r="U849" s="312"/>
      <c r="V849" s="312"/>
      <c r="W849" s="312"/>
      <c r="X849" s="312"/>
      <c r="Y849" s="426"/>
      <c r="Z849" s="426"/>
      <c r="AA849" s="426"/>
      <c r="AB849" s="426"/>
      <c r="AC849" s="426"/>
      <c r="AD849" s="426"/>
      <c r="AE849" s="426"/>
      <c r="AF849" s="426"/>
      <c r="AG849" s="426"/>
      <c r="AH849" s="426"/>
      <c r="AI849" s="426"/>
      <c r="AJ849" s="426"/>
      <c r="AK849" s="426"/>
      <c r="AL849" s="426"/>
      <c r="AM849" s="327"/>
    </row>
    <row r="850" spans="1:39" ht="15.6" hidden="1" outlineLevel="1">
      <c r="A850" s="554"/>
      <c r="B850" s="541" t="s">
        <v>517</v>
      </c>
      <c r="C850" s="312"/>
      <c r="D850" s="312"/>
      <c r="E850" s="312"/>
      <c r="F850" s="312"/>
      <c r="G850" s="312"/>
      <c r="H850" s="312"/>
      <c r="I850" s="312"/>
      <c r="J850" s="312"/>
      <c r="K850" s="312"/>
      <c r="L850" s="312"/>
      <c r="M850" s="312"/>
      <c r="N850" s="312"/>
      <c r="O850" s="312"/>
      <c r="P850" s="312"/>
      <c r="Q850" s="312"/>
      <c r="R850" s="312"/>
      <c r="S850" s="312"/>
      <c r="T850" s="312"/>
      <c r="U850" s="312"/>
      <c r="V850" s="312"/>
      <c r="W850" s="312"/>
      <c r="X850" s="312"/>
      <c r="Y850" s="436"/>
      <c r="Z850" s="439"/>
      <c r="AA850" s="439"/>
      <c r="AB850" s="439"/>
      <c r="AC850" s="439"/>
      <c r="AD850" s="439"/>
      <c r="AE850" s="439"/>
      <c r="AF850" s="439"/>
      <c r="AG850" s="439"/>
      <c r="AH850" s="439"/>
      <c r="AI850" s="439"/>
      <c r="AJ850" s="439"/>
      <c r="AK850" s="439"/>
      <c r="AL850" s="439"/>
      <c r="AM850" s="327"/>
    </row>
    <row r="851" spans="1:39" ht="15.6" hidden="1" outlineLevel="1">
      <c r="A851" s="554"/>
      <c r="B851" s="527" t="s">
        <v>513</v>
      </c>
      <c r="C851" s="312"/>
      <c r="D851" s="312"/>
      <c r="E851" s="312"/>
      <c r="F851" s="312"/>
      <c r="G851" s="312"/>
      <c r="H851" s="312"/>
      <c r="I851" s="312"/>
      <c r="J851" s="312"/>
      <c r="K851" s="312"/>
      <c r="L851" s="312"/>
      <c r="M851" s="312"/>
      <c r="N851" s="312"/>
      <c r="O851" s="312"/>
      <c r="P851" s="312"/>
      <c r="Q851" s="312"/>
      <c r="R851" s="312"/>
      <c r="S851" s="312"/>
      <c r="T851" s="312"/>
      <c r="U851" s="312"/>
      <c r="V851" s="312"/>
      <c r="W851" s="312"/>
      <c r="X851" s="312"/>
      <c r="Y851" s="436"/>
      <c r="Z851" s="439"/>
      <c r="AA851" s="439"/>
      <c r="AB851" s="439"/>
      <c r="AC851" s="439"/>
      <c r="AD851" s="439"/>
      <c r="AE851" s="439"/>
      <c r="AF851" s="439"/>
      <c r="AG851" s="439"/>
      <c r="AH851" s="439"/>
      <c r="AI851" s="439"/>
      <c r="AJ851" s="439"/>
      <c r="AK851" s="439"/>
      <c r="AL851" s="439"/>
      <c r="AM851" s="327"/>
    </row>
    <row r="852" spans="1:39" ht="15" hidden="1" outlineLevel="1">
      <c r="A852" s="554">
        <v>21</v>
      </c>
      <c r="B852" s="442" t="s">
        <v>114</v>
      </c>
      <c r="C852" s="312" t="s">
        <v>25</v>
      </c>
      <c r="D852" s="316"/>
      <c r="E852" s="316"/>
      <c r="F852" s="316"/>
      <c r="G852" s="316"/>
      <c r="H852" s="316"/>
      <c r="I852" s="316"/>
      <c r="J852" s="316"/>
      <c r="K852" s="316"/>
      <c r="L852" s="316"/>
      <c r="M852" s="316"/>
      <c r="N852" s="312"/>
      <c r="O852" s="316"/>
      <c r="P852" s="316"/>
      <c r="Q852" s="316"/>
      <c r="R852" s="316"/>
      <c r="S852" s="316"/>
      <c r="T852" s="316"/>
      <c r="U852" s="316"/>
      <c r="V852" s="316"/>
      <c r="W852" s="316"/>
      <c r="X852" s="316"/>
      <c r="Y852" s="429"/>
      <c r="Z852" s="429"/>
      <c r="AA852" s="429"/>
      <c r="AB852" s="429"/>
      <c r="AC852" s="429"/>
      <c r="AD852" s="429"/>
      <c r="AE852" s="429"/>
      <c r="AF852" s="424"/>
      <c r="AG852" s="424"/>
      <c r="AH852" s="424"/>
      <c r="AI852" s="424"/>
      <c r="AJ852" s="424"/>
      <c r="AK852" s="424"/>
      <c r="AL852" s="424"/>
      <c r="AM852" s="317">
        <f>SUM(Y852:AL852)</f>
        <v>0</v>
      </c>
    </row>
    <row r="853" spans="1:39" ht="15" hidden="1" outlineLevel="1">
      <c r="A853" s="554"/>
      <c r="B853" s="315" t="s">
        <v>345</v>
      </c>
      <c r="C853" s="312" t="s">
        <v>164</v>
      </c>
      <c r="D853" s="316"/>
      <c r="E853" s="316"/>
      <c r="F853" s="316"/>
      <c r="G853" s="316"/>
      <c r="H853" s="316"/>
      <c r="I853" s="316"/>
      <c r="J853" s="316"/>
      <c r="K853" s="316"/>
      <c r="L853" s="316"/>
      <c r="M853" s="316"/>
      <c r="N853" s="312"/>
      <c r="O853" s="316"/>
      <c r="P853" s="316"/>
      <c r="Q853" s="316"/>
      <c r="R853" s="316"/>
      <c r="S853" s="316"/>
      <c r="T853" s="316"/>
      <c r="U853" s="316"/>
      <c r="V853" s="316"/>
      <c r="W853" s="316"/>
      <c r="X853" s="316"/>
      <c r="Y853" s="425">
        <f>Y852</f>
        <v>0</v>
      </c>
      <c r="Z853" s="425">
        <f t="shared" ref="Z853" si="2492">Z852</f>
        <v>0</v>
      </c>
      <c r="AA853" s="425">
        <f t="shared" ref="AA853" si="2493">AA852</f>
        <v>0</v>
      </c>
      <c r="AB853" s="425">
        <f t="shared" ref="AB853" si="2494">AB852</f>
        <v>0</v>
      </c>
      <c r="AC853" s="425">
        <f t="shared" ref="AC853" si="2495">AC852</f>
        <v>0</v>
      </c>
      <c r="AD853" s="425">
        <f t="shared" ref="AD853" si="2496">AD852</f>
        <v>0</v>
      </c>
      <c r="AE853" s="425">
        <f t="shared" ref="AE853" si="2497">AE852</f>
        <v>0</v>
      </c>
      <c r="AF853" s="425">
        <f t="shared" ref="AF853" si="2498">AF852</f>
        <v>0</v>
      </c>
      <c r="AG853" s="425">
        <f t="shared" ref="AG853" si="2499">AG852</f>
        <v>0</v>
      </c>
      <c r="AH853" s="425">
        <f t="shared" ref="AH853" si="2500">AH852</f>
        <v>0</v>
      </c>
      <c r="AI853" s="425">
        <f t="shared" ref="AI853" si="2501">AI852</f>
        <v>0</v>
      </c>
      <c r="AJ853" s="425">
        <f t="shared" ref="AJ853" si="2502">AJ852</f>
        <v>0</v>
      </c>
      <c r="AK853" s="425">
        <f t="shared" ref="AK853" si="2503">AK852</f>
        <v>0</v>
      </c>
      <c r="AL853" s="425">
        <f t="shared" ref="AL853" si="2504">AL852</f>
        <v>0</v>
      </c>
      <c r="AM853" s="327"/>
    </row>
    <row r="854" spans="1:39" ht="15" hidden="1" outlineLevel="1">
      <c r="A854" s="554"/>
      <c r="B854" s="315"/>
      <c r="C854" s="312"/>
      <c r="D854" s="312"/>
      <c r="E854" s="312"/>
      <c r="F854" s="312"/>
      <c r="G854" s="312"/>
      <c r="H854" s="312"/>
      <c r="I854" s="312"/>
      <c r="J854" s="312"/>
      <c r="K854" s="312"/>
      <c r="L854" s="312"/>
      <c r="M854" s="312"/>
      <c r="N854" s="312"/>
      <c r="O854" s="312"/>
      <c r="P854" s="312"/>
      <c r="Q854" s="312"/>
      <c r="R854" s="312"/>
      <c r="S854" s="312"/>
      <c r="T854" s="312"/>
      <c r="U854" s="312"/>
      <c r="V854" s="312"/>
      <c r="W854" s="312"/>
      <c r="X854" s="312"/>
      <c r="Y854" s="436"/>
      <c r="Z854" s="439"/>
      <c r="AA854" s="439"/>
      <c r="AB854" s="439"/>
      <c r="AC854" s="439"/>
      <c r="AD854" s="439"/>
      <c r="AE854" s="439"/>
      <c r="AF854" s="439"/>
      <c r="AG854" s="439"/>
      <c r="AH854" s="439"/>
      <c r="AI854" s="439"/>
      <c r="AJ854" s="439"/>
      <c r="AK854" s="439"/>
      <c r="AL854" s="439"/>
      <c r="AM854" s="327"/>
    </row>
    <row r="855" spans="1:39" ht="30" hidden="1" outlineLevel="1">
      <c r="A855" s="554">
        <v>22</v>
      </c>
      <c r="B855" s="442" t="s">
        <v>115</v>
      </c>
      <c r="C855" s="312" t="s">
        <v>25</v>
      </c>
      <c r="D855" s="316"/>
      <c r="E855" s="316"/>
      <c r="F855" s="316"/>
      <c r="G855" s="316"/>
      <c r="H855" s="316"/>
      <c r="I855" s="316"/>
      <c r="J855" s="316"/>
      <c r="K855" s="316"/>
      <c r="L855" s="316"/>
      <c r="M855" s="316"/>
      <c r="N855" s="312"/>
      <c r="O855" s="316"/>
      <c r="P855" s="316"/>
      <c r="Q855" s="316"/>
      <c r="R855" s="316"/>
      <c r="S855" s="316"/>
      <c r="T855" s="316"/>
      <c r="U855" s="316"/>
      <c r="V855" s="316"/>
      <c r="W855" s="316"/>
      <c r="X855" s="316"/>
      <c r="Y855" s="429"/>
      <c r="Z855" s="429"/>
      <c r="AA855" s="429"/>
      <c r="AB855" s="429"/>
      <c r="AC855" s="429"/>
      <c r="AD855" s="429"/>
      <c r="AE855" s="429"/>
      <c r="AF855" s="424"/>
      <c r="AG855" s="424"/>
      <c r="AH855" s="424"/>
      <c r="AI855" s="424"/>
      <c r="AJ855" s="424"/>
      <c r="AK855" s="424"/>
      <c r="AL855" s="424"/>
      <c r="AM855" s="317">
        <f>SUM(Y855:AL855)</f>
        <v>0</v>
      </c>
    </row>
    <row r="856" spans="1:39" ht="15" hidden="1" outlineLevel="1">
      <c r="A856" s="554"/>
      <c r="B856" s="315" t="s">
        <v>345</v>
      </c>
      <c r="C856" s="312" t="s">
        <v>164</v>
      </c>
      <c r="D856" s="316"/>
      <c r="E856" s="316"/>
      <c r="F856" s="316"/>
      <c r="G856" s="316"/>
      <c r="H856" s="316"/>
      <c r="I856" s="316"/>
      <c r="J856" s="316"/>
      <c r="K856" s="316"/>
      <c r="L856" s="316"/>
      <c r="M856" s="316"/>
      <c r="N856" s="312"/>
      <c r="O856" s="316"/>
      <c r="P856" s="316"/>
      <c r="Q856" s="316"/>
      <c r="R856" s="316"/>
      <c r="S856" s="316"/>
      <c r="T856" s="316"/>
      <c r="U856" s="316"/>
      <c r="V856" s="316"/>
      <c r="W856" s="316"/>
      <c r="X856" s="316"/>
      <c r="Y856" s="425">
        <f>Y855</f>
        <v>0</v>
      </c>
      <c r="Z856" s="425">
        <f t="shared" ref="Z856" si="2505">Z855</f>
        <v>0</v>
      </c>
      <c r="AA856" s="425">
        <f t="shared" ref="AA856" si="2506">AA855</f>
        <v>0</v>
      </c>
      <c r="AB856" s="425">
        <f t="shared" ref="AB856" si="2507">AB855</f>
        <v>0</v>
      </c>
      <c r="AC856" s="425">
        <f t="shared" ref="AC856" si="2508">AC855</f>
        <v>0</v>
      </c>
      <c r="AD856" s="425">
        <f t="shared" ref="AD856" si="2509">AD855</f>
        <v>0</v>
      </c>
      <c r="AE856" s="425">
        <f t="shared" ref="AE856" si="2510">AE855</f>
        <v>0</v>
      </c>
      <c r="AF856" s="425">
        <f t="shared" ref="AF856" si="2511">AF855</f>
        <v>0</v>
      </c>
      <c r="AG856" s="425">
        <f t="shared" ref="AG856" si="2512">AG855</f>
        <v>0</v>
      </c>
      <c r="AH856" s="425">
        <f t="shared" ref="AH856" si="2513">AH855</f>
        <v>0</v>
      </c>
      <c r="AI856" s="425">
        <f t="shared" ref="AI856" si="2514">AI855</f>
        <v>0</v>
      </c>
      <c r="AJ856" s="425">
        <f t="shared" ref="AJ856" si="2515">AJ855</f>
        <v>0</v>
      </c>
      <c r="AK856" s="425">
        <f t="shared" ref="AK856" si="2516">AK855</f>
        <v>0</v>
      </c>
      <c r="AL856" s="425">
        <f t="shared" ref="AL856" si="2517">AL855</f>
        <v>0</v>
      </c>
      <c r="AM856" s="327"/>
    </row>
    <row r="857" spans="1:39" ht="15" hidden="1" outlineLevel="1">
      <c r="A857" s="554"/>
      <c r="B857" s="315"/>
      <c r="C857" s="312"/>
      <c r="D857" s="312"/>
      <c r="E857" s="312"/>
      <c r="F857" s="312"/>
      <c r="G857" s="312"/>
      <c r="H857" s="312"/>
      <c r="I857" s="312"/>
      <c r="J857" s="312"/>
      <c r="K857" s="312"/>
      <c r="L857" s="312"/>
      <c r="M857" s="312"/>
      <c r="N857" s="312"/>
      <c r="O857" s="312"/>
      <c r="P857" s="312"/>
      <c r="Q857" s="312"/>
      <c r="R857" s="312"/>
      <c r="S857" s="312"/>
      <c r="T857" s="312"/>
      <c r="U857" s="312"/>
      <c r="V857" s="312"/>
      <c r="W857" s="312"/>
      <c r="X857" s="312"/>
      <c r="Y857" s="436"/>
      <c r="Z857" s="439"/>
      <c r="AA857" s="439"/>
      <c r="AB857" s="439"/>
      <c r="AC857" s="439"/>
      <c r="AD857" s="439"/>
      <c r="AE857" s="439"/>
      <c r="AF857" s="439"/>
      <c r="AG857" s="439"/>
      <c r="AH857" s="439"/>
      <c r="AI857" s="439"/>
      <c r="AJ857" s="439"/>
      <c r="AK857" s="439"/>
      <c r="AL857" s="439"/>
      <c r="AM857" s="327"/>
    </row>
    <row r="858" spans="1:39" ht="30" hidden="1" outlineLevel="1">
      <c r="A858" s="554">
        <v>23</v>
      </c>
      <c r="B858" s="442" t="s">
        <v>116</v>
      </c>
      <c r="C858" s="312" t="s">
        <v>25</v>
      </c>
      <c r="D858" s="316"/>
      <c r="E858" s="316"/>
      <c r="F858" s="316"/>
      <c r="G858" s="316"/>
      <c r="H858" s="316"/>
      <c r="I858" s="316"/>
      <c r="J858" s="316"/>
      <c r="K858" s="316"/>
      <c r="L858" s="316"/>
      <c r="M858" s="316"/>
      <c r="N858" s="312"/>
      <c r="O858" s="316"/>
      <c r="P858" s="316"/>
      <c r="Q858" s="316"/>
      <c r="R858" s="316"/>
      <c r="S858" s="316"/>
      <c r="T858" s="316"/>
      <c r="U858" s="316"/>
      <c r="V858" s="316"/>
      <c r="W858" s="316"/>
      <c r="X858" s="316"/>
      <c r="Y858" s="429"/>
      <c r="Z858" s="429"/>
      <c r="AA858" s="429"/>
      <c r="AB858" s="429"/>
      <c r="AC858" s="429"/>
      <c r="AD858" s="429"/>
      <c r="AE858" s="429"/>
      <c r="AF858" s="424"/>
      <c r="AG858" s="424"/>
      <c r="AH858" s="424"/>
      <c r="AI858" s="424"/>
      <c r="AJ858" s="424"/>
      <c r="AK858" s="424"/>
      <c r="AL858" s="424"/>
      <c r="AM858" s="317">
        <f>SUM(Y858:AL858)</f>
        <v>0</v>
      </c>
    </row>
    <row r="859" spans="1:39" ht="15" hidden="1" outlineLevel="1">
      <c r="A859" s="554"/>
      <c r="B859" s="315" t="s">
        <v>345</v>
      </c>
      <c r="C859" s="312" t="s">
        <v>164</v>
      </c>
      <c r="D859" s="316"/>
      <c r="E859" s="316"/>
      <c r="F859" s="316"/>
      <c r="G859" s="316"/>
      <c r="H859" s="316"/>
      <c r="I859" s="316"/>
      <c r="J859" s="316"/>
      <c r="K859" s="316"/>
      <c r="L859" s="316"/>
      <c r="M859" s="316"/>
      <c r="N859" s="312"/>
      <c r="O859" s="316"/>
      <c r="P859" s="316"/>
      <c r="Q859" s="316"/>
      <c r="R859" s="316"/>
      <c r="S859" s="316"/>
      <c r="T859" s="316"/>
      <c r="U859" s="316"/>
      <c r="V859" s="316"/>
      <c r="W859" s="316"/>
      <c r="X859" s="316"/>
      <c r="Y859" s="425">
        <f>Y858</f>
        <v>0</v>
      </c>
      <c r="Z859" s="425">
        <f t="shared" ref="Z859" si="2518">Z858</f>
        <v>0</v>
      </c>
      <c r="AA859" s="425">
        <f t="shared" ref="AA859" si="2519">AA858</f>
        <v>0</v>
      </c>
      <c r="AB859" s="425">
        <f t="shared" ref="AB859" si="2520">AB858</f>
        <v>0</v>
      </c>
      <c r="AC859" s="425">
        <f t="shared" ref="AC859" si="2521">AC858</f>
        <v>0</v>
      </c>
      <c r="AD859" s="425">
        <f t="shared" ref="AD859" si="2522">AD858</f>
        <v>0</v>
      </c>
      <c r="AE859" s="425">
        <f t="shared" ref="AE859" si="2523">AE858</f>
        <v>0</v>
      </c>
      <c r="AF859" s="425">
        <f t="shared" ref="AF859" si="2524">AF858</f>
        <v>0</v>
      </c>
      <c r="AG859" s="425">
        <f t="shared" ref="AG859" si="2525">AG858</f>
        <v>0</v>
      </c>
      <c r="AH859" s="425">
        <f t="shared" ref="AH859" si="2526">AH858</f>
        <v>0</v>
      </c>
      <c r="AI859" s="425">
        <f t="shared" ref="AI859" si="2527">AI858</f>
        <v>0</v>
      </c>
      <c r="AJ859" s="425">
        <f t="shared" ref="AJ859" si="2528">AJ858</f>
        <v>0</v>
      </c>
      <c r="AK859" s="425">
        <f t="shared" ref="AK859" si="2529">AK858</f>
        <v>0</v>
      </c>
      <c r="AL859" s="425">
        <f t="shared" ref="AL859" si="2530">AL858</f>
        <v>0</v>
      </c>
      <c r="AM859" s="327"/>
    </row>
    <row r="860" spans="1:39" ht="15" hidden="1" outlineLevel="1">
      <c r="A860" s="554"/>
      <c r="B860" s="444"/>
      <c r="C860" s="312"/>
      <c r="D860" s="312"/>
      <c r="E860" s="312"/>
      <c r="F860" s="312"/>
      <c r="G860" s="312"/>
      <c r="H860" s="312"/>
      <c r="I860" s="312"/>
      <c r="J860" s="312"/>
      <c r="K860" s="312"/>
      <c r="L860" s="312"/>
      <c r="M860" s="312"/>
      <c r="N860" s="312"/>
      <c r="O860" s="312"/>
      <c r="P860" s="312"/>
      <c r="Q860" s="312"/>
      <c r="R860" s="312"/>
      <c r="S860" s="312"/>
      <c r="T860" s="312"/>
      <c r="U860" s="312"/>
      <c r="V860" s="312"/>
      <c r="W860" s="312"/>
      <c r="X860" s="312"/>
      <c r="Y860" s="436"/>
      <c r="Z860" s="439"/>
      <c r="AA860" s="439"/>
      <c r="AB860" s="439"/>
      <c r="AC860" s="439"/>
      <c r="AD860" s="439"/>
      <c r="AE860" s="439"/>
      <c r="AF860" s="439"/>
      <c r="AG860" s="439"/>
      <c r="AH860" s="439"/>
      <c r="AI860" s="439"/>
      <c r="AJ860" s="439"/>
      <c r="AK860" s="439"/>
      <c r="AL860" s="439"/>
      <c r="AM860" s="327"/>
    </row>
    <row r="861" spans="1:39" ht="15" hidden="1" outlineLevel="1">
      <c r="A861" s="554">
        <v>24</v>
      </c>
      <c r="B861" s="442" t="s">
        <v>117</v>
      </c>
      <c r="C861" s="312" t="s">
        <v>25</v>
      </c>
      <c r="D861" s="316"/>
      <c r="E861" s="316"/>
      <c r="F861" s="316"/>
      <c r="G861" s="316"/>
      <c r="H861" s="316"/>
      <c r="I861" s="316"/>
      <c r="J861" s="316"/>
      <c r="K861" s="316"/>
      <c r="L861" s="316"/>
      <c r="M861" s="316"/>
      <c r="N861" s="312"/>
      <c r="O861" s="316"/>
      <c r="P861" s="316"/>
      <c r="Q861" s="316"/>
      <c r="R861" s="316"/>
      <c r="S861" s="316"/>
      <c r="T861" s="316"/>
      <c r="U861" s="316"/>
      <c r="V861" s="316"/>
      <c r="W861" s="316"/>
      <c r="X861" s="316"/>
      <c r="Y861" s="429"/>
      <c r="Z861" s="429"/>
      <c r="AA861" s="429"/>
      <c r="AB861" s="429"/>
      <c r="AC861" s="429"/>
      <c r="AD861" s="429"/>
      <c r="AE861" s="429"/>
      <c r="AF861" s="424"/>
      <c r="AG861" s="424"/>
      <c r="AH861" s="424"/>
      <c r="AI861" s="424"/>
      <c r="AJ861" s="424"/>
      <c r="AK861" s="424"/>
      <c r="AL861" s="424"/>
      <c r="AM861" s="317">
        <f>SUM(Y861:AL861)</f>
        <v>0</v>
      </c>
    </row>
    <row r="862" spans="1:39" ht="15" hidden="1" outlineLevel="1">
      <c r="A862" s="554"/>
      <c r="B862" s="315" t="s">
        <v>345</v>
      </c>
      <c r="C862" s="312" t="s">
        <v>164</v>
      </c>
      <c r="D862" s="316"/>
      <c r="E862" s="316"/>
      <c r="F862" s="316"/>
      <c r="G862" s="316"/>
      <c r="H862" s="316"/>
      <c r="I862" s="316"/>
      <c r="J862" s="316"/>
      <c r="K862" s="316"/>
      <c r="L862" s="316"/>
      <c r="M862" s="316"/>
      <c r="N862" s="312"/>
      <c r="O862" s="316"/>
      <c r="P862" s="316"/>
      <c r="Q862" s="316"/>
      <c r="R862" s="316"/>
      <c r="S862" s="316"/>
      <c r="T862" s="316"/>
      <c r="U862" s="316"/>
      <c r="V862" s="316"/>
      <c r="W862" s="316"/>
      <c r="X862" s="316"/>
      <c r="Y862" s="425">
        <f>Y861</f>
        <v>0</v>
      </c>
      <c r="Z862" s="425">
        <f t="shared" ref="Z862" si="2531">Z861</f>
        <v>0</v>
      </c>
      <c r="AA862" s="425">
        <f t="shared" ref="AA862" si="2532">AA861</f>
        <v>0</v>
      </c>
      <c r="AB862" s="425">
        <f t="shared" ref="AB862" si="2533">AB861</f>
        <v>0</v>
      </c>
      <c r="AC862" s="425">
        <f t="shared" ref="AC862" si="2534">AC861</f>
        <v>0</v>
      </c>
      <c r="AD862" s="425">
        <f t="shared" ref="AD862" si="2535">AD861</f>
        <v>0</v>
      </c>
      <c r="AE862" s="425">
        <f t="shared" ref="AE862" si="2536">AE861</f>
        <v>0</v>
      </c>
      <c r="AF862" s="425">
        <f t="shared" ref="AF862" si="2537">AF861</f>
        <v>0</v>
      </c>
      <c r="AG862" s="425">
        <f t="shared" ref="AG862" si="2538">AG861</f>
        <v>0</v>
      </c>
      <c r="AH862" s="425">
        <f t="shared" ref="AH862" si="2539">AH861</f>
        <v>0</v>
      </c>
      <c r="AI862" s="425">
        <f t="shared" ref="AI862" si="2540">AI861</f>
        <v>0</v>
      </c>
      <c r="AJ862" s="425">
        <f t="shared" ref="AJ862" si="2541">AJ861</f>
        <v>0</v>
      </c>
      <c r="AK862" s="425">
        <f t="shared" ref="AK862" si="2542">AK861</f>
        <v>0</v>
      </c>
      <c r="AL862" s="425">
        <f t="shared" ref="AL862" si="2543">AL861</f>
        <v>0</v>
      </c>
      <c r="AM862" s="327"/>
    </row>
    <row r="863" spans="1:39" ht="15" hidden="1" outlineLevel="1">
      <c r="A863" s="554"/>
      <c r="B863" s="315"/>
      <c r="C863" s="312"/>
      <c r="D863" s="312"/>
      <c r="E863" s="312"/>
      <c r="F863" s="312"/>
      <c r="G863" s="312"/>
      <c r="H863" s="312"/>
      <c r="I863" s="312"/>
      <c r="J863" s="312"/>
      <c r="K863" s="312"/>
      <c r="L863" s="312"/>
      <c r="M863" s="312"/>
      <c r="N863" s="312"/>
      <c r="O863" s="312"/>
      <c r="P863" s="312"/>
      <c r="Q863" s="312"/>
      <c r="R863" s="312"/>
      <c r="S863" s="312"/>
      <c r="T863" s="312"/>
      <c r="U863" s="312"/>
      <c r="V863" s="312"/>
      <c r="W863" s="312"/>
      <c r="X863" s="312"/>
      <c r="Y863" s="426"/>
      <c r="Z863" s="439"/>
      <c r="AA863" s="439"/>
      <c r="AB863" s="439"/>
      <c r="AC863" s="439"/>
      <c r="AD863" s="439"/>
      <c r="AE863" s="439"/>
      <c r="AF863" s="439"/>
      <c r="AG863" s="439"/>
      <c r="AH863" s="439"/>
      <c r="AI863" s="439"/>
      <c r="AJ863" s="439"/>
      <c r="AK863" s="439"/>
      <c r="AL863" s="439"/>
      <c r="AM863" s="327"/>
    </row>
    <row r="864" spans="1:39" ht="15.6" hidden="1" outlineLevel="1">
      <c r="A864" s="554"/>
      <c r="B864" s="309" t="s">
        <v>514</v>
      </c>
      <c r="C864" s="312"/>
      <c r="D864" s="312"/>
      <c r="E864" s="312"/>
      <c r="F864" s="312"/>
      <c r="G864" s="312"/>
      <c r="H864" s="312"/>
      <c r="I864" s="312"/>
      <c r="J864" s="312"/>
      <c r="K864" s="312"/>
      <c r="L864" s="312"/>
      <c r="M864" s="312"/>
      <c r="N864" s="312"/>
      <c r="O864" s="312"/>
      <c r="P864" s="312"/>
      <c r="Q864" s="312"/>
      <c r="R864" s="312"/>
      <c r="S864" s="312"/>
      <c r="T864" s="312"/>
      <c r="U864" s="312"/>
      <c r="V864" s="312"/>
      <c r="W864" s="312"/>
      <c r="X864" s="312"/>
      <c r="Y864" s="426"/>
      <c r="Z864" s="439"/>
      <c r="AA864" s="439"/>
      <c r="AB864" s="439"/>
      <c r="AC864" s="439"/>
      <c r="AD864" s="439"/>
      <c r="AE864" s="439"/>
      <c r="AF864" s="439"/>
      <c r="AG864" s="439"/>
      <c r="AH864" s="439"/>
      <c r="AI864" s="439"/>
      <c r="AJ864" s="439"/>
      <c r="AK864" s="439"/>
      <c r="AL864" s="439"/>
      <c r="AM864" s="327"/>
    </row>
    <row r="865" spans="1:39" ht="15" hidden="1" outlineLevel="1">
      <c r="A865" s="554">
        <v>25</v>
      </c>
      <c r="B865" s="442" t="s">
        <v>118</v>
      </c>
      <c r="C865" s="312" t="s">
        <v>25</v>
      </c>
      <c r="D865" s="316"/>
      <c r="E865" s="316"/>
      <c r="F865" s="316"/>
      <c r="G865" s="316"/>
      <c r="H865" s="316"/>
      <c r="I865" s="316"/>
      <c r="J865" s="316"/>
      <c r="K865" s="316"/>
      <c r="L865" s="316"/>
      <c r="M865" s="316"/>
      <c r="N865" s="316">
        <v>12</v>
      </c>
      <c r="O865" s="316"/>
      <c r="P865" s="316"/>
      <c r="Q865" s="316"/>
      <c r="R865" s="316"/>
      <c r="S865" s="316"/>
      <c r="T865" s="316"/>
      <c r="U865" s="316"/>
      <c r="V865" s="316"/>
      <c r="W865" s="316"/>
      <c r="X865" s="316"/>
      <c r="Y865" s="440"/>
      <c r="Z865" s="429"/>
      <c r="AA865" s="429"/>
      <c r="AB865" s="429"/>
      <c r="AC865" s="429"/>
      <c r="AD865" s="429"/>
      <c r="AE865" s="429"/>
      <c r="AF865" s="429"/>
      <c r="AG865" s="429"/>
      <c r="AH865" s="429"/>
      <c r="AI865" s="429"/>
      <c r="AJ865" s="429"/>
      <c r="AK865" s="429"/>
      <c r="AL865" s="429"/>
      <c r="AM865" s="317">
        <f>SUM(Y865:AL865)</f>
        <v>0</v>
      </c>
    </row>
    <row r="866" spans="1:39" ht="15" hidden="1" outlineLevel="1">
      <c r="A866" s="554"/>
      <c r="B866" s="315" t="s">
        <v>345</v>
      </c>
      <c r="C866" s="312" t="s">
        <v>164</v>
      </c>
      <c r="D866" s="316"/>
      <c r="E866" s="316"/>
      <c r="F866" s="316"/>
      <c r="G866" s="316"/>
      <c r="H866" s="316"/>
      <c r="I866" s="316"/>
      <c r="J866" s="316"/>
      <c r="K866" s="316"/>
      <c r="L866" s="316"/>
      <c r="M866" s="316"/>
      <c r="N866" s="316">
        <f>N865</f>
        <v>12</v>
      </c>
      <c r="O866" s="316"/>
      <c r="P866" s="316"/>
      <c r="Q866" s="316"/>
      <c r="R866" s="316"/>
      <c r="S866" s="316"/>
      <c r="T866" s="316"/>
      <c r="U866" s="316"/>
      <c r="V866" s="316"/>
      <c r="W866" s="316"/>
      <c r="X866" s="316"/>
      <c r="Y866" s="425">
        <f>Y865</f>
        <v>0</v>
      </c>
      <c r="Z866" s="425">
        <f t="shared" ref="Z866" si="2544">Z865</f>
        <v>0</v>
      </c>
      <c r="AA866" s="425">
        <f t="shared" ref="AA866" si="2545">AA865</f>
        <v>0</v>
      </c>
      <c r="AB866" s="425">
        <f t="shared" ref="AB866" si="2546">AB865</f>
        <v>0</v>
      </c>
      <c r="AC866" s="425">
        <f t="shared" ref="AC866" si="2547">AC865</f>
        <v>0</v>
      </c>
      <c r="AD866" s="425">
        <f t="shared" ref="AD866" si="2548">AD865</f>
        <v>0</v>
      </c>
      <c r="AE866" s="425">
        <f t="shared" ref="AE866" si="2549">AE865</f>
        <v>0</v>
      </c>
      <c r="AF866" s="425">
        <f t="shared" ref="AF866" si="2550">AF865</f>
        <v>0</v>
      </c>
      <c r="AG866" s="425">
        <f t="shared" ref="AG866" si="2551">AG865</f>
        <v>0</v>
      </c>
      <c r="AH866" s="425">
        <f t="shared" ref="AH866" si="2552">AH865</f>
        <v>0</v>
      </c>
      <c r="AI866" s="425">
        <f t="shared" ref="AI866" si="2553">AI865</f>
        <v>0</v>
      </c>
      <c r="AJ866" s="425">
        <f t="shared" ref="AJ866" si="2554">AJ865</f>
        <v>0</v>
      </c>
      <c r="AK866" s="425">
        <f t="shared" ref="AK866" si="2555">AK865</f>
        <v>0</v>
      </c>
      <c r="AL866" s="425">
        <f t="shared" ref="AL866" si="2556">AL865</f>
        <v>0</v>
      </c>
      <c r="AM866" s="327"/>
    </row>
    <row r="867" spans="1:39" ht="15" hidden="1" outlineLevel="1">
      <c r="A867" s="554"/>
      <c r="B867" s="315"/>
      <c r="C867" s="312"/>
      <c r="D867" s="312"/>
      <c r="E867" s="312"/>
      <c r="F867" s="312"/>
      <c r="G867" s="312"/>
      <c r="H867" s="312"/>
      <c r="I867" s="312"/>
      <c r="J867" s="312"/>
      <c r="K867" s="312"/>
      <c r="L867" s="312"/>
      <c r="M867" s="312"/>
      <c r="N867" s="312"/>
      <c r="O867" s="312"/>
      <c r="P867" s="312"/>
      <c r="Q867" s="312"/>
      <c r="R867" s="312"/>
      <c r="S867" s="312"/>
      <c r="T867" s="312"/>
      <c r="U867" s="312"/>
      <c r="V867" s="312"/>
      <c r="W867" s="312"/>
      <c r="X867" s="312"/>
      <c r="Y867" s="426"/>
      <c r="Z867" s="439"/>
      <c r="AA867" s="439"/>
      <c r="AB867" s="439"/>
      <c r="AC867" s="439"/>
      <c r="AD867" s="439"/>
      <c r="AE867" s="439"/>
      <c r="AF867" s="439"/>
      <c r="AG867" s="439"/>
      <c r="AH867" s="439"/>
      <c r="AI867" s="439"/>
      <c r="AJ867" s="439"/>
      <c r="AK867" s="439"/>
      <c r="AL867" s="439"/>
      <c r="AM867" s="327"/>
    </row>
    <row r="868" spans="1:39" ht="15" hidden="1" outlineLevel="1">
      <c r="A868" s="554">
        <v>26</v>
      </c>
      <c r="B868" s="442" t="s">
        <v>119</v>
      </c>
      <c r="C868" s="312" t="s">
        <v>25</v>
      </c>
      <c r="D868" s="316"/>
      <c r="E868" s="316"/>
      <c r="F868" s="316"/>
      <c r="G868" s="316"/>
      <c r="H868" s="316"/>
      <c r="I868" s="316"/>
      <c r="J868" s="316"/>
      <c r="K868" s="316"/>
      <c r="L868" s="316"/>
      <c r="M868" s="316"/>
      <c r="N868" s="316">
        <v>12</v>
      </c>
      <c r="O868" s="316"/>
      <c r="P868" s="316"/>
      <c r="Q868" s="316"/>
      <c r="R868" s="316"/>
      <c r="S868" s="316"/>
      <c r="T868" s="316"/>
      <c r="U868" s="316"/>
      <c r="V868" s="316"/>
      <c r="W868" s="316"/>
      <c r="X868" s="316"/>
      <c r="Y868" s="440"/>
      <c r="Z868" s="429"/>
      <c r="AA868" s="429"/>
      <c r="AB868" s="429"/>
      <c r="AC868" s="429"/>
      <c r="AD868" s="429"/>
      <c r="AE868" s="429"/>
      <c r="AF868" s="429"/>
      <c r="AG868" s="429"/>
      <c r="AH868" s="429"/>
      <c r="AI868" s="429"/>
      <c r="AJ868" s="429"/>
      <c r="AK868" s="429"/>
      <c r="AL868" s="429"/>
      <c r="AM868" s="317">
        <f>SUM(Y868:AL868)</f>
        <v>0</v>
      </c>
    </row>
    <row r="869" spans="1:39" ht="15" hidden="1" outlineLevel="1">
      <c r="A869" s="554"/>
      <c r="B869" s="315" t="s">
        <v>345</v>
      </c>
      <c r="C869" s="312" t="s">
        <v>164</v>
      </c>
      <c r="D869" s="316"/>
      <c r="E869" s="316"/>
      <c r="F869" s="316"/>
      <c r="G869" s="316"/>
      <c r="H869" s="316"/>
      <c r="I869" s="316"/>
      <c r="J869" s="316"/>
      <c r="K869" s="316"/>
      <c r="L869" s="316"/>
      <c r="M869" s="316"/>
      <c r="N869" s="316">
        <f>N868</f>
        <v>12</v>
      </c>
      <c r="O869" s="316"/>
      <c r="P869" s="316"/>
      <c r="Q869" s="316"/>
      <c r="R869" s="316"/>
      <c r="S869" s="316"/>
      <c r="T869" s="316"/>
      <c r="U869" s="316"/>
      <c r="V869" s="316"/>
      <c r="W869" s="316"/>
      <c r="X869" s="316"/>
      <c r="Y869" s="425">
        <f>Y868</f>
        <v>0</v>
      </c>
      <c r="Z869" s="425">
        <f t="shared" ref="Z869" si="2557">Z868</f>
        <v>0</v>
      </c>
      <c r="AA869" s="425">
        <f t="shared" ref="AA869" si="2558">AA868</f>
        <v>0</v>
      </c>
      <c r="AB869" s="425">
        <f t="shared" ref="AB869" si="2559">AB868</f>
        <v>0</v>
      </c>
      <c r="AC869" s="425">
        <f t="shared" ref="AC869" si="2560">AC868</f>
        <v>0</v>
      </c>
      <c r="AD869" s="425">
        <f t="shared" ref="AD869" si="2561">AD868</f>
        <v>0</v>
      </c>
      <c r="AE869" s="425">
        <f t="shared" ref="AE869" si="2562">AE868</f>
        <v>0</v>
      </c>
      <c r="AF869" s="425">
        <f t="shared" ref="AF869" si="2563">AF868</f>
        <v>0</v>
      </c>
      <c r="AG869" s="425">
        <f t="shared" ref="AG869" si="2564">AG868</f>
        <v>0</v>
      </c>
      <c r="AH869" s="425">
        <f t="shared" ref="AH869" si="2565">AH868</f>
        <v>0</v>
      </c>
      <c r="AI869" s="425">
        <f t="shared" ref="AI869" si="2566">AI868</f>
        <v>0</v>
      </c>
      <c r="AJ869" s="425">
        <f t="shared" ref="AJ869" si="2567">AJ868</f>
        <v>0</v>
      </c>
      <c r="AK869" s="425">
        <f t="shared" ref="AK869" si="2568">AK868</f>
        <v>0</v>
      </c>
      <c r="AL869" s="425">
        <f t="shared" ref="AL869" si="2569">AL868</f>
        <v>0</v>
      </c>
      <c r="AM869" s="327"/>
    </row>
    <row r="870" spans="1:39" ht="15" hidden="1" outlineLevel="1">
      <c r="A870" s="554"/>
      <c r="B870" s="315"/>
      <c r="C870" s="312"/>
      <c r="D870" s="312"/>
      <c r="E870" s="312"/>
      <c r="F870" s="312"/>
      <c r="G870" s="312"/>
      <c r="H870" s="312"/>
      <c r="I870" s="312"/>
      <c r="J870" s="312"/>
      <c r="K870" s="312"/>
      <c r="L870" s="312"/>
      <c r="M870" s="312"/>
      <c r="N870" s="312"/>
      <c r="O870" s="312"/>
      <c r="P870" s="312"/>
      <c r="Q870" s="312"/>
      <c r="R870" s="312"/>
      <c r="S870" s="312"/>
      <c r="T870" s="312"/>
      <c r="U870" s="312"/>
      <c r="V870" s="312"/>
      <c r="W870" s="312"/>
      <c r="X870" s="312"/>
      <c r="Y870" s="426"/>
      <c r="Z870" s="439"/>
      <c r="AA870" s="439"/>
      <c r="AB870" s="439"/>
      <c r="AC870" s="439"/>
      <c r="AD870" s="439"/>
      <c r="AE870" s="439"/>
      <c r="AF870" s="439"/>
      <c r="AG870" s="439"/>
      <c r="AH870" s="439"/>
      <c r="AI870" s="439"/>
      <c r="AJ870" s="439"/>
      <c r="AK870" s="439"/>
      <c r="AL870" s="439"/>
      <c r="AM870" s="327"/>
    </row>
    <row r="871" spans="1:39" ht="30" hidden="1" outlineLevel="1">
      <c r="A871" s="554">
        <v>27</v>
      </c>
      <c r="B871" s="442" t="s">
        <v>120</v>
      </c>
      <c r="C871" s="312" t="s">
        <v>25</v>
      </c>
      <c r="D871" s="316"/>
      <c r="E871" s="316"/>
      <c r="F871" s="316"/>
      <c r="G871" s="316"/>
      <c r="H871" s="316"/>
      <c r="I871" s="316"/>
      <c r="J871" s="316"/>
      <c r="K871" s="316"/>
      <c r="L871" s="316"/>
      <c r="M871" s="316"/>
      <c r="N871" s="316">
        <v>12</v>
      </c>
      <c r="O871" s="316"/>
      <c r="P871" s="316"/>
      <c r="Q871" s="316"/>
      <c r="R871" s="316"/>
      <c r="S871" s="316"/>
      <c r="T871" s="316"/>
      <c r="U871" s="316"/>
      <c r="V871" s="316"/>
      <c r="W871" s="316"/>
      <c r="X871" s="316"/>
      <c r="Y871" s="440"/>
      <c r="Z871" s="429"/>
      <c r="AA871" s="429"/>
      <c r="AB871" s="429"/>
      <c r="AC871" s="429"/>
      <c r="AD871" s="429"/>
      <c r="AE871" s="429"/>
      <c r="AF871" s="429"/>
      <c r="AG871" s="429"/>
      <c r="AH871" s="429"/>
      <c r="AI871" s="429"/>
      <c r="AJ871" s="429"/>
      <c r="AK871" s="429"/>
      <c r="AL871" s="429"/>
      <c r="AM871" s="317">
        <f>SUM(Y871:AL871)</f>
        <v>0</v>
      </c>
    </row>
    <row r="872" spans="1:39" ht="15" hidden="1" outlineLevel="1">
      <c r="A872" s="554"/>
      <c r="B872" s="315" t="s">
        <v>345</v>
      </c>
      <c r="C872" s="312" t="s">
        <v>164</v>
      </c>
      <c r="D872" s="316"/>
      <c r="E872" s="316"/>
      <c r="F872" s="316"/>
      <c r="G872" s="316"/>
      <c r="H872" s="316"/>
      <c r="I872" s="316"/>
      <c r="J872" s="316"/>
      <c r="K872" s="316"/>
      <c r="L872" s="316"/>
      <c r="M872" s="316"/>
      <c r="N872" s="316">
        <f>N871</f>
        <v>12</v>
      </c>
      <c r="O872" s="316"/>
      <c r="P872" s="316"/>
      <c r="Q872" s="316"/>
      <c r="R872" s="316"/>
      <c r="S872" s="316"/>
      <c r="T872" s="316"/>
      <c r="U872" s="316"/>
      <c r="V872" s="316"/>
      <c r="W872" s="316"/>
      <c r="X872" s="316"/>
      <c r="Y872" s="425">
        <f>Y871</f>
        <v>0</v>
      </c>
      <c r="Z872" s="425">
        <f t="shared" ref="Z872" si="2570">Z871</f>
        <v>0</v>
      </c>
      <c r="AA872" s="425">
        <f t="shared" ref="AA872" si="2571">AA871</f>
        <v>0</v>
      </c>
      <c r="AB872" s="425">
        <f t="shared" ref="AB872" si="2572">AB871</f>
        <v>0</v>
      </c>
      <c r="AC872" s="425">
        <f t="shared" ref="AC872" si="2573">AC871</f>
        <v>0</v>
      </c>
      <c r="AD872" s="425">
        <f t="shared" ref="AD872" si="2574">AD871</f>
        <v>0</v>
      </c>
      <c r="AE872" s="425">
        <f t="shared" ref="AE872" si="2575">AE871</f>
        <v>0</v>
      </c>
      <c r="AF872" s="425">
        <f t="shared" ref="AF872" si="2576">AF871</f>
        <v>0</v>
      </c>
      <c r="AG872" s="425">
        <f t="shared" ref="AG872" si="2577">AG871</f>
        <v>0</v>
      </c>
      <c r="AH872" s="425">
        <f t="shared" ref="AH872" si="2578">AH871</f>
        <v>0</v>
      </c>
      <c r="AI872" s="425">
        <f t="shared" ref="AI872" si="2579">AI871</f>
        <v>0</v>
      </c>
      <c r="AJ872" s="425">
        <f t="shared" ref="AJ872" si="2580">AJ871</f>
        <v>0</v>
      </c>
      <c r="AK872" s="425">
        <f t="shared" ref="AK872" si="2581">AK871</f>
        <v>0</v>
      </c>
      <c r="AL872" s="425">
        <f t="shared" ref="AL872" si="2582">AL871</f>
        <v>0</v>
      </c>
      <c r="AM872" s="327"/>
    </row>
    <row r="873" spans="1:39" ht="15" hidden="1" outlineLevel="1">
      <c r="A873" s="554"/>
      <c r="B873" s="315"/>
      <c r="C873" s="312"/>
      <c r="D873" s="312"/>
      <c r="E873" s="312"/>
      <c r="F873" s="312"/>
      <c r="G873" s="312"/>
      <c r="H873" s="312"/>
      <c r="I873" s="312"/>
      <c r="J873" s="312"/>
      <c r="K873" s="312"/>
      <c r="L873" s="312"/>
      <c r="M873" s="312"/>
      <c r="N873" s="312"/>
      <c r="O873" s="312"/>
      <c r="P873" s="312"/>
      <c r="Q873" s="312"/>
      <c r="R873" s="312"/>
      <c r="S873" s="312"/>
      <c r="T873" s="312"/>
      <c r="U873" s="312"/>
      <c r="V873" s="312"/>
      <c r="W873" s="312"/>
      <c r="X873" s="312"/>
      <c r="Y873" s="426"/>
      <c r="Z873" s="439"/>
      <c r="AA873" s="439"/>
      <c r="AB873" s="439"/>
      <c r="AC873" s="439"/>
      <c r="AD873" s="439"/>
      <c r="AE873" s="439"/>
      <c r="AF873" s="439"/>
      <c r="AG873" s="439"/>
      <c r="AH873" s="439"/>
      <c r="AI873" s="439"/>
      <c r="AJ873" s="439"/>
      <c r="AK873" s="439"/>
      <c r="AL873" s="439"/>
      <c r="AM873" s="327"/>
    </row>
    <row r="874" spans="1:39" ht="30" hidden="1" outlineLevel="1">
      <c r="A874" s="554">
        <v>28</v>
      </c>
      <c r="B874" s="442" t="s">
        <v>121</v>
      </c>
      <c r="C874" s="312" t="s">
        <v>25</v>
      </c>
      <c r="D874" s="316"/>
      <c r="E874" s="316"/>
      <c r="F874" s="316"/>
      <c r="G874" s="316"/>
      <c r="H874" s="316"/>
      <c r="I874" s="316"/>
      <c r="J874" s="316"/>
      <c r="K874" s="316"/>
      <c r="L874" s="316"/>
      <c r="M874" s="316"/>
      <c r="N874" s="316">
        <v>12</v>
      </c>
      <c r="O874" s="316"/>
      <c r="P874" s="316"/>
      <c r="Q874" s="316"/>
      <c r="R874" s="316"/>
      <c r="S874" s="316"/>
      <c r="T874" s="316"/>
      <c r="U874" s="316"/>
      <c r="V874" s="316"/>
      <c r="W874" s="316"/>
      <c r="X874" s="316"/>
      <c r="Y874" s="440"/>
      <c r="Z874" s="429"/>
      <c r="AA874" s="429"/>
      <c r="AB874" s="429"/>
      <c r="AC874" s="429"/>
      <c r="AD874" s="429"/>
      <c r="AE874" s="429"/>
      <c r="AF874" s="429"/>
      <c r="AG874" s="429"/>
      <c r="AH874" s="429"/>
      <c r="AI874" s="429"/>
      <c r="AJ874" s="429"/>
      <c r="AK874" s="429"/>
      <c r="AL874" s="429"/>
      <c r="AM874" s="317">
        <f>SUM(Y874:AL874)</f>
        <v>0</v>
      </c>
    </row>
    <row r="875" spans="1:39" ht="15" hidden="1" outlineLevel="1">
      <c r="A875" s="554"/>
      <c r="B875" s="315" t="s">
        <v>345</v>
      </c>
      <c r="C875" s="312" t="s">
        <v>164</v>
      </c>
      <c r="D875" s="316"/>
      <c r="E875" s="316"/>
      <c r="F875" s="316"/>
      <c r="G875" s="316"/>
      <c r="H875" s="316"/>
      <c r="I875" s="316"/>
      <c r="J875" s="316"/>
      <c r="K875" s="316"/>
      <c r="L875" s="316"/>
      <c r="M875" s="316"/>
      <c r="N875" s="316">
        <f>N874</f>
        <v>12</v>
      </c>
      <c r="O875" s="316"/>
      <c r="P875" s="316"/>
      <c r="Q875" s="316"/>
      <c r="R875" s="316"/>
      <c r="S875" s="316"/>
      <c r="T875" s="316"/>
      <c r="U875" s="316"/>
      <c r="V875" s="316"/>
      <c r="W875" s="316"/>
      <c r="X875" s="316"/>
      <c r="Y875" s="425">
        <f>Y874</f>
        <v>0</v>
      </c>
      <c r="Z875" s="425">
        <f t="shared" ref="Z875" si="2583">Z874</f>
        <v>0</v>
      </c>
      <c r="AA875" s="425">
        <f t="shared" ref="AA875" si="2584">AA874</f>
        <v>0</v>
      </c>
      <c r="AB875" s="425">
        <f t="shared" ref="AB875" si="2585">AB874</f>
        <v>0</v>
      </c>
      <c r="AC875" s="425">
        <f t="shared" ref="AC875" si="2586">AC874</f>
        <v>0</v>
      </c>
      <c r="AD875" s="425">
        <f t="shared" ref="AD875" si="2587">AD874</f>
        <v>0</v>
      </c>
      <c r="AE875" s="425">
        <f t="shared" ref="AE875" si="2588">AE874</f>
        <v>0</v>
      </c>
      <c r="AF875" s="425">
        <f t="shared" ref="AF875" si="2589">AF874</f>
        <v>0</v>
      </c>
      <c r="AG875" s="425">
        <f t="shared" ref="AG875" si="2590">AG874</f>
        <v>0</v>
      </c>
      <c r="AH875" s="425">
        <f t="shared" ref="AH875" si="2591">AH874</f>
        <v>0</v>
      </c>
      <c r="AI875" s="425">
        <f t="shared" ref="AI875" si="2592">AI874</f>
        <v>0</v>
      </c>
      <c r="AJ875" s="425">
        <f t="shared" ref="AJ875" si="2593">AJ874</f>
        <v>0</v>
      </c>
      <c r="AK875" s="425">
        <f t="shared" ref="AK875" si="2594">AK874</f>
        <v>0</v>
      </c>
      <c r="AL875" s="425">
        <f t="shared" ref="AL875" si="2595">AL874</f>
        <v>0</v>
      </c>
      <c r="AM875" s="327"/>
    </row>
    <row r="876" spans="1:39" ht="15" hidden="1" outlineLevel="1">
      <c r="A876" s="554"/>
      <c r="B876" s="315"/>
      <c r="C876" s="312"/>
      <c r="D876" s="312"/>
      <c r="E876" s="312"/>
      <c r="F876" s="312"/>
      <c r="G876" s="312"/>
      <c r="H876" s="312"/>
      <c r="I876" s="312"/>
      <c r="J876" s="312"/>
      <c r="K876" s="312"/>
      <c r="L876" s="312"/>
      <c r="M876" s="312"/>
      <c r="N876" s="312"/>
      <c r="O876" s="312"/>
      <c r="P876" s="312"/>
      <c r="Q876" s="312"/>
      <c r="R876" s="312"/>
      <c r="S876" s="312"/>
      <c r="T876" s="312"/>
      <c r="U876" s="312"/>
      <c r="V876" s="312"/>
      <c r="W876" s="312"/>
      <c r="X876" s="312"/>
      <c r="Y876" s="426"/>
      <c r="Z876" s="439"/>
      <c r="AA876" s="439"/>
      <c r="AB876" s="439"/>
      <c r="AC876" s="439"/>
      <c r="AD876" s="439"/>
      <c r="AE876" s="439"/>
      <c r="AF876" s="439"/>
      <c r="AG876" s="439"/>
      <c r="AH876" s="439"/>
      <c r="AI876" s="439"/>
      <c r="AJ876" s="439"/>
      <c r="AK876" s="439"/>
      <c r="AL876" s="439"/>
      <c r="AM876" s="327"/>
    </row>
    <row r="877" spans="1:39" ht="30" hidden="1" outlineLevel="1">
      <c r="A877" s="554">
        <v>29</v>
      </c>
      <c r="B877" s="442" t="s">
        <v>122</v>
      </c>
      <c r="C877" s="312" t="s">
        <v>25</v>
      </c>
      <c r="D877" s="316"/>
      <c r="E877" s="316"/>
      <c r="F877" s="316"/>
      <c r="G877" s="316"/>
      <c r="H877" s="316"/>
      <c r="I877" s="316"/>
      <c r="J877" s="316"/>
      <c r="K877" s="316"/>
      <c r="L877" s="316"/>
      <c r="M877" s="316"/>
      <c r="N877" s="316">
        <v>3</v>
      </c>
      <c r="O877" s="316"/>
      <c r="P877" s="316"/>
      <c r="Q877" s="316"/>
      <c r="R877" s="316"/>
      <c r="S877" s="316"/>
      <c r="T877" s="316"/>
      <c r="U877" s="316"/>
      <c r="V877" s="316"/>
      <c r="W877" s="316"/>
      <c r="X877" s="316"/>
      <c r="Y877" s="440"/>
      <c r="Z877" s="429"/>
      <c r="AA877" s="429"/>
      <c r="AB877" s="429"/>
      <c r="AC877" s="429"/>
      <c r="AD877" s="429"/>
      <c r="AE877" s="429"/>
      <c r="AF877" s="429"/>
      <c r="AG877" s="429"/>
      <c r="AH877" s="429"/>
      <c r="AI877" s="429"/>
      <c r="AJ877" s="429"/>
      <c r="AK877" s="429"/>
      <c r="AL877" s="429"/>
      <c r="AM877" s="317">
        <f>SUM(Y877:AL877)</f>
        <v>0</v>
      </c>
    </row>
    <row r="878" spans="1:39" ht="15" hidden="1" outlineLevel="1">
      <c r="A878" s="554"/>
      <c r="B878" s="315" t="s">
        <v>345</v>
      </c>
      <c r="C878" s="312" t="s">
        <v>164</v>
      </c>
      <c r="D878" s="316"/>
      <c r="E878" s="316"/>
      <c r="F878" s="316"/>
      <c r="G878" s="316"/>
      <c r="H878" s="316"/>
      <c r="I878" s="316"/>
      <c r="J878" s="316"/>
      <c r="K878" s="316"/>
      <c r="L878" s="316"/>
      <c r="M878" s="316"/>
      <c r="N878" s="316">
        <f>N877</f>
        <v>3</v>
      </c>
      <c r="O878" s="316"/>
      <c r="P878" s="316"/>
      <c r="Q878" s="316"/>
      <c r="R878" s="316"/>
      <c r="S878" s="316"/>
      <c r="T878" s="316"/>
      <c r="U878" s="316"/>
      <c r="V878" s="316"/>
      <c r="W878" s="316"/>
      <c r="X878" s="316"/>
      <c r="Y878" s="425">
        <f>Y877</f>
        <v>0</v>
      </c>
      <c r="Z878" s="425">
        <f t="shared" ref="Z878" si="2596">Z877</f>
        <v>0</v>
      </c>
      <c r="AA878" s="425">
        <f t="shared" ref="AA878" si="2597">AA877</f>
        <v>0</v>
      </c>
      <c r="AB878" s="425">
        <f t="shared" ref="AB878" si="2598">AB877</f>
        <v>0</v>
      </c>
      <c r="AC878" s="425">
        <f t="shared" ref="AC878" si="2599">AC877</f>
        <v>0</v>
      </c>
      <c r="AD878" s="425">
        <f t="shared" ref="AD878" si="2600">AD877</f>
        <v>0</v>
      </c>
      <c r="AE878" s="425">
        <f t="shared" ref="AE878" si="2601">AE877</f>
        <v>0</v>
      </c>
      <c r="AF878" s="425">
        <f t="shared" ref="AF878" si="2602">AF877</f>
        <v>0</v>
      </c>
      <c r="AG878" s="425">
        <f t="shared" ref="AG878" si="2603">AG877</f>
        <v>0</v>
      </c>
      <c r="AH878" s="425">
        <f t="shared" ref="AH878" si="2604">AH877</f>
        <v>0</v>
      </c>
      <c r="AI878" s="425">
        <f t="shared" ref="AI878" si="2605">AI877</f>
        <v>0</v>
      </c>
      <c r="AJ878" s="425">
        <f t="shared" ref="AJ878" si="2606">AJ877</f>
        <v>0</v>
      </c>
      <c r="AK878" s="425">
        <f t="shared" ref="AK878" si="2607">AK877</f>
        <v>0</v>
      </c>
      <c r="AL878" s="425">
        <f t="shared" ref="AL878" si="2608">AL877</f>
        <v>0</v>
      </c>
      <c r="AM878" s="327"/>
    </row>
    <row r="879" spans="1:39" ht="15" hidden="1" outlineLevel="1">
      <c r="A879" s="554"/>
      <c r="B879" s="315"/>
      <c r="C879" s="312"/>
      <c r="D879" s="312"/>
      <c r="E879" s="312"/>
      <c r="F879" s="312"/>
      <c r="G879" s="312"/>
      <c r="H879" s="312"/>
      <c r="I879" s="312"/>
      <c r="J879" s="312"/>
      <c r="K879" s="312"/>
      <c r="L879" s="312"/>
      <c r="M879" s="312"/>
      <c r="N879" s="312"/>
      <c r="O879" s="312"/>
      <c r="P879" s="312"/>
      <c r="Q879" s="312"/>
      <c r="R879" s="312"/>
      <c r="S879" s="312"/>
      <c r="T879" s="312"/>
      <c r="U879" s="312"/>
      <c r="V879" s="312"/>
      <c r="W879" s="312"/>
      <c r="X879" s="312"/>
      <c r="Y879" s="426"/>
      <c r="Z879" s="439"/>
      <c r="AA879" s="439"/>
      <c r="AB879" s="439"/>
      <c r="AC879" s="439"/>
      <c r="AD879" s="439"/>
      <c r="AE879" s="439"/>
      <c r="AF879" s="439"/>
      <c r="AG879" s="439"/>
      <c r="AH879" s="439"/>
      <c r="AI879" s="439"/>
      <c r="AJ879" s="439"/>
      <c r="AK879" s="439"/>
      <c r="AL879" s="439"/>
      <c r="AM879" s="327"/>
    </row>
    <row r="880" spans="1:39" ht="30" hidden="1" outlineLevel="1">
      <c r="A880" s="554">
        <v>30</v>
      </c>
      <c r="B880" s="442" t="s">
        <v>123</v>
      </c>
      <c r="C880" s="312" t="s">
        <v>25</v>
      </c>
      <c r="D880" s="316"/>
      <c r="E880" s="316"/>
      <c r="F880" s="316"/>
      <c r="G880" s="316"/>
      <c r="H880" s="316"/>
      <c r="I880" s="316"/>
      <c r="J880" s="316"/>
      <c r="K880" s="316"/>
      <c r="L880" s="316"/>
      <c r="M880" s="316"/>
      <c r="N880" s="316">
        <v>12</v>
      </c>
      <c r="O880" s="316"/>
      <c r="P880" s="316"/>
      <c r="Q880" s="316"/>
      <c r="R880" s="316"/>
      <c r="S880" s="316"/>
      <c r="T880" s="316"/>
      <c r="U880" s="316"/>
      <c r="V880" s="316"/>
      <c r="W880" s="316"/>
      <c r="X880" s="316"/>
      <c r="Y880" s="440"/>
      <c r="Z880" s="429"/>
      <c r="AA880" s="429"/>
      <c r="AB880" s="429"/>
      <c r="AC880" s="429"/>
      <c r="AD880" s="429"/>
      <c r="AE880" s="429"/>
      <c r="AF880" s="429"/>
      <c r="AG880" s="429"/>
      <c r="AH880" s="429"/>
      <c r="AI880" s="429"/>
      <c r="AJ880" s="429"/>
      <c r="AK880" s="429"/>
      <c r="AL880" s="429"/>
      <c r="AM880" s="317">
        <f>SUM(Y880:AL880)</f>
        <v>0</v>
      </c>
    </row>
    <row r="881" spans="1:39" ht="15" hidden="1" outlineLevel="1">
      <c r="A881" s="554"/>
      <c r="B881" s="315" t="s">
        <v>345</v>
      </c>
      <c r="C881" s="312" t="s">
        <v>164</v>
      </c>
      <c r="D881" s="316"/>
      <c r="E881" s="316"/>
      <c r="F881" s="316"/>
      <c r="G881" s="316"/>
      <c r="H881" s="316"/>
      <c r="I881" s="316"/>
      <c r="J881" s="316"/>
      <c r="K881" s="316"/>
      <c r="L881" s="316"/>
      <c r="M881" s="316"/>
      <c r="N881" s="316">
        <f>N880</f>
        <v>12</v>
      </c>
      <c r="O881" s="316"/>
      <c r="P881" s="316"/>
      <c r="Q881" s="316"/>
      <c r="R881" s="316"/>
      <c r="S881" s="316"/>
      <c r="T881" s="316"/>
      <c r="U881" s="316"/>
      <c r="V881" s="316"/>
      <c r="W881" s="316"/>
      <c r="X881" s="316"/>
      <c r="Y881" s="425">
        <f>Y880</f>
        <v>0</v>
      </c>
      <c r="Z881" s="425">
        <f t="shared" ref="Z881" si="2609">Z880</f>
        <v>0</v>
      </c>
      <c r="AA881" s="425">
        <f t="shared" ref="AA881" si="2610">AA880</f>
        <v>0</v>
      </c>
      <c r="AB881" s="425">
        <f t="shared" ref="AB881" si="2611">AB880</f>
        <v>0</v>
      </c>
      <c r="AC881" s="425">
        <f t="shared" ref="AC881" si="2612">AC880</f>
        <v>0</v>
      </c>
      <c r="AD881" s="425">
        <f t="shared" ref="AD881" si="2613">AD880</f>
        <v>0</v>
      </c>
      <c r="AE881" s="425">
        <f t="shared" ref="AE881" si="2614">AE880</f>
        <v>0</v>
      </c>
      <c r="AF881" s="425">
        <f t="shared" ref="AF881" si="2615">AF880</f>
        <v>0</v>
      </c>
      <c r="AG881" s="425">
        <f t="shared" ref="AG881" si="2616">AG880</f>
        <v>0</v>
      </c>
      <c r="AH881" s="425">
        <f t="shared" ref="AH881" si="2617">AH880</f>
        <v>0</v>
      </c>
      <c r="AI881" s="425">
        <f t="shared" ref="AI881" si="2618">AI880</f>
        <v>0</v>
      </c>
      <c r="AJ881" s="425">
        <f t="shared" ref="AJ881" si="2619">AJ880</f>
        <v>0</v>
      </c>
      <c r="AK881" s="425">
        <f t="shared" ref="AK881" si="2620">AK880</f>
        <v>0</v>
      </c>
      <c r="AL881" s="425">
        <f t="shared" ref="AL881" si="2621">AL880</f>
        <v>0</v>
      </c>
      <c r="AM881" s="327"/>
    </row>
    <row r="882" spans="1:39" ht="15" hidden="1" outlineLevel="1">
      <c r="A882" s="554"/>
      <c r="B882" s="315"/>
      <c r="C882" s="312"/>
      <c r="D882" s="312"/>
      <c r="E882" s="312"/>
      <c r="F882" s="312"/>
      <c r="G882" s="312"/>
      <c r="H882" s="312"/>
      <c r="I882" s="312"/>
      <c r="J882" s="312"/>
      <c r="K882" s="312"/>
      <c r="L882" s="312"/>
      <c r="M882" s="312"/>
      <c r="N882" s="312"/>
      <c r="O882" s="312"/>
      <c r="P882" s="312"/>
      <c r="Q882" s="312"/>
      <c r="R882" s="312"/>
      <c r="S882" s="312"/>
      <c r="T882" s="312"/>
      <c r="U882" s="312"/>
      <c r="V882" s="312"/>
      <c r="W882" s="312"/>
      <c r="X882" s="312"/>
      <c r="Y882" s="426"/>
      <c r="Z882" s="439"/>
      <c r="AA882" s="439"/>
      <c r="AB882" s="439"/>
      <c r="AC882" s="439"/>
      <c r="AD882" s="439"/>
      <c r="AE882" s="439"/>
      <c r="AF882" s="439"/>
      <c r="AG882" s="439"/>
      <c r="AH882" s="439"/>
      <c r="AI882" s="439"/>
      <c r="AJ882" s="439"/>
      <c r="AK882" s="439"/>
      <c r="AL882" s="439"/>
      <c r="AM882" s="327"/>
    </row>
    <row r="883" spans="1:39" ht="30" hidden="1" outlineLevel="1">
      <c r="A883" s="554">
        <v>31</v>
      </c>
      <c r="B883" s="442" t="s">
        <v>124</v>
      </c>
      <c r="C883" s="312" t="s">
        <v>25</v>
      </c>
      <c r="D883" s="316"/>
      <c r="E883" s="316"/>
      <c r="F883" s="316"/>
      <c r="G883" s="316"/>
      <c r="H883" s="316"/>
      <c r="I883" s="316"/>
      <c r="J883" s="316"/>
      <c r="K883" s="316"/>
      <c r="L883" s="316"/>
      <c r="M883" s="316"/>
      <c r="N883" s="316">
        <v>12</v>
      </c>
      <c r="O883" s="316"/>
      <c r="P883" s="316"/>
      <c r="Q883" s="316"/>
      <c r="R883" s="316"/>
      <c r="S883" s="316"/>
      <c r="T883" s="316"/>
      <c r="U883" s="316"/>
      <c r="V883" s="316"/>
      <c r="W883" s="316"/>
      <c r="X883" s="316"/>
      <c r="Y883" s="440"/>
      <c r="Z883" s="429"/>
      <c r="AA883" s="429"/>
      <c r="AB883" s="429"/>
      <c r="AC883" s="429"/>
      <c r="AD883" s="429"/>
      <c r="AE883" s="429"/>
      <c r="AF883" s="429"/>
      <c r="AG883" s="429"/>
      <c r="AH883" s="429"/>
      <c r="AI883" s="429"/>
      <c r="AJ883" s="429"/>
      <c r="AK883" s="429"/>
      <c r="AL883" s="429"/>
      <c r="AM883" s="317">
        <f>SUM(Y883:AL883)</f>
        <v>0</v>
      </c>
    </row>
    <row r="884" spans="1:39" ht="15" hidden="1" outlineLevel="1">
      <c r="A884" s="554"/>
      <c r="B884" s="315" t="s">
        <v>345</v>
      </c>
      <c r="C884" s="312" t="s">
        <v>164</v>
      </c>
      <c r="D884" s="316"/>
      <c r="E884" s="316"/>
      <c r="F884" s="316"/>
      <c r="G884" s="316"/>
      <c r="H884" s="316"/>
      <c r="I884" s="316"/>
      <c r="J884" s="316"/>
      <c r="K884" s="316"/>
      <c r="L884" s="316"/>
      <c r="M884" s="316"/>
      <c r="N884" s="316">
        <f>N883</f>
        <v>12</v>
      </c>
      <c r="O884" s="316"/>
      <c r="P884" s="316"/>
      <c r="Q884" s="316"/>
      <c r="R884" s="316"/>
      <c r="S884" s="316"/>
      <c r="T884" s="316"/>
      <c r="U884" s="316"/>
      <c r="V884" s="316"/>
      <c r="W884" s="316"/>
      <c r="X884" s="316"/>
      <c r="Y884" s="425">
        <f>Y883</f>
        <v>0</v>
      </c>
      <c r="Z884" s="425">
        <f t="shared" ref="Z884" si="2622">Z883</f>
        <v>0</v>
      </c>
      <c r="AA884" s="425">
        <f t="shared" ref="AA884" si="2623">AA883</f>
        <v>0</v>
      </c>
      <c r="AB884" s="425">
        <f t="shared" ref="AB884" si="2624">AB883</f>
        <v>0</v>
      </c>
      <c r="AC884" s="425">
        <f t="shared" ref="AC884" si="2625">AC883</f>
        <v>0</v>
      </c>
      <c r="AD884" s="425">
        <f t="shared" ref="AD884" si="2626">AD883</f>
        <v>0</v>
      </c>
      <c r="AE884" s="425">
        <f t="shared" ref="AE884" si="2627">AE883</f>
        <v>0</v>
      </c>
      <c r="AF884" s="425">
        <f t="shared" ref="AF884" si="2628">AF883</f>
        <v>0</v>
      </c>
      <c r="AG884" s="425">
        <f t="shared" ref="AG884" si="2629">AG883</f>
        <v>0</v>
      </c>
      <c r="AH884" s="425">
        <f t="shared" ref="AH884" si="2630">AH883</f>
        <v>0</v>
      </c>
      <c r="AI884" s="425">
        <f t="shared" ref="AI884" si="2631">AI883</f>
        <v>0</v>
      </c>
      <c r="AJ884" s="425">
        <f t="shared" ref="AJ884" si="2632">AJ883</f>
        <v>0</v>
      </c>
      <c r="AK884" s="425">
        <f t="shared" ref="AK884" si="2633">AK883</f>
        <v>0</v>
      </c>
      <c r="AL884" s="425">
        <f t="shared" ref="AL884" si="2634">AL883</f>
        <v>0</v>
      </c>
      <c r="AM884" s="327"/>
    </row>
    <row r="885" spans="1:39" ht="15" hidden="1" outlineLevel="1">
      <c r="A885" s="554"/>
      <c r="B885" s="442"/>
      <c r="C885" s="312"/>
      <c r="D885" s="312"/>
      <c r="E885" s="312"/>
      <c r="F885" s="312"/>
      <c r="G885" s="312"/>
      <c r="H885" s="312"/>
      <c r="I885" s="312"/>
      <c r="J885" s="312"/>
      <c r="K885" s="312"/>
      <c r="L885" s="312"/>
      <c r="M885" s="312"/>
      <c r="N885" s="312"/>
      <c r="O885" s="312"/>
      <c r="P885" s="312"/>
      <c r="Q885" s="312"/>
      <c r="R885" s="312"/>
      <c r="S885" s="312"/>
      <c r="T885" s="312"/>
      <c r="U885" s="312"/>
      <c r="V885" s="312"/>
      <c r="W885" s="312"/>
      <c r="X885" s="312"/>
      <c r="Y885" s="426"/>
      <c r="Z885" s="439"/>
      <c r="AA885" s="439"/>
      <c r="AB885" s="439"/>
      <c r="AC885" s="439"/>
      <c r="AD885" s="439"/>
      <c r="AE885" s="439"/>
      <c r="AF885" s="439"/>
      <c r="AG885" s="439"/>
      <c r="AH885" s="439"/>
      <c r="AI885" s="439"/>
      <c r="AJ885" s="439"/>
      <c r="AK885" s="439"/>
      <c r="AL885" s="439"/>
      <c r="AM885" s="327"/>
    </row>
    <row r="886" spans="1:39" ht="15" hidden="1" outlineLevel="1">
      <c r="A886" s="554">
        <v>32</v>
      </c>
      <c r="B886" s="442" t="s">
        <v>125</v>
      </c>
      <c r="C886" s="312" t="s">
        <v>25</v>
      </c>
      <c r="D886" s="316"/>
      <c r="E886" s="316"/>
      <c r="F886" s="316"/>
      <c r="G886" s="316"/>
      <c r="H886" s="316"/>
      <c r="I886" s="316"/>
      <c r="J886" s="316"/>
      <c r="K886" s="316"/>
      <c r="L886" s="316"/>
      <c r="M886" s="316"/>
      <c r="N886" s="316">
        <v>12</v>
      </c>
      <c r="O886" s="316"/>
      <c r="P886" s="316"/>
      <c r="Q886" s="316"/>
      <c r="R886" s="316"/>
      <c r="S886" s="316"/>
      <c r="T886" s="316"/>
      <c r="U886" s="316"/>
      <c r="V886" s="316"/>
      <c r="W886" s="316"/>
      <c r="X886" s="316"/>
      <c r="Y886" s="440"/>
      <c r="Z886" s="429"/>
      <c r="AA886" s="429"/>
      <c r="AB886" s="429"/>
      <c r="AC886" s="429"/>
      <c r="AD886" s="429"/>
      <c r="AE886" s="429"/>
      <c r="AF886" s="429"/>
      <c r="AG886" s="429"/>
      <c r="AH886" s="429"/>
      <c r="AI886" s="429"/>
      <c r="AJ886" s="429"/>
      <c r="AK886" s="429"/>
      <c r="AL886" s="429"/>
      <c r="AM886" s="317">
        <f>SUM(Y886:AL886)</f>
        <v>0</v>
      </c>
    </row>
    <row r="887" spans="1:39" ht="15" hidden="1" outlineLevel="1">
      <c r="A887" s="554"/>
      <c r="B887" s="315" t="s">
        <v>345</v>
      </c>
      <c r="C887" s="312" t="s">
        <v>164</v>
      </c>
      <c r="D887" s="316"/>
      <c r="E887" s="316"/>
      <c r="F887" s="316"/>
      <c r="G887" s="316"/>
      <c r="H887" s="316"/>
      <c r="I887" s="316"/>
      <c r="J887" s="316"/>
      <c r="K887" s="316"/>
      <c r="L887" s="316"/>
      <c r="M887" s="316"/>
      <c r="N887" s="316">
        <f>N886</f>
        <v>12</v>
      </c>
      <c r="O887" s="316"/>
      <c r="P887" s="316"/>
      <c r="Q887" s="316"/>
      <c r="R887" s="316"/>
      <c r="S887" s="316"/>
      <c r="T887" s="316"/>
      <c r="U887" s="316"/>
      <c r="V887" s="316"/>
      <c r="W887" s="316"/>
      <c r="X887" s="316"/>
      <c r="Y887" s="425">
        <f>Y886</f>
        <v>0</v>
      </c>
      <c r="Z887" s="425">
        <f t="shared" ref="Z887" si="2635">Z886</f>
        <v>0</v>
      </c>
      <c r="AA887" s="425">
        <f t="shared" ref="AA887" si="2636">AA886</f>
        <v>0</v>
      </c>
      <c r="AB887" s="425">
        <f t="shared" ref="AB887" si="2637">AB886</f>
        <v>0</v>
      </c>
      <c r="AC887" s="425">
        <f t="shared" ref="AC887" si="2638">AC886</f>
        <v>0</v>
      </c>
      <c r="AD887" s="425">
        <f t="shared" ref="AD887" si="2639">AD886</f>
        <v>0</v>
      </c>
      <c r="AE887" s="425">
        <f t="shared" ref="AE887" si="2640">AE886</f>
        <v>0</v>
      </c>
      <c r="AF887" s="425">
        <f t="shared" ref="AF887" si="2641">AF886</f>
        <v>0</v>
      </c>
      <c r="AG887" s="425">
        <f t="shared" ref="AG887" si="2642">AG886</f>
        <v>0</v>
      </c>
      <c r="AH887" s="425">
        <f t="shared" ref="AH887" si="2643">AH886</f>
        <v>0</v>
      </c>
      <c r="AI887" s="425">
        <f t="shared" ref="AI887" si="2644">AI886</f>
        <v>0</v>
      </c>
      <c r="AJ887" s="425">
        <f t="shared" ref="AJ887" si="2645">AJ886</f>
        <v>0</v>
      </c>
      <c r="AK887" s="425">
        <f t="shared" ref="AK887" si="2646">AK886</f>
        <v>0</v>
      </c>
      <c r="AL887" s="425">
        <f>AL886</f>
        <v>0</v>
      </c>
      <c r="AM887" s="327"/>
    </row>
    <row r="888" spans="1:39" ht="15" hidden="1" outlineLevel="1">
      <c r="A888" s="554"/>
      <c r="B888" s="442"/>
      <c r="C888" s="312"/>
      <c r="D888" s="312"/>
      <c r="E888" s="312"/>
      <c r="F888" s="312"/>
      <c r="G888" s="312"/>
      <c r="H888" s="312"/>
      <c r="I888" s="312"/>
      <c r="J888" s="312"/>
      <c r="K888" s="312"/>
      <c r="L888" s="312"/>
      <c r="M888" s="312"/>
      <c r="N888" s="312"/>
      <c r="O888" s="312"/>
      <c r="P888" s="312"/>
      <c r="Q888" s="312"/>
      <c r="R888" s="312"/>
      <c r="S888" s="312"/>
      <c r="T888" s="312"/>
      <c r="U888" s="312"/>
      <c r="V888" s="312"/>
      <c r="W888" s="312"/>
      <c r="X888" s="312"/>
      <c r="Y888" s="426"/>
      <c r="Z888" s="439"/>
      <c r="AA888" s="439"/>
      <c r="AB888" s="439"/>
      <c r="AC888" s="439"/>
      <c r="AD888" s="439"/>
      <c r="AE888" s="439"/>
      <c r="AF888" s="439"/>
      <c r="AG888" s="439"/>
      <c r="AH888" s="439"/>
      <c r="AI888" s="439"/>
      <c r="AJ888" s="439"/>
      <c r="AK888" s="439"/>
      <c r="AL888" s="439"/>
      <c r="AM888" s="327"/>
    </row>
    <row r="889" spans="1:39" ht="15.6" hidden="1" outlineLevel="1">
      <c r="A889" s="554"/>
      <c r="B889" s="309" t="s">
        <v>515</v>
      </c>
      <c r="C889" s="312"/>
      <c r="D889" s="312"/>
      <c r="E889" s="312"/>
      <c r="F889" s="312"/>
      <c r="G889" s="312"/>
      <c r="H889" s="312"/>
      <c r="I889" s="312"/>
      <c r="J889" s="312"/>
      <c r="K889" s="312"/>
      <c r="L889" s="312"/>
      <c r="M889" s="312"/>
      <c r="N889" s="312"/>
      <c r="O889" s="312"/>
      <c r="P889" s="312"/>
      <c r="Q889" s="312"/>
      <c r="R889" s="312"/>
      <c r="S889" s="312"/>
      <c r="T889" s="312"/>
      <c r="U889" s="312"/>
      <c r="V889" s="312"/>
      <c r="W889" s="312"/>
      <c r="X889" s="312"/>
      <c r="Y889" s="426"/>
      <c r="Z889" s="439"/>
      <c r="AA889" s="439"/>
      <c r="AB889" s="439"/>
      <c r="AC889" s="439"/>
      <c r="AD889" s="439"/>
      <c r="AE889" s="439"/>
      <c r="AF889" s="439"/>
      <c r="AG889" s="439"/>
      <c r="AH889" s="439"/>
      <c r="AI889" s="439"/>
      <c r="AJ889" s="439"/>
      <c r="AK889" s="439"/>
      <c r="AL889" s="439"/>
      <c r="AM889" s="327"/>
    </row>
    <row r="890" spans="1:39" ht="15" hidden="1" outlineLevel="1">
      <c r="A890" s="554">
        <v>33</v>
      </c>
      <c r="B890" s="442" t="s">
        <v>126</v>
      </c>
      <c r="C890" s="312" t="s">
        <v>25</v>
      </c>
      <c r="D890" s="316"/>
      <c r="E890" s="316"/>
      <c r="F890" s="316"/>
      <c r="G890" s="316"/>
      <c r="H890" s="316"/>
      <c r="I890" s="316"/>
      <c r="J890" s="316"/>
      <c r="K890" s="316"/>
      <c r="L890" s="316"/>
      <c r="M890" s="316"/>
      <c r="N890" s="316">
        <v>0</v>
      </c>
      <c r="O890" s="316"/>
      <c r="P890" s="316"/>
      <c r="Q890" s="316"/>
      <c r="R890" s="316"/>
      <c r="S890" s="316"/>
      <c r="T890" s="316"/>
      <c r="U890" s="316"/>
      <c r="V890" s="316"/>
      <c r="W890" s="316"/>
      <c r="X890" s="316"/>
      <c r="Y890" s="440"/>
      <c r="Z890" s="429"/>
      <c r="AA890" s="429"/>
      <c r="AB890" s="429"/>
      <c r="AC890" s="429"/>
      <c r="AD890" s="429"/>
      <c r="AE890" s="429"/>
      <c r="AF890" s="429"/>
      <c r="AG890" s="429"/>
      <c r="AH890" s="429"/>
      <c r="AI890" s="429"/>
      <c r="AJ890" s="429"/>
      <c r="AK890" s="429"/>
      <c r="AL890" s="429"/>
      <c r="AM890" s="317">
        <f>SUM(Y890:AL890)</f>
        <v>0</v>
      </c>
    </row>
    <row r="891" spans="1:39" ht="15" hidden="1" outlineLevel="1">
      <c r="A891" s="554"/>
      <c r="B891" s="315" t="s">
        <v>345</v>
      </c>
      <c r="C891" s="312" t="s">
        <v>164</v>
      </c>
      <c r="D891" s="316"/>
      <c r="E891" s="316"/>
      <c r="F891" s="316"/>
      <c r="G891" s="316"/>
      <c r="H891" s="316"/>
      <c r="I891" s="316"/>
      <c r="J891" s="316"/>
      <c r="K891" s="316"/>
      <c r="L891" s="316"/>
      <c r="M891" s="316"/>
      <c r="N891" s="316">
        <f>N890</f>
        <v>0</v>
      </c>
      <c r="O891" s="316"/>
      <c r="P891" s="316"/>
      <c r="Q891" s="316"/>
      <c r="R891" s="316"/>
      <c r="S891" s="316"/>
      <c r="T891" s="316"/>
      <c r="U891" s="316"/>
      <c r="V891" s="316"/>
      <c r="W891" s="316"/>
      <c r="X891" s="316"/>
      <c r="Y891" s="425">
        <f>Y890</f>
        <v>0</v>
      </c>
      <c r="Z891" s="425">
        <f t="shared" ref="Z891" si="2647">Z890</f>
        <v>0</v>
      </c>
      <c r="AA891" s="425">
        <f t="shared" ref="AA891" si="2648">AA890</f>
        <v>0</v>
      </c>
      <c r="AB891" s="425">
        <f t="shared" ref="AB891" si="2649">AB890</f>
        <v>0</v>
      </c>
      <c r="AC891" s="425">
        <f t="shared" ref="AC891" si="2650">AC890</f>
        <v>0</v>
      </c>
      <c r="AD891" s="425">
        <f t="shared" ref="AD891" si="2651">AD890</f>
        <v>0</v>
      </c>
      <c r="AE891" s="425">
        <f t="shared" ref="AE891" si="2652">AE890</f>
        <v>0</v>
      </c>
      <c r="AF891" s="425">
        <f t="shared" ref="AF891" si="2653">AF890</f>
        <v>0</v>
      </c>
      <c r="AG891" s="425">
        <f t="shared" ref="AG891" si="2654">AG890</f>
        <v>0</v>
      </c>
      <c r="AH891" s="425">
        <f t="shared" ref="AH891" si="2655">AH890</f>
        <v>0</v>
      </c>
      <c r="AI891" s="425">
        <f t="shared" ref="AI891" si="2656">AI890</f>
        <v>0</v>
      </c>
      <c r="AJ891" s="425">
        <f t="shared" ref="AJ891" si="2657">AJ890</f>
        <v>0</v>
      </c>
      <c r="AK891" s="425">
        <f t="shared" ref="AK891" si="2658">AK890</f>
        <v>0</v>
      </c>
      <c r="AL891" s="425">
        <f t="shared" ref="AL891" si="2659">AL890</f>
        <v>0</v>
      </c>
      <c r="AM891" s="327"/>
    </row>
    <row r="892" spans="1:39" ht="15" hidden="1" outlineLevel="1">
      <c r="A892" s="554"/>
      <c r="B892" s="442"/>
      <c r="C892" s="312"/>
      <c r="D892" s="312"/>
      <c r="E892" s="312"/>
      <c r="F892" s="312"/>
      <c r="G892" s="312"/>
      <c r="H892" s="312"/>
      <c r="I892" s="312"/>
      <c r="J892" s="312"/>
      <c r="K892" s="312"/>
      <c r="L892" s="312"/>
      <c r="M892" s="312"/>
      <c r="N892" s="312"/>
      <c r="O892" s="312"/>
      <c r="P892" s="312"/>
      <c r="Q892" s="312"/>
      <c r="R892" s="312"/>
      <c r="S892" s="312"/>
      <c r="T892" s="312"/>
      <c r="U892" s="312"/>
      <c r="V892" s="312"/>
      <c r="W892" s="312"/>
      <c r="X892" s="312"/>
      <c r="Y892" s="426"/>
      <c r="Z892" s="439"/>
      <c r="AA892" s="439"/>
      <c r="AB892" s="439"/>
      <c r="AC892" s="439"/>
      <c r="AD892" s="439"/>
      <c r="AE892" s="439"/>
      <c r="AF892" s="439"/>
      <c r="AG892" s="439"/>
      <c r="AH892" s="439"/>
      <c r="AI892" s="439"/>
      <c r="AJ892" s="439"/>
      <c r="AK892" s="439"/>
      <c r="AL892" s="439"/>
      <c r="AM892" s="327"/>
    </row>
    <row r="893" spans="1:39" ht="15" hidden="1" outlineLevel="1">
      <c r="A893" s="554">
        <v>34</v>
      </c>
      <c r="B893" s="442" t="s">
        <v>127</v>
      </c>
      <c r="C893" s="312" t="s">
        <v>25</v>
      </c>
      <c r="D893" s="316"/>
      <c r="E893" s="316"/>
      <c r="F893" s="316"/>
      <c r="G893" s="316"/>
      <c r="H893" s="316"/>
      <c r="I893" s="316"/>
      <c r="J893" s="316"/>
      <c r="K893" s="316"/>
      <c r="L893" s="316"/>
      <c r="M893" s="316"/>
      <c r="N893" s="316">
        <v>0</v>
      </c>
      <c r="O893" s="316"/>
      <c r="P893" s="316"/>
      <c r="Q893" s="316"/>
      <c r="R893" s="316"/>
      <c r="S893" s="316"/>
      <c r="T893" s="316"/>
      <c r="U893" s="316"/>
      <c r="V893" s="316"/>
      <c r="W893" s="316"/>
      <c r="X893" s="316"/>
      <c r="Y893" s="440"/>
      <c r="Z893" s="429"/>
      <c r="AA893" s="429"/>
      <c r="AB893" s="429"/>
      <c r="AC893" s="429"/>
      <c r="AD893" s="429"/>
      <c r="AE893" s="429"/>
      <c r="AF893" s="429"/>
      <c r="AG893" s="429"/>
      <c r="AH893" s="429"/>
      <c r="AI893" s="429"/>
      <c r="AJ893" s="429"/>
      <c r="AK893" s="429"/>
      <c r="AL893" s="429"/>
      <c r="AM893" s="317">
        <f>SUM(Y893:AL893)</f>
        <v>0</v>
      </c>
    </row>
    <row r="894" spans="1:39" ht="15" hidden="1" outlineLevel="1">
      <c r="A894" s="554"/>
      <c r="B894" s="315" t="s">
        <v>345</v>
      </c>
      <c r="C894" s="312" t="s">
        <v>164</v>
      </c>
      <c r="D894" s="316"/>
      <c r="E894" s="316"/>
      <c r="F894" s="316"/>
      <c r="G894" s="316"/>
      <c r="H894" s="316"/>
      <c r="I894" s="316"/>
      <c r="J894" s="316"/>
      <c r="K894" s="316"/>
      <c r="L894" s="316"/>
      <c r="M894" s="316"/>
      <c r="N894" s="316">
        <f>N893</f>
        <v>0</v>
      </c>
      <c r="O894" s="316"/>
      <c r="P894" s="316"/>
      <c r="Q894" s="316"/>
      <c r="R894" s="316"/>
      <c r="S894" s="316"/>
      <c r="T894" s="316"/>
      <c r="U894" s="316"/>
      <c r="V894" s="316"/>
      <c r="W894" s="316"/>
      <c r="X894" s="316"/>
      <c r="Y894" s="425">
        <f>Y893</f>
        <v>0</v>
      </c>
      <c r="Z894" s="425">
        <f t="shared" ref="Z894" si="2660">Z893</f>
        <v>0</v>
      </c>
      <c r="AA894" s="425">
        <f t="shared" ref="AA894" si="2661">AA893</f>
        <v>0</v>
      </c>
      <c r="AB894" s="425">
        <f t="shared" ref="AB894" si="2662">AB893</f>
        <v>0</v>
      </c>
      <c r="AC894" s="425">
        <f t="shared" ref="AC894" si="2663">AC893</f>
        <v>0</v>
      </c>
      <c r="AD894" s="425">
        <f t="shared" ref="AD894" si="2664">AD893</f>
        <v>0</v>
      </c>
      <c r="AE894" s="425">
        <f t="shared" ref="AE894" si="2665">AE893</f>
        <v>0</v>
      </c>
      <c r="AF894" s="425">
        <f t="shared" ref="AF894" si="2666">AF893</f>
        <v>0</v>
      </c>
      <c r="AG894" s="425">
        <f t="shared" ref="AG894" si="2667">AG893</f>
        <v>0</v>
      </c>
      <c r="AH894" s="425">
        <f t="shared" ref="AH894" si="2668">AH893</f>
        <v>0</v>
      </c>
      <c r="AI894" s="425">
        <f t="shared" ref="AI894" si="2669">AI893</f>
        <v>0</v>
      </c>
      <c r="AJ894" s="425">
        <f t="shared" ref="AJ894" si="2670">AJ893</f>
        <v>0</v>
      </c>
      <c r="AK894" s="425">
        <f t="shared" ref="AK894" si="2671">AK893</f>
        <v>0</v>
      </c>
      <c r="AL894" s="425">
        <f t="shared" ref="AL894" si="2672">AL893</f>
        <v>0</v>
      </c>
      <c r="AM894" s="327"/>
    </row>
    <row r="895" spans="1:39" ht="15" hidden="1" outlineLevel="1">
      <c r="A895" s="554"/>
      <c r="B895" s="442"/>
      <c r="C895" s="312"/>
      <c r="D895" s="312"/>
      <c r="E895" s="312"/>
      <c r="F895" s="312"/>
      <c r="G895" s="312"/>
      <c r="H895" s="312"/>
      <c r="I895" s="312"/>
      <c r="J895" s="312"/>
      <c r="K895" s="312"/>
      <c r="L895" s="312"/>
      <c r="M895" s="312"/>
      <c r="N895" s="312"/>
      <c r="O895" s="312"/>
      <c r="P895" s="312"/>
      <c r="Q895" s="312"/>
      <c r="R895" s="312"/>
      <c r="S895" s="312"/>
      <c r="T895" s="312"/>
      <c r="U895" s="312"/>
      <c r="V895" s="312"/>
      <c r="W895" s="312"/>
      <c r="X895" s="312"/>
      <c r="Y895" s="426"/>
      <c r="Z895" s="439"/>
      <c r="AA895" s="439"/>
      <c r="AB895" s="439"/>
      <c r="AC895" s="439"/>
      <c r="AD895" s="439"/>
      <c r="AE895" s="439"/>
      <c r="AF895" s="439"/>
      <c r="AG895" s="439"/>
      <c r="AH895" s="439"/>
      <c r="AI895" s="439"/>
      <c r="AJ895" s="439"/>
      <c r="AK895" s="439"/>
      <c r="AL895" s="439"/>
      <c r="AM895" s="327"/>
    </row>
    <row r="896" spans="1:39" ht="15" hidden="1" outlineLevel="1">
      <c r="A896" s="554">
        <v>35</v>
      </c>
      <c r="B896" s="442" t="s">
        <v>128</v>
      </c>
      <c r="C896" s="312" t="s">
        <v>25</v>
      </c>
      <c r="D896" s="316"/>
      <c r="E896" s="316"/>
      <c r="F896" s="316"/>
      <c r="G896" s="316"/>
      <c r="H896" s="316"/>
      <c r="I896" s="316"/>
      <c r="J896" s="316"/>
      <c r="K896" s="316"/>
      <c r="L896" s="316"/>
      <c r="M896" s="316"/>
      <c r="N896" s="316">
        <v>0</v>
      </c>
      <c r="O896" s="316"/>
      <c r="P896" s="316"/>
      <c r="Q896" s="316"/>
      <c r="R896" s="316"/>
      <c r="S896" s="316"/>
      <c r="T896" s="316"/>
      <c r="U896" s="316"/>
      <c r="V896" s="316"/>
      <c r="W896" s="316"/>
      <c r="X896" s="316"/>
      <c r="Y896" s="440"/>
      <c r="Z896" s="429"/>
      <c r="AA896" s="429"/>
      <c r="AB896" s="429"/>
      <c r="AC896" s="429"/>
      <c r="AD896" s="429"/>
      <c r="AE896" s="429"/>
      <c r="AF896" s="429"/>
      <c r="AG896" s="429"/>
      <c r="AH896" s="429"/>
      <c r="AI896" s="429"/>
      <c r="AJ896" s="429"/>
      <c r="AK896" s="429"/>
      <c r="AL896" s="429"/>
      <c r="AM896" s="317">
        <f>SUM(Y896:AL896)</f>
        <v>0</v>
      </c>
    </row>
    <row r="897" spans="1:39" ht="15" hidden="1" outlineLevel="1">
      <c r="A897" s="554"/>
      <c r="B897" s="315" t="s">
        <v>345</v>
      </c>
      <c r="C897" s="312" t="s">
        <v>164</v>
      </c>
      <c r="D897" s="316"/>
      <c r="E897" s="316"/>
      <c r="F897" s="316"/>
      <c r="G897" s="316"/>
      <c r="H897" s="316"/>
      <c r="I897" s="316"/>
      <c r="J897" s="316"/>
      <c r="K897" s="316"/>
      <c r="L897" s="316"/>
      <c r="M897" s="316"/>
      <c r="N897" s="316">
        <f>N896</f>
        <v>0</v>
      </c>
      <c r="O897" s="316"/>
      <c r="P897" s="316"/>
      <c r="Q897" s="316"/>
      <c r="R897" s="316"/>
      <c r="S897" s="316"/>
      <c r="T897" s="316"/>
      <c r="U897" s="316"/>
      <c r="V897" s="316"/>
      <c r="W897" s="316"/>
      <c r="X897" s="316"/>
      <c r="Y897" s="425">
        <f>Y896</f>
        <v>0</v>
      </c>
      <c r="Z897" s="425">
        <f t="shared" ref="Z897" si="2673">Z896</f>
        <v>0</v>
      </c>
      <c r="AA897" s="425">
        <f t="shared" ref="AA897" si="2674">AA896</f>
        <v>0</v>
      </c>
      <c r="AB897" s="425">
        <f t="shared" ref="AB897" si="2675">AB896</f>
        <v>0</v>
      </c>
      <c r="AC897" s="425">
        <f t="shared" ref="AC897" si="2676">AC896</f>
        <v>0</v>
      </c>
      <c r="AD897" s="425">
        <f t="shared" ref="AD897" si="2677">AD896</f>
        <v>0</v>
      </c>
      <c r="AE897" s="425">
        <f t="shared" ref="AE897" si="2678">AE896</f>
        <v>0</v>
      </c>
      <c r="AF897" s="425">
        <f t="shared" ref="AF897" si="2679">AF896</f>
        <v>0</v>
      </c>
      <c r="AG897" s="425">
        <f t="shared" ref="AG897" si="2680">AG896</f>
        <v>0</v>
      </c>
      <c r="AH897" s="425">
        <f t="shared" ref="AH897" si="2681">AH896</f>
        <v>0</v>
      </c>
      <c r="AI897" s="425">
        <f t="shared" ref="AI897" si="2682">AI896</f>
        <v>0</v>
      </c>
      <c r="AJ897" s="425">
        <f t="shared" ref="AJ897" si="2683">AJ896</f>
        <v>0</v>
      </c>
      <c r="AK897" s="425">
        <f t="shared" ref="AK897" si="2684">AK896</f>
        <v>0</v>
      </c>
      <c r="AL897" s="425">
        <f t="shared" ref="AL897" si="2685">AL896</f>
        <v>0</v>
      </c>
      <c r="AM897" s="327"/>
    </row>
    <row r="898" spans="1:39" ht="15" hidden="1" outlineLevel="1">
      <c r="A898" s="554"/>
      <c r="B898" s="445"/>
      <c r="C898" s="312"/>
      <c r="D898" s="312"/>
      <c r="E898" s="312"/>
      <c r="F898" s="312"/>
      <c r="G898" s="312"/>
      <c r="H898" s="312"/>
      <c r="I898" s="312"/>
      <c r="J898" s="312"/>
      <c r="K898" s="312"/>
      <c r="L898" s="312"/>
      <c r="M898" s="312"/>
      <c r="N898" s="312"/>
      <c r="O898" s="312"/>
      <c r="P898" s="312"/>
      <c r="Q898" s="312"/>
      <c r="R898" s="312"/>
      <c r="S898" s="312"/>
      <c r="T898" s="312"/>
      <c r="U898" s="312"/>
      <c r="V898" s="312"/>
      <c r="W898" s="312"/>
      <c r="X898" s="312"/>
      <c r="Y898" s="426"/>
      <c r="Z898" s="439"/>
      <c r="AA898" s="439"/>
      <c r="AB898" s="439"/>
      <c r="AC898" s="439"/>
      <c r="AD898" s="439"/>
      <c r="AE898" s="439"/>
      <c r="AF898" s="439"/>
      <c r="AG898" s="439"/>
      <c r="AH898" s="439"/>
      <c r="AI898" s="439"/>
      <c r="AJ898" s="439"/>
      <c r="AK898" s="439"/>
      <c r="AL898" s="439"/>
      <c r="AM898" s="327"/>
    </row>
    <row r="899" spans="1:39" ht="15.6" hidden="1" outlineLevel="1">
      <c r="A899" s="554"/>
      <c r="B899" s="309" t="s">
        <v>516</v>
      </c>
      <c r="C899" s="312"/>
      <c r="D899" s="312"/>
      <c r="E899" s="312"/>
      <c r="F899" s="312"/>
      <c r="G899" s="312"/>
      <c r="H899" s="312"/>
      <c r="I899" s="312"/>
      <c r="J899" s="312"/>
      <c r="K899" s="312"/>
      <c r="L899" s="312"/>
      <c r="M899" s="312"/>
      <c r="N899" s="312"/>
      <c r="O899" s="312"/>
      <c r="P899" s="312"/>
      <c r="Q899" s="312"/>
      <c r="R899" s="312"/>
      <c r="S899" s="312"/>
      <c r="T899" s="312"/>
      <c r="U899" s="312"/>
      <c r="V899" s="312"/>
      <c r="W899" s="312"/>
      <c r="X899" s="312"/>
      <c r="Y899" s="426"/>
      <c r="Z899" s="439"/>
      <c r="AA899" s="439"/>
      <c r="AB899" s="439"/>
      <c r="AC899" s="439"/>
      <c r="AD899" s="439"/>
      <c r="AE899" s="439"/>
      <c r="AF899" s="439"/>
      <c r="AG899" s="439"/>
      <c r="AH899" s="439"/>
      <c r="AI899" s="439"/>
      <c r="AJ899" s="439"/>
      <c r="AK899" s="439"/>
      <c r="AL899" s="439"/>
      <c r="AM899" s="327"/>
    </row>
    <row r="900" spans="1:39" ht="45" hidden="1" outlineLevel="1">
      <c r="A900" s="554">
        <v>36</v>
      </c>
      <c r="B900" s="442" t="s">
        <v>129</v>
      </c>
      <c r="C900" s="312" t="s">
        <v>25</v>
      </c>
      <c r="D900" s="316"/>
      <c r="E900" s="316"/>
      <c r="F900" s="316"/>
      <c r="G900" s="316"/>
      <c r="H900" s="316"/>
      <c r="I900" s="316"/>
      <c r="J900" s="316"/>
      <c r="K900" s="316"/>
      <c r="L900" s="316"/>
      <c r="M900" s="316"/>
      <c r="N900" s="316">
        <v>0</v>
      </c>
      <c r="O900" s="316"/>
      <c r="P900" s="316"/>
      <c r="Q900" s="316"/>
      <c r="R900" s="316"/>
      <c r="S900" s="316"/>
      <c r="T900" s="316"/>
      <c r="U900" s="316"/>
      <c r="V900" s="316"/>
      <c r="W900" s="316"/>
      <c r="X900" s="316"/>
      <c r="Y900" s="440"/>
      <c r="Z900" s="429"/>
      <c r="AA900" s="429"/>
      <c r="AB900" s="429"/>
      <c r="AC900" s="429"/>
      <c r="AD900" s="429"/>
      <c r="AE900" s="429"/>
      <c r="AF900" s="429"/>
      <c r="AG900" s="429"/>
      <c r="AH900" s="429"/>
      <c r="AI900" s="429"/>
      <c r="AJ900" s="429"/>
      <c r="AK900" s="429"/>
      <c r="AL900" s="429"/>
      <c r="AM900" s="317">
        <f>SUM(Y900:AL900)</f>
        <v>0</v>
      </c>
    </row>
    <row r="901" spans="1:39" ht="15" hidden="1" outlineLevel="1">
      <c r="A901" s="554"/>
      <c r="B901" s="315" t="s">
        <v>345</v>
      </c>
      <c r="C901" s="312" t="s">
        <v>164</v>
      </c>
      <c r="D901" s="316"/>
      <c r="E901" s="316"/>
      <c r="F901" s="316"/>
      <c r="G901" s="316"/>
      <c r="H901" s="316"/>
      <c r="I901" s="316"/>
      <c r="J901" s="316"/>
      <c r="K901" s="316"/>
      <c r="L901" s="316"/>
      <c r="M901" s="316"/>
      <c r="N901" s="316">
        <f>N900</f>
        <v>0</v>
      </c>
      <c r="O901" s="316"/>
      <c r="P901" s="316"/>
      <c r="Q901" s="316"/>
      <c r="R901" s="316"/>
      <c r="S901" s="316"/>
      <c r="T901" s="316"/>
      <c r="U901" s="316"/>
      <c r="V901" s="316"/>
      <c r="W901" s="316"/>
      <c r="X901" s="316"/>
      <c r="Y901" s="425">
        <f>Y900</f>
        <v>0</v>
      </c>
      <c r="Z901" s="425">
        <f t="shared" ref="Z901" si="2686">Z900</f>
        <v>0</v>
      </c>
      <c r="AA901" s="425">
        <f t="shared" ref="AA901" si="2687">AA900</f>
        <v>0</v>
      </c>
      <c r="AB901" s="425">
        <f t="shared" ref="AB901" si="2688">AB900</f>
        <v>0</v>
      </c>
      <c r="AC901" s="425">
        <f t="shared" ref="AC901" si="2689">AC900</f>
        <v>0</v>
      </c>
      <c r="AD901" s="425">
        <f t="shared" ref="AD901" si="2690">AD900</f>
        <v>0</v>
      </c>
      <c r="AE901" s="425">
        <f t="shared" ref="AE901" si="2691">AE900</f>
        <v>0</v>
      </c>
      <c r="AF901" s="425">
        <f t="shared" ref="AF901" si="2692">AF900</f>
        <v>0</v>
      </c>
      <c r="AG901" s="425">
        <f t="shared" ref="AG901" si="2693">AG900</f>
        <v>0</v>
      </c>
      <c r="AH901" s="425">
        <f t="shared" ref="AH901" si="2694">AH900</f>
        <v>0</v>
      </c>
      <c r="AI901" s="425">
        <f t="shared" ref="AI901" si="2695">AI900</f>
        <v>0</v>
      </c>
      <c r="AJ901" s="425">
        <f t="shared" ref="AJ901" si="2696">AJ900</f>
        <v>0</v>
      </c>
      <c r="AK901" s="425">
        <f t="shared" ref="AK901" si="2697">AK900</f>
        <v>0</v>
      </c>
      <c r="AL901" s="425">
        <f t="shared" ref="AL901" si="2698">AL900</f>
        <v>0</v>
      </c>
      <c r="AM901" s="327"/>
    </row>
    <row r="902" spans="1:39" ht="15" hidden="1" outlineLevel="1">
      <c r="A902" s="554"/>
      <c r="B902" s="442"/>
      <c r="C902" s="312"/>
      <c r="D902" s="312"/>
      <c r="E902" s="312"/>
      <c r="F902" s="312"/>
      <c r="G902" s="312"/>
      <c r="H902" s="312"/>
      <c r="I902" s="312"/>
      <c r="J902" s="312"/>
      <c r="K902" s="312"/>
      <c r="L902" s="312"/>
      <c r="M902" s="312"/>
      <c r="N902" s="312"/>
      <c r="O902" s="312"/>
      <c r="P902" s="312"/>
      <c r="Q902" s="312"/>
      <c r="R902" s="312"/>
      <c r="S902" s="312"/>
      <c r="T902" s="312"/>
      <c r="U902" s="312"/>
      <c r="V902" s="312"/>
      <c r="W902" s="312"/>
      <c r="X902" s="312"/>
      <c r="Y902" s="426"/>
      <c r="Z902" s="439"/>
      <c r="AA902" s="439"/>
      <c r="AB902" s="439"/>
      <c r="AC902" s="439"/>
      <c r="AD902" s="439"/>
      <c r="AE902" s="439"/>
      <c r="AF902" s="439"/>
      <c r="AG902" s="439"/>
      <c r="AH902" s="439"/>
      <c r="AI902" s="439"/>
      <c r="AJ902" s="439"/>
      <c r="AK902" s="439"/>
      <c r="AL902" s="439"/>
      <c r="AM902" s="327"/>
    </row>
    <row r="903" spans="1:39" ht="30" hidden="1" outlineLevel="1">
      <c r="A903" s="554">
        <v>37</v>
      </c>
      <c r="B903" s="442" t="s">
        <v>130</v>
      </c>
      <c r="C903" s="312" t="s">
        <v>25</v>
      </c>
      <c r="D903" s="316"/>
      <c r="E903" s="316"/>
      <c r="F903" s="316"/>
      <c r="G903" s="316"/>
      <c r="H903" s="316"/>
      <c r="I903" s="316"/>
      <c r="J903" s="316"/>
      <c r="K903" s="316"/>
      <c r="L903" s="316"/>
      <c r="M903" s="316"/>
      <c r="N903" s="316">
        <v>0</v>
      </c>
      <c r="O903" s="316"/>
      <c r="P903" s="316"/>
      <c r="Q903" s="316"/>
      <c r="R903" s="316"/>
      <c r="S903" s="316"/>
      <c r="T903" s="316"/>
      <c r="U903" s="316"/>
      <c r="V903" s="316"/>
      <c r="W903" s="316"/>
      <c r="X903" s="316"/>
      <c r="Y903" s="440"/>
      <c r="Z903" s="429"/>
      <c r="AA903" s="429"/>
      <c r="AB903" s="429"/>
      <c r="AC903" s="429"/>
      <c r="AD903" s="429"/>
      <c r="AE903" s="429"/>
      <c r="AF903" s="429"/>
      <c r="AG903" s="429"/>
      <c r="AH903" s="429"/>
      <c r="AI903" s="429"/>
      <c r="AJ903" s="429"/>
      <c r="AK903" s="429"/>
      <c r="AL903" s="429"/>
      <c r="AM903" s="317">
        <f>SUM(Y903:AL903)</f>
        <v>0</v>
      </c>
    </row>
    <row r="904" spans="1:39" ht="15" hidden="1" outlineLevel="1">
      <c r="A904" s="554"/>
      <c r="B904" s="315" t="s">
        <v>345</v>
      </c>
      <c r="C904" s="312" t="s">
        <v>164</v>
      </c>
      <c r="D904" s="316"/>
      <c r="E904" s="316"/>
      <c r="F904" s="316"/>
      <c r="G904" s="316"/>
      <c r="H904" s="316"/>
      <c r="I904" s="316"/>
      <c r="J904" s="316"/>
      <c r="K904" s="316"/>
      <c r="L904" s="316"/>
      <c r="M904" s="316"/>
      <c r="N904" s="316">
        <f>N903</f>
        <v>0</v>
      </c>
      <c r="O904" s="316"/>
      <c r="P904" s="316"/>
      <c r="Q904" s="316"/>
      <c r="R904" s="316"/>
      <c r="S904" s="316"/>
      <c r="T904" s="316"/>
      <c r="U904" s="316"/>
      <c r="V904" s="316"/>
      <c r="W904" s="316"/>
      <c r="X904" s="316"/>
      <c r="Y904" s="425">
        <f>Y903</f>
        <v>0</v>
      </c>
      <c r="Z904" s="425">
        <f t="shared" ref="Z904" si="2699">Z903</f>
        <v>0</v>
      </c>
      <c r="AA904" s="425">
        <f t="shared" ref="AA904" si="2700">AA903</f>
        <v>0</v>
      </c>
      <c r="AB904" s="425">
        <f t="shared" ref="AB904" si="2701">AB903</f>
        <v>0</v>
      </c>
      <c r="AC904" s="425">
        <f t="shared" ref="AC904" si="2702">AC903</f>
        <v>0</v>
      </c>
      <c r="AD904" s="425">
        <f t="shared" ref="AD904" si="2703">AD903</f>
        <v>0</v>
      </c>
      <c r="AE904" s="425">
        <f t="shared" ref="AE904" si="2704">AE903</f>
        <v>0</v>
      </c>
      <c r="AF904" s="425">
        <f t="shared" ref="AF904" si="2705">AF903</f>
        <v>0</v>
      </c>
      <c r="AG904" s="425">
        <f t="shared" ref="AG904" si="2706">AG903</f>
        <v>0</v>
      </c>
      <c r="AH904" s="425">
        <f t="shared" ref="AH904" si="2707">AH903</f>
        <v>0</v>
      </c>
      <c r="AI904" s="425">
        <f t="shared" ref="AI904" si="2708">AI903</f>
        <v>0</v>
      </c>
      <c r="AJ904" s="425">
        <f t="shared" ref="AJ904" si="2709">AJ903</f>
        <v>0</v>
      </c>
      <c r="AK904" s="425">
        <f t="shared" ref="AK904" si="2710">AK903</f>
        <v>0</v>
      </c>
      <c r="AL904" s="425">
        <f t="shared" ref="AL904" si="2711">AL903</f>
        <v>0</v>
      </c>
      <c r="AM904" s="327"/>
    </row>
    <row r="905" spans="1:39" ht="15" hidden="1" outlineLevel="1">
      <c r="A905" s="554"/>
      <c r="B905" s="442"/>
      <c r="C905" s="312"/>
      <c r="D905" s="312"/>
      <c r="E905" s="312"/>
      <c r="F905" s="312"/>
      <c r="G905" s="312"/>
      <c r="H905" s="312"/>
      <c r="I905" s="312"/>
      <c r="J905" s="312"/>
      <c r="K905" s="312"/>
      <c r="L905" s="312"/>
      <c r="M905" s="312"/>
      <c r="N905" s="312"/>
      <c r="O905" s="312"/>
      <c r="P905" s="312"/>
      <c r="Q905" s="312"/>
      <c r="R905" s="312"/>
      <c r="S905" s="312"/>
      <c r="T905" s="312"/>
      <c r="U905" s="312"/>
      <c r="V905" s="312"/>
      <c r="W905" s="312"/>
      <c r="X905" s="312"/>
      <c r="Y905" s="426"/>
      <c r="Z905" s="439"/>
      <c r="AA905" s="439"/>
      <c r="AB905" s="439"/>
      <c r="AC905" s="439"/>
      <c r="AD905" s="439"/>
      <c r="AE905" s="439"/>
      <c r="AF905" s="439"/>
      <c r="AG905" s="439"/>
      <c r="AH905" s="439"/>
      <c r="AI905" s="439"/>
      <c r="AJ905" s="439"/>
      <c r="AK905" s="439"/>
      <c r="AL905" s="439"/>
      <c r="AM905" s="327"/>
    </row>
    <row r="906" spans="1:39" ht="15" hidden="1" outlineLevel="1">
      <c r="A906" s="554">
        <v>38</v>
      </c>
      <c r="B906" s="442" t="s">
        <v>131</v>
      </c>
      <c r="C906" s="312" t="s">
        <v>25</v>
      </c>
      <c r="D906" s="316"/>
      <c r="E906" s="316"/>
      <c r="F906" s="316"/>
      <c r="G906" s="316"/>
      <c r="H906" s="316"/>
      <c r="I906" s="316"/>
      <c r="J906" s="316"/>
      <c r="K906" s="316"/>
      <c r="L906" s="316"/>
      <c r="M906" s="316"/>
      <c r="N906" s="316">
        <v>0</v>
      </c>
      <c r="O906" s="316"/>
      <c r="P906" s="316"/>
      <c r="Q906" s="316"/>
      <c r="R906" s="316"/>
      <c r="S906" s="316"/>
      <c r="T906" s="316"/>
      <c r="U906" s="316"/>
      <c r="V906" s="316"/>
      <c r="W906" s="316"/>
      <c r="X906" s="316"/>
      <c r="Y906" s="440"/>
      <c r="Z906" s="429"/>
      <c r="AA906" s="429"/>
      <c r="AB906" s="429"/>
      <c r="AC906" s="429"/>
      <c r="AD906" s="429"/>
      <c r="AE906" s="429"/>
      <c r="AF906" s="429"/>
      <c r="AG906" s="429"/>
      <c r="AH906" s="429"/>
      <c r="AI906" s="429"/>
      <c r="AJ906" s="429"/>
      <c r="AK906" s="429"/>
      <c r="AL906" s="429"/>
      <c r="AM906" s="317">
        <f>SUM(Y906:AL906)</f>
        <v>0</v>
      </c>
    </row>
    <row r="907" spans="1:39" ht="15" hidden="1" outlineLevel="1">
      <c r="A907" s="554"/>
      <c r="B907" s="315" t="s">
        <v>345</v>
      </c>
      <c r="C907" s="312" t="s">
        <v>164</v>
      </c>
      <c r="D907" s="316"/>
      <c r="E907" s="316"/>
      <c r="F907" s="316"/>
      <c r="G907" s="316"/>
      <c r="H907" s="316"/>
      <c r="I907" s="316"/>
      <c r="J907" s="316"/>
      <c r="K907" s="316"/>
      <c r="L907" s="316"/>
      <c r="M907" s="316"/>
      <c r="N907" s="316">
        <f>N906</f>
        <v>0</v>
      </c>
      <c r="O907" s="316"/>
      <c r="P907" s="316"/>
      <c r="Q907" s="316"/>
      <c r="R907" s="316"/>
      <c r="S907" s="316"/>
      <c r="T907" s="316"/>
      <c r="U907" s="316"/>
      <c r="V907" s="316"/>
      <c r="W907" s="316"/>
      <c r="X907" s="316"/>
      <c r="Y907" s="425">
        <f>Y906</f>
        <v>0</v>
      </c>
      <c r="Z907" s="425">
        <f t="shared" ref="Z907" si="2712">Z906</f>
        <v>0</v>
      </c>
      <c r="AA907" s="425">
        <f t="shared" ref="AA907" si="2713">AA906</f>
        <v>0</v>
      </c>
      <c r="AB907" s="425">
        <f t="shared" ref="AB907" si="2714">AB906</f>
        <v>0</v>
      </c>
      <c r="AC907" s="425">
        <f t="shared" ref="AC907" si="2715">AC906</f>
        <v>0</v>
      </c>
      <c r="AD907" s="425">
        <f t="shared" ref="AD907" si="2716">AD906</f>
        <v>0</v>
      </c>
      <c r="AE907" s="425">
        <f t="shared" ref="AE907" si="2717">AE906</f>
        <v>0</v>
      </c>
      <c r="AF907" s="425">
        <f t="shared" ref="AF907" si="2718">AF906</f>
        <v>0</v>
      </c>
      <c r="AG907" s="425">
        <f t="shared" ref="AG907" si="2719">AG906</f>
        <v>0</v>
      </c>
      <c r="AH907" s="425">
        <f t="shared" ref="AH907" si="2720">AH906</f>
        <v>0</v>
      </c>
      <c r="AI907" s="425">
        <f t="shared" ref="AI907" si="2721">AI906</f>
        <v>0</v>
      </c>
      <c r="AJ907" s="425">
        <f t="shared" ref="AJ907" si="2722">AJ906</f>
        <v>0</v>
      </c>
      <c r="AK907" s="425">
        <f t="shared" ref="AK907" si="2723">AK906</f>
        <v>0</v>
      </c>
      <c r="AL907" s="425">
        <f t="shared" ref="AL907" si="2724">AL906</f>
        <v>0</v>
      </c>
      <c r="AM907" s="327"/>
    </row>
    <row r="908" spans="1:39" ht="15" hidden="1" outlineLevel="1">
      <c r="A908" s="554"/>
      <c r="B908" s="442"/>
      <c r="C908" s="312"/>
      <c r="D908" s="312"/>
      <c r="E908" s="312"/>
      <c r="F908" s="312"/>
      <c r="G908" s="312"/>
      <c r="H908" s="312"/>
      <c r="I908" s="312"/>
      <c r="J908" s="312"/>
      <c r="K908" s="312"/>
      <c r="L908" s="312"/>
      <c r="M908" s="312"/>
      <c r="N908" s="312"/>
      <c r="O908" s="312"/>
      <c r="P908" s="312"/>
      <c r="Q908" s="312"/>
      <c r="R908" s="312"/>
      <c r="S908" s="312"/>
      <c r="T908" s="312"/>
      <c r="U908" s="312"/>
      <c r="V908" s="312"/>
      <c r="W908" s="312"/>
      <c r="X908" s="312"/>
      <c r="Y908" s="426"/>
      <c r="Z908" s="439"/>
      <c r="AA908" s="439"/>
      <c r="AB908" s="439"/>
      <c r="AC908" s="439"/>
      <c r="AD908" s="439"/>
      <c r="AE908" s="439"/>
      <c r="AF908" s="439"/>
      <c r="AG908" s="439"/>
      <c r="AH908" s="439"/>
      <c r="AI908" s="439"/>
      <c r="AJ908" s="439"/>
      <c r="AK908" s="439"/>
      <c r="AL908" s="439"/>
      <c r="AM908" s="327"/>
    </row>
    <row r="909" spans="1:39" ht="30" hidden="1" outlineLevel="1">
      <c r="A909" s="554">
        <v>39</v>
      </c>
      <c r="B909" s="442" t="s">
        <v>132</v>
      </c>
      <c r="C909" s="312" t="s">
        <v>25</v>
      </c>
      <c r="D909" s="316"/>
      <c r="E909" s="316"/>
      <c r="F909" s="316"/>
      <c r="G909" s="316"/>
      <c r="H909" s="316"/>
      <c r="I909" s="316"/>
      <c r="J909" s="316"/>
      <c r="K909" s="316"/>
      <c r="L909" s="316"/>
      <c r="M909" s="316"/>
      <c r="N909" s="316">
        <v>0</v>
      </c>
      <c r="O909" s="316"/>
      <c r="P909" s="316"/>
      <c r="Q909" s="316"/>
      <c r="R909" s="316"/>
      <c r="S909" s="316"/>
      <c r="T909" s="316"/>
      <c r="U909" s="316"/>
      <c r="V909" s="316"/>
      <c r="W909" s="316"/>
      <c r="X909" s="316"/>
      <c r="Y909" s="440"/>
      <c r="Z909" s="429"/>
      <c r="AA909" s="429"/>
      <c r="AB909" s="429"/>
      <c r="AC909" s="429"/>
      <c r="AD909" s="429"/>
      <c r="AE909" s="429"/>
      <c r="AF909" s="429"/>
      <c r="AG909" s="429"/>
      <c r="AH909" s="429"/>
      <c r="AI909" s="429"/>
      <c r="AJ909" s="429"/>
      <c r="AK909" s="429"/>
      <c r="AL909" s="429"/>
      <c r="AM909" s="317">
        <f>SUM(Y909:AL909)</f>
        <v>0</v>
      </c>
    </row>
    <row r="910" spans="1:39" ht="15" hidden="1" outlineLevel="1">
      <c r="A910" s="554"/>
      <c r="B910" s="315" t="s">
        <v>345</v>
      </c>
      <c r="C910" s="312" t="s">
        <v>164</v>
      </c>
      <c r="D910" s="316"/>
      <c r="E910" s="316"/>
      <c r="F910" s="316"/>
      <c r="G910" s="316"/>
      <c r="H910" s="316"/>
      <c r="I910" s="316"/>
      <c r="J910" s="316"/>
      <c r="K910" s="316"/>
      <c r="L910" s="316"/>
      <c r="M910" s="316"/>
      <c r="N910" s="316">
        <f>N909</f>
        <v>0</v>
      </c>
      <c r="O910" s="316"/>
      <c r="P910" s="316"/>
      <c r="Q910" s="316"/>
      <c r="R910" s="316"/>
      <c r="S910" s="316"/>
      <c r="T910" s="316"/>
      <c r="U910" s="316"/>
      <c r="V910" s="316"/>
      <c r="W910" s="316"/>
      <c r="X910" s="316"/>
      <c r="Y910" s="425">
        <f>Y909</f>
        <v>0</v>
      </c>
      <c r="Z910" s="425">
        <f t="shared" ref="Z910" si="2725">Z909</f>
        <v>0</v>
      </c>
      <c r="AA910" s="425">
        <f t="shared" ref="AA910" si="2726">AA909</f>
        <v>0</v>
      </c>
      <c r="AB910" s="425">
        <f t="shared" ref="AB910" si="2727">AB909</f>
        <v>0</v>
      </c>
      <c r="AC910" s="425">
        <f t="shared" ref="AC910" si="2728">AC909</f>
        <v>0</v>
      </c>
      <c r="AD910" s="425">
        <f t="shared" ref="AD910" si="2729">AD909</f>
        <v>0</v>
      </c>
      <c r="AE910" s="425">
        <f t="shared" ref="AE910" si="2730">AE909</f>
        <v>0</v>
      </c>
      <c r="AF910" s="425">
        <f t="shared" ref="AF910" si="2731">AF909</f>
        <v>0</v>
      </c>
      <c r="AG910" s="425">
        <f t="shared" ref="AG910" si="2732">AG909</f>
        <v>0</v>
      </c>
      <c r="AH910" s="425">
        <f t="shared" ref="AH910" si="2733">AH909</f>
        <v>0</v>
      </c>
      <c r="AI910" s="425">
        <f t="shared" ref="AI910" si="2734">AI909</f>
        <v>0</v>
      </c>
      <c r="AJ910" s="425">
        <f t="shared" ref="AJ910" si="2735">AJ909</f>
        <v>0</v>
      </c>
      <c r="AK910" s="425">
        <f t="shared" ref="AK910" si="2736">AK909</f>
        <v>0</v>
      </c>
      <c r="AL910" s="425">
        <f t="shared" ref="AL910" si="2737">AL909</f>
        <v>0</v>
      </c>
      <c r="AM910" s="327"/>
    </row>
    <row r="911" spans="1:39" ht="15" hidden="1" outlineLevel="1">
      <c r="A911" s="554"/>
      <c r="B911" s="442"/>
      <c r="C911" s="312"/>
      <c r="D911" s="312"/>
      <c r="E911" s="312"/>
      <c r="F911" s="312"/>
      <c r="G911" s="312"/>
      <c r="H911" s="312"/>
      <c r="I911" s="312"/>
      <c r="J911" s="312"/>
      <c r="K911" s="312"/>
      <c r="L911" s="312"/>
      <c r="M911" s="312"/>
      <c r="N911" s="312"/>
      <c r="O911" s="312"/>
      <c r="P911" s="312"/>
      <c r="Q911" s="312"/>
      <c r="R911" s="312"/>
      <c r="S911" s="312"/>
      <c r="T911" s="312"/>
      <c r="U911" s="312"/>
      <c r="V911" s="312"/>
      <c r="W911" s="312"/>
      <c r="X911" s="312"/>
      <c r="Y911" s="426"/>
      <c r="Z911" s="439"/>
      <c r="AA911" s="439"/>
      <c r="AB911" s="439"/>
      <c r="AC911" s="439"/>
      <c r="AD911" s="439"/>
      <c r="AE911" s="439"/>
      <c r="AF911" s="439"/>
      <c r="AG911" s="439"/>
      <c r="AH911" s="439"/>
      <c r="AI911" s="439"/>
      <c r="AJ911" s="439"/>
      <c r="AK911" s="439"/>
      <c r="AL911" s="439"/>
      <c r="AM911" s="327"/>
    </row>
    <row r="912" spans="1:39" ht="30" hidden="1" outlineLevel="1">
      <c r="A912" s="554">
        <v>40</v>
      </c>
      <c r="B912" s="442" t="s">
        <v>133</v>
      </c>
      <c r="C912" s="312" t="s">
        <v>25</v>
      </c>
      <c r="D912" s="316"/>
      <c r="E912" s="316"/>
      <c r="F912" s="316"/>
      <c r="G912" s="316"/>
      <c r="H912" s="316"/>
      <c r="I912" s="316"/>
      <c r="J912" s="316"/>
      <c r="K912" s="316"/>
      <c r="L912" s="316"/>
      <c r="M912" s="316"/>
      <c r="N912" s="316">
        <v>0</v>
      </c>
      <c r="O912" s="316"/>
      <c r="P912" s="316"/>
      <c r="Q912" s="316"/>
      <c r="R912" s="316"/>
      <c r="S912" s="316"/>
      <c r="T912" s="316"/>
      <c r="U912" s="316"/>
      <c r="V912" s="316"/>
      <c r="W912" s="316"/>
      <c r="X912" s="316"/>
      <c r="Y912" s="440"/>
      <c r="Z912" s="429"/>
      <c r="AA912" s="429"/>
      <c r="AB912" s="429"/>
      <c r="AC912" s="429"/>
      <c r="AD912" s="429"/>
      <c r="AE912" s="429"/>
      <c r="AF912" s="429"/>
      <c r="AG912" s="429"/>
      <c r="AH912" s="429"/>
      <c r="AI912" s="429"/>
      <c r="AJ912" s="429"/>
      <c r="AK912" s="429"/>
      <c r="AL912" s="429"/>
      <c r="AM912" s="317">
        <f>SUM(Y912:AL912)</f>
        <v>0</v>
      </c>
    </row>
    <row r="913" spans="1:39" ht="15" hidden="1" outlineLevel="1">
      <c r="A913" s="554"/>
      <c r="B913" s="315" t="s">
        <v>345</v>
      </c>
      <c r="C913" s="312" t="s">
        <v>164</v>
      </c>
      <c r="D913" s="316"/>
      <c r="E913" s="316"/>
      <c r="F913" s="316"/>
      <c r="G913" s="316"/>
      <c r="H913" s="316"/>
      <c r="I913" s="316"/>
      <c r="J913" s="316"/>
      <c r="K913" s="316"/>
      <c r="L913" s="316"/>
      <c r="M913" s="316"/>
      <c r="N913" s="316">
        <f>N912</f>
        <v>0</v>
      </c>
      <c r="O913" s="316"/>
      <c r="P913" s="316"/>
      <c r="Q913" s="316"/>
      <c r="R913" s="316"/>
      <c r="S913" s="316"/>
      <c r="T913" s="316"/>
      <c r="U913" s="316"/>
      <c r="V913" s="316"/>
      <c r="W913" s="316"/>
      <c r="X913" s="316"/>
      <c r="Y913" s="425">
        <f>Y912</f>
        <v>0</v>
      </c>
      <c r="Z913" s="425">
        <f t="shared" ref="Z913" si="2738">Z912</f>
        <v>0</v>
      </c>
      <c r="AA913" s="425">
        <f t="shared" ref="AA913" si="2739">AA912</f>
        <v>0</v>
      </c>
      <c r="AB913" s="425">
        <f t="shared" ref="AB913" si="2740">AB912</f>
        <v>0</v>
      </c>
      <c r="AC913" s="425">
        <f t="shared" ref="AC913" si="2741">AC912</f>
        <v>0</v>
      </c>
      <c r="AD913" s="425">
        <f t="shared" ref="AD913" si="2742">AD912</f>
        <v>0</v>
      </c>
      <c r="AE913" s="425">
        <f t="shared" ref="AE913" si="2743">AE912</f>
        <v>0</v>
      </c>
      <c r="AF913" s="425">
        <f t="shared" ref="AF913" si="2744">AF912</f>
        <v>0</v>
      </c>
      <c r="AG913" s="425">
        <f t="shared" ref="AG913" si="2745">AG912</f>
        <v>0</v>
      </c>
      <c r="AH913" s="425">
        <f t="shared" ref="AH913" si="2746">AH912</f>
        <v>0</v>
      </c>
      <c r="AI913" s="425">
        <f t="shared" ref="AI913" si="2747">AI912</f>
        <v>0</v>
      </c>
      <c r="AJ913" s="425">
        <f t="shared" ref="AJ913" si="2748">AJ912</f>
        <v>0</v>
      </c>
      <c r="AK913" s="425">
        <f t="shared" ref="AK913" si="2749">AK912</f>
        <v>0</v>
      </c>
      <c r="AL913" s="425">
        <f t="shared" ref="AL913" si="2750">AL912</f>
        <v>0</v>
      </c>
      <c r="AM913" s="327"/>
    </row>
    <row r="914" spans="1:39" ht="15" hidden="1" outlineLevel="1">
      <c r="A914" s="554"/>
      <c r="B914" s="442"/>
      <c r="C914" s="312"/>
      <c r="D914" s="312"/>
      <c r="E914" s="312"/>
      <c r="F914" s="312"/>
      <c r="G914" s="312"/>
      <c r="H914" s="312"/>
      <c r="I914" s="312"/>
      <c r="J914" s="312"/>
      <c r="K914" s="312"/>
      <c r="L914" s="312"/>
      <c r="M914" s="312"/>
      <c r="N914" s="312"/>
      <c r="O914" s="312"/>
      <c r="P914" s="312"/>
      <c r="Q914" s="312"/>
      <c r="R914" s="312"/>
      <c r="S914" s="312"/>
      <c r="T914" s="312"/>
      <c r="U914" s="312"/>
      <c r="V914" s="312"/>
      <c r="W914" s="312"/>
      <c r="X914" s="312"/>
      <c r="Y914" s="426"/>
      <c r="Z914" s="439"/>
      <c r="AA914" s="439"/>
      <c r="AB914" s="439"/>
      <c r="AC914" s="439"/>
      <c r="AD914" s="439"/>
      <c r="AE914" s="439"/>
      <c r="AF914" s="439"/>
      <c r="AG914" s="439"/>
      <c r="AH914" s="439"/>
      <c r="AI914" s="439"/>
      <c r="AJ914" s="439"/>
      <c r="AK914" s="439"/>
      <c r="AL914" s="439"/>
      <c r="AM914" s="327"/>
    </row>
    <row r="915" spans="1:39" ht="45" hidden="1" outlineLevel="1">
      <c r="A915" s="554">
        <v>41</v>
      </c>
      <c r="B915" s="442" t="s">
        <v>134</v>
      </c>
      <c r="C915" s="312" t="s">
        <v>25</v>
      </c>
      <c r="D915" s="316"/>
      <c r="E915" s="316"/>
      <c r="F915" s="316"/>
      <c r="G915" s="316"/>
      <c r="H915" s="316"/>
      <c r="I915" s="316"/>
      <c r="J915" s="316"/>
      <c r="K915" s="316"/>
      <c r="L915" s="316"/>
      <c r="M915" s="316"/>
      <c r="N915" s="316">
        <v>0</v>
      </c>
      <c r="O915" s="316"/>
      <c r="P915" s="316"/>
      <c r="Q915" s="316"/>
      <c r="R915" s="316"/>
      <c r="S915" s="316"/>
      <c r="T915" s="316"/>
      <c r="U915" s="316"/>
      <c r="V915" s="316"/>
      <c r="W915" s="316"/>
      <c r="X915" s="316"/>
      <c r="Y915" s="440"/>
      <c r="Z915" s="429"/>
      <c r="AA915" s="429"/>
      <c r="AB915" s="429"/>
      <c r="AC915" s="429"/>
      <c r="AD915" s="429"/>
      <c r="AE915" s="429"/>
      <c r="AF915" s="429"/>
      <c r="AG915" s="429"/>
      <c r="AH915" s="429"/>
      <c r="AI915" s="429"/>
      <c r="AJ915" s="429"/>
      <c r="AK915" s="429"/>
      <c r="AL915" s="429"/>
      <c r="AM915" s="317">
        <f>SUM(Y915:AL915)</f>
        <v>0</v>
      </c>
    </row>
    <row r="916" spans="1:39" ht="15" hidden="1" outlineLevel="1">
      <c r="A916" s="554"/>
      <c r="B916" s="315" t="s">
        <v>345</v>
      </c>
      <c r="C916" s="312" t="s">
        <v>164</v>
      </c>
      <c r="D916" s="316"/>
      <c r="E916" s="316"/>
      <c r="F916" s="316"/>
      <c r="G916" s="316"/>
      <c r="H916" s="316"/>
      <c r="I916" s="316"/>
      <c r="J916" s="316"/>
      <c r="K916" s="316"/>
      <c r="L916" s="316"/>
      <c r="M916" s="316"/>
      <c r="N916" s="316">
        <f>N915</f>
        <v>0</v>
      </c>
      <c r="O916" s="316"/>
      <c r="P916" s="316"/>
      <c r="Q916" s="316"/>
      <c r="R916" s="316"/>
      <c r="S916" s="316"/>
      <c r="T916" s="316"/>
      <c r="U916" s="316"/>
      <c r="V916" s="316"/>
      <c r="W916" s="316"/>
      <c r="X916" s="316"/>
      <c r="Y916" s="425">
        <f>Y915</f>
        <v>0</v>
      </c>
      <c r="Z916" s="425">
        <f t="shared" ref="Z916" si="2751">Z915</f>
        <v>0</v>
      </c>
      <c r="AA916" s="425">
        <f t="shared" ref="AA916" si="2752">AA915</f>
        <v>0</v>
      </c>
      <c r="AB916" s="425">
        <f t="shared" ref="AB916" si="2753">AB915</f>
        <v>0</v>
      </c>
      <c r="AC916" s="425">
        <f t="shared" ref="AC916" si="2754">AC915</f>
        <v>0</v>
      </c>
      <c r="AD916" s="425">
        <f t="shared" ref="AD916" si="2755">AD915</f>
        <v>0</v>
      </c>
      <c r="AE916" s="425">
        <f t="shared" ref="AE916" si="2756">AE915</f>
        <v>0</v>
      </c>
      <c r="AF916" s="425">
        <f t="shared" ref="AF916" si="2757">AF915</f>
        <v>0</v>
      </c>
      <c r="AG916" s="425">
        <f t="shared" ref="AG916" si="2758">AG915</f>
        <v>0</v>
      </c>
      <c r="AH916" s="425">
        <f t="shared" ref="AH916" si="2759">AH915</f>
        <v>0</v>
      </c>
      <c r="AI916" s="425">
        <f t="shared" ref="AI916" si="2760">AI915</f>
        <v>0</v>
      </c>
      <c r="AJ916" s="425">
        <f t="shared" ref="AJ916" si="2761">AJ915</f>
        <v>0</v>
      </c>
      <c r="AK916" s="425">
        <f t="shared" ref="AK916" si="2762">AK915</f>
        <v>0</v>
      </c>
      <c r="AL916" s="425">
        <f t="shared" ref="AL916" si="2763">AL915</f>
        <v>0</v>
      </c>
      <c r="AM916" s="327"/>
    </row>
    <row r="917" spans="1:39" ht="15" hidden="1" outlineLevel="1">
      <c r="A917" s="554"/>
      <c r="B917" s="442"/>
      <c r="C917" s="312"/>
      <c r="D917" s="312"/>
      <c r="E917" s="312"/>
      <c r="F917" s="312"/>
      <c r="G917" s="312"/>
      <c r="H917" s="312"/>
      <c r="I917" s="312"/>
      <c r="J917" s="312"/>
      <c r="K917" s="312"/>
      <c r="L917" s="312"/>
      <c r="M917" s="312"/>
      <c r="N917" s="312"/>
      <c r="O917" s="312"/>
      <c r="P917" s="312"/>
      <c r="Q917" s="312"/>
      <c r="R917" s="312"/>
      <c r="S917" s="312"/>
      <c r="T917" s="312"/>
      <c r="U917" s="312"/>
      <c r="V917" s="312"/>
      <c r="W917" s="312"/>
      <c r="X917" s="312"/>
      <c r="Y917" s="426"/>
      <c r="Z917" s="439"/>
      <c r="AA917" s="439"/>
      <c r="AB917" s="439"/>
      <c r="AC917" s="439"/>
      <c r="AD917" s="439"/>
      <c r="AE917" s="439"/>
      <c r="AF917" s="439"/>
      <c r="AG917" s="439"/>
      <c r="AH917" s="439"/>
      <c r="AI917" s="439"/>
      <c r="AJ917" s="439"/>
      <c r="AK917" s="439"/>
      <c r="AL917" s="439"/>
      <c r="AM917" s="327"/>
    </row>
    <row r="918" spans="1:39" ht="30" hidden="1" outlineLevel="1">
      <c r="A918" s="554">
        <v>42</v>
      </c>
      <c r="B918" s="442" t="s">
        <v>135</v>
      </c>
      <c r="C918" s="312" t="s">
        <v>25</v>
      </c>
      <c r="D918" s="316"/>
      <c r="E918" s="316"/>
      <c r="F918" s="316"/>
      <c r="G918" s="316"/>
      <c r="H918" s="316"/>
      <c r="I918" s="316"/>
      <c r="J918" s="316"/>
      <c r="K918" s="316"/>
      <c r="L918" s="316"/>
      <c r="M918" s="316"/>
      <c r="N918" s="312"/>
      <c r="O918" s="316"/>
      <c r="P918" s="316"/>
      <c r="Q918" s="316"/>
      <c r="R918" s="316"/>
      <c r="S918" s="316"/>
      <c r="T918" s="316"/>
      <c r="U918" s="316"/>
      <c r="V918" s="316"/>
      <c r="W918" s="316"/>
      <c r="X918" s="316"/>
      <c r="Y918" s="440"/>
      <c r="Z918" s="429"/>
      <c r="AA918" s="429"/>
      <c r="AB918" s="429"/>
      <c r="AC918" s="429"/>
      <c r="AD918" s="429"/>
      <c r="AE918" s="429"/>
      <c r="AF918" s="429"/>
      <c r="AG918" s="429"/>
      <c r="AH918" s="429"/>
      <c r="AI918" s="429"/>
      <c r="AJ918" s="429"/>
      <c r="AK918" s="429"/>
      <c r="AL918" s="429"/>
      <c r="AM918" s="317">
        <f>SUM(Y918:AL918)</f>
        <v>0</v>
      </c>
    </row>
    <row r="919" spans="1:39" ht="15" hidden="1" outlineLevel="1">
      <c r="A919" s="554"/>
      <c r="B919" s="315" t="s">
        <v>345</v>
      </c>
      <c r="C919" s="312" t="s">
        <v>164</v>
      </c>
      <c r="D919" s="316"/>
      <c r="E919" s="316"/>
      <c r="F919" s="316"/>
      <c r="G919" s="316"/>
      <c r="H919" s="316"/>
      <c r="I919" s="316"/>
      <c r="J919" s="316"/>
      <c r="K919" s="316"/>
      <c r="L919" s="316"/>
      <c r="M919" s="316"/>
      <c r="N919" s="482"/>
      <c r="O919" s="316"/>
      <c r="P919" s="316"/>
      <c r="Q919" s="316"/>
      <c r="R919" s="316"/>
      <c r="S919" s="316"/>
      <c r="T919" s="316"/>
      <c r="U919" s="316"/>
      <c r="V919" s="316"/>
      <c r="W919" s="316"/>
      <c r="X919" s="316"/>
      <c r="Y919" s="425">
        <f>Y918</f>
        <v>0</v>
      </c>
      <c r="Z919" s="425">
        <f t="shared" ref="Z919" si="2764">Z918</f>
        <v>0</v>
      </c>
      <c r="AA919" s="425">
        <f t="shared" ref="AA919" si="2765">AA918</f>
        <v>0</v>
      </c>
      <c r="AB919" s="425">
        <f t="shared" ref="AB919" si="2766">AB918</f>
        <v>0</v>
      </c>
      <c r="AC919" s="425">
        <f t="shared" ref="AC919" si="2767">AC918</f>
        <v>0</v>
      </c>
      <c r="AD919" s="425">
        <f t="shared" ref="AD919" si="2768">AD918</f>
        <v>0</v>
      </c>
      <c r="AE919" s="425">
        <f t="shared" ref="AE919" si="2769">AE918</f>
        <v>0</v>
      </c>
      <c r="AF919" s="425">
        <f t="shared" ref="AF919" si="2770">AF918</f>
        <v>0</v>
      </c>
      <c r="AG919" s="425">
        <f t="shared" ref="AG919" si="2771">AG918</f>
        <v>0</v>
      </c>
      <c r="AH919" s="425">
        <f t="shared" ref="AH919" si="2772">AH918</f>
        <v>0</v>
      </c>
      <c r="AI919" s="425">
        <f t="shared" ref="AI919" si="2773">AI918</f>
        <v>0</v>
      </c>
      <c r="AJ919" s="425">
        <f t="shared" ref="AJ919" si="2774">AJ918</f>
        <v>0</v>
      </c>
      <c r="AK919" s="425">
        <f t="shared" ref="AK919" si="2775">AK918</f>
        <v>0</v>
      </c>
      <c r="AL919" s="425">
        <f t="shared" ref="AL919" si="2776">AL918</f>
        <v>0</v>
      </c>
      <c r="AM919" s="327"/>
    </row>
    <row r="920" spans="1:39" ht="15" hidden="1" outlineLevel="1">
      <c r="A920" s="554"/>
      <c r="B920" s="442"/>
      <c r="C920" s="312"/>
      <c r="D920" s="312"/>
      <c r="E920" s="312"/>
      <c r="F920" s="312"/>
      <c r="G920" s="312"/>
      <c r="H920" s="312"/>
      <c r="I920" s="312"/>
      <c r="J920" s="312"/>
      <c r="K920" s="312"/>
      <c r="L920" s="312"/>
      <c r="M920" s="312"/>
      <c r="N920" s="312"/>
      <c r="O920" s="312"/>
      <c r="P920" s="312"/>
      <c r="Q920" s="312"/>
      <c r="R920" s="312"/>
      <c r="S920" s="312"/>
      <c r="T920" s="312"/>
      <c r="U920" s="312"/>
      <c r="V920" s="312"/>
      <c r="W920" s="312"/>
      <c r="X920" s="312"/>
      <c r="Y920" s="426"/>
      <c r="Z920" s="439"/>
      <c r="AA920" s="439"/>
      <c r="AB920" s="439"/>
      <c r="AC920" s="439"/>
      <c r="AD920" s="439"/>
      <c r="AE920" s="439"/>
      <c r="AF920" s="439"/>
      <c r="AG920" s="439"/>
      <c r="AH920" s="439"/>
      <c r="AI920" s="439"/>
      <c r="AJ920" s="439"/>
      <c r="AK920" s="439"/>
      <c r="AL920" s="439"/>
      <c r="AM920" s="327"/>
    </row>
    <row r="921" spans="1:39" ht="15" hidden="1" outlineLevel="1">
      <c r="A921" s="554">
        <v>43</v>
      </c>
      <c r="B921" s="442" t="s">
        <v>136</v>
      </c>
      <c r="C921" s="312" t="s">
        <v>25</v>
      </c>
      <c r="D921" s="316"/>
      <c r="E921" s="316"/>
      <c r="F921" s="316"/>
      <c r="G921" s="316"/>
      <c r="H921" s="316"/>
      <c r="I921" s="316"/>
      <c r="J921" s="316"/>
      <c r="K921" s="316"/>
      <c r="L921" s="316"/>
      <c r="M921" s="316"/>
      <c r="N921" s="316">
        <v>0</v>
      </c>
      <c r="O921" s="316"/>
      <c r="P921" s="316"/>
      <c r="Q921" s="316"/>
      <c r="R921" s="316"/>
      <c r="S921" s="316"/>
      <c r="T921" s="316"/>
      <c r="U921" s="316"/>
      <c r="V921" s="316"/>
      <c r="W921" s="316"/>
      <c r="X921" s="316"/>
      <c r="Y921" s="440"/>
      <c r="Z921" s="429"/>
      <c r="AA921" s="429"/>
      <c r="AB921" s="429"/>
      <c r="AC921" s="429"/>
      <c r="AD921" s="429"/>
      <c r="AE921" s="429"/>
      <c r="AF921" s="429"/>
      <c r="AG921" s="429"/>
      <c r="AH921" s="429"/>
      <c r="AI921" s="429"/>
      <c r="AJ921" s="429"/>
      <c r="AK921" s="429"/>
      <c r="AL921" s="429"/>
      <c r="AM921" s="317">
        <f>SUM(Y921:AL921)</f>
        <v>0</v>
      </c>
    </row>
    <row r="922" spans="1:39" ht="15" hidden="1" outlineLevel="1">
      <c r="A922" s="554"/>
      <c r="B922" s="315" t="s">
        <v>345</v>
      </c>
      <c r="C922" s="312" t="s">
        <v>164</v>
      </c>
      <c r="D922" s="316"/>
      <c r="E922" s="316"/>
      <c r="F922" s="316"/>
      <c r="G922" s="316"/>
      <c r="H922" s="316"/>
      <c r="I922" s="316"/>
      <c r="J922" s="316"/>
      <c r="K922" s="316"/>
      <c r="L922" s="316"/>
      <c r="M922" s="316"/>
      <c r="N922" s="316">
        <f>N921</f>
        <v>0</v>
      </c>
      <c r="O922" s="316"/>
      <c r="P922" s="316"/>
      <c r="Q922" s="316"/>
      <c r="R922" s="316"/>
      <c r="S922" s="316"/>
      <c r="T922" s="316"/>
      <c r="U922" s="316"/>
      <c r="V922" s="316"/>
      <c r="W922" s="316"/>
      <c r="X922" s="316"/>
      <c r="Y922" s="425">
        <f>Y921</f>
        <v>0</v>
      </c>
      <c r="Z922" s="425">
        <f t="shared" ref="Z922" si="2777">Z921</f>
        <v>0</v>
      </c>
      <c r="AA922" s="425">
        <f t="shared" ref="AA922" si="2778">AA921</f>
        <v>0</v>
      </c>
      <c r="AB922" s="425">
        <f t="shared" ref="AB922" si="2779">AB921</f>
        <v>0</v>
      </c>
      <c r="AC922" s="425">
        <f t="shared" ref="AC922" si="2780">AC921</f>
        <v>0</v>
      </c>
      <c r="AD922" s="425">
        <f t="shared" ref="AD922" si="2781">AD921</f>
        <v>0</v>
      </c>
      <c r="AE922" s="425">
        <f t="shared" ref="AE922" si="2782">AE921</f>
        <v>0</v>
      </c>
      <c r="AF922" s="425">
        <f t="shared" ref="AF922" si="2783">AF921</f>
        <v>0</v>
      </c>
      <c r="AG922" s="425">
        <f t="shared" ref="AG922" si="2784">AG921</f>
        <v>0</v>
      </c>
      <c r="AH922" s="425">
        <f t="shared" ref="AH922" si="2785">AH921</f>
        <v>0</v>
      </c>
      <c r="AI922" s="425">
        <f t="shared" ref="AI922" si="2786">AI921</f>
        <v>0</v>
      </c>
      <c r="AJ922" s="425">
        <f t="shared" ref="AJ922" si="2787">AJ921</f>
        <v>0</v>
      </c>
      <c r="AK922" s="425">
        <f t="shared" ref="AK922" si="2788">AK921</f>
        <v>0</v>
      </c>
      <c r="AL922" s="425">
        <f t="shared" ref="AL922" si="2789">AL921</f>
        <v>0</v>
      </c>
      <c r="AM922" s="327"/>
    </row>
    <row r="923" spans="1:39" ht="15" hidden="1" outlineLevel="1">
      <c r="A923" s="554"/>
      <c r="B923" s="442"/>
      <c r="C923" s="312"/>
      <c r="D923" s="312"/>
      <c r="E923" s="312"/>
      <c r="F923" s="312"/>
      <c r="G923" s="312"/>
      <c r="H923" s="312"/>
      <c r="I923" s="312"/>
      <c r="J923" s="312"/>
      <c r="K923" s="312"/>
      <c r="L923" s="312"/>
      <c r="M923" s="312"/>
      <c r="N923" s="312"/>
      <c r="O923" s="312"/>
      <c r="P923" s="312"/>
      <c r="Q923" s="312"/>
      <c r="R923" s="312"/>
      <c r="S923" s="312"/>
      <c r="T923" s="312"/>
      <c r="U923" s="312"/>
      <c r="V923" s="312"/>
      <c r="W923" s="312"/>
      <c r="X923" s="312"/>
      <c r="Y923" s="426"/>
      <c r="Z923" s="439"/>
      <c r="AA923" s="439"/>
      <c r="AB923" s="439"/>
      <c r="AC923" s="439"/>
      <c r="AD923" s="439"/>
      <c r="AE923" s="439"/>
      <c r="AF923" s="439"/>
      <c r="AG923" s="439"/>
      <c r="AH923" s="439"/>
      <c r="AI923" s="439"/>
      <c r="AJ923" s="439"/>
      <c r="AK923" s="439"/>
      <c r="AL923" s="439"/>
      <c r="AM923" s="327"/>
    </row>
    <row r="924" spans="1:39" ht="45" hidden="1" outlineLevel="1">
      <c r="A924" s="554">
        <v>44</v>
      </c>
      <c r="B924" s="442" t="s">
        <v>137</v>
      </c>
      <c r="C924" s="312" t="s">
        <v>25</v>
      </c>
      <c r="D924" s="316"/>
      <c r="E924" s="316"/>
      <c r="F924" s="316"/>
      <c r="G924" s="316"/>
      <c r="H924" s="316"/>
      <c r="I924" s="316"/>
      <c r="J924" s="316"/>
      <c r="K924" s="316"/>
      <c r="L924" s="316"/>
      <c r="M924" s="316"/>
      <c r="N924" s="316">
        <v>0</v>
      </c>
      <c r="O924" s="316"/>
      <c r="P924" s="316"/>
      <c r="Q924" s="316"/>
      <c r="R924" s="316"/>
      <c r="S924" s="316"/>
      <c r="T924" s="316"/>
      <c r="U924" s="316"/>
      <c r="V924" s="316"/>
      <c r="W924" s="316"/>
      <c r="X924" s="316"/>
      <c r="Y924" s="440"/>
      <c r="Z924" s="429"/>
      <c r="AA924" s="429"/>
      <c r="AB924" s="429"/>
      <c r="AC924" s="429"/>
      <c r="AD924" s="429"/>
      <c r="AE924" s="429"/>
      <c r="AF924" s="429"/>
      <c r="AG924" s="429"/>
      <c r="AH924" s="429"/>
      <c r="AI924" s="429"/>
      <c r="AJ924" s="429"/>
      <c r="AK924" s="429"/>
      <c r="AL924" s="429"/>
      <c r="AM924" s="317">
        <f>SUM(Y924:AL924)</f>
        <v>0</v>
      </c>
    </row>
    <row r="925" spans="1:39" ht="15" hidden="1" outlineLevel="1">
      <c r="A925" s="554"/>
      <c r="B925" s="315" t="s">
        <v>345</v>
      </c>
      <c r="C925" s="312" t="s">
        <v>164</v>
      </c>
      <c r="D925" s="316"/>
      <c r="E925" s="316"/>
      <c r="F925" s="316"/>
      <c r="G925" s="316"/>
      <c r="H925" s="316"/>
      <c r="I925" s="316"/>
      <c r="J925" s="316"/>
      <c r="K925" s="316"/>
      <c r="L925" s="316"/>
      <c r="M925" s="316"/>
      <c r="N925" s="316">
        <f>N924</f>
        <v>0</v>
      </c>
      <c r="O925" s="316"/>
      <c r="P925" s="316"/>
      <c r="Q925" s="316"/>
      <c r="R925" s="316"/>
      <c r="S925" s="316"/>
      <c r="T925" s="316"/>
      <c r="U925" s="316"/>
      <c r="V925" s="316"/>
      <c r="W925" s="316"/>
      <c r="X925" s="316"/>
      <c r="Y925" s="425">
        <f>Y924</f>
        <v>0</v>
      </c>
      <c r="Z925" s="425">
        <f t="shared" ref="Z925" si="2790">Z924</f>
        <v>0</v>
      </c>
      <c r="AA925" s="425">
        <f t="shared" ref="AA925" si="2791">AA924</f>
        <v>0</v>
      </c>
      <c r="AB925" s="425">
        <f t="shared" ref="AB925" si="2792">AB924</f>
        <v>0</v>
      </c>
      <c r="AC925" s="425">
        <f t="shared" ref="AC925" si="2793">AC924</f>
        <v>0</v>
      </c>
      <c r="AD925" s="425">
        <f t="shared" ref="AD925" si="2794">AD924</f>
        <v>0</v>
      </c>
      <c r="AE925" s="425">
        <f t="shared" ref="AE925" si="2795">AE924</f>
        <v>0</v>
      </c>
      <c r="AF925" s="425">
        <f t="shared" ref="AF925" si="2796">AF924</f>
        <v>0</v>
      </c>
      <c r="AG925" s="425">
        <f t="shared" ref="AG925" si="2797">AG924</f>
        <v>0</v>
      </c>
      <c r="AH925" s="425">
        <f t="shared" ref="AH925" si="2798">AH924</f>
        <v>0</v>
      </c>
      <c r="AI925" s="425">
        <f t="shared" ref="AI925" si="2799">AI924</f>
        <v>0</v>
      </c>
      <c r="AJ925" s="425">
        <f t="shared" ref="AJ925" si="2800">AJ924</f>
        <v>0</v>
      </c>
      <c r="AK925" s="425">
        <f t="shared" ref="AK925" si="2801">AK924</f>
        <v>0</v>
      </c>
      <c r="AL925" s="425">
        <f t="shared" ref="AL925" si="2802">AL924</f>
        <v>0</v>
      </c>
      <c r="AM925" s="327"/>
    </row>
    <row r="926" spans="1:39" ht="15" hidden="1" outlineLevel="1">
      <c r="A926" s="554"/>
      <c r="B926" s="442"/>
      <c r="C926" s="312"/>
      <c r="D926" s="312"/>
      <c r="E926" s="312"/>
      <c r="F926" s="312"/>
      <c r="G926" s="312"/>
      <c r="H926" s="312"/>
      <c r="I926" s="312"/>
      <c r="J926" s="312"/>
      <c r="K926" s="312"/>
      <c r="L926" s="312"/>
      <c r="M926" s="312"/>
      <c r="N926" s="312"/>
      <c r="O926" s="312"/>
      <c r="P926" s="312"/>
      <c r="Q926" s="312"/>
      <c r="R926" s="312"/>
      <c r="S926" s="312"/>
      <c r="T926" s="312"/>
      <c r="U926" s="312"/>
      <c r="V926" s="312"/>
      <c r="W926" s="312"/>
      <c r="X926" s="312"/>
      <c r="Y926" s="426"/>
      <c r="Z926" s="439"/>
      <c r="AA926" s="439"/>
      <c r="AB926" s="439"/>
      <c r="AC926" s="439"/>
      <c r="AD926" s="439"/>
      <c r="AE926" s="439"/>
      <c r="AF926" s="439"/>
      <c r="AG926" s="439"/>
      <c r="AH926" s="439"/>
      <c r="AI926" s="439"/>
      <c r="AJ926" s="439"/>
      <c r="AK926" s="439"/>
      <c r="AL926" s="439"/>
      <c r="AM926" s="327"/>
    </row>
    <row r="927" spans="1:39" ht="30" hidden="1" outlineLevel="1">
      <c r="A927" s="554">
        <v>45</v>
      </c>
      <c r="B927" s="442" t="s">
        <v>138</v>
      </c>
      <c r="C927" s="312" t="s">
        <v>25</v>
      </c>
      <c r="D927" s="316"/>
      <c r="E927" s="316"/>
      <c r="F927" s="316"/>
      <c r="G927" s="316"/>
      <c r="H927" s="316"/>
      <c r="I927" s="316"/>
      <c r="J927" s="316"/>
      <c r="K927" s="316"/>
      <c r="L927" s="316"/>
      <c r="M927" s="316"/>
      <c r="N927" s="316">
        <v>0</v>
      </c>
      <c r="O927" s="316"/>
      <c r="P927" s="316"/>
      <c r="Q927" s="316"/>
      <c r="R927" s="316"/>
      <c r="S927" s="316"/>
      <c r="T927" s="316"/>
      <c r="U927" s="316"/>
      <c r="V927" s="316"/>
      <c r="W927" s="316"/>
      <c r="X927" s="316"/>
      <c r="Y927" s="440"/>
      <c r="Z927" s="429"/>
      <c r="AA927" s="429"/>
      <c r="AB927" s="429"/>
      <c r="AC927" s="429"/>
      <c r="AD927" s="429"/>
      <c r="AE927" s="429"/>
      <c r="AF927" s="429"/>
      <c r="AG927" s="429"/>
      <c r="AH927" s="429"/>
      <c r="AI927" s="429"/>
      <c r="AJ927" s="429"/>
      <c r="AK927" s="429"/>
      <c r="AL927" s="429"/>
      <c r="AM927" s="317">
        <f>SUM(Y927:AL927)</f>
        <v>0</v>
      </c>
    </row>
    <row r="928" spans="1:39" ht="15" hidden="1" outlineLevel="1">
      <c r="A928" s="554"/>
      <c r="B928" s="315" t="s">
        <v>345</v>
      </c>
      <c r="C928" s="312" t="s">
        <v>164</v>
      </c>
      <c r="D928" s="316"/>
      <c r="E928" s="316"/>
      <c r="F928" s="316"/>
      <c r="G928" s="316"/>
      <c r="H928" s="316"/>
      <c r="I928" s="316"/>
      <c r="J928" s="316"/>
      <c r="K928" s="316"/>
      <c r="L928" s="316"/>
      <c r="M928" s="316"/>
      <c r="N928" s="316">
        <f>N927</f>
        <v>0</v>
      </c>
      <c r="O928" s="316"/>
      <c r="P928" s="316"/>
      <c r="Q928" s="316"/>
      <c r="R928" s="316"/>
      <c r="S928" s="316"/>
      <c r="T928" s="316"/>
      <c r="U928" s="316"/>
      <c r="V928" s="316"/>
      <c r="W928" s="316"/>
      <c r="X928" s="316"/>
      <c r="Y928" s="425">
        <f>Y927</f>
        <v>0</v>
      </c>
      <c r="Z928" s="425">
        <f t="shared" ref="Z928" si="2803">Z927</f>
        <v>0</v>
      </c>
      <c r="AA928" s="425">
        <f t="shared" ref="AA928" si="2804">AA927</f>
        <v>0</v>
      </c>
      <c r="AB928" s="425">
        <f t="shared" ref="AB928" si="2805">AB927</f>
        <v>0</v>
      </c>
      <c r="AC928" s="425">
        <f t="shared" ref="AC928" si="2806">AC927</f>
        <v>0</v>
      </c>
      <c r="AD928" s="425">
        <f t="shared" ref="AD928" si="2807">AD927</f>
        <v>0</v>
      </c>
      <c r="AE928" s="425">
        <f t="shared" ref="AE928" si="2808">AE927</f>
        <v>0</v>
      </c>
      <c r="AF928" s="425">
        <f t="shared" ref="AF928" si="2809">AF927</f>
        <v>0</v>
      </c>
      <c r="AG928" s="425">
        <f t="shared" ref="AG928" si="2810">AG927</f>
        <v>0</v>
      </c>
      <c r="AH928" s="425">
        <f t="shared" ref="AH928" si="2811">AH927</f>
        <v>0</v>
      </c>
      <c r="AI928" s="425">
        <f t="shared" ref="AI928" si="2812">AI927</f>
        <v>0</v>
      </c>
      <c r="AJ928" s="425">
        <f t="shared" ref="AJ928" si="2813">AJ927</f>
        <v>0</v>
      </c>
      <c r="AK928" s="425">
        <f t="shared" ref="AK928" si="2814">AK927</f>
        <v>0</v>
      </c>
      <c r="AL928" s="425">
        <f t="shared" ref="AL928" si="2815">AL927</f>
        <v>0</v>
      </c>
      <c r="AM928" s="327"/>
    </row>
    <row r="929" spans="1:39" ht="15" hidden="1" outlineLevel="1">
      <c r="A929" s="554"/>
      <c r="B929" s="442"/>
      <c r="C929" s="312"/>
      <c r="D929" s="312"/>
      <c r="E929" s="312"/>
      <c r="F929" s="312"/>
      <c r="G929" s="312"/>
      <c r="H929" s="312"/>
      <c r="I929" s="312"/>
      <c r="J929" s="312"/>
      <c r="K929" s="312"/>
      <c r="L929" s="312"/>
      <c r="M929" s="312"/>
      <c r="N929" s="312"/>
      <c r="O929" s="312"/>
      <c r="P929" s="312"/>
      <c r="Q929" s="312"/>
      <c r="R929" s="312"/>
      <c r="S929" s="312"/>
      <c r="T929" s="312"/>
      <c r="U929" s="312"/>
      <c r="V929" s="312"/>
      <c r="W929" s="312"/>
      <c r="X929" s="312"/>
      <c r="Y929" s="426"/>
      <c r="Z929" s="439"/>
      <c r="AA929" s="439"/>
      <c r="AB929" s="439"/>
      <c r="AC929" s="439"/>
      <c r="AD929" s="439"/>
      <c r="AE929" s="439"/>
      <c r="AF929" s="439"/>
      <c r="AG929" s="439"/>
      <c r="AH929" s="439"/>
      <c r="AI929" s="439"/>
      <c r="AJ929" s="439"/>
      <c r="AK929" s="439"/>
      <c r="AL929" s="439"/>
      <c r="AM929" s="327"/>
    </row>
    <row r="930" spans="1:39" ht="30" hidden="1" outlineLevel="1">
      <c r="A930" s="554">
        <v>46</v>
      </c>
      <c r="B930" s="442" t="s">
        <v>139</v>
      </c>
      <c r="C930" s="312" t="s">
        <v>25</v>
      </c>
      <c r="D930" s="316"/>
      <c r="E930" s="316"/>
      <c r="F930" s="316"/>
      <c r="G930" s="316"/>
      <c r="H930" s="316"/>
      <c r="I930" s="316"/>
      <c r="J930" s="316"/>
      <c r="K930" s="316"/>
      <c r="L930" s="316"/>
      <c r="M930" s="316"/>
      <c r="N930" s="316">
        <v>0</v>
      </c>
      <c r="O930" s="316"/>
      <c r="P930" s="316"/>
      <c r="Q930" s="316"/>
      <c r="R930" s="316"/>
      <c r="S930" s="316"/>
      <c r="T930" s="316"/>
      <c r="U930" s="316"/>
      <c r="V930" s="316"/>
      <c r="W930" s="316"/>
      <c r="X930" s="316"/>
      <c r="Y930" s="440"/>
      <c r="Z930" s="429"/>
      <c r="AA930" s="429"/>
      <c r="AB930" s="429"/>
      <c r="AC930" s="429"/>
      <c r="AD930" s="429"/>
      <c r="AE930" s="429"/>
      <c r="AF930" s="429"/>
      <c r="AG930" s="429"/>
      <c r="AH930" s="429"/>
      <c r="AI930" s="429"/>
      <c r="AJ930" s="429"/>
      <c r="AK930" s="429"/>
      <c r="AL930" s="429"/>
      <c r="AM930" s="317">
        <f>SUM(Y930:AL930)</f>
        <v>0</v>
      </c>
    </row>
    <row r="931" spans="1:39" ht="15" hidden="1" outlineLevel="1">
      <c r="A931" s="554"/>
      <c r="B931" s="315" t="s">
        <v>345</v>
      </c>
      <c r="C931" s="312" t="s">
        <v>164</v>
      </c>
      <c r="D931" s="316"/>
      <c r="E931" s="316"/>
      <c r="F931" s="316"/>
      <c r="G931" s="316"/>
      <c r="H931" s="316"/>
      <c r="I931" s="316"/>
      <c r="J931" s="316"/>
      <c r="K931" s="316"/>
      <c r="L931" s="316"/>
      <c r="M931" s="316"/>
      <c r="N931" s="316">
        <f>N930</f>
        <v>0</v>
      </c>
      <c r="O931" s="316"/>
      <c r="P931" s="316"/>
      <c r="Q931" s="316"/>
      <c r="R931" s="316"/>
      <c r="S931" s="316"/>
      <c r="T931" s="316"/>
      <c r="U931" s="316"/>
      <c r="V931" s="316"/>
      <c r="W931" s="316"/>
      <c r="X931" s="316"/>
      <c r="Y931" s="425">
        <f>Y930</f>
        <v>0</v>
      </c>
      <c r="Z931" s="425">
        <f t="shared" ref="Z931" si="2816">Z930</f>
        <v>0</v>
      </c>
      <c r="AA931" s="425">
        <f t="shared" ref="AA931" si="2817">AA930</f>
        <v>0</v>
      </c>
      <c r="AB931" s="425">
        <f t="shared" ref="AB931" si="2818">AB930</f>
        <v>0</v>
      </c>
      <c r="AC931" s="425">
        <f t="shared" ref="AC931" si="2819">AC930</f>
        <v>0</v>
      </c>
      <c r="AD931" s="425">
        <f t="shared" ref="AD931" si="2820">AD930</f>
        <v>0</v>
      </c>
      <c r="AE931" s="425">
        <f t="shared" ref="AE931" si="2821">AE930</f>
        <v>0</v>
      </c>
      <c r="AF931" s="425">
        <f t="shared" ref="AF931" si="2822">AF930</f>
        <v>0</v>
      </c>
      <c r="AG931" s="425">
        <f t="shared" ref="AG931" si="2823">AG930</f>
        <v>0</v>
      </c>
      <c r="AH931" s="425">
        <f t="shared" ref="AH931" si="2824">AH930</f>
        <v>0</v>
      </c>
      <c r="AI931" s="425">
        <f t="shared" ref="AI931" si="2825">AI930</f>
        <v>0</v>
      </c>
      <c r="AJ931" s="425">
        <f t="shared" ref="AJ931" si="2826">AJ930</f>
        <v>0</v>
      </c>
      <c r="AK931" s="425">
        <f t="shared" ref="AK931" si="2827">AK930</f>
        <v>0</v>
      </c>
      <c r="AL931" s="425">
        <f t="shared" ref="AL931" si="2828">AL930</f>
        <v>0</v>
      </c>
      <c r="AM931" s="327"/>
    </row>
    <row r="932" spans="1:39" ht="15" hidden="1" outlineLevel="1">
      <c r="A932" s="554"/>
      <c r="B932" s="442"/>
      <c r="C932" s="312"/>
      <c r="D932" s="312"/>
      <c r="E932" s="312"/>
      <c r="F932" s="312"/>
      <c r="G932" s="312"/>
      <c r="H932" s="312"/>
      <c r="I932" s="312"/>
      <c r="J932" s="312"/>
      <c r="K932" s="312"/>
      <c r="L932" s="312"/>
      <c r="M932" s="312"/>
      <c r="N932" s="312"/>
      <c r="O932" s="312"/>
      <c r="P932" s="312"/>
      <c r="Q932" s="312"/>
      <c r="R932" s="312"/>
      <c r="S932" s="312"/>
      <c r="T932" s="312"/>
      <c r="U932" s="312"/>
      <c r="V932" s="312"/>
      <c r="W932" s="312"/>
      <c r="X932" s="312"/>
      <c r="Y932" s="426"/>
      <c r="Z932" s="439"/>
      <c r="AA932" s="439"/>
      <c r="AB932" s="439"/>
      <c r="AC932" s="439"/>
      <c r="AD932" s="439"/>
      <c r="AE932" s="439"/>
      <c r="AF932" s="439"/>
      <c r="AG932" s="439"/>
      <c r="AH932" s="439"/>
      <c r="AI932" s="439"/>
      <c r="AJ932" s="439"/>
      <c r="AK932" s="439"/>
      <c r="AL932" s="439"/>
      <c r="AM932" s="327"/>
    </row>
    <row r="933" spans="1:39" ht="30" hidden="1" outlineLevel="1">
      <c r="A933" s="554">
        <v>47</v>
      </c>
      <c r="B933" s="442" t="s">
        <v>140</v>
      </c>
      <c r="C933" s="312" t="s">
        <v>25</v>
      </c>
      <c r="D933" s="316"/>
      <c r="E933" s="316"/>
      <c r="F933" s="316"/>
      <c r="G933" s="316"/>
      <c r="H933" s="316"/>
      <c r="I933" s="316"/>
      <c r="J933" s="316"/>
      <c r="K933" s="316"/>
      <c r="L933" s="316"/>
      <c r="M933" s="316"/>
      <c r="N933" s="316">
        <v>0</v>
      </c>
      <c r="O933" s="316"/>
      <c r="P933" s="316"/>
      <c r="Q933" s="316"/>
      <c r="R933" s="316"/>
      <c r="S933" s="316"/>
      <c r="T933" s="316"/>
      <c r="U933" s="316"/>
      <c r="V933" s="316"/>
      <c r="W933" s="316"/>
      <c r="X933" s="316"/>
      <c r="Y933" s="440"/>
      <c r="Z933" s="429"/>
      <c r="AA933" s="429"/>
      <c r="AB933" s="429"/>
      <c r="AC933" s="429"/>
      <c r="AD933" s="429"/>
      <c r="AE933" s="429"/>
      <c r="AF933" s="429"/>
      <c r="AG933" s="429"/>
      <c r="AH933" s="429"/>
      <c r="AI933" s="429"/>
      <c r="AJ933" s="429"/>
      <c r="AK933" s="429"/>
      <c r="AL933" s="429"/>
      <c r="AM933" s="317">
        <f>SUM(Y933:AL933)</f>
        <v>0</v>
      </c>
    </row>
    <row r="934" spans="1:39" ht="15" hidden="1" outlineLevel="1">
      <c r="A934" s="554"/>
      <c r="B934" s="315" t="s">
        <v>345</v>
      </c>
      <c r="C934" s="312" t="s">
        <v>164</v>
      </c>
      <c r="D934" s="316"/>
      <c r="E934" s="316"/>
      <c r="F934" s="316"/>
      <c r="G934" s="316"/>
      <c r="H934" s="316"/>
      <c r="I934" s="316"/>
      <c r="J934" s="316"/>
      <c r="K934" s="316"/>
      <c r="L934" s="316"/>
      <c r="M934" s="316"/>
      <c r="N934" s="316">
        <f>N933</f>
        <v>0</v>
      </c>
      <c r="O934" s="316"/>
      <c r="P934" s="316"/>
      <c r="Q934" s="316"/>
      <c r="R934" s="316"/>
      <c r="S934" s="316"/>
      <c r="T934" s="316"/>
      <c r="U934" s="316"/>
      <c r="V934" s="316"/>
      <c r="W934" s="316"/>
      <c r="X934" s="316"/>
      <c r="Y934" s="425">
        <f>Y933</f>
        <v>0</v>
      </c>
      <c r="Z934" s="425">
        <f t="shared" ref="Z934" si="2829">Z933</f>
        <v>0</v>
      </c>
      <c r="AA934" s="425">
        <f t="shared" ref="AA934" si="2830">AA933</f>
        <v>0</v>
      </c>
      <c r="AB934" s="425">
        <f t="shared" ref="AB934" si="2831">AB933</f>
        <v>0</v>
      </c>
      <c r="AC934" s="425">
        <f t="shared" ref="AC934" si="2832">AC933</f>
        <v>0</v>
      </c>
      <c r="AD934" s="425">
        <f t="shared" ref="AD934" si="2833">AD933</f>
        <v>0</v>
      </c>
      <c r="AE934" s="425">
        <f t="shared" ref="AE934" si="2834">AE933</f>
        <v>0</v>
      </c>
      <c r="AF934" s="425">
        <f t="shared" ref="AF934" si="2835">AF933</f>
        <v>0</v>
      </c>
      <c r="AG934" s="425">
        <f t="shared" ref="AG934" si="2836">AG933</f>
        <v>0</v>
      </c>
      <c r="AH934" s="425">
        <f t="shared" ref="AH934" si="2837">AH933</f>
        <v>0</v>
      </c>
      <c r="AI934" s="425">
        <f t="shared" ref="AI934" si="2838">AI933</f>
        <v>0</v>
      </c>
      <c r="AJ934" s="425">
        <f t="shared" ref="AJ934" si="2839">AJ933</f>
        <v>0</v>
      </c>
      <c r="AK934" s="425">
        <f t="shared" ref="AK934" si="2840">AK933</f>
        <v>0</v>
      </c>
      <c r="AL934" s="425">
        <f t="shared" ref="AL934" si="2841">AL933</f>
        <v>0</v>
      </c>
      <c r="AM934" s="327"/>
    </row>
    <row r="935" spans="1:39" ht="15" hidden="1" outlineLevel="1">
      <c r="A935" s="554"/>
      <c r="B935" s="442"/>
      <c r="C935" s="312"/>
      <c r="D935" s="312"/>
      <c r="E935" s="312"/>
      <c r="F935" s="312"/>
      <c r="G935" s="312"/>
      <c r="H935" s="312"/>
      <c r="I935" s="312"/>
      <c r="J935" s="312"/>
      <c r="K935" s="312"/>
      <c r="L935" s="312"/>
      <c r="M935" s="312"/>
      <c r="N935" s="312"/>
      <c r="O935" s="312"/>
      <c r="P935" s="312"/>
      <c r="Q935" s="312"/>
      <c r="R935" s="312"/>
      <c r="S935" s="312"/>
      <c r="T935" s="312"/>
      <c r="U935" s="312"/>
      <c r="V935" s="312"/>
      <c r="W935" s="312"/>
      <c r="X935" s="312"/>
      <c r="Y935" s="426"/>
      <c r="Z935" s="439"/>
      <c r="AA935" s="439"/>
      <c r="AB935" s="439"/>
      <c r="AC935" s="439"/>
      <c r="AD935" s="439"/>
      <c r="AE935" s="439"/>
      <c r="AF935" s="439"/>
      <c r="AG935" s="439"/>
      <c r="AH935" s="439"/>
      <c r="AI935" s="439"/>
      <c r="AJ935" s="439"/>
      <c r="AK935" s="439"/>
      <c r="AL935" s="439"/>
      <c r="AM935" s="327"/>
    </row>
    <row r="936" spans="1:39" ht="30" hidden="1" outlineLevel="1">
      <c r="A936" s="554">
        <v>48</v>
      </c>
      <c r="B936" s="442" t="s">
        <v>141</v>
      </c>
      <c r="C936" s="312" t="s">
        <v>25</v>
      </c>
      <c r="D936" s="316"/>
      <c r="E936" s="316"/>
      <c r="F936" s="316"/>
      <c r="G936" s="316"/>
      <c r="H936" s="316"/>
      <c r="I936" s="316"/>
      <c r="J936" s="316"/>
      <c r="K936" s="316"/>
      <c r="L936" s="316"/>
      <c r="M936" s="316"/>
      <c r="N936" s="316">
        <v>0</v>
      </c>
      <c r="O936" s="316"/>
      <c r="P936" s="316"/>
      <c r="Q936" s="316"/>
      <c r="R936" s="316"/>
      <c r="S936" s="316"/>
      <c r="T936" s="316"/>
      <c r="U936" s="316"/>
      <c r="V936" s="316"/>
      <c r="W936" s="316"/>
      <c r="X936" s="316"/>
      <c r="Y936" s="440"/>
      <c r="Z936" s="429"/>
      <c r="AA936" s="429"/>
      <c r="AB936" s="429"/>
      <c r="AC936" s="429"/>
      <c r="AD936" s="429"/>
      <c r="AE936" s="429"/>
      <c r="AF936" s="429"/>
      <c r="AG936" s="429"/>
      <c r="AH936" s="429"/>
      <c r="AI936" s="429"/>
      <c r="AJ936" s="429"/>
      <c r="AK936" s="429"/>
      <c r="AL936" s="429"/>
      <c r="AM936" s="317">
        <f>SUM(Y936:AL936)</f>
        <v>0</v>
      </c>
    </row>
    <row r="937" spans="1:39" ht="15" hidden="1" outlineLevel="1">
      <c r="A937" s="554"/>
      <c r="B937" s="315" t="s">
        <v>345</v>
      </c>
      <c r="C937" s="312" t="s">
        <v>164</v>
      </c>
      <c r="D937" s="316"/>
      <c r="E937" s="316"/>
      <c r="F937" s="316"/>
      <c r="G937" s="316"/>
      <c r="H937" s="316"/>
      <c r="I937" s="316"/>
      <c r="J937" s="316"/>
      <c r="K937" s="316"/>
      <c r="L937" s="316"/>
      <c r="M937" s="316"/>
      <c r="N937" s="316">
        <f>N936</f>
        <v>0</v>
      </c>
      <c r="O937" s="316"/>
      <c r="P937" s="316"/>
      <c r="Q937" s="316"/>
      <c r="R937" s="316"/>
      <c r="S937" s="316"/>
      <c r="T937" s="316"/>
      <c r="U937" s="316"/>
      <c r="V937" s="316"/>
      <c r="W937" s="316"/>
      <c r="X937" s="316"/>
      <c r="Y937" s="425">
        <f>Y936</f>
        <v>0</v>
      </c>
      <c r="Z937" s="425">
        <f t="shared" ref="Z937" si="2842">Z936</f>
        <v>0</v>
      </c>
      <c r="AA937" s="425">
        <f t="shared" ref="AA937" si="2843">AA936</f>
        <v>0</v>
      </c>
      <c r="AB937" s="425">
        <f t="shared" ref="AB937" si="2844">AB936</f>
        <v>0</v>
      </c>
      <c r="AC937" s="425">
        <f t="shared" ref="AC937" si="2845">AC936</f>
        <v>0</v>
      </c>
      <c r="AD937" s="425">
        <f t="shared" ref="AD937" si="2846">AD936</f>
        <v>0</v>
      </c>
      <c r="AE937" s="425">
        <f t="shared" ref="AE937" si="2847">AE936</f>
        <v>0</v>
      </c>
      <c r="AF937" s="425">
        <f t="shared" ref="AF937" si="2848">AF936</f>
        <v>0</v>
      </c>
      <c r="AG937" s="425">
        <f t="shared" ref="AG937" si="2849">AG936</f>
        <v>0</v>
      </c>
      <c r="AH937" s="425">
        <f t="shared" ref="AH937" si="2850">AH936</f>
        <v>0</v>
      </c>
      <c r="AI937" s="425">
        <f t="shared" ref="AI937" si="2851">AI936</f>
        <v>0</v>
      </c>
      <c r="AJ937" s="425">
        <f t="shared" ref="AJ937" si="2852">AJ936</f>
        <v>0</v>
      </c>
      <c r="AK937" s="425">
        <f t="shared" ref="AK937" si="2853">AK936</f>
        <v>0</v>
      </c>
      <c r="AL937" s="425">
        <f t="shared" ref="AL937" si="2854">AL936</f>
        <v>0</v>
      </c>
      <c r="AM937" s="327"/>
    </row>
    <row r="938" spans="1:39" ht="15" hidden="1" outlineLevel="1">
      <c r="A938" s="554"/>
      <c r="B938" s="442"/>
      <c r="C938" s="312"/>
      <c r="D938" s="312"/>
      <c r="E938" s="312"/>
      <c r="F938" s="312"/>
      <c r="G938" s="312"/>
      <c r="H938" s="312"/>
      <c r="I938" s="312"/>
      <c r="J938" s="312"/>
      <c r="K938" s="312"/>
      <c r="L938" s="312"/>
      <c r="M938" s="312"/>
      <c r="N938" s="312"/>
      <c r="O938" s="312"/>
      <c r="P938" s="312"/>
      <c r="Q938" s="312"/>
      <c r="R938" s="312"/>
      <c r="S938" s="312"/>
      <c r="T938" s="312"/>
      <c r="U938" s="312"/>
      <c r="V938" s="312"/>
      <c r="W938" s="312"/>
      <c r="X938" s="312"/>
      <c r="Y938" s="426"/>
      <c r="Z938" s="439"/>
      <c r="AA938" s="439"/>
      <c r="AB938" s="439"/>
      <c r="AC938" s="439"/>
      <c r="AD938" s="439"/>
      <c r="AE938" s="439"/>
      <c r="AF938" s="439"/>
      <c r="AG938" s="439"/>
      <c r="AH938" s="439"/>
      <c r="AI938" s="439"/>
      <c r="AJ938" s="439"/>
      <c r="AK938" s="439"/>
      <c r="AL938" s="439"/>
      <c r="AM938" s="327"/>
    </row>
    <row r="939" spans="1:39" ht="30" hidden="1" outlineLevel="1">
      <c r="A939" s="554">
        <v>49</v>
      </c>
      <c r="B939" s="442" t="s">
        <v>142</v>
      </c>
      <c r="C939" s="312" t="s">
        <v>25</v>
      </c>
      <c r="D939" s="316"/>
      <c r="E939" s="316"/>
      <c r="F939" s="316"/>
      <c r="G939" s="316"/>
      <c r="H939" s="316"/>
      <c r="I939" s="316"/>
      <c r="J939" s="316"/>
      <c r="K939" s="316"/>
      <c r="L939" s="316"/>
      <c r="M939" s="316"/>
      <c r="N939" s="316">
        <v>0</v>
      </c>
      <c r="O939" s="316"/>
      <c r="P939" s="316"/>
      <c r="Q939" s="316"/>
      <c r="R939" s="316"/>
      <c r="S939" s="316"/>
      <c r="T939" s="316"/>
      <c r="U939" s="316"/>
      <c r="V939" s="316"/>
      <c r="W939" s="316"/>
      <c r="X939" s="316"/>
      <c r="Y939" s="440"/>
      <c r="Z939" s="429"/>
      <c r="AA939" s="429"/>
      <c r="AB939" s="429"/>
      <c r="AC939" s="429"/>
      <c r="AD939" s="429"/>
      <c r="AE939" s="429"/>
      <c r="AF939" s="429"/>
      <c r="AG939" s="429"/>
      <c r="AH939" s="429"/>
      <c r="AI939" s="429"/>
      <c r="AJ939" s="429"/>
      <c r="AK939" s="429"/>
      <c r="AL939" s="429"/>
      <c r="AM939" s="317">
        <f>SUM(Y939:AL939)</f>
        <v>0</v>
      </c>
    </row>
    <row r="940" spans="1:39" ht="15" hidden="1" outlineLevel="1">
      <c r="A940" s="554"/>
      <c r="B940" s="315" t="s">
        <v>345</v>
      </c>
      <c r="C940" s="312" t="s">
        <v>164</v>
      </c>
      <c r="D940" s="316"/>
      <c r="E940" s="316"/>
      <c r="F940" s="316"/>
      <c r="G940" s="316"/>
      <c r="H940" s="316"/>
      <c r="I940" s="316"/>
      <c r="J940" s="316"/>
      <c r="K940" s="316"/>
      <c r="L940" s="316"/>
      <c r="M940" s="316"/>
      <c r="N940" s="316">
        <f>N939</f>
        <v>0</v>
      </c>
      <c r="O940" s="316"/>
      <c r="P940" s="316"/>
      <c r="Q940" s="316"/>
      <c r="R940" s="316"/>
      <c r="S940" s="316"/>
      <c r="T940" s="316"/>
      <c r="U940" s="316"/>
      <c r="V940" s="316"/>
      <c r="W940" s="316"/>
      <c r="X940" s="316"/>
      <c r="Y940" s="425">
        <f>Y939</f>
        <v>0</v>
      </c>
      <c r="Z940" s="425">
        <f t="shared" ref="Z940" si="2855">Z939</f>
        <v>0</v>
      </c>
      <c r="AA940" s="425">
        <f t="shared" ref="AA940" si="2856">AA939</f>
        <v>0</v>
      </c>
      <c r="AB940" s="425">
        <f t="shared" ref="AB940" si="2857">AB939</f>
        <v>0</v>
      </c>
      <c r="AC940" s="425">
        <f t="shared" ref="AC940" si="2858">AC939</f>
        <v>0</v>
      </c>
      <c r="AD940" s="425">
        <f t="shared" ref="AD940" si="2859">AD939</f>
        <v>0</v>
      </c>
      <c r="AE940" s="425">
        <f t="shared" ref="AE940" si="2860">AE939</f>
        <v>0</v>
      </c>
      <c r="AF940" s="425">
        <f t="shared" ref="AF940" si="2861">AF939</f>
        <v>0</v>
      </c>
      <c r="AG940" s="425">
        <f t="shared" ref="AG940" si="2862">AG939</f>
        <v>0</v>
      </c>
      <c r="AH940" s="425">
        <f t="shared" ref="AH940" si="2863">AH939</f>
        <v>0</v>
      </c>
      <c r="AI940" s="425">
        <f t="shared" ref="AI940" si="2864">AI939</f>
        <v>0</v>
      </c>
      <c r="AJ940" s="425">
        <f t="shared" ref="AJ940" si="2865">AJ939</f>
        <v>0</v>
      </c>
      <c r="AK940" s="425">
        <f t="shared" ref="AK940" si="2866">AK939</f>
        <v>0</v>
      </c>
      <c r="AL940" s="425">
        <f t="shared" ref="AL940" si="2867">AL939</f>
        <v>0</v>
      </c>
      <c r="AM940" s="327"/>
    </row>
    <row r="941" spans="1:39" ht="15" hidden="1" outlineLevel="1">
      <c r="A941" s="554"/>
      <c r="B941" s="315"/>
      <c r="C941" s="326"/>
      <c r="D941" s="312"/>
      <c r="E941" s="312"/>
      <c r="F941" s="312"/>
      <c r="G941" s="312"/>
      <c r="H941" s="312"/>
      <c r="I941" s="312"/>
      <c r="J941" s="312"/>
      <c r="K941" s="312"/>
      <c r="L941" s="312"/>
      <c r="M941" s="312"/>
      <c r="N941" s="312"/>
      <c r="O941" s="312"/>
      <c r="P941" s="312"/>
      <c r="Q941" s="312"/>
      <c r="R941" s="312"/>
      <c r="S941" s="312"/>
      <c r="T941" s="312"/>
      <c r="U941" s="312"/>
      <c r="V941" s="312"/>
      <c r="W941" s="312"/>
      <c r="X941" s="312"/>
      <c r="Y941" s="322"/>
      <c r="Z941" s="322"/>
      <c r="AA941" s="322"/>
      <c r="AB941" s="322"/>
      <c r="AC941" s="322"/>
      <c r="AD941" s="322"/>
      <c r="AE941" s="322"/>
      <c r="AF941" s="322"/>
      <c r="AG941" s="322"/>
      <c r="AH941" s="322"/>
      <c r="AI941" s="322"/>
      <c r="AJ941" s="322"/>
      <c r="AK941" s="322"/>
      <c r="AL941" s="322"/>
      <c r="AM941" s="327"/>
    </row>
    <row r="942" spans="1:39" ht="15.6" collapsed="1">
      <c r="B942" s="348" t="s">
        <v>331</v>
      </c>
      <c r="C942" s="350"/>
      <c r="D942" s="350">
        <f>SUM(D785:D940)</f>
        <v>0</v>
      </c>
      <c r="E942" s="350"/>
      <c r="F942" s="350"/>
      <c r="G942" s="350"/>
      <c r="H942" s="350"/>
      <c r="I942" s="350"/>
      <c r="J942" s="350"/>
      <c r="K942" s="350"/>
      <c r="L942" s="350"/>
      <c r="M942" s="350"/>
      <c r="N942" s="350"/>
      <c r="O942" s="350">
        <f>SUM(O785:X940)</f>
        <v>0</v>
      </c>
      <c r="P942" s="350"/>
      <c r="Q942" s="350"/>
      <c r="R942" s="350"/>
      <c r="S942" s="350"/>
      <c r="T942" s="350"/>
      <c r="U942" s="350"/>
      <c r="V942" s="350"/>
      <c r="W942" s="350"/>
      <c r="X942" s="350"/>
      <c r="Y942" s="350">
        <f>IF(Y783="kWh",SUMPRODUCT(D785:D940,Y785:Y940))</f>
        <v>0</v>
      </c>
      <c r="Z942" s="350">
        <f>IF(Z783="kWh",SUMPRODUCT(D785:D940,Z785:Z940))</f>
        <v>0</v>
      </c>
      <c r="AA942" s="350">
        <f>IF(AA783="kw",SUMPRODUCT(N785:N940,O785:O940,AA785:AA940),SUMPRODUCT(D785:D940,AA785:AA940))</f>
        <v>0</v>
      </c>
      <c r="AB942" s="350">
        <f>IF(AB783="kw",SUMPRODUCT(N785:N940,O785:O940,AB785:AB940),SUMPRODUCT(D785:D940,AB785:AB940))</f>
        <v>0</v>
      </c>
      <c r="AC942" s="350">
        <f>IF(AC783="kw",SUMPRODUCT(N785:N940,O785:O940,AC785:AC940),SUMPRODUCT(D785:D940,AC785:AC940))</f>
        <v>0</v>
      </c>
      <c r="AD942" s="350">
        <f>IF(AD783="kw",SUMPRODUCT(N785:N940,O785:O940,AD785:AD940),SUMPRODUCT(D785:D940,AD785:AD940))</f>
        <v>0</v>
      </c>
      <c r="AE942" s="350">
        <f>IF(AE783="kw",SUMPRODUCT(N785:N940,O785:O940,AE785:AE940),SUMPRODUCT(D785:D940,AE785:AE940))</f>
        <v>0</v>
      </c>
      <c r="AF942" s="350">
        <f>IF(AF783="kw",SUMPRODUCT(N785:N940,O785:O940,AF785:AF940),SUMPRODUCT(D785:D940,AF785:AF940))</f>
        <v>0</v>
      </c>
      <c r="AG942" s="350">
        <f>IF(AG783="kw",SUMPRODUCT(N785:N940,O785:O940,AG785:AG940),SUMPRODUCT(D785:D940,AG785:AG940))</f>
        <v>0</v>
      </c>
      <c r="AH942" s="350">
        <f>IF(AH783="kw",SUMPRODUCT(N785:N940,O785:O940,AH785:AH940),SUMPRODUCT(D785:D940,AH785:AH940))</f>
        <v>0</v>
      </c>
      <c r="AI942" s="350">
        <f>IF(AI783="kw",SUMPRODUCT(N785:N940,O785:O940,AI785:AI940),SUMPRODUCT(D785:D940,AI785:AI940))</f>
        <v>0</v>
      </c>
      <c r="AJ942" s="350">
        <f>IF(AJ783="kw",SUMPRODUCT(N785:N940,O785:O940,AJ785:AJ940),SUMPRODUCT(D785:D940,AJ785:AJ940))</f>
        <v>0</v>
      </c>
      <c r="AK942" s="350">
        <f>IF(AK783="kw",SUMPRODUCT(N785:N940,O785:O940,AK785:AK940),SUMPRODUCT(D785:D940,AK785:AK940))</f>
        <v>0</v>
      </c>
      <c r="AL942" s="350">
        <f>IF(AL783="kw",SUMPRODUCT(N785:N940,O785:O940,AL785:AL940),SUMPRODUCT(D785:D940,AL785:AL940))</f>
        <v>0</v>
      </c>
      <c r="AM942" s="351"/>
    </row>
    <row r="943" spans="1:39" ht="15.6">
      <c r="B943" s="409" t="s">
        <v>332</v>
      </c>
      <c r="C943" s="410"/>
      <c r="D943" s="410"/>
      <c r="E943" s="410"/>
      <c r="F943" s="410"/>
      <c r="G943" s="410"/>
      <c r="H943" s="410"/>
      <c r="I943" s="410"/>
      <c r="J943" s="410"/>
      <c r="K943" s="410"/>
      <c r="L943" s="410"/>
      <c r="M943" s="410"/>
      <c r="N943" s="410"/>
      <c r="O943" s="410"/>
      <c r="P943" s="410"/>
      <c r="Q943" s="410"/>
      <c r="R943" s="410"/>
      <c r="S943" s="410"/>
      <c r="T943" s="410"/>
      <c r="U943" s="410"/>
      <c r="V943" s="410"/>
      <c r="W943" s="410"/>
      <c r="X943" s="410"/>
      <c r="Y943" s="410">
        <f>HLOOKUP(Y599,'2. LRAMVA Threshold'!$B$42:$Q$53,11,FALSE)</f>
        <v>0</v>
      </c>
      <c r="Z943" s="410">
        <f>HLOOKUP(Z599,'2. LRAMVA Threshold'!$B$42:$Q$53,11,FALSE)</f>
        <v>0</v>
      </c>
      <c r="AA943" s="410">
        <f>HLOOKUP(AA599,'2. LRAMVA Threshold'!$B$42:$Q$53,11,FALSE)</f>
        <v>0</v>
      </c>
      <c r="AB943" s="410">
        <f>HLOOKUP(AB599,'2. LRAMVA Threshold'!$B$42:$Q$53,11,FALSE)</f>
        <v>0</v>
      </c>
      <c r="AC943" s="410">
        <f>HLOOKUP(AC599,'2. LRAMVA Threshold'!$B$42:$Q$53,11,FALSE)</f>
        <v>0</v>
      </c>
      <c r="AD943" s="410">
        <f>HLOOKUP(AD599,'2. LRAMVA Threshold'!$B$42:$Q$53,11,FALSE)</f>
        <v>0</v>
      </c>
      <c r="AE943" s="410">
        <f>HLOOKUP(AE599,'2. LRAMVA Threshold'!$B$42:$Q$53,11,FALSE)</f>
        <v>0</v>
      </c>
      <c r="AF943" s="410">
        <f>HLOOKUP(AF599,'2. LRAMVA Threshold'!$B$42:$Q$53,11,FALSE)</f>
        <v>0</v>
      </c>
      <c r="AG943" s="410">
        <f>HLOOKUP(AG599,'2. LRAMVA Threshold'!$B$42:$Q$53,11,FALSE)</f>
        <v>0</v>
      </c>
      <c r="AH943" s="410">
        <f>HLOOKUP(AH599,'2. LRAMVA Threshold'!$B$42:$Q$53,11,FALSE)</f>
        <v>0</v>
      </c>
      <c r="AI943" s="410">
        <f>HLOOKUP(AI599,'2. LRAMVA Threshold'!$B$42:$Q$53,11,FALSE)</f>
        <v>0</v>
      </c>
      <c r="AJ943" s="410">
        <f>HLOOKUP(AJ599,'2. LRAMVA Threshold'!$B$42:$Q$53,11,FALSE)</f>
        <v>0</v>
      </c>
      <c r="AK943" s="410">
        <f>HLOOKUP(AK599,'2. LRAMVA Threshold'!$B$42:$Q$53,11,FALSE)</f>
        <v>0</v>
      </c>
      <c r="AL943" s="410">
        <f>HLOOKUP(AL599,'2. LRAMVA Threshold'!$B$42:$Q$53,11,FALSE)</f>
        <v>0</v>
      </c>
      <c r="AM943" s="456"/>
    </row>
    <row r="944" spans="1:39" ht="15">
      <c r="B944" s="412"/>
      <c r="C944" s="446"/>
      <c r="D944" s="447"/>
      <c r="E944" s="447"/>
      <c r="F944" s="447"/>
      <c r="G944" s="447"/>
      <c r="H944" s="447"/>
      <c r="I944" s="447"/>
      <c r="J944" s="447"/>
      <c r="K944" s="447"/>
      <c r="L944" s="447"/>
      <c r="M944" s="447"/>
      <c r="N944" s="447"/>
      <c r="O944" s="448"/>
      <c r="P944" s="447"/>
      <c r="Q944" s="447"/>
      <c r="R944" s="447"/>
      <c r="S944" s="449"/>
      <c r="T944" s="449"/>
      <c r="U944" s="449"/>
      <c r="V944" s="449"/>
      <c r="W944" s="447"/>
      <c r="X944" s="447"/>
      <c r="Y944" s="450"/>
      <c r="Z944" s="450"/>
      <c r="AA944" s="450"/>
      <c r="AB944" s="450"/>
      <c r="AC944" s="450"/>
      <c r="AD944" s="450"/>
      <c r="AE944" s="450"/>
      <c r="AF944" s="413"/>
      <c r="AG944" s="413"/>
      <c r="AH944" s="413"/>
      <c r="AI944" s="413"/>
      <c r="AJ944" s="413"/>
      <c r="AK944" s="413"/>
      <c r="AL944" s="413"/>
      <c r="AM944" s="414"/>
    </row>
    <row r="945" spans="2:39" ht="15">
      <c r="B945" s="345" t="s">
        <v>333</v>
      </c>
      <c r="C945" s="358"/>
      <c r="D945" s="358"/>
      <c r="E945" s="394"/>
      <c r="F945" s="394"/>
      <c r="G945" s="394"/>
      <c r="H945" s="394"/>
      <c r="I945" s="394"/>
      <c r="J945" s="394"/>
      <c r="K945" s="394"/>
      <c r="L945" s="394"/>
      <c r="M945" s="394"/>
      <c r="N945" s="394"/>
      <c r="O945" s="312"/>
      <c r="P945" s="360"/>
      <c r="Q945" s="360"/>
      <c r="R945" s="360"/>
      <c r="S945" s="359"/>
      <c r="T945" s="359"/>
      <c r="U945" s="359"/>
      <c r="V945" s="359"/>
      <c r="W945" s="360"/>
      <c r="X945" s="360"/>
      <c r="Y945" s="361">
        <f>HLOOKUP(Y$35,'3.  Distribution Rates'!$C$122:$P$133,11,FALSE)</f>
        <v>0</v>
      </c>
      <c r="Z945" s="361">
        <f>HLOOKUP(Z$35,'3.  Distribution Rates'!$C$122:$P$133,11,FALSE)</f>
        <v>0</v>
      </c>
      <c r="AA945" s="361">
        <f>HLOOKUP(AA$35,'3.  Distribution Rates'!$C$122:$P$133,11,FALSE)</f>
        <v>0</v>
      </c>
      <c r="AB945" s="361">
        <f>HLOOKUP(AB$35,'3.  Distribution Rates'!$C$122:$P$133,11,FALSE)</f>
        <v>0</v>
      </c>
      <c r="AC945" s="361">
        <f>HLOOKUP(AC$35,'3.  Distribution Rates'!$C$122:$P$133,11,FALSE)</f>
        <v>0</v>
      </c>
      <c r="AD945" s="361">
        <f>HLOOKUP(AD$35,'3.  Distribution Rates'!$C$122:$P$133,11,FALSE)</f>
        <v>0</v>
      </c>
      <c r="AE945" s="361">
        <f>HLOOKUP(AE$35,'3.  Distribution Rates'!$C$122:$P$133,11,FALSE)</f>
        <v>0</v>
      </c>
      <c r="AF945" s="361">
        <f>HLOOKUP(AF$35,'3.  Distribution Rates'!$C$122:$P$133,11,FALSE)</f>
        <v>0</v>
      </c>
      <c r="AG945" s="361">
        <f>HLOOKUP(AG$35,'3.  Distribution Rates'!$C$122:$P$133,11,FALSE)</f>
        <v>0</v>
      </c>
      <c r="AH945" s="361">
        <f>HLOOKUP(AH$35,'3.  Distribution Rates'!$C$122:$P$133,11,FALSE)</f>
        <v>0</v>
      </c>
      <c r="AI945" s="361">
        <f>HLOOKUP(AI$35,'3.  Distribution Rates'!$C$122:$P$133,11,FALSE)</f>
        <v>0</v>
      </c>
      <c r="AJ945" s="361">
        <f>HLOOKUP(AJ$35,'3.  Distribution Rates'!$C$122:$P$133,11,FALSE)</f>
        <v>0</v>
      </c>
      <c r="AK945" s="361">
        <f>HLOOKUP(AK$35,'3.  Distribution Rates'!$C$122:$P$133,11,FALSE)</f>
        <v>0</v>
      </c>
      <c r="AL945" s="361">
        <f>HLOOKUP(AL$35,'3.  Distribution Rates'!$C$122:$P$133,11,FALSE)</f>
        <v>0</v>
      </c>
      <c r="AM945" s="395"/>
    </row>
    <row r="946" spans="2:39" ht="15">
      <c r="B946" s="345" t="s">
        <v>334</v>
      </c>
      <c r="C946" s="364"/>
      <c r="D946" s="330"/>
      <c r="E946" s="300"/>
      <c r="F946" s="300"/>
      <c r="G946" s="300"/>
      <c r="H946" s="300"/>
      <c r="I946" s="300"/>
      <c r="J946" s="300"/>
      <c r="K946" s="300"/>
      <c r="L946" s="300"/>
      <c r="M946" s="300"/>
      <c r="N946" s="300"/>
      <c r="O946" s="312"/>
      <c r="P946" s="300"/>
      <c r="Q946" s="300"/>
      <c r="R946" s="300"/>
      <c r="S946" s="330"/>
      <c r="T946" s="330"/>
      <c r="U946" s="330"/>
      <c r="V946" s="330"/>
      <c r="W946" s="300"/>
      <c r="X946" s="300"/>
      <c r="Y946" s="396">
        <f>'4.  2011-2014 LRAM'!Y142*Y945</f>
        <v>0</v>
      </c>
      <c r="Z946" s="396">
        <f>'4.  2011-2014 LRAM'!Z142*Z945</f>
        <v>0</v>
      </c>
      <c r="AA946" s="396">
        <f>'4.  2011-2014 LRAM'!AA142*AA945</f>
        <v>0</v>
      </c>
      <c r="AB946" s="396">
        <f>'4.  2011-2014 LRAM'!AB142*AB945</f>
        <v>0</v>
      </c>
      <c r="AC946" s="396">
        <f>'4.  2011-2014 LRAM'!AC142*AC945</f>
        <v>0</v>
      </c>
      <c r="AD946" s="396">
        <f>'4.  2011-2014 LRAM'!AD142*AD945</f>
        <v>0</v>
      </c>
      <c r="AE946" s="396">
        <f>'4.  2011-2014 LRAM'!AE142*AE945</f>
        <v>0</v>
      </c>
      <c r="AF946" s="396">
        <f>'4.  2011-2014 LRAM'!AF142*AF945</f>
        <v>0</v>
      </c>
      <c r="AG946" s="396">
        <f>'4.  2011-2014 LRAM'!AG142*AG945</f>
        <v>0</v>
      </c>
      <c r="AH946" s="396">
        <f>'4.  2011-2014 LRAM'!AH142*AH945</f>
        <v>0</v>
      </c>
      <c r="AI946" s="396">
        <f>'4.  2011-2014 LRAM'!AI142*AI945</f>
        <v>0</v>
      </c>
      <c r="AJ946" s="396">
        <f>'4.  2011-2014 LRAM'!AJ142*AJ945</f>
        <v>0</v>
      </c>
      <c r="AK946" s="396">
        <f>'4.  2011-2014 LRAM'!AK142*AK945</f>
        <v>0</v>
      </c>
      <c r="AL946" s="396">
        <f>'4.  2011-2014 LRAM'!AL142*AL945</f>
        <v>0</v>
      </c>
      <c r="AM946" s="395">
        <f t="shared" ref="AM946:AM954" si="2868">SUM(Y946:AL946)</f>
        <v>0</v>
      </c>
    </row>
    <row r="947" spans="2:39" ht="15">
      <c r="B947" s="345" t="s">
        <v>335</v>
      </c>
      <c r="C947" s="364"/>
      <c r="D947" s="330"/>
      <c r="E947" s="300"/>
      <c r="F947" s="300"/>
      <c r="G947" s="300"/>
      <c r="H947" s="300"/>
      <c r="I947" s="300"/>
      <c r="J947" s="300"/>
      <c r="K947" s="300"/>
      <c r="L947" s="300"/>
      <c r="M947" s="300"/>
      <c r="N947" s="300"/>
      <c r="O947" s="312"/>
      <c r="P947" s="300"/>
      <c r="Q947" s="300"/>
      <c r="R947" s="300"/>
      <c r="S947" s="330"/>
      <c r="T947" s="330"/>
      <c r="U947" s="330"/>
      <c r="V947" s="330"/>
      <c r="W947" s="300"/>
      <c r="X947" s="300"/>
      <c r="Y947" s="396">
        <f>'4.  2011-2014 LRAM'!Y271*Y945</f>
        <v>0</v>
      </c>
      <c r="Z947" s="396">
        <f>'4.  2011-2014 LRAM'!Z271*Z945</f>
        <v>0</v>
      </c>
      <c r="AA947" s="396">
        <f>'4.  2011-2014 LRAM'!AA271*AA945</f>
        <v>0</v>
      </c>
      <c r="AB947" s="396">
        <f>'4.  2011-2014 LRAM'!AB271*AB945</f>
        <v>0</v>
      </c>
      <c r="AC947" s="396">
        <f>'4.  2011-2014 LRAM'!AC271*AC945</f>
        <v>0</v>
      </c>
      <c r="AD947" s="396">
        <f>'4.  2011-2014 LRAM'!AD271*AD945</f>
        <v>0</v>
      </c>
      <c r="AE947" s="396">
        <f>'4.  2011-2014 LRAM'!AE271*AE945</f>
        <v>0</v>
      </c>
      <c r="AF947" s="396">
        <f>'4.  2011-2014 LRAM'!AF271*AF945</f>
        <v>0</v>
      </c>
      <c r="AG947" s="396">
        <f>'4.  2011-2014 LRAM'!AG271*AG945</f>
        <v>0</v>
      </c>
      <c r="AH947" s="396">
        <f>'4.  2011-2014 LRAM'!AH271*AH945</f>
        <v>0</v>
      </c>
      <c r="AI947" s="396">
        <f>'4.  2011-2014 LRAM'!AI271*AI945</f>
        <v>0</v>
      </c>
      <c r="AJ947" s="396">
        <f>'4.  2011-2014 LRAM'!AJ271*AJ945</f>
        <v>0</v>
      </c>
      <c r="AK947" s="396">
        <f>'4.  2011-2014 LRAM'!AK271*AK945</f>
        <v>0</v>
      </c>
      <c r="AL947" s="396">
        <f>'4.  2011-2014 LRAM'!AL271*AL945</f>
        <v>0</v>
      </c>
      <c r="AM947" s="395">
        <f t="shared" si="2868"/>
        <v>0</v>
      </c>
    </row>
    <row r="948" spans="2:39" ht="15">
      <c r="B948" s="345" t="s">
        <v>336</v>
      </c>
      <c r="C948" s="364"/>
      <c r="D948" s="330"/>
      <c r="E948" s="300"/>
      <c r="F948" s="300"/>
      <c r="G948" s="300"/>
      <c r="H948" s="300"/>
      <c r="I948" s="300"/>
      <c r="J948" s="300"/>
      <c r="K948" s="300"/>
      <c r="L948" s="300"/>
      <c r="M948" s="300"/>
      <c r="N948" s="300"/>
      <c r="O948" s="312"/>
      <c r="P948" s="300"/>
      <c r="Q948" s="300"/>
      <c r="R948" s="300"/>
      <c r="S948" s="330"/>
      <c r="T948" s="330"/>
      <c r="U948" s="330"/>
      <c r="V948" s="330"/>
      <c r="W948" s="300"/>
      <c r="X948" s="300"/>
      <c r="Y948" s="396">
        <f>'4.  2011-2014 LRAM'!Y400*Y945</f>
        <v>0</v>
      </c>
      <c r="Z948" s="396">
        <f>'4.  2011-2014 LRAM'!Z400*Z945</f>
        <v>0</v>
      </c>
      <c r="AA948" s="396">
        <f>'4.  2011-2014 LRAM'!AA400*AA945</f>
        <v>0</v>
      </c>
      <c r="AB948" s="396">
        <f>'4.  2011-2014 LRAM'!AB400*AB945</f>
        <v>0</v>
      </c>
      <c r="AC948" s="396">
        <f>'4.  2011-2014 LRAM'!AC400*AC945</f>
        <v>0</v>
      </c>
      <c r="AD948" s="396">
        <f>'4.  2011-2014 LRAM'!AD400*AD945</f>
        <v>0</v>
      </c>
      <c r="AE948" s="396">
        <f>'4.  2011-2014 LRAM'!AE400*AE945</f>
        <v>0</v>
      </c>
      <c r="AF948" s="396">
        <f>'4.  2011-2014 LRAM'!AF400*AF945</f>
        <v>0</v>
      </c>
      <c r="AG948" s="396">
        <f>'4.  2011-2014 LRAM'!AG400*AG945</f>
        <v>0</v>
      </c>
      <c r="AH948" s="396">
        <f>'4.  2011-2014 LRAM'!AH400*AH945</f>
        <v>0</v>
      </c>
      <c r="AI948" s="396">
        <f>'4.  2011-2014 LRAM'!AI400*AI945</f>
        <v>0</v>
      </c>
      <c r="AJ948" s="396">
        <f>'4.  2011-2014 LRAM'!AJ400*AJ945</f>
        <v>0</v>
      </c>
      <c r="AK948" s="396">
        <f>'4.  2011-2014 LRAM'!AK400*AK945</f>
        <v>0</v>
      </c>
      <c r="AL948" s="396">
        <f>'4.  2011-2014 LRAM'!AL400*AL945</f>
        <v>0</v>
      </c>
      <c r="AM948" s="395">
        <f t="shared" si="2868"/>
        <v>0</v>
      </c>
    </row>
    <row r="949" spans="2:39" ht="15">
      <c r="B949" s="345" t="s">
        <v>337</v>
      </c>
      <c r="C949" s="364"/>
      <c r="D949" s="330"/>
      <c r="E949" s="300"/>
      <c r="F949" s="300"/>
      <c r="G949" s="300"/>
      <c r="H949" s="300"/>
      <c r="I949" s="300"/>
      <c r="J949" s="300"/>
      <c r="K949" s="300"/>
      <c r="L949" s="300"/>
      <c r="M949" s="300"/>
      <c r="N949" s="300"/>
      <c r="O949" s="312"/>
      <c r="P949" s="300"/>
      <c r="Q949" s="300"/>
      <c r="R949" s="300"/>
      <c r="S949" s="330"/>
      <c r="T949" s="330"/>
      <c r="U949" s="330"/>
      <c r="V949" s="330"/>
      <c r="W949" s="300"/>
      <c r="X949" s="300"/>
      <c r="Y949" s="396">
        <f>'4.  2011-2014 LRAM'!Y530*Y945</f>
        <v>0</v>
      </c>
      <c r="Z949" s="396">
        <f>'4.  2011-2014 LRAM'!Z530*Z945</f>
        <v>0</v>
      </c>
      <c r="AA949" s="396">
        <f>'4.  2011-2014 LRAM'!AA530*AA945</f>
        <v>0</v>
      </c>
      <c r="AB949" s="396">
        <f>'4.  2011-2014 LRAM'!AB530*AB945</f>
        <v>0</v>
      </c>
      <c r="AC949" s="396">
        <f>'4.  2011-2014 LRAM'!AC530*AC945</f>
        <v>0</v>
      </c>
      <c r="AD949" s="396">
        <f>'4.  2011-2014 LRAM'!AD530*AD945</f>
        <v>0</v>
      </c>
      <c r="AE949" s="396">
        <f>'4.  2011-2014 LRAM'!AE530*AE945</f>
        <v>0</v>
      </c>
      <c r="AF949" s="396">
        <f>'4.  2011-2014 LRAM'!AF530*AF945</f>
        <v>0</v>
      </c>
      <c r="AG949" s="396">
        <f>'4.  2011-2014 LRAM'!AG530*AG945</f>
        <v>0</v>
      </c>
      <c r="AH949" s="396">
        <f>'4.  2011-2014 LRAM'!AH530*AH945</f>
        <v>0</v>
      </c>
      <c r="AI949" s="396">
        <f>'4.  2011-2014 LRAM'!AI530*AI945</f>
        <v>0</v>
      </c>
      <c r="AJ949" s="396">
        <f>'4.  2011-2014 LRAM'!AJ530*AJ945</f>
        <v>0</v>
      </c>
      <c r="AK949" s="396">
        <f>'4.  2011-2014 LRAM'!AK530*AK945</f>
        <v>0</v>
      </c>
      <c r="AL949" s="396">
        <f>'4.  2011-2014 LRAM'!AL530*AL945</f>
        <v>0</v>
      </c>
      <c r="AM949" s="395">
        <f t="shared" si="2868"/>
        <v>0</v>
      </c>
    </row>
    <row r="950" spans="2:39" ht="15">
      <c r="B950" s="345" t="s">
        <v>338</v>
      </c>
      <c r="C950" s="364"/>
      <c r="D950" s="330"/>
      <c r="E950" s="300"/>
      <c r="F950" s="300"/>
      <c r="G950" s="300"/>
      <c r="H950" s="300"/>
      <c r="I950" s="300"/>
      <c r="J950" s="300"/>
      <c r="K950" s="300"/>
      <c r="L950" s="300"/>
      <c r="M950" s="300"/>
      <c r="N950" s="300"/>
      <c r="O950" s="312"/>
      <c r="P950" s="300"/>
      <c r="Q950" s="300"/>
      <c r="R950" s="300"/>
      <c r="S950" s="330"/>
      <c r="T950" s="330"/>
      <c r="U950" s="330"/>
      <c r="V950" s="330"/>
      <c r="W950" s="300"/>
      <c r="X950" s="300"/>
      <c r="Y950" s="396">
        <f t="shared" ref="Y950:AL950" si="2869">Y211*Y945</f>
        <v>0</v>
      </c>
      <c r="Z950" s="396">
        <f t="shared" si="2869"/>
        <v>0</v>
      </c>
      <c r="AA950" s="396">
        <f t="shared" si="2869"/>
        <v>0</v>
      </c>
      <c r="AB950" s="396">
        <f t="shared" si="2869"/>
        <v>0</v>
      </c>
      <c r="AC950" s="396">
        <f t="shared" si="2869"/>
        <v>0</v>
      </c>
      <c r="AD950" s="396">
        <f t="shared" si="2869"/>
        <v>0</v>
      </c>
      <c r="AE950" s="396">
        <f t="shared" si="2869"/>
        <v>0</v>
      </c>
      <c r="AF950" s="396">
        <f t="shared" si="2869"/>
        <v>0</v>
      </c>
      <c r="AG950" s="396">
        <f t="shared" si="2869"/>
        <v>0</v>
      </c>
      <c r="AH950" s="396">
        <f t="shared" si="2869"/>
        <v>0</v>
      </c>
      <c r="AI950" s="396">
        <f t="shared" si="2869"/>
        <v>0</v>
      </c>
      <c r="AJ950" s="396">
        <f t="shared" si="2869"/>
        <v>0</v>
      </c>
      <c r="AK950" s="396">
        <f t="shared" si="2869"/>
        <v>0</v>
      </c>
      <c r="AL950" s="396">
        <f t="shared" si="2869"/>
        <v>0</v>
      </c>
      <c r="AM950" s="395">
        <f t="shared" si="2868"/>
        <v>0</v>
      </c>
    </row>
    <row r="951" spans="2:39" ht="15">
      <c r="B951" s="345" t="s">
        <v>339</v>
      </c>
      <c r="C951" s="364"/>
      <c r="D951" s="330"/>
      <c r="E951" s="300"/>
      <c r="F951" s="300"/>
      <c r="G951" s="300"/>
      <c r="H951" s="300"/>
      <c r="I951" s="300"/>
      <c r="J951" s="300"/>
      <c r="K951" s="300"/>
      <c r="L951" s="300"/>
      <c r="M951" s="300"/>
      <c r="N951" s="300"/>
      <c r="O951" s="312"/>
      <c r="P951" s="300"/>
      <c r="Q951" s="300"/>
      <c r="R951" s="300"/>
      <c r="S951" s="330"/>
      <c r="T951" s="330"/>
      <c r="U951" s="330"/>
      <c r="V951" s="330"/>
      <c r="W951" s="300"/>
      <c r="X951" s="300"/>
      <c r="Y951" s="396">
        <f t="shared" ref="Y951:AL951" si="2870">Y403*Y945</f>
        <v>0</v>
      </c>
      <c r="Z951" s="396">
        <f t="shared" si="2870"/>
        <v>0</v>
      </c>
      <c r="AA951" s="396">
        <f t="shared" si="2870"/>
        <v>0</v>
      </c>
      <c r="AB951" s="396">
        <f t="shared" si="2870"/>
        <v>0</v>
      </c>
      <c r="AC951" s="396">
        <f t="shared" si="2870"/>
        <v>0</v>
      </c>
      <c r="AD951" s="396">
        <f t="shared" si="2870"/>
        <v>0</v>
      </c>
      <c r="AE951" s="396">
        <f t="shared" si="2870"/>
        <v>0</v>
      </c>
      <c r="AF951" s="396">
        <f t="shared" si="2870"/>
        <v>0</v>
      </c>
      <c r="AG951" s="396">
        <f t="shared" si="2870"/>
        <v>0</v>
      </c>
      <c r="AH951" s="396">
        <f t="shared" si="2870"/>
        <v>0</v>
      </c>
      <c r="AI951" s="396">
        <f t="shared" si="2870"/>
        <v>0</v>
      </c>
      <c r="AJ951" s="396">
        <f t="shared" si="2870"/>
        <v>0</v>
      </c>
      <c r="AK951" s="396">
        <f t="shared" si="2870"/>
        <v>0</v>
      </c>
      <c r="AL951" s="396">
        <f t="shared" si="2870"/>
        <v>0</v>
      </c>
      <c r="AM951" s="395">
        <f t="shared" si="2868"/>
        <v>0</v>
      </c>
    </row>
    <row r="952" spans="2:39" ht="15">
      <c r="B952" s="345" t="s">
        <v>340</v>
      </c>
      <c r="C952" s="364"/>
      <c r="D952" s="330"/>
      <c r="E952" s="300"/>
      <c r="F952" s="300"/>
      <c r="G952" s="300"/>
      <c r="H952" s="300"/>
      <c r="I952" s="300"/>
      <c r="J952" s="300"/>
      <c r="K952" s="300"/>
      <c r="L952" s="300"/>
      <c r="M952" s="300"/>
      <c r="N952" s="300"/>
      <c r="O952" s="312"/>
      <c r="P952" s="300"/>
      <c r="Q952" s="300"/>
      <c r="R952" s="300"/>
      <c r="S952" s="330"/>
      <c r="T952" s="330"/>
      <c r="U952" s="330"/>
      <c r="V952" s="330"/>
      <c r="W952" s="300"/>
      <c r="X952" s="300"/>
      <c r="Y952" s="396">
        <f t="shared" ref="Y952:AL952" si="2871">Y592*Y945</f>
        <v>0</v>
      </c>
      <c r="Z952" s="396">
        <f t="shared" si="2871"/>
        <v>0</v>
      </c>
      <c r="AA952" s="396">
        <f t="shared" si="2871"/>
        <v>0</v>
      </c>
      <c r="AB952" s="396">
        <f t="shared" si="2871"/>
        <v>0</v>
      </c>
      <c r="AC952" s="396">
        <f t="shared" si="2871"/>
        <v>0</v>
      </c>
      <c r="AD952" s="396">
        <f t="shared" si="2871"/>
        <v>0</v>
      </c>
      <c r="AE952" s="396">
        <f t="shared" si="2871"/>
        <v>0</v>
      </c>
      <c r="AF952" s="396">
        <f t="shared" si="2871"/>
        <v>0</v>
      </c>
      <c r="AG952" s="396">
        <f t="shared" si="2871"/>
        <v>0</v>
      </c>
      <c r="AH952" s="396">
        <f t="shared" si="2871"/>
        <v>0</v>
      </c>
      <c r="AI952" s="396">
        <f t="shared" si="2871"/>
        <v>0</v>
      </c>
      <c r="AJ952" s="396">
        <f t="shared" si="2871"/>
        <v>0</v>
      </c>
      <c r="AK952" s="396">
        <f t="shared" si="2871"/>
        <v>0</v>
      </c>
      <c r="AL952" s="396">
        <f t="shared" si="2871"/>
        <v>0</v>
      </c>
      <c r="AM952" s="395">
        <f t="shared" si="2868"/>
        <v>0</v>
      </c>
    </row>
    <row r="953" spans="2:39" ht="15">
      <c r="B953" s="345" t="s">
        <v>341</v>
      </c>
      <c r="C953" s="364"/>
      <c r="D953" s="330"/>
      <c r="E953" s="300"/>
      <c r="F953" s="300"/>
      <c r="G953" s="300"/>
      <c r="H953" s="300"/>
      <c r="I953" s="300"/>
      <c r="J953" s="300"/>
      <c r="K953" s="300"/>
      <c r="L953" s="300"/>
      <c r="M953" s="300"/>
      <c r="N953" s="300"/>
      <c r="O953" s="312"/>
      <c r="P953" s="300"/>
      <c r="Q953" s="300"/>
      <c r="R953" s="300"/>
      <c r="S953" s="330"/>
      <c r="T953" s="330"/>
      <c r="U953" s="330"/>
      <c r="V953" s="330"/>
      <c r="W953" s="300"/>
      <c r="X953" s="300"/>
      <c r="Y953" s="396">
        <f t="shared" ref="Y953:AL953" si="2872">Y775*Y945</f>
        <v>0</v>
      </c>
      <c r="Z953" s="396">
        <f t="shared" si="2872"/>
        <v>0</v>
      </c>
      <c r="AA953" s="396">
        <f t="shared" si="2872"/>
        <v>0</v>
      </c>
      <c r="AB953" s="396">
        <f t="shared" si="2872"/>
        <v>0</v>
      </c>
      <c r="AC953" s="396">
        <f t="shared" si="2872"/>
        <v>0</v>
      </c>
      <c r="AD953" s="396">
        <f t="shared" si="2872"/>
        <v>0</v>
      </c>
      <c r="AE953" s="396">
        <f t="shared" si="2872"/>
        <v>0</v>
      </c>
      <c r="AF953" s="396">
        <f t="shared" si="2872"/>
        <v>0</v>
      </c>
      <c r="AG953" s="396">
        <f t="shared" si="2872"/>
        <v>0</v>
      </c>
      <c r="AH953" s="396">
        <f t="shared" si="2872"/>
        <v>0</v>
      </c>
      <c r="AI953" s="396">
        <f t="shared" si="2872"/>
        <v>0</v>
      </c>
      <c r="AJ953" s="396">
        <f t="shared" si="2872"/>
        <v>0</v>
      </c>
      <c r="AK953" s="396">
        <f t="shared" si="2872"/>
        <v>0</v>
      </c>
      <c r="AL953" s="396">
        <f t="shared" si="2872"/>
        <v>0</v>
      </c>
      <c r="AM953" s="395">
        <f t="shared" si="2868"/>
        <v>0</v>
      </c>
    </row>
    <row r="954" spans="2:39" ht="15">
      <c r="B954" s="345" t="s">
        <v>342</v>
      </c>
      <c r="C954" s="364"/>
      <c r="D954" s="330"/>
      <c r="E954" s="300"/>
      <c r="F954" s="300"/>
      <c r="G954" s="300"/>
      <c r="H954" s="300"/>
      <c r="I954" s="300"/>
      <c r="J954" s="300"/>
      <c r="K954" s="300"/>
      <c r="L954" s="300"/>
      <c r="M954" s="300"/>
      <c r="N954" s="300"/>
      <c r="O954" s="312"/>
      <c r="P954" s="300"/>
      <c r="Q954" s="300"/>
      <c r="R954" s="300"/>
      <c r="S954" s="330"/>
      <c r="T954" s="330"/>
      <c r="U954" s="330"/>
      <c r="V954" s="330"/>
      <c r="W954" s="300"/>
      <c r="X954" s="300"/>
      <c r="Y954" s="396">
        <f>Y942*Y945</f>
        <v>0</v>
      </c>
      <c r="Z954" s="396">
        <f t="shared" ref="Z954:AL954" si="2873">Z942*Z945</f>
        <v>0</v>
      </c>
      <c r="AA954" s="396">
        <f t="shared" si="2873"/>
        <v>0</v>
      </c>
      <c r="AB954" s="396">
        <f t="shared" si="2873"/>
        <v>0</v>
      </c>
      <c r="AC954" s="396">
        <f t="shared" si="2873"/>
        <v>0</v>
      </c>
      <c r="AD954" s="396">
        <f t="shared" si="2873"/>
        <v>0</v>
      </c>
      <c r="AE954" s="396">
        <f t="shared" si="2873"/>
        <v>0</v>
      </c>
      <c r="AF954" s="396">
        <f t="shared" si="2873"/>
        <v>0</v>
      </c>
      <c r="AG954" s="396">
        <f t="shared" si="2873"/>
        <v>0</v>
      </c>
      <c r="AH954" s="396">
        <f t="shared" si="2873"/>
        <v>0</v>
      </c>
      <c r="AI954" s="396">
        <f t="shared" si="2873"/>
        <v>0</v>
      </c>
      <c r="AJ954" s="396">
        <f t="shared" si="2873"/>
        <v>0</v>
      </c>
      <c r="AK954" s="396">
        <f t="shared" si="2873"/>
        <v>0</v>
      </c>
      <c r="AL954" s="396">
        <f t="shared" si="2873"/>
        <v>0</v>
      </c>
      <c r="AM954" s="395">
        <f t="shared" si="2868"/>
        <v>0</v>
      </c>
    </row>
    <row r="955" spans="2:39" ht="15.6">
      <c r="B955" s="368" t="s">
        <v>346</v>
      </c>
      <c r="C955" s="364"/>
      <c r="D955" s="356"/>
      <c r="E955" s="354"/>
      <c r="F955" s="354"/>
      <c r="G955" s="354"/>
      <c r="H955" s="354"/>
      <c r="I955" s="354"/>
      <c r="J955" s="354"/>
      <c r="K955" s="354"/>
      <c r="L955" s="354"/>
      <c r="M955" s="354"/>
      <c r="N955" s="354"/>
      <c r="O955" s="321"/>
      <c r="P955" s="354"/>
      <c r="Q955" s="354"/>
      <c r="R955" s="354"/>
      <c r="S955" s="356"/>
      <c r="T955" s="356"/>
      <c r="U955" s="356"/>
      <c r="V955" s="356"/>
      <c r="W955" s="354"/>
      <c r="X955" s="354"/>
      <c r="Y955" s="365">
        <f>SUM(Y946:Y954)</f>
        <v>0</v>
      </c>
      <c r="Z955" s="365">
        <f t="shared" ref="Z955:AE955" si="2874">SUM(Z946:Z954)</f>
        <v>0</v>
      </c>
      <c r="AA955" s="365">
        <f t="shared" si="2874"/>
        <v>0</v>
      </c>
      <c r="AB955" s="365">
        <f t="shared" si="2874"/>
        <v>0</v>
      </c>
      <c r="AC955" s="365">
        <f t="shared" si="2874"/>
        <v>0</v>
      </c>
      <c r="AD955" s="365">
        <f t="shared" si="2874"/>
        <v>0</v>
      </c>
      <c r="AE955" s="365">
        <f t="shared" si="2874"/>
        <v>0</v>
      </c>
      <c r="AF955" s="365">
        <f>SUM(AF946:AF954)</f>
        <v>0</v>
      </c>
      <c r="AG955" s="365">
        <f t="shared" ref="AG955:AL955" si="2875">SUM(AG946:AG954)</f>
        <v>0</v>
      </c>
      <c r="AH955" s="365">
        <f t="shared" si="2875"/>
        <v>0</v>
      </c>
      <c r="AI955" s="365">
        <f t="shared" si="2875"/>
        <v>0</v>
      </c>
      <c r="AJ955" s="365">
        <f t="shared" si="2875"/>
        <v>0</v>
      </c>
      <c r="AK955" s="365">
        <f t="shared" si="2875"/>
        <v>0</v>
      </c>
      <c r="AL955" s="365">
        <f t="shared" si="2875"/>
        <v>0</v>
      </c>
      <c r="AM955" s="367">
        <f>SUM(AM946:AM954)</f>
        <v>0</v>
      </c>
    </row>
    <row r="956" spans="2:39" ht="15.6">
      <c r="B956" s="368" t="s">
        <v>347</v>
      </c>
      <c r="C956" s="364"/>
      <c r="D956" s="369"/>
      <c r="E956" s="354"/>
      <c r="F956" s="354"/>
      <c r="G956" s="354"/>
      <c r="H956" s="354"/>
      <c r="I956" s="354"/>
      <c r="J956" s="354"/>
      <c r="K956" s="354"/>
      <c r="L956" s="354"/>
      <c r="M956" s="354"/>
      <c r="N956" s="354"/>
      <c r="O956" s="321"/>
      <c r="P956" s="354"/>
      <c r="Q956" s="354"/>
      <c r="R956" s="354"/>
      <c r="S956" s="356"/>
      <c r="T956" s="356"/>
      <c r="U956" s="356"/>
      <c r="V956" s="356"/>
      <c r="W956" s="354"/>
      <c r="X956" s="354"/>
      <c r="Y956" s="366">
        <f>Y943*Y945</f>
        <v>0</v>
      </c>
      <c r="Z956" s="366">
        <f t="shared" ref="Z956:AE956" si="2876">Z943*Z945</f>
        <v>0</v>
      </c>
      <c r="AA956" s="366">
        <f t="shared" si="2876"/>
        <v>0</v>
      </c>
      <c r="AB956" s="366">
        <f t="shared" si="2876"/>
        <v>0</v>
      </c>
      <c r="AC956" s="366">
        <f t="shared" si="2876"/>
        <v>0</v>
      </c>
      <c r="AD956" s="366">
        <f t="shared" si="2876"/>
        <v>0</v>
      </c>
      <c r="AE956" s="366">
        <f t="shared" si="2876"/>
        <v>0</v>
      </c>
      <c r="AF956" s="366">
        <f>AF943*AF945</f>
        <v>0</v>
      </c>
      <c r="AG956" s="366">
        <f t="shared" ref="AG956:AL956" si="2877">AG943*AG945</f>
        <v>0</v>
      </c>
      <c r="AH956" s="366">
        <f t="shared" si="2877"/>
        <v>0</v>
      </c>
      <c r="AI956" s="366">
        <f t="shared" si="2877"/>
        <v>0</v>
      </c>
      <c r="AJ956" s="366">
        <f t="shared" si="2877"/>
        <v>0</v>
      </c>
      <c r="AK956" s="366">
        <f t="shared" si="2877"/>
        <v>0</v>
      </c>
      <c r="AL956" s="366">
        <f t="shared" si="2877"/>
        <v>0</v>
      </c>
      <c r="AM956" s="367">
        <f>SUM(Y956:AL956)</f>
        <v>0</v>
      </c>
    </row>
    <row r="957" spans="2:39" ht="15.6">
      <c r="B957" s="368" t="s">
        <v>348</v>
      </c>
      <c r="C957" s="364"/>
      <c r="D957" s="369"/>
      <c r="E957" s="354"/>
      <c r="F957" s="354"/>
      <c r="G957" s="354"/>
      <c r="H957" s="354"/>
      <c r="I957" s="354"/>
      <c r="J957" s="354"/>
      <c r="K957" s="354"/>
      <c r="L957" s="354"/>
      <c r="M957" s="354"/>
      <c r="N957" s="354"/>
      <c r="O957" s="321"/>
      <c r="P957" s="354"/>
      <c r="Q957" s="354"/>
      <c r="R957" s="354"/>
      <c r="S957" s="369"/>
      <c r="T957" s="369"/>
      <c r="U957" s="369"/>
      <c r="V957" s="369"/>
      <c r="W957" s="354"/>
      <c r="X957" s="354"/>
      <c r="Y957" s="370"/>
      <c r="Z957" s="370"/>
      <c r="AA957" s="370"/>
      <c r="AB957" s="370"/>
      <c r="AC957" s="370"/>
      <c r="AD957" s="370"/>
      <c r="AE957" s="370"/>
      <c r="AF957" s="370"/>
      <c r="AG957" s="370"/>
      <c r="AH957" s="370"/>
      <c r="AI957" s="370"/>
      <c r="AJ957" s="370"/>
      <c r="AK957" s="370"/>
      <c r="AL957" s="370"/>
      <c r="AM957" s="367">
        <f>AM955-AM956</f>
        <v>0</v>
      </c>
    </row>
    <row r="958" spans="2:39" ht="15">
      <c r="B958" s="345"/>
      <c r="C958" s="369"/>
      <c r="D958" s="369"/>
      <c r="E958" s="354"/>
      <c r="F958" s="354"/>
      <c r="G958" s="354"/>
      <c r="H958" s="354"/>
      <c r="I958" s="354"/>
      <c r="J958" s="354"/>
      <c r="K958" s="354"/>
      <c r="L958" s="354"/>
      <c r="M958" s="354"/>
      <c r="N958" s="354"/>
      <c r="O958" s="321"/>
      <c r="P958" s="354"/>
      <c r="Q958" s="354"/>
      <c r="R958" s="354"/>
      <c r="S958" s="369"/>
      <c r="T958" s="364"/>
      <c r="U958" s="369"/>
      <c r="V958" s="369"/>
      <c r="W958" s="354"/>
      <c r="X958" s="354"/>
      <c r="Y958" s="371"/>
      <c r="Z958" s="371"/>
      <c r="AA958" s="371"/>
      <c r="AB958" s="371"/>
      <c r="AC958" s="371"/>
      <c r="AD958" s="371"/>
      <c r="AE958" s="371"/>
      <c r="AF958" s="371"/>
      <c r="AG958" s="371"/>
      <c r="AH958" s="371"/>
      <c r="AI958" s="371"/>
      <c r="AJ958" s="371"/>
      <c r="AK958" s="371"/>
      <c r="AL958" s="371"/>
      <c r="AM958" s="357"/>
    </row>
    <row r="959" spans="2:39" ht="15">
      <c r="B959" s="454" t="s">
        <v>343</v>
      </c>
      <c r="C959" s="383"/>
      <c r="D959" s="402"/>
      <c r="E959" s="402"/>
      <c r="F959" s="402"/>
      <c r="G959" s="402"/>
      <c r="H959" s="402"/>
      <c r="I959" s="402"/>
      <c r="J959" s="402"/>
      <c r="K959" s="402"/>
      <c r="L959" s="402"/>
      <c r="M959" s="402"/>
      <c r="N959" s="402"/>
      <c r="O959" s="401"/>
      <c r="P959" s="402"/>
      <c r="Q959" s="402"/>
      <c r="R959" s="402"/>
      <c r="S959" s="383"/>
      <c r="T959" s="403"/>
      <c r="U959" s="403"/>
      <c r="V959" s="402"/>
      <c r="W959" s="402"/>
      <c r="X959" s="403"/>
      <c r="Y959" s="347">
        <f>SUMPRODUCT(E785:E940,Y785:Y940)</f>
        <v>0</v>
      </c>
      <c r="Z959" s="347">
        <f>SUMPRODUCT(E785:E940,Z785:Z940)</f>
        <v>0</v>
      </c>
      <c r="AA959" s="347">
        <f t="shared" ref="AA959:AL959" si="2878">IF(AA783="kw",SUMPRODUCT($N$785:$N$940,$P$785:$P$940,AA785:AA940),SUMPRODUCT($E$785:$E$940,AA785:AA940))</f>
        <v>0</v>
      </c>
      <c r="AB959" s="347">
        <f t="shared" si="2878"/>
        <v>0</v>
      </c>
      <c r="AC959" s="347">
        <f t="shared" si="2878"/>
        <v>0</v>
      </c>
      <c r="AD959" s="347">
        <f t="shared" si="2878"/>
        <v>0</v>
      </c>
      <c r="AE959" s="347">
        <f t="shared" si="2878"/>
        <v>0</v>
      </c>
      <c r="AF959" s="347">
        <f t="shared" si="2878"/>
        <v>0</v>
      </c>
      <c r="AG959" s="347">
        <f t="shared" si="2878"/>
        <v>0</v>
      </c>
      <c r="AH959" s="347">
        <f t="shared" si="2878"/>
        <v>0</v>
      </c>
      <c r="AI959" s="347">
        <f t="shared" si="2878"/>
        <v>0</v>
      </c>
      <c r="AJ959" s="347">
        <f t="shared" si="2878"/>
        <v>0</v>
      </c>
      <c r="AK959" s="347">
        <f t="shared" si="2878"/>
        <v>0</v>
      </c>
      <c r="AL959" s="347">
        <f t="shared" si="2878"/>
        <v>0</v>
      </c>
      <c r="AM959" s="404"/>
    </row>
    <row r="960" spans="2:39" ht="18.75" customHeight="1">
      <c r="B960" s="386" t="s">
        <v>226</v>
      </c>
      <c r="C960" s="405"/>
      <c r="D960" s="406"/>
      <c r="E960" s="406"/>
      <c r="F960" s="406"/>
      <c r="G960" s="406"/>
      <c r="H960" s="406"/>
      <c r="I960" s="406"/>
      <c r="J960" s="406"/>
      <c r="K960" s="406"/>
      <c r="L960" s="406"/>
      <c r="M960" s="406"/>
      <c r="N960" s="406"/>
      <c r="O960" s="406"/>
      <c r="P960" s="406"/>
      <c r="Q960" s="406"/>
      <c r="R960" s="406"/>
      <c r="S960" s="389"/>
      <c r="T960" s="390"/>
      <c r="U960" s="406"/>
      <c r="V960" s="406"/>
      <c r="W960" s="406"/>
      <c r="X960" s="406"/>
      <c r="Y960" s="423"/>
      <c r="Z960" s="423"/>
      <c r="AA960" s="423"/>
      <c r="AB960" s="423"/>
      <c r="AC960" s="423"/>
      <c r="AD960" s="423"/>
      <c r="AE960" s="423"/>
      <c r="AF960" s="423"/>
      <c r="AG960" s="423"/>
      <c r="AH960" s="423"/>
      <c r="AI960" s="423"/>
      <c r="AJ960" s="423"/>
      <c r="AK960" s="423"/>
      <c r="AL960" s="423"/>
      <c r="AM960" s="407"/>
    </row>
    <row r="961" spans="1:39" collapsed="1"/>
    <row r="963" spans="1:39" ht="15.6">
      <c r="B963" s="301" t="s">
        <v>344</v>
      </c>
      <c r="C963" s="302"/>
      <c r="D963" s="613" t="s">
        <v>578</v>
      </c>
      <c r="E963" s="275"/>
      <c r="F963" s="613" t="s">
        <v>589</v>
      </c>
      <c r="G963" s="275"/>
      <c r="H963" s="275"/>
      <c r="I963" s="275"/>
      <c r="J963" s="275"/>
      <c r="K963" s="275"/>
      <c r="L963" s="275"/>
      <c r="M963" s="275"/>
      <c r="N963" s="275"/>
      <c r="O963" s="302"/>
      <c r="P963" s="275"/>
      <c r="Q963" s="275"/>
      <c r="R963" s="275"/>
      <c r="S963" s="275"/>
      <c r="T963" s="275"/>
      <c r="U963" s="275"/>
      <c r="V963" s="275"/>
      <c r="W963" s="275"/>
      <c r="X963" s="275"/>
      <c r="Y963" s="292"/>
      <c r="Z963" s="289"/>
      <c r="AA963" s="289"/>
      <c r="AB963" s="289"/>
      <c r="AC963" s="289"/>
      <c r="AD963" s="289"/>
      <c r="AE963" s="289"/>
      <c r="AF963" s="289"/>
      <c r="AG963" s="289"/>
      <c r="AH963" s="289"/>
      <c r="AI963" s="289"/>
      <c r="AJ963" s="289"/>
      <c r="AK963" s="289"/>
      <c r="AL963" s="289"/>
    </row>
    <row r="964" spans="1:39" ht="39.75" customHeight="1">
      <c r="B964" s="938" t="s">
        <v>213</v>
      </c>
      <c r="C964" s="940" t="s">
        <v>33</v>
      </c>
      <c r="D964" s="305" t="s">
        <v>427</v>
      </c>
      <c r="E964" s="942" t="s">
        <v>211</v>
      </c>
      <c r="F964" s="943"/>
      <c r="G964" s="943"/>
      <c r="H964" s="943"/>
      <c r="I964" s="943"/>
      <c r="J964" s="943"/>
      <c r="K964" s="943"/>
      <c r="L964" s="943"/>
      <c r="M964" s="944"/>
      <c r="N964" s="949" t="s">
        <v>215</v>
      </c>
      <c r="O964" s="305" t="s">
        <v>428</v>
      </c>
      <c r="P964" s="942" t="s">
        <v>214</v>
      </c>
      <c r="Q964" s="943"/>
      <c r="R964" s="943"/>
      <c r="S964" s="943"/>
      <c r="T964" s="943"/>
      <c r="U964" s="943"/>
      <c r="V964" s="943"/>
      <c r="W964" s="943"/>
      <c r="X964" s="944"/>
      <c r="Y964" s="946" t="s">
        <v>246</v>
      </c>
      <c r="Z964" s="947"/>
      <c r="AA964" s="947"/>
      <c r="AB964" s="947"/>
      <c r="AC964" s="947"/>
      <c r="AD964" s="947"/>
      <c r="AE964" s="947"/>
      <c r="AF964" s="947"/>
      <c r="AG964" s="947"/>
      <c r="AH964" s="947"/>
      <c r="AI964" s="947"/>
      <c r="AJ964" s="947"/>
      <c r="AK964" s="947"/>
      <c r="AL964" s="947"/>
      <c r="AM964" s="948"/>
    </row>
    <row r="965" spans="1:39" ht="65.25" customHeight="1">
      <c r="B965" s="939"/>
      <c r="C965" s="941"/>
      <c r="D965" s="306">
        <v>2020</v>
      </c>
      <c r="E965" s="306">
        <v>2021</v>
      </c>
      <c r="F965" s="306">
        <v>2022</v>
      </c>
      <c r="G965" s="306">
        <v>2023</v>
      </c>
      <c r="H965" s="306">
        <v>2024</v>
      </c>
      <c r="I965" s="306">
        <v>2025</v>
      </c>
      <c r="J965" s="306">
        <v>2026</v>
      </c>
      <c r="K965" s="306">
        <v>2027</v>
      </c>
      <c r="L965" s="306">
        <v>2028</v>
      </c>
      <c r="M965" s="306">
        <v>2029</v>
      </c>
      <c r="N965" s="950"/>
      <c r="O965" s="306">
        <v>2020</v>
      </c>
      <c r="P965" s="306">
        <v>2021</v>
      </c>
      <c r="Q965" s="306">
        <v>2022</v>
      </c>
      <c r="R965" s="306">
        <v>2023</v>
      </c>
      <c r="S965" s="306">
        <v>2024</v>
      </c>
      <c r="T965" s="306">
        <v>2025</v>
      </c>
      <c r="U965" s="306">
        <v>2026</v>
      </c>
      <c r="V965" s="306">
        <v>2027</v>
      </c>
      <c r="W965" s="306">
        <v>2028</v>
      </c>
      <c r="X965" s="306">
        <v>2029</v>
      </c>
      <c r="Y965" s="306" t="str">
        <f>'1.  LRAMVA Summary'!D51</f>
        <v>Residential</v>
      </c>
      <c r="Z965" s="306" t="str">
        <f>'1.  LRAMVA Summary'!E51</f>
        <v>GS&lt;50 kW</v>
      </c>
      <c r="AA965" s="306" t="str">
        <f>'1.  LRAMVA Summary'!F51</f>
        <v>GS&gt;50 kW</v>
      </c>
      <c r="AB965" s="306" t="str">
        <f>'1.  LRAMVA Summary'!G51</f>
        <v>Large Use</v>
      </c>
      <c r="AC965" s="306" t="str">
        <f>'1.  LRAMVA Summary'!H51</f>
        <v>Unmetered Scattered Load</v>
      </c>
      <c r="AD965" s="306" t="str">
        <f>'1.  LRAMVA Summary'!I51</f>
        <v>Sentinel Lighting</v>
      </c>
      <c r="AE965" s="306" t="str">
        <f>'1.  LRAMVA Summary'!J51</f>
        <v>Street Lighting</v>
      </c>
      <c r="AF965" s="306" t="str">
        <f>'1.  LRAMVA Summary'!K51</f>
        <v/>
      </c>
      <c r="AG965" s="306" t="str">
        <f>'1.  LRAMVA Summary'!L51</f>
        <v/>
      </c>
      <c r="AH965" s="306" t="str">
        <f>'1.  LRAMVA Summary'!M51</f>
        <v/>
      </c>
      <c r="AI965" s="306" t="str">
        <f>'1.  LRAMVA Summary'!N51</f>
        <v/>
      </c>
      <c r="AJ965" s="306" t="str">
        <f>'1.  LRAMVA Summary'!O51</f>
        <v/>
      </c>
      <c r="AK965" s="306" t="str">
        <f>'1.  LRAMVA Summary'!P51</f>
        <v/>
      </c>
      <c r="AL965" s="306" t="str">
        <f>'1.  LRAMVA Summary'!Q51</f>
        <v/>
      </c>
      <c r="AM965" s="308" t="str">
        <f>'1.  LRAMVA Summary'!R51</f>
        <v>Total</v>
      </c>
    </row>
    <row r="966" spans="1:39" ht="15" customHeight="1">
      <c r="A966" s="554"/>
      <c r="B966" s="541" t="s">
        <v>518</v>
      </c>
      <c r="C966" s="310"/>
      <c r="D966" s="310"/>
      <c r="E966" s="310"/>
      <c r="F966" s="310"/>
      <c r="G966" s="310"/>
      <c r="H966" s="310"/>
      <c r="I966" s="310"/>
      <c r="J966" s="310"/>
      <c r="K966" s="310"/>
      <c r="L966" s="310"/>
      <c r="M966" s="310"/>
      <c r="N966" s="311"/>
      <c r="O966" s="310"/>
      <c r="P966" s="310"/>
      <c r="Q966" s="310"/>
      <c r="R966" s="310"/>
      <c r="S966" s="310"/>
      <c r="T966" s="310"/>
      <c r="U966" s="310"/>
      <c r="V966" s="310"/>
      <c r="W966" s="310"/>
      <c r="X966" s="310"/>
      <c r="Y966" s="312" t="str">
        <f>'1.  LRAMVA Summary'!D52</f>
        <v>kWh</v>
      </c>
      <c r="Z966" s="312" t="str">
        <f>'1.  LRAMVA Summary'!E52</f>
        <v>kWh</v>
      </c>
      <c r="AA966" s="312" t="str">
        <f>'1.  LRAMVA Summary'!F52</f>
        <v>kW</v>
      </c>
      <c r="AB966" s="312" t="str">
        <f>'1.  LRAMVA Summary'!G52</f>
        <v>kW</v>
      </c>
      <c r="AC966" s="312" t="str">
        <f>'1.  LRAMVA Summary'!H52</f>
        <v>kWh</v>
      </c>
      <c r="AD966" s="312" t="str">
        <f>'1.  LRAMVA Summary'!I52</f>
        <v>kW</v>
      </c>
      <c r="AE966" s="312" t="str">
        <f>'1.  LRAMVA Summary'!J52</f>
        <v>kW</v>
      </c>
      <c r="AF966" s="312" t="str">
        <f>'1.  LRAMVA Summary'!K52</f>
        <v/>
      </c>
      <c r="AG966" s="312" t="str">
        <f>'1.  LRAMVA Summary'!L52</f>
        <v/>
      </c>
      <c r="AH966" s="312" t="str">
        <f>'1.  LRAMVA Summary'!M52</f>
        <v/>
      </c>
      <c r="AI966" s="312" t="str">
        <f>'1.  LRAMVA Summary'!N52</f>
        <v/>
      </c>
      <c r="AJ966" s="312" t="str">
        <f>'1.  LRAMVA Summary'!O52</f>
        <v/>
      </c>
      <c r="AK966" s="312" t="str">
        <f>'1.  LRAMVA Summary'!P52</f>
        <v/>
      </c>
      <c r="AL966" s="312" t="str">
        <f>'1.  LRAMVA Summary'!Q52</f>
        <v/>
      </c>
      <c r="AM966" s="313"/>
    </row>
    <row r="967" spans="1:39" ht="15" hidden="1" customHeight="1" outlineLevel="1">
      <c r="A967" s="554"/>
      <c r="B967" s="527" t="s">
        <v>511</v>
      </c>
      <c r="C967" s="310"/>
      <c r="D967" s="310"/>
      <c r="E967" s="310"/>
      <c r="F967" s="310"/>
      <c r="G967" s="310"/>
      <c r="H967" s="310"/>
      <c r="I967" s="310"/>
      <c r="J967" s="310"/>
      <c r="K967" s="310"/>
      <c r="L967" s="310"/>
      <c r="M967" s="310"/>
      <c r="N967" s="311"/>
      <c r="O967" s="310"/>
      <c r="P967" s="310"/>
      <c r="Q967" s="310"/>
      <c r="R967" s="310"/>
      <c r="S967" s="310"/>
      <c r="T967" s="310"/>
      <c r="U967" s="310"/>
      <c r="V967" s="310"/>
      <c r="W967" s="310"/>
      <c r="X967" s="310"/>
      <c r="Y967" s="312"/>
      <c r="Z967" s="312"/>
      <c r="AA967" s="312"/>
      <c r="AB967" s="312"/>
      <c r="AC967" s="312"/>
      <c r="AD967" s="312"/>
      <c r="AE967" s="312"/>
      <c r="AF967" s="312"/>
      <c r="AG967" s="312"/>
      <c r="AH967" s="312"/>
      <c r="AI967" s="312"/>
      <c r="AJ967" s="312"/>
      <c r="AK967" s="312"/>
      <c r="AL967" s="312"/>
      <c r="AM967" s="313"/>
    </row>
    <row r="968" spans="1:39" ht="15" hidden="1" customHeight="1" outlineLevel="1">
      <c r="A968" s="554">
        <v>1</v>
      </c>
      <c r="B968" s="442" t="s">
        <v>95</v>
      </c>
      <c r="C968" s="312" t="s">
        <v>25</v>
      </c>
      <c r="D968" s="316"/>
      <c r="E968" s="316"/>
      <c r="F968" s="316"/>
      <c r="G968" s="316"/>
      <c r="H968" s="316"/>
      <c r="I968" s="316"/>
      <c r="J968" s="316"/>
      <c r="K968" s="316"/>
      <c r="L968" s="316"/>
      <c r="M968" s="316"/>
      <c r="N968" s="312"/>
      <c r="O968" s="316"/>
      <c r="P968" s="316"/>
      <c r="Q968" s="316"/>
      <c r="R968" s="316"/>
      <c r="S968" s="316"/>
      <c r="T968" s="316"/>
      <c r="U968" s="316"/>
      <c r="V968" s="316"/>
      <c r="W968" s="316"/>
      <c r="X968" s="316"/>
      <c r="Y968" s="429"/>
      <c r="Z968" s="429"/>
      <c r="AA968" s="429"/>
      <c r="AB968" s="429"/>
      <c r="AC968" s="429"/>
      <c r="AD968" s="429"/>
      <c r="AE968" s="429"/>
      <c r="AF968" s="424"/>
      <c r="AG968" s="424"/>
      <c r="AH968" s="424"/>
      <c r="AI968" s="424"/>
      <c r="AJ968" s="424"/>
      <c r="AK968" s="424"/>
      <c r="AL968" s="424"/>
      <c r="AM968" s="317">
        <f>SUM(Y968:AL968)</f>
        <v>0</v>
      </c>
    </row>
    <row r="969" spans="1:39" ht="15" hidden="1" customHeight="1" outlineLevel="1">
      <c r="A969" s="554"/>
      <c r="B969" s="315" t="s">
        <v>349</v>
      </c>
      <c r="C969" s="312" t="s">
        <v>164</v>
      </c>
      <c r="D969" s="316"/>
      <c r="E969" s="316"/>
      <c r="F969" s="316"/>
      <c r="G969" s="316"/>
      <c r="H969" s="316"/>
      <c r="I969" s="316"/>
      <c r="J969" s="316"/>
      <c r="K969" s="316"/>
      <c r="L969" s="316"/>
      <c r="M969" s="316"/>
      <c r="N969" s="482"/>
      <c r="O969" s="316"/>
      <c r="P969" s="316"/>
      <c r="Q969" s="316"/>
      <c r="R969" s="316"/>
      <c r="S969" s="316"/>
      <c r="T969" s="316"/>
      <c r="U969" s="316"/>
      <c r="V969" s="316"/>
      <c r="W969" s="316"/>
      <c r="X969" s="316"/>
      <c r="Y969" s="425">
        <f>Y968</f>
        <v>0</v>
      </c>
      <c r="Z969" s="425">
        <f t="shared" ref="Z969" si="2879">Z968</f>
        <v>0</v>
      </c>
      <c r="AA969" s="425">
        <f t="shared" ref="AA969" si="2880">AA968</f>
        <v>0</v>
      </c>
      <c r="AB969" s="425">
        <f t="shared" ref="AB969" si="2881">AB968</f>
        <v>0</v>
      </c>
      <c r="AC969" s="425">
        <f t="shared" ref="AC969" si="2882">AC968</f>
        <v>0</v>
      </c>
      <c r="AD969" s="425">
        <f t="shared" ref="AD969" si="2883">AD968</f>
        <v>0</v>
      </c>
      <c r="AE969" s="425">
        <f t="shared" ref="AE969" si="2884">AE968</f>
        <v>0</v>
      </c>
      <c r="AF969" s="425">
        <f t="shared" ref="AF969" si="2885">AF968</f>
        <v>0</v>
      </c>
      <c r="AG969" s="425">
        <f t="shared" ref="AG969" si="2886">AG968</f>
        <v>0</v>
      </c>
      <c r="AH969" s="425">
        <f t="shared" ref="AH969" si="2887">AH968</f>
        <v>0</v>
      </c>
      <c r="AI969" s="425">
        <f t="shared" ref="AI969" si="2888">AI968</f>
        <v>0</v>
      </c>
      <c r="AJ969" s="425">
        <f t="shared" ref="AJ969" si="2889">AJ968</f>
        <v>0</v>
      </c>
      <c r="AK969" s="425">
        <f t="shared" ref="AK969" si="2890">AK968</f>
        <v>0</v>
      </c>
      <c r="AL969" s="425">
        <f t="shared" ref="AL969" si="2891">AL968</f>
        <v>0</v>
      </c>
      <c r="AM969" s="318"/>
    </row>
    <row r="970" spans="1:39" ht="15" hidden="1" customHeight="1" outlineLevel="1">
      <c r="A970" s="554"/>
      <c r="B970" s="319"/>
      <c r="C970" s="320"/>
      <c r="D970" s="320"/>
      <c r="E970" s="320"/>
      <c r="F970" s="320"/>
      <c r="G970" s="320"/>
      <c r="H970" s="320"/>
      <c r="I970" s="320"/>
      <c r="J970" s="320"/>
      <c r="K970" s="320"/>
      <c r="L970" s="320"/>
      <c r="M970" s="320"/>
      <c r="N970" s="321"/>
      <c r="O970" s="320"/>
      <c r="P970" s="320"/>
      <c r="Q970" s="320"/>
      <c r="R970" s="320"/>
      <c r="S970" s="320"/>
      <c r="T970" s="320"/>
      <c r="U970" s="320"/>
      <c r="V970" s="320"/>
      <c r="W970" s="320"/>
      <c r="X970" s="320"/>
      <c r="Y970" s="426"/>
      <c r="Z970" s="427"/>
      <c r="AA970" s="427"/>
      <c r="AB970" s="427"/>
      <c r="AC970" s="427"/>
      <c r="AD970" s="427"/>
      <c r="AE970" s="427"/>
      <c r="AF970" s="427"/>
      <c r="AG970" s="427"/>
      <c r="AH970" s="427"/>
      <c r="AI970" s="427"/>
      <c r="AJ970" s="427"/>
      <c r="AK970" s="427"/>
      <c r="AL970" s="427"/>
      <c r="AM970" s="323"/>
    </row>
    <row r="971" spans="1:39" ht="15" hidden="1" customHeight="1" outlineLevel="1">
      <c r="A971" s="554">
        <v>2</v>
      </c>
      <c r="B971" s="442" t="s">
        <v>96</v>
      </c>
      <c r="C971" s="312" t="s">
        <v>25</v>
      </c>
      <c r="D971" s="316"/>
      <c r="E971" s="316"/>
      <c r="F971" s="316"/>
      <c r="G971" s="316"/>
      <c r="H971" s="316"/>
      <c r="I971" s="316"/>
      <c r="J971" s="316"/>
      <c r="K971" s="316"/>
      <c r="L971" s="316"/>
      <c r="M971" s="316"/>
      <c r="N971" s="312"/>
      <c r="O971" s="316"/>
      <c r="P971" s="316"/>
      <c r="Q971" s="316"/>
      <c r="R971" s="316"/>
      <c r="S971" s="316"/>
      <c r="T971" s="316"/>
      <c r="U971" s="316"/>
      <c r="V971" s="316"/>
      <c r="W971" s="316"/>
      <c r="X971" s="316"/>
      <c r="Y971" s="429"/>
      <c r="Z971" s="429"/>
      <c r="AA971" s="429"/>
      <c r="AB971" s="429"/>
      <c r="AC971" s="429"/>
      <c r="AD971" s="429"/>
      <c r="AE971" s="429"/>
      <c r="AF971" s="424"/>
      <c r="AG971" s="424"/>
      <c r="AH971" s="424"/>
      <c r="AI971" s="424"/>
      <c r="AJ971" s="424"/>
      <c r="AK971" s="424"/>
      <c r="AL971" s="424"/>
      <c r="AM971" s="317">
        <f>SUM(Y971:AL971)</f>
        <v>0</v>
      </c>
    </row>
    <row r="972" spans="1:39" ht="15" hidden="1" customHeight="1" outlineLevel="1">
      <c r="A972" s="554"/>
      <c r="B972" s="315" t="s">
        <v>349</v>
      </c>
      <c r="C972" s="312" t="s">
        <v>164</v>
      </c>
      <c r="D972" s="316"/>
      <c r="E972" s="316"/>
      <c r="F972" s="316"/>
      <c r="G972" s="316"/>
      <c r="H972" s="316"/>
      <c r="I972" s="316"/>
      <c r="J972" s="316"/>
      <c r="K972" s="316"/>
      <c r="L972" s="316"/>
      <c r="M972" s="316"/>
      <c r="N972" s="482"/>
      <c r="O972" s="316"/>
      <c r="P972" s="316"/>
      <c r="Q972" s="316"/>
      <c r="R972" s="316"/>
      <c r="S972" s="316"/>
      <c r="T972" s="316"/>
      <c r="U972" s="316"/>
      <c r="V972" s="316"/>
      <c r="W972" s="316"/>
      <c r="X972" s="316"/>
      <c r="Y972" s="425">
        <f>Y971</f>
        <v>0</v>
      </c>
      <c r="Z972" s="425">
        <f t="shared" ref="Z972" si="2892">Z971</f>
        <v>0</v>
      </c>
      <c r="AA972" s="425">
        <f t="shared" ref="AA972" si="2893">AA971</f>
        <v>0</v>
      </c>
      <c r="AB972" s="425">
        <f t="shared" ref="AB972" si="2894">AB971</f>
        <v>0</v>
      </c>
      <c r="AC972" s="425">
        <f t="shared" ref="AC972" si="2895">AC971</f>
        <v>0</v>
      </c>
      <c r="AD972" s="425">
        <f t="shared" ref="AD972" si="2896">AD971</f>
        <v>0</v>
      </c>
      <c r="AE972" s="425">
        <f t="shared" ref="AE972" si="2897">AE971</f>
        <v>0</v>
      </c>
      <c r="AF972" s="425">
        <f t="shared" ref="AF972" si="2898">AF971</f>
        <v>0</v>
      </c>
      <c r="AG972" s="425">
        <f t="shared" ref="AG972" si="2899">AG971</f>
        <v>0</v>
      </c>
      <c r="AH972" s="425">
        <f t="shared" ref="AH972" si="2900">AH971</f>
        <v>0</v>
      </c>
      <c r="AI972" s="425">
        <f t="shared" ref="AI972" si="2901">AI971</f>
        <v>0</v>
      </c>
      <c r="AJ972" s="425">
        <f t="shared" ref="AJ972" si="2902">AJ971</f>
        <v>0</v>
      </c>
      <c r="AK972" s="425">
        <f t="shared" ref="AK972" si="2903">AK971</f>
        <v>0</v>
      </c>
      <c r="AL972" s="425">
        <f t="shared" ref="AL972" si="2904">AL971</f>
        <v>0</v>
      </c>
      <c r="AM972" s="318"/>
    </row>
    <row r="973" spans="1:39" ht="15" hidden="1" customHeight="1" outlineLevel="1">
      <c r="A973" s="554"/>
      <c r="B973" s="319"/>
      <c r="C973" s="320"/>
      <c r="D973" s="325"/>
      <c r="E973" s="325"/>
      <c r="F973" s="325"/>
      <c r="G973" s="325"/>
      <c r="H973" s="325"/>
      <c r="I973" s="325"/>
      <c r="J973" s="325"/>
      <c r="K973" s="325"/>
      <c r="L973" s="325"/>
      <c r="M973" s="325"/>
      <c r="N973" s="321"/>
      <c r="O973" s="325"/>
      <c r="P973" s="325"/>
      <c r="Q973" s="325"/>
      <c r="R973" s="325"/>
      <c r="S973" s="325"/>
      <c r="T973" s="325"/>
      <c r="U973" s="325"/>
      <c r="V973" s="325"/>
      <c r="W973" s="325"/>
      <c r="X973" s="325"/>
      <c r="Y973" s="426"/>
      <c r="Z973" s="427"/>
      <c r="AA973" s="427"/>
      <c r="AB973" s="427"/>
      <c r="AC973" s="427"/>
      <c r="AD973" s="427"/>
      <c r="AE973" s="427"/>
      <c r="AF973" s="427"/>
      <c r="AG973" s="427"/>
      <c r="AH973" s="427"/>
      <c r="AI973" s="427"/>
      <c r="AJ973" s="427"/>
      <c r="AK973" s="427"/>
      <c r="AL973" s="427"/>
      <c r="AM973" s="323"/>
    </row>
    <row r="974" spans="1:39" ht="15" hidden="1" customHeight="1" outlineLevel="1">
      <c r="A974" s="554">
        <v>3</v>
      </c>
      <c r="B974" s="442" t="s">
        <v>97</v>
      </c>
      <c r="C974" s="312" t="s">
        <v>25</v>
      </c>
      <c r="D974" s="316"/>
      <c r="E974" s="316"/>
      <c r="F974" s="316"/>
      <c r="G974" s="316"/>
      <c r="H974" s="316"/>
      <c r="I974" s="316"/>
      <c r="J974" s="316"/>
      <c r="K974" s="316"/>
      <c r="L974" s="316"/>
      <c r="M974" s="316"/>
      <c r="N974" s="312"/>
      <c r="O974" s="316"/>
      <c r="P974" s="316"/>
      <c r="Q974" s="316"/>
      <c r="R974" s="316"/>
      <c r="S974" s="316"/>
      <c r="T974" s="316"/>
      <c r="U974" s="316"/>
      <c r="V974" s="316"/>
      <c r="W974" s="316"/>
      <c r="X974" s="316"/>
      <c r="Y974" s="429"/>
      <c r="Z974" s="429"/>
      <c r="AA974" s="429"/>
      <c r="AB974" s="429"/>
      <c r="AC974" s="429"/>
      <c r="AD974" s="429"/>
      <c r="AE974" s="429"/>
      <c r="AF974" s="424"/>
      <c r="AG974" s="424"/>
      <c r="AH974" s="424"/>
      <c r="AI974" s="424"/>
      <c r="AJ974" s="424"/>
      <c r="AK974" s="424"/>
      <c r="AL974" s="424"/>
      <c r="AM974" s="317">
        <f>SUM(Y974:AL974)</f>
        <v>0</v>
      </c>
    </row>
    <row r="975" spans="1:39" ht="15" hidden="1" customHeight="1" outlineLevel="1">
      <c r="A975" s="554"/>
      <c r="B975" s="315" t="s">
        <v>349</v>
      </c>
      <c r="C975" s="312" t="s">
        <v>164</v>
      </c>
      <c r="D975" s="316"/>
      <c r="E975" s="316"/>
      <c r="F975" s="316"/>
      <c r="G975" s="316"/>
      <c r="H975" s="316"/>
      <c r="I975" s="316"/>
      <c r="J975" s="316"/>
      <c r="K975" s="316"/>
      <c r="L975" s="316"/>
      <c r="M975" s="316"/>
      <c r="N975" s="482"/>
      <c r="O975" s="316"/>
      <c r="P975" s="316"/>
      <c r="Q975" s="316"/>
      <c r="R975" s="316"/>
      <c r="S975" s="316"/>
      <c r="T975" s="316"/>
      <c r="U975" s="316"/>
      <c r="V975" s="316"/>
      <c r="W975" s="316"/>
      <c r="X975" s="316"/>
      <c r="Y975" s="425">
        <f>Y974</f>
        <v>0</v>
      </c>
      <c r="Z975" s="425">
        <f t="shared" ref="Z975" si="2905">Z974</f>
        <v>0</v>
      </c>
      <c r="AA975" s="425">
        <f t="shared" ref="AA975" si="2906">AA974</f>
        <v>0</v>
      </c>
      <c r="AB975" s="425">
        <f t="shared" ref="AB975" si="2907">AB974</f>
        <v>0</v>
      </c>
      <c r="AC975" s="425">
        <f t="shared" ref="AC975" si="2908">AC974</f>
        <v>0</v>
      </c>
      <c r="AD975" s="425">
        <f t="shared" ref="AD975" si="2909">AD974</f>
        <v>0</v>
      </c>
      <c r="AE975" s="425">
        <f t="shared" ref="AE975" si="2910">AE974</f>
        <v>0</v>
      </c>
      <c r="AF975" s="425">
        <f t="shared" ref="AF975" si="2911">AF974</f>
        <v>0</v>
      </c>
      <c r="AG975" s="425">
        <f t="shared" ref="AG975" si="2912">AG974</f>
        <v>0</v>
      </c>
      <c r="AH975" s="425">
        <f t="shared" ref="AH975" si="2913">AH974</f>
        <v>0</v>
      </c>
      <c r="AI975" s="425">
        <f t="shared" ref="AI975" si="2914">AI974</f>
        <v>0</v>
      </c>
      <c r="AJ975" s="425">
        <f t="shared" ref="AJ975" si="2915">AJ974</f>
        <v>0</v>
      </c>
      <c r="AK975" s="425">
        <f t="shared" ref="AK975" si="2916">AK974</f>
        <v>0</v>
      </c>
      <c r="AL975" s="425">
        <f t="shared" ref="AL975" si="2917">AL974</f>
        <v>0</v>
      </c>
      <c r="AM975" s="318"/>
    </row>
    <row r="976" spans="1:39" ht="15" hidden="1" customHeight="1" outlineLevel="1">
      <c r="A976" s="554"/>
      <c r="B976" s="315"/>
      <c r="C976" s="326"/>
      <c r="D976" s="312"/>
      <c r="E976" s="312"/>
      <c r="F976" s="312"/>
      <c r="G976" s="312"/>
      <c r="H976" s="312"/>
      <c r="I976" s="312"/>
      <c r="J976" s="312"/>
      <c r="K976" s="312"/>
      <c r="L976" s="312"/>
      <c r="M976" s="312"/>
      <c r="N976" s="312"/>
      <c r="O976" s="312"/>
      <c r="P976" s="312"/>
      <c r="Q976" s="312"/>
      <c r="R976" s="312"/>
      <c r="S976" s="312"/>
      <c r="T976" s="312"/>
      <c r="U976" s="312"/>
      <c r="V976" s="312"/>
      <c r="W976" s="312"/>
      <c r="X976" s="312"/>
      <c r="Y976" s="426"/>
      <c r="Z976" s="426"/>
      <c r="AA976" s="426"/>
      <c r="AB976" s="426"/>
      <c r="AC976" s="426"/>
      <c r="AD976" s="426"/>
      <c r="AE976" s="426"/>
      <c r="AF976" s="426"/>
      <c r="AG976" s="426"/>
      <c r="AH976" s="426"/>
      <c r="AI976" s="426"/>
      <c r="AJ976" s="426"/>
      <c r="AK976" s="426"/>
      <c r="AL976" s="426"/>
      <c r="AM976" s="327"/>
    </row>
    <row r="977" spans="1:39" ht="15" hidden="1" customHeight="1" outlineLevel="1">
      <c r="A977" s="554">
        <v>4</v>
      </c>
      <c r="B977" s="442" t="s">
        <v>98</v>
      </c>
      <c r="C977" s="312" t="s">
        <v>25</v>
      </c>
      <c r="D977" s="316"/>
      <c r="E977" s="316"/>
      <c r="F977" s="316"/>
      <c r="G977" s="316"/>
      <c r="H977" s="316"/>
      <c r="I977" s="316"/>
      <c r="J977" s="316"/>
      <c r="K977" s="316"/>
      <c r="L977" s="316"/>
      <c r="M977" s="316"/>
      <c r="N977" s="312"/>
      <c r="O977" s="316"/>
      <c r="P977" s="316"/>
      <c r="Q977" s="316"/>
      <c r="R977" s="316"/>
      <c r="S977" s="316"/>
      <c r="T977" s="316"/>
      <c r="U977" s="316"/>
      <c r="V977" s="316"/>
      <c r="W977" s="316"/>
      <c r="X977" s="316"/>
      <c r="Y977" s="429"/>
      <c r="Z977" s="429"/>
      <c r="AA977" s="429"/>
      <c r="AB977" s="429"/>
      <c r="AC977" s="429"/>
      <c r="AD977" s="429"/>
      <c r="AE977" s="429"/>
      <c r="AF977" s="424"/>
      <c r="AG977" s="424"/>
      <c r="AH977" s="424"/>
      <c r="AI977" s="424"/>
      <c r="AJ977" s="424"/>
      <c r="AK977" s="424"/>
      <c r="AL977" s="424"/>
      <c r="AM977" s="317">
        <f>SUM(Y977:AL977)</f>
        <v>0</v>
      </c>
    </row>
    <row r="978" spans="1:39" ht="15" hidden="1" customHeight="1" outlineLevel="1">
      <c r="A978" s="554"/>
      <c r="B978" s="315" t="s">
        <v>349</v>
      </c>
      <c r="C978" s="312" t="s">
        <v>164</v>
      </c>
      <c r="D978" s="316"/>
      <c r="E978" s="316"/>
      <c r="F978" s="316"/>
      <c r="G978" s="316"/>
      <c r="H978" s="316"/>
      <c r="I978" s="316"/>
      <c r="J978" s="316"/>
      <c r="K978" s="316"/>
      <c r="L978" s="316"/>
      <c r="M978" s="316"/>
      <c r="N978" s="482"/>
      <c r="O978" s="316"/>
      <c r="P978" s="316"/>
      <c r="Q978" s="316"/>
      <c r="R978" s="316"/>
      <c r="S978" s="316"/>
      <c r="T978" s="316"/>
      <c r="U978" s="316"/>
      <c r="V978" s="316"/>
      <c r="W978" s="316"/>
      <c r="X978" s="316"/>
      <c r="Y978" s="425">
        <f>Y977</f>
        <v>0</v>
      </c>
      <c r="Z978" s="425">
        <f t="shared" ref="Z978" si="2918">Z977</f>
        <v>0</v>
      </c>
      <c r="AA978" s="425">
        <f t="shared" ref="AA978" si="2919">AA977</f>
        <v>0</v>
      </c>
      <c r="AB978" s="425">
        <f t="shared" ref="AB978" si="2920">AB977</f>
        <v>0</v>
      </c>
      <c r="AC978" s="425">
        <f t="shared" ref="AC978" si="2921">AC977</f>
        <v>0</v>
      </c>
      <c r="AD978" s="425">
        <f t="shared" ref="AD978" si="2922">AD977</f>
        <v>0</v>
      </c>
      <c r="AE978" s="425">
        <f t="shared" ref="AE978" si="2923">AE977</f>
        <v>0</v>
      </c>
      <c r="AF978" s="425">
        <f t="shared" ref="AF978" si="2924">AF977</f>
        <v>0</v>
      </c>
      <c r="AG978" s="425">
        <f t="shared" ref="AG978" si="2925">AG977</f>
        <v>0</v>
      </c>
      <c r="AH978" s="425">
        <f t="shared" ref="AH978" si="2926">AH977</f>
        <v>0</v>
      </c>
      <c r="AI978" s="425">
        <f t="shared" ref="AI978" si="2927">AI977</f>
        <v>0</v>
      </c>
      <c r="AJ978" s="425">
        <f t="shared" ref="AJ978" si="2928">AJ977</f>
        <v>0</v>
      </c>
      <c r="AK978" s="425">
        <f t="shared" ref="AK978" si="2929">AK977</f>
        <v>0</v>
      </c>
      <c r="AL978" s="425">
        <f t="shared" ref="AL978" si="2930">AL977</f>
        <v>0</v>
      </c>
      <c r="AM978" s="318"/>
    </row>
    <row r="979" spans="1:39" ht="15" hidden="1" customHeight="1" outlineLevel="1">
      <c r="A979" s="554"/>
      <c r="B979" s="315"/>
      <c r="C979" s="326"/>
      <c r="D979" s="325"/>
      <c r="E979" s="325"/>
      <c r="F979" s="325"/>
      <c r="G979" s="325"/>
      <c r="H979" s="325"/>
      <c r="I979" s="325"/>
      <c r="J979" s="325"/>
      <c r="K979" s="325"/>
      <c r="L979" s="325"/>
      <c r="M979" s="325"/>
      <c r="N979" s="312"/>
      <c r="O979" s="325"/>
      <c r="P979" s="325"/>
      <c r="Q979" s="325"/>
      <c r="R979" s="325"/>
      <c r="S979" s="325"/>
      <c r="T979" s="325"/>
      <c r="U979" s="325"/>
      <c r="V979" s="325"/>
      <c r="W979" s="325"/>
      <c r="X979" s="325"/>
      <c r="Y979" s="426"/>
      <c r="Z979" s="426"/>
      <c r="AA979" s="426"/>
      <c r="AB979" s="426"/>
      <c r="AC979" s="426"/>
      <c r="AD979" s="426"/>
      <c r="AE979" s="426"/>
      <c r="AF979" s="426"/>
      <c r="AG979" s="426"/>
      <c r="AH979" s="426"/>
      <c r="AI979" s="426"/>
      <c r="AJ979" s="426"/>
      <c r="AK979" s="426"/>
      <c r="AL979" s="426"/>
      <c r="AM979" s="327"/>
    </row>
    <row r="980" spans="1:39" ht="15" hidden="1" customHeight="1" outlineLevel="1">
      <c r="A980" s="554">
        <v>5</v>
      </c>
      <c r="B980" s="442" t="s">
        <v>99</v>
      </c>
      <c r="C980" s="312" t="s">
        <v>25</v>
      </c>
      <c r="D980" s="316"/>
      <c r="E980" s="316"/>
      <c r="F980" s="316"/>
      <c r="G980" s="316"/>
      <c r="H980" s="316"/>
      <c r="I980" s="316"/>
      <c r="J980" s="316"/>
      <c r="K980" s="316"/>
      <c r="L980" s="316"/>
      <c r="M980" s="316"/>
      <c r="N980" s="312"/>
      <c r="O980" s="316"/>
      <c r="P980" s="316"/>
      <c r="Q980" s="316"/>
      <c r="R980" s="316"/>
      <c r="S980" s="316"/>
      <c r="T980" s="316"/>
      <c r="U980" s="316"/>
      <c r="V980" s="316"/>
      <c r="W980" s="316"/>
      <c r="X980" s="316"/>
      <c r="Y980" s="429"/>
      <c r="Z980" s="429"/>
      <c r="AA980" s="429"/>
      <c r="AB980" s="429"/>
      <c r="AC980" s="429"/>
      <c r="AD980" s="429"/>
      <c r="AE980" s="429"/>
      <c r="AF980" s="424"/>
      <c r="AG980" s="424"/>
      <c r="AH980" s="424"/>
      <c r="AI980" s="424"/>
      <c r="AJ980" s="424"/>
      <c r="AK980" s="424"/>
      <c r="AL980" s="424"/>
      <c r="AM980" s="317">
        <f>SUM(Y980:AL980)</f>
        <v>0</v>
      </c>
    </row>
    <row r="981" spans="1:39" ht="15" hidden="1" customHeight="1" outlineLevel="1">
      <c r="A981" s="554"/>
      <c r="B981" s="315" t="s">
        <v>349</v>
      </c>
      <c r="C981" s="312" t="s">
        <v>164</v>
      </c>
      <c r="D981" s="316"/>
      <c r="E981" s="316"/>
      <c r="F981" s="316"/>
      <c r="G981" s="316"/>
      <c r="H981" s="316"/>
      <c r="I981" s="316"/>
      <c r="J981" s="316"/>
      <c r="K981" s="316"/>
      <c r="L981" s="316"/>
      <c r="M981" s="316"/>
      <c r="N981" s="482"/>
      <c r="O981" s="316"/>
      <c r="P981" s="316"/>
      <c r="Q981" s="316"/>
      <c r="R981" s="316"/>
      <c r="S981" s="316"/>
      <c r="T981" s="316"/>
      <c r="U981" s="316"/>
      <c r="V981" s="316"/>
      <c r="W981" s="316"/>
      <c r="X981" s="316"/>
      <c r="Y981" s="425">
        <f>Y980</f>
        <v>0</v>
      </c>
      <c r="Z981" s="425">
        <f t="shared" ref="Z981" si="2931">Z980</f>
        <v>0</v>
      </c>
      <c r="AA981" s="425">
        <f t="shared" ref="AA981" si="2932">AA980</f>
        <v>0</v>
      </c>
      <c r="AB981" s="425">
        <f t="shared" ref="AB981" si="2933">AB980</f>
        <v>0</v>
      </c>
      <c r="AC981" s="425">
        <f t="shared" ref="AC981" si="2934">AC980</f>
        <v>0</v>
      </c>
      <c r="AD981" s="425">
        <f t="shared" ref="AD981" si="2935">AD980</f>
        <v>0</v>
      </c>
      <c r="AE981" s="425">
        <f t="shared" ref="AE981" si="2936">AE980</f>
        <v>0</v>
      </c>
      <c r="AF981" s="425">
        <f t="shared" ref="AF981" si="2937">AF980</f>
        <v>0</v>
      </c>
      <c r="AG981" s="425">
        <f t="shared" ref="AG981" si="2938">AG980</f>
        <v>0</v>
      </c>
      <c r="AH981" s="425">
        <f t="shared" ref="AH981" si="2939">AH980</f>
        <v>0</v>
      </c>
      <c r="AI981" s="425">
        <f t="shared" ref="AI981" si="2940">AI980</f>
        <v>0</v>
      </c>
      <c r="AJ981" s="425">
        <f t="shared" ref="AJ981" si="2941">AJ980</f>
        <v>0</v>
      </c>
      <c r="AK981" s="425">
        <f t="shared" ref="AK981" si="2942">AK980</f>
        <v>0</v>
      </c>
      <c r="AL981" s="425">
        <f t="shared" ref="AL981" si="2943">AL980</f>
        <v>0</v>
      </c>
      <c r="AM981" s="318"/>
    </row>
    <row r="982" spans="1:39" ht="15" hidden="1" customHeight="1" outlineLevel="1">
      <c r="A982" s="554"/>
      <c r="B982" s="315"/>
      <c r="C982" s="312"/>
      <c r="D982" s="312"/>
      <c r="E982" s="312"/>
      <c r="F982" s="312"/>
      <c r="G982" s="312"/>
      <c r="H982" s="312"/>
      <c r="I982" s="312"/>
      <c r="J982" s="312"/>
      <c r="K982" s="312"/>
      <c r="L982" s="312"/>
      <c r="M982" s="312"/>
      <c r="N982" s="312"/>
      <c r="O982" s="312"/>
      <c r="P982" s="312"/>
      <c r="Q982" s="312"/>
      <c r="R982" s="312"/>
      <c r="S982" s="312"/>
      <c r="T982" s="312"/>
      <c r="U982" s="312"/>
      <c r="V982" s="312"/>
      <c r="W982" s="312"/>
      <c r="X982" s="312"/>
      <c r="Y982" s="436"/>
      <c r="Z982" s="437"/>
      <c r="AA982" s="437"/>
      <c r="AB982" s="437"/>
      <c r="AC982" s="437"/>
      <c r="AD982" s="437"/>
      <c r="AE982" s="437"/>
      <c r="AF982" s="437"/>
      <c r="AG982" s="437"/>
      <c r="AH982" s="437"/>
      <c r="AI982" s="437"/>
      <c r="AJ982" s="437"/>
      <c r="AK982" s="437"/>
      <c r="AL982" s="437"/>
      <c r="AM982" s="318"/>
    </row>
    <row r="983" spans="1:39" ht="15.6" hidden="1" outlineLevel="1">
      <c r="A983" s="554"/>
      <c r="B983" s="340" t="s">
        <v>512</v>
      </c>
      <c r="C983" s="310"/>
      <c r="D983" s="310"/>
      <c r="E983" s="310"/>
      <c r="F983" s="310"/>
      <c r="G983" s="310"/>
      <c r="H983" s="310"/>
      <c r="I983" s="310"/>
      <c r="J983" s="310"/>
      <c r="K983" s="310"/>
      <c r="L983" s="310"/>
      <c r="M983" s="310"/>
      <c r="N983" s="311"/>
      <c r="O983" s="310"/>
      <c r="P983" s="310"/>
      <c r="Q983" s="310"/>
      <c r="R983" s="310"/>
      <c r="S983" s="310"/>
      <c r="T983" s="310"/>
      <c r="U983" s="310"/>
      <c r="V983" s="310"/>
      <c r="W983" s="310"/>
      <c r="X983" s="310"/>
      <c r="Y983" s="428"/>
      <c r="Z983" s="428"/>
      <c r="AA983" s="428"/>
      <c r="AB983" s="428"/>
      <c r="AC983" s="428"/>
      <c r="AD983" s="428"/>
      <c r="AE983" s="428"/>
      <c r="AF983" s="428"/>
      <c r="AG983" s="428"/>
      <c r="AH983" s="428"/>
      <c r="AI983" s="428"/>
      <c r="AJ983" s="428"/>
      <c r="AK983" s="428"/>
      <c r="AL983" s="428"/>
      <c r="AM983" s="313"/>
    </row>
    <row r="984" spans="1:39" ht="15" hidden="1" customHeight="1" outlineLevel="1">
      <c r="A984" s="554">
        <v>6</v>
      </c>
      <c r="B984" s="442" t="s">
        <v>100</v>
      </c>
      <c r="C984" s="312" t="s">
        <v>25</v>
      </c>
      <c r="D984" s="316"/>
      <c r="E984" s="316"/>
      <c r="F984" s="316"/>
      <c r="G984" s="316"/>
      <c r="H984" s="316"/>
      <c r="I984" s="316"/>
      <c r="J984" s="316"/>
      <c r="K984" s="316"/>
      <c r="L984" s="316"/>
      <c r="M984" s="316"/>
      <c r="N984" s="316">
        <v>12</v>
      </c>
      <c r="O984" s="316"/>
      <c r="P984" s="316"/>
      <c r="Q984" s="316"/>
      <c r="R984" s="316"/>
      <c r="S984" s="316"/>
      <c r="T984" s="316"/>
      <c r="U984" s="316"/>
      <c r="V984" s="316"/>
      <c r="W984" s="316"/>
      <c r="X984" s="316"/>
      <c r="Y984" s="429"/>
      <c r="Z984" s="429"/>
      <c r="AA984" s="429"/>
      <c r="AB984" s="429"/>
      <c r="AC984" s="429"/>
      <c r="AD984" s="429"/>
      <c r="AE984" s="429"/>
      <c r="AF984" s="429"/>
      <c r="AG984" s="429"/>
      <c r="AH984" s="429"/>
      <c r="AI984" s="429"/>
      <c r="AJ984" s="429"/>
      <c r="AK984" s="429"/>
      <c r="AL984" s="429"/>
      <c r="AM984" s="317">
        <f>SUM(Y984:AL984)</f>
        <v>0</v>
      </c>
    </row>
    <row r="985" spans="1:39" ht="15" hidden="1" customHeight="1" outlineLevel="1">
      <c r="A985" s="554"/>
      <c r="B985" s="315" t="s">
        <v>349</v>
      </c>
      <c r="C985" s="312" t="s">
        <v>164</v>
      </c>
      <c r="D985" s="316"/>
      <c r="E985" s="316"/>
      <c r="F985" s="316"/>
      <c r="G985" s="316"/>
      <c r="H985" s="316"/>
      <c r="I985" s="316"/>
      <c r="J985" s="316"/>
      <c r="K985" s="316"/>
      <c r="L985" s="316"/>
      <c r="M985" s="316"/>
      <c r="N985" s="316">
        <f>N984</f>
        <v>12</v>
      </c>
      <c r="O985" s="316"/>
      <c r="P985" s="316"/>
      <c r="Q985" s="316"/>
      <c r="R985" s="316"/>
      <c r="S985" s="316"/>
      <c r="T985" s="316"/>
      <c r="U985" s="316"/>
      <c r="V985" s="316"/>
      <c r="W985" s="316"/>
      <c r="X985" s="316"/>
      <c r="Y985" s="425">
        <f>Y984</f>
        <v>0</v>
      </c>
      <c r="Z985" s="425">
        <f t="shared" ref="Z985" si="2944">Z984</f>
        <v>0</v>
      </c>
      <c r="AA985" s="425">
        <f t="shared" ref="AA985" si="2945">AA984</f>
        <v>0</v>
      </c>
      <c r="AB985" s="425">
        <f t="shared" ref="AB985" si="2946">AB984</f>
        <v>0</v>
      </c>
      <c r="AC985" s="425">
        <f t="shared" ref="AC985" si="2947">AC984</f>
        <v>0</v>
      </c>
      <c r="AD985" s="425">
        <f t="shared" ref="AD985" si="2948">AD984</f>
        <v>0</v>
      </c>
      <c r="AE985" s="425">
        <f t="shared" ref="AE985" si="2949">AE984</f>
        <v>0</v>
      </c>
      <c r="AF985" s="425">
        <f t="shared" ref="AF985" si="2950">AF984</f>
        <v>0</v>
      </c>
      <c r="AG985" s="425">
        <f t="shared" ref="AG985" si="2951">AG984</f>
        <v>0</v>
      </c>
      <c r="AH985" s="425">
        <f t="shared" ref="AH985" si="2952">AH984</f>
        <v>0</v>
      </c>
      <c r="AI985" s="425">
        <f t="shared" ref="AI985" si="2953">AI984</f>
        <v>0</v>
      </c>
      <c r="AJ985" s="425">
        <f t="shared" ref="AJ985" si="2954">AJ984</f>
        <v>0</v>
      </c>
      <c r="AK985" s="425">
        <f t="shared" ref="AK985" si="2955">AK984</f>
        <v>0</v>
      </c>
      <c r="AL985" s="425">
        <f t="shared" ref="AL985" si="2956">AL984</f>
        <v>0</v>
      </c>
      <c r="AM985" s="332"/>
    </row>
    <row r="986" spans="1:39" ht="15" hidden="1" customHeight="1" outlineLevel="1">
      <c r="A986" s="554"/>
      <c r="B986" s="331"/>
      <c r="C986" s="333"/>
      <c r="D986" s="312"/>
      <c r="E986" s="312"/>
      <c r="F986" s="312"/>
      <c r="G986" s="312"/>
      <c r="H986" s="312"/>
      <c r="I986" s="312"/>
      <c r="J986" s="312"/>
      <c r="K986" s="312"/>
      <c r="L986" s="312"/>
      <c r="M986" s="312"/>
      <c r="N986" s="312"/>
      <c r="O986" s="312"/>
      <c r="P986" s="312"/>
      <c r="Q986" s="312"/>
      <c r="R986" s="312"/>
      <c r="S986" s="312"/>
      <c r="T986" s="312"/>
      <c r="U986" s="312"/>
      <c r="V986" s="312"/>
      <c r="W986" s="312"/>
      <c r="X986" s="312"/>
      <c r="Y986" s="430"/>
      <c r="Z986" s="430"/>
      <c r="AA986" s="430"/>
      <c r="AB986" s="430"/>
      <c r="AC986" s="430"/>
      <c r="AD986" s="430"/>
      <c r="AE986" s="430"/>
      <c r="AF986" s="430"/>
      <c r="AG986" s="430"/>
      <c r="AH986" s="430"/>
      <c r="AI986" s="430"/>
      <c r="AJ986" s="430"/>
      <c r="AK986" s="430"/>
      <c r="AL986" s="430"/>
      <c r="AM986" s="334"/>
    </row>
    <row r="987" spans="1:39" ht="15" hidden="1" customHeight="1" outlineLevel="1">
      <c r="A987" s="554">
        <v>7</v>
      </c>
      <c r="B987" s="442" t="s">
        <v>101</v>
      </c>
      <c r="C987" s="312" t="s">
        <v>25</v>
      </c>
      <c r="D987" s="316"/>
      <c r="E987" s="316"/>
      <c r="F987" s="316"/>
      <c r="G987" s="316"/>
      <c r="H987" s="316"/>
      <c r="I987" s="316"/>
      <c r="J987" s="316"/>
      <c r="K987" s="316"/>
      <c r="L987" s="316"/>
      <c r="M987" s="316"/>
      <c r="N987" s="316">
        <v>12</v>
      </c>
      <c r="O987" s="316"/>
      <c r="P987" s="316"/>
      <c r="Q987" s="316"/>
      <c r="R987" s="316"/>
      <c r="S987" s="316"/>
      <c r="T987" s="316"/>
      <c r="U987" s="316"/>
      <c r="V987" s="316"/>
      <c r="W987" s="316"/>
      <c r="X987" s="316"/>
      <c r="Y987" s="429"/>
      <c r="Z987" s="429"/>
      <c r="AA987" s="429"/>
      <c r="AB987" s="429"/>
      <c r="AC987" s="429"/>
      <c r="AD987" s="429"/>
      <c r="AE987" s="429"/>
      <c r="AF987" s="429"/>
      <c r="AG987" s="429"/>
      <c r="AH987" s="429"/>
      <c r="AI987" s="429"/>
      <c r="AJ987" s="429"/>
      <c r="AK987" s="429"/>
      <c r="AL987" s="429"/>
      <c r="AM987" s="317">
        <f>SUM(Y987:AL987)</f>
        <v>0</v>
      </c>
    </row>
    <row r="988" spans="1:39" ht="15" hidden="1" customHeight="1" outlineLevel="1">
      <c r="A988" s="554"/>
      <c r="B988" s="315" t="s">
        <v>349</v>
      </c>
      <c r="C988" s="312" t="s">
        <v>164</v>
      </c>
      <c r="D988" s="316"/>
      <c r="E988" s="316"/>
      <c r="F988" s="316"/>
      <c r="G988" s="316"/>
      <c r="H988" s="316"/>
      <c r="I988" s="316"/>
      <c r="J988" s="316"/>
      <c r="K988" s="316"/>
      <c r="L988" s="316"/>
      <c r="M988" s="316"/>
      <c r="N988" s="316">
        <f>N987</f>
        <v>12</v>
      </c>
      <c r="O988" s="316"/>
      <c r="P988" s="316"/>
      <c r="Q988" s="316"/>
      <c r="R988" s="316"/>
      <c r="S988" s="316"/>
      <c r="T988" s="316"/>
      <c r="U988" s="316"/>
      <c r="V988" s="316"/>
      <c r="W988" s="316"/>
      <c r="X988" s="316"/>
      <c r="Y988" s="425">
        <f>Y987</f>
        <v>0</v>
      </c>
      <c r="Z988" s="425">
        <f t="shared" ref="Z988" si="2957">Z987</f>
        <v>0</v>
      </c>
      <c r="AA988" s="425">
        <f t="shared" ref="AA988" si="2958">AA987</f>
        <v>0</v>
      </c>
      <c r="AB988" s="425">
        <f t="shared" ref="AB988" si="2959">AB987</f>
        <v>0</v>
      </c>
      <c r="AC988" s="425">
        <f t="shared" ref="AC988" si="2960">AC987</f>
        <v>0</v>
      </c>
      <c r="AD988" s="425">
        <f t="shared" ref="AD988" si="2961">AD987</f>
        <v>0</v>
      </c>
      <c r="AE988" s="425">
        <f t="shared" ref="AE988" si="2962">AE987</f>
        <v>0</v>
      </c>
      <c r="AF988" s="425">
        <f t="shared" ref="AF988" si="2963">AF987</f>
        <v>0</v>
      </c>
      <c r="AG988" s="425">
        <f t="shared" ref="AG988" si="2964">AG987</f>
        <v>0</v>
      </c>
      <c r="AH988" s="425">
        <f t="shared" ref="AH988" si="2965">AH987</f>
        <v>0</v>
      </c>
      <c r="AI988" s="425">
        <f t="shared" ref="AI988" si="2966">AI987</f>
        <v>0</v>
      </c>
      <c r="AJ988" s="425">
        <f t="shared" ref="AJ988" si="2967">AJ987</f>
        <v>0</v>
      </c>
      <c r="AK988" s="425">
        <f t="shared" ref="AK988" si="2968">AK987</f>
        <v>0</v>
      </c>
      <c r="AL988" s="425">
        <f t="shared" ref="AL988" si="2969">AL987</f>
        <v>0</v>
      </c>
      <c r="AM988" s="332"/>
    </row>
    <row r="989" spans="1:39" ht="15" hidden="1" customHeight="1" outlineLevel="1">
      <c r="A989" s="554"/>
      <c r="B989" s="335"/>
      <c r="C989" s="333"/>
      <c r="D989" s="312"/>
      <c r="E989" s="312"/>
      <c r="F989" s="312"/>
      <c r="G989" s="312"/>
      <c r="H989" s="312"/>
      <c r="I989" s="312"/>
      <c r="J989" s="312"/>
      <c r="K989" s="312"/>
      <c r="L989" s="312"/>
      <c r="M989" s="312"/>
      <c r="N989" s="312"/>
      <c r="O989" s="312"/>
      <c r="P989" s="312"/>
      <c r="Q989" s="312"/>
      <c r="R989" s="312"/>
      <c r="S989" s="312"/>
      <c r="T989" s="312"/>
      <c r="U989" s="312"/>
      <c r="V989" s="312"/>
      <c r="W989" s="312"/>
      <c r="X989" s="312"/>
      <c r="Y989" s="430"/>
      <c r="Z989" s="431"/>
      <c r="AA989" s="430"/>
      <c r="AB989" s="430"/>
      <c r="AC989" s="430"/>
      <c r="AD989" s="430"/>
      <c r="AE989" s="430"/>
      <c r="AF989" s="430"/>
      <c r="AG989" s="430"/>
      <c r="AH989" s="430"/>
      <c r="AI989" s="430"/>
      <c r="AJ989" s="430"/>
      <c r="AK989" s="430"/>
      <c r="AL989" s="430"/>
      <c r="AM989" s="334"/>
    </row>
    <row r="990" spans="1:39" ht="15" hidden="1" customHeight="1" outlineLevel="1">
      <c r="A990" s="554">
        <v>8</v>
      </c>
      <c r="B990" s="442" t="s">
        <v>102</v>
      </c>
      <c r="C990" s="312" t="s">
        <v>25</v>
      </c>
      <c r="D990" s="316"/>
      <c r="E990" s="316"/>
      <c r="F990" s="316"/>
      <c r="G990" s="316"/>
      <c r="H990" s="316"/>
      <c r="I990" s="316"/>
      <c r="J990" s="316"/>
      <c r="K990" s="316"/>
      <c r="L990" s="316"/>
      <c r="M990" s="316"/>
      <c r="N990" s="316">
        <v>12</v>
      </c>
      <c r="O990" s="316"/>
      <c r="P990" s="316"/>
      <c r="Q990" s="316"/>
      <c r="R990" s="316"/>
      <c r="S990" s="316"/>
      <c r="T990" s="316"/>
      <c r="U990" s="316"/>
      <c r="V990" s="316"/>
      <c r="W990" s="316"/>
      <c r="X990" s="316"/>
      <c r="Y990" s="429"/>
      <c r="Z990" s="429"/>
      <c r="AA990" s="429"/>
      <c r="AB990" s="429"/>
      <c r="AC990" s="429"/>
      <c r="AD990" s="429"/>
      <c r="AE990" s="429"/>
      <c r="AF990" s="429"/>
      <c r="AG990" s="429"/>
      <c r="AH990" s="429"/>
      <c r="AI990" s="429"/>
      <c r="AJ990" s="429"/>
      <c r="AK990" s="429"/>
      <c r="AL990" s="429"/>
      <c r="AM990" s="317">
        <f>SUM(Y990:AL990)</f>
        <v>0</v>
      </c>
    </row>
    <row r="991" spans="1:39" ht="15" hidden="1" customHeight="1" outlineLevel="1">
      <c r="A991" s="554"/>
      <c r="B991" s="315" t="s">
        <v>349</v>
      </c>
      <c r="C991" s="312" t="s">
        <v>164</v>
      </c>
      <c r="D991" s="316"/>
      <c r="E991" s="316"/>
      <c r="F991" s="316"/>
      <c r="G991" s="316"/>
      <c r="H991" s="316"/>
      <c r="I991" s="316"/>
      <c r="J991" s="316"/>
      <c r="K991" s="316"/>
      <c r="L991" s="316"/>
      <c r="M991" s="316"/>
      <c r="N991" s="316">
        <f>N990</f>
        <v>12</v>
      </c>
      <c r="O991" s="316"/>
      <c r="P991" s="316"/>
      <c r="Q991" s="316"/>
      <c r="R991" s="316"/>
      <c r="S991" s="316"/>
      <c r="T991" s="316"/>
      <c r="U991" s="316"/>
      <c r="V991" s="316"/>
      <c r="W991" s="316"/>
      <c r="X991" s="316"/>
      <c r="Y991" s="425">
        <f>Y990</f>
        <v>0</v>
      </c>
      <c r="Z991" s="425">
        <f t="shared" ref="Z991" si="2970">Z990</f>
        <v>0</v>
      </c>
      <c r="AA991" s="425">
        <f t="shared" ref="AA991" si="2971">AA990</f>
        <v>0</v>
      </c>
      <c r="AB991" s="425">
        <f t="shared" ref="AB991" si="2972">AB990</f>
        <v>0</v>
      </c>
      <c r="AC991" s="425">
        <f t="shared" ref="AC991" si="2973">AC990</f>
        <v>0</v>
      </c>
      <c r="AD991" s="425">
        <f t="shared" ref="AD991" si="2974">AD990</f>
        <v>0</v>
      </c>
      <c r="AE991" s="425">
        <f t="shared" ref="AE991" si="2975">AE990</f>
        <v>0</v>
      </c>
      <c r="AF991" s="425">
        <f t="shared" ref="AF991" si="2976">AF990</f>
        <v>0</v>
      </c>
      <c r="AG991" s="425">
        <f t="shared" ref="AG991" si="2977">AG990</f>
        <v>0</v>
      </c>
      <c r="AH991" s="425">
        <f t="shared" ref="AH991" si="2978">AH990</f>
        <v>0</v>
      </c>
      <c r="AI991" s="425">
        <f t="shared" ref="AI991" si="2979">AI990</f>
        <v>0</v>
      </c>
      <c r="AJ991" s="425">
        <f t="shared" ref="AJ991" si="2980">AJ990</f>
        <v>0</v>
      </c>
      <c r="AK991" s="425">
        <f t="shared" ref="AK991" si="2981">AK990</f>
        <v>0</v>
      </c>
      <c r="AL991" s="425">
        <f t="shared" ref="AL991" si="2982">AL990</f>
        <v>0</v>
      </c>
      <c r="AM991" s="332"/>
    </row>
    <row r="992" spans="1:39" ht="15" hidden="1" customHeight="1" outlineLevel="1">
      <c r="A992" s="554"/>
      <c r="B992" s="335"/>
      <c r="C992" s="333"/>
      <c r="D992" s="337"/>
      <c r="E992" s="337"/>
      <c r="F992" s="337"/>
      <c r="G992" s="337"/>
      <c r="H992" s="337"/>
      <c r="I992" s="337"/>
      <c r="J992" s="337"/>
      <c r="K992" s="337"/>
      <c r="L992" s="337"/>
      <c r="M992" s="337"/>
      <c r="N992" s="312"/>
      <c r="O992" s="337"/>
      <c r="P992" s="337"/>
      <c r="Q992" s="337"/>
      <c r="R992" s="337"/>
      <c r="S992" s="337"/>
      <c r="T992" s="337"/>
      <c r="U992" s="337"/>
      <c r="V992" s="337"/>
      <c r="W992" s="337"/>
      <c r="X992" s="337"/>
      <c r="Y992" s="430"/>
      <c r="Z992" s="431"/>
      <c r="AA992" s="430"/>
      <c r="AB992" s="430"/>
      <c r="AC992" s="430"/>
      <c r="AD992" s="430"/>
      <c r="AE992" s="430"/>
      <c r="AF992" s="430"/>
      <c r="AG992" s="430"/>
      <c r="AH992" s="430"/>
      <c r="AI992" s="430"/>
      <c r="AJ992" s="430"/>
      <c r="AK992" s="430"/>
      <c r="AL992" s="430"/>
      <c r="AM992" s="334"/>
    </row>
    <row r="993" spans="1:39" ht="15" hidden="1" customHeight="1" outlineLevel="1">
      <c r="A993" s="554">
        <v>9</v>
      </c>
      <c r="B993" s="442" t="s">
        <v>103</v>
      </c>
      <c r="C993" s="312" t="s">
        <v>25</v>
      </c>
      <c r="D993" s="316"/>
      <c r="E993" s="316"/>
      <c r="F993" s="316"/>
      <c r="G993" s="316"/>
      <c r="H993" s="316"/>
      <c r="I993" s="316"/>
      <c r="J993" s="316"/>
      <c r="K993" s="316"/>
      <c r="L993" s="316"/>
      <c r="M993" s="316"/>
      <c r="N993" s="316">
        <v>12</v>
      </c>
      <c r="O993" s="316"/>
      <c r="P993" s="316"/>
      <c r="Q993" s="316"/>
      <c r="R993" s="316"/>
      <c r="S993" s="316"/>
      <c r="T993" s="316"/>
      <c r="U993" s="316"/>
      <c r="V993" s="316"/>
      <c r="W993" s="316"/>
      <c r="X993" s="316"/>
      <c r="Y993" s="429"/>
      <c r="Z993" s="429"/>
      <c r="AA993" s="429"/>
      <c r="AB993" s="429"/>
      <c r="AC993" s="429"/>
      <c r="AD993" s="429"/>
      <c r="AE993" s="429"/>
      <c r="AF993" s="429"/>
      <c r="AG993" s="429"/>
      <c r="AH993" s="429"/>
      <c r="AI993" s="429"/>
      <c r="AJ993" s="429"/>
      <c r="AK993" s="429"/>
      <c r="AL993" s="429"/>
      <c r="AM993" s="317">
        <f>SUM(Y993:AL993)</f>
        <v>0</v>
      </c>
    </row>
    <row r="994" spans="1:39" ht="15" hidden="1" customHeight="1" outlineLevel="1">
      <c r="A994" s="554"/>
      <c r="B994" s="315" t="s">
        <v>349</v>
      </c>
      <c r="C994" s="312" t="s">
        <v>164</v>
      </c>
      <c r="D994" s="316"/>
      <c r="E994" s="316"/>
      <c r="F994" s="316"/>
      <c r="G994" s="316"/>
      <c r="H994" s="316"/>
      <c r="I994" s="316"/>
      <c r="J994" s="316"/>
      <c r="K994" s="316"/>
      <c r="L994" s="316"/>
      <c r="M994" s="316"/>
      <c r="N994" s="316">
        <f>N993</f>
        <v>12</v>
      </c>
      <c r="O994" s="316"/>
      <c r="P994" s="316"/>
      <c r="Q994" s="316"/>
      <c r="R994" s="316"/>
      <c r="S994" s="316"/>
      <c r="T994" s="316"/>
      <c r="U994" s="316"/>
      <c r="V994" s="316"/>
      <c r="W994" s="316"/>
      <c r="X994" s="316"/>
      <c r="Y994" s="425">
        <f>Y993</f>
        <v>0</v>
      </c>
      <c r="Z994" s="425">
        <f t="shared" ref="Z994" si="2983">Z993</f>
        <v>0</v>
      </c>
      <c r="AA994" s="425">
        <f t="shared" ref="AA994" si="2984">AA993</f>
        <v>0</v>
      </c>
      <c r="AB994" s="425">
        <f t="shared" ref="AB994" si="2985">AB993</f>
        <v>0</v>
      </c>
      <c r="AC994" s="425">
        <f t="shared" ref="AC994" si="2986">AC993</f>
        <v>0</v>
      </c>
      <c r="AD994" s="425">
        <f t="shared" ref="AD994" si="2987">AD993</f>
        <v>0</v>
      </c>
      <c r="AE994" s="425">
        <f t="shared" ref="AE994" si="2988">AE993</f>
        <v>0</v>
      </c>
      <c r="AF994" s="425">
        <f t="shared" ref="AF994" si="2989">AF993</f>
        <v>0</v>
      </c>
      <c r="AG994" s="425">
        <f t="shared" ref="AG994" si="2990">AG993</f>
        <v>0</v>
      </c>
      <c r="AH994" s="425">
        <f t="shared" ref="AH994" si="2991">AH993</f>
        <v>0</v>
      </c>
      <c r="AI994" s="425">
        <f t="shared" ref="AI994" si="2992">AI993</f>
        <v>0</v>
      </c>
      <c r="AJ994" s="425">
        <f t="shared" ref="AJ994" si="2993">AJ993</f>
        <v>0</v>
      </c>
      <c r="AK994" s="425">
        <f t="shared" ref="AK994" si="2994">AK993</f>
        <v>0</v>
      </c>
      <c r="AL994" s="425">
        <f t="shared" ref="AL994" si="2995">AL993</f>
        <v>0</v>
      </c>
      <c r="AM994" s="332"/>
    </row>
    <row r="995" spans="1:39" ht="15" hidden="1" customHeight="1" outlineLevel="1">
      <c r="A995" s="554"/>
      <c r="B995" s="335"/>
      <c r="C995" s="333"/>
      <c r="D995" s="337"/>
      <c r="E995" s="337"/>
      <c r="F995" s="337"/>
      <c r="G995" s="337"/>
      <c r="H995" s="337"/>
      <c r="I995" s="337"/>
      <c r="J995" s="337"/>
      <c r="K995" s="337"/>
      <c r="L995" s="337"/>
      <c r="M995" s="337"/>
      <c r="N995" s="312"/>
      <c r="O995" s="337"/>
      <c r="P995" s="337"/>
      <c r="Q995" s="337"/>
      <c r="R995" s="337"/>
      <c r="S995" s="337"/>
      <c r="T995" s="337"/>
      <c r="U995" s="337"/>
      <c r="V995" s="337"/>
      <c r="W995" s="337"/>
      <c r="X995" s="337"/>
      <c r="Y995" s="430"/>
      <c r="Z995" s="430"/>
      <c r="AA995" s="430"/>
      <c r="AB995" s="430"/>
      <c r="AC995" s="430"/>
      <c r="AD995" s="430"/>
      <c r="AE995" s="430"/>
      <c r="AF995" s="430"/>
      <c r="AG995" s="430"/>
      <c r="AH995" s="430"/>
      <c r="AI995" s="430"/>
      <c r="AJ995" s="430"/>
      <c r="AK995" s="430"/>
      <c r="AL995" s="430"/>
      <c r="AM995" s="334"/>
    </row>
    <row r="996" spans="1:39" ht="15" hidden="1" customHeight="1" outlineLevel="1">
      <c r="A996" s="554">
        <v>10</v>
      </c>
      <c r="B996" s="442" t="s">
        <v>104</v>
      </c>
      <c r="C996" s="312" t="s">
        <v>25</v>
      </c>
      <c r="D996" s="316"/>
      <c r="E996" s="316"/>
      <c r="F996" s="316"/>
      <c r="G996" s="316"/>
      <c r="H996" s="316"/>
      <c r="I996" s="316"/>
      <c r="J996" s="316"/>
      <c r="K996" s="316"/>
      <c r="L996" s="316"/>
      <c r="M996" s="316"/>
      <c r="N996" s="316">
        <v>3</v>
      </c>
      <c r="O996" s="316"/>
      <c r="P996" s="316"/>
      <c r="Q996" s="316"/>
      <c r="R996" s="316"/>
      <c r="S996" s="316"/>
      <c r="T996" s="316"/>
      <c r="U996" s="316"/>
      <c r="V996" s="316"/>
      <c r="W996" s="316"/>
      <c r="X996" s="316"/>
      <c r="Y996" s="429"/>
      <c r="Z996" s="429"/>
      <c r="AA996" s="429"/>
      <c r="AB996" s="429"/>
      <c r="AC996" s="429"/>
      <c r="AD996" s="429"/>
      <c r="AE996" s="429"/>
      <c r="AF996" s="429"/>
      <c r="AG996" s="429"/>
      <c r="AH996" s="429"/>
      <c r="AI996" s="429"/>
      <c r="AJ996" s="429"/>
      <c r="AK996" s="429"/>
      <c r="AL996" s="429"/>
      <c r="AM996" s="317">
        <f>SUM(Y996:AL996)</f>
        <v>0</v>
      </c>
    </row>
    <row r="997" spans="1:39" ht="15" hidden="1" customHeight="1" outlineLevel="1">
      <c r="A997" s="554"/>
      <c r="B997" s="315" t="s">
        <v>349</v>
      </c>
      <c r="C997" s="312" t="s">
        <v>164</v>
      </c>
      <c r="D997" s="316"/>
      <c r="E997" s="316"/>
      <c r="F997" s="316"/>
      <c r="G997" s="316"/>
      <c r="H997" s="316"/>
      <c r="I997" s="316"/>
      <c r="J997" s="316"/>
      <c r="K997" s="316"/>
      <c r="L997" s="316"/>
      <c r="M997" s="316"/>
      <c r="N997" s="316">
        <f>N996</f>
        <v>3</v>
      </c>
      <c r="O997" s="316"/>
      <c r="P997" s="316"/>
      <c r="Q997" s="316"/>
      <c r="R997" s="316"/>
      <c r="S997" s="316"/>
      <c r="T997" s="316"/>
      <c r="U997" s="316"/>
      <c r="V997" s="316"/>
      <c r="W997" s="316"/>
      <c r="X997" s="316"/>
      <c r="Y997" s="425">
        <f>Y996</f>
        <v>0</v>
      </c>
      <c r="Z997" s="425">
        <f t="shared" ref="Z997" si="2996">Z996</f>
        <v>0</v>
      </c>
      <c r="AA997" s="425">
        <f t="shared" ref="AA997" si="2997">AA996</f>
        <v>0</v>
      </c>
      <c r="AB997" s="425">
        <f t="shared" ref="AB997" si="2998">AB996</f>
        <v>0</v>
      </c>
      <c r="AC997" s="425">
        <f t="shared" ref="AC997" si="2999">AC996</f>
        <v>0</v>
      </c>
      <c r="AD997" s="425">
        <f t="shared" ref="AD997" si="3000">AD996</f>
        <v>0</v>
      </c>
      <c r="AE997" s="425">
        <f t="shared" ref="AE997" si="3001">AE996</f>
        <v>0</v>
      </c>
      <c r="AF997" s="425">
        <f t="shared" ref="AF997" si="3002">AF996</f>
        <v>0</v>
      </c>
      <c r="AG997" s="425">
        <f t="shared" ref="AG997" si="3003">AG996</f>
        <v>0</v>
      </c>
      <c r="AH997" s="425">
        <f t="shared" ref="AH997" si="3004">AH996</f>
        <v>0</v>
      </c>
      <c r="AI997" s="425">
        <f t="shared" ref="AI997" si="3005">AI996</f>
        <v>0</v>
      </c>
      <c r="AJ997" s="425">
        <f t="shared" ref="AJ997" si="3006">AJ996</f>
        <v>0</v>
      </c>
      <c r="AK997" s="425">
        <f t="shared" ref="AK997" si="3007">AK996</f>
        <v>0</v>
      </c>
      <c r="AL997" s="425">
        <f t="shared" ref="AL997" si="3008">AL996</f>
        <v>0</v>
      </c>
      <c r="AM997" s="332"/>
    </row>
    <row r="998" spans="1:39" ht="15" hidden="1" customHeight="1" outlineLevel="1">
      <c r="A998" s="554"/>
      <c r="B998" s="335"/>
      <c r="C998" s="333"/>
      <c r="D998" s="337"/>
      <c r="E998" s="337"/>
      <c r="F998" s="337"/>
      <c r="G998" s="337"/>
      <c r="H998" s="337"/>
      <c r="I998" s="337"/>
      <c r="J998" s="337"/>
      <c r="K998" s="337"/>
      <c r="L998" s="337"/>
      <c r="M998" s="337"/>
      <c r="N998" s="312"/>
      <c r="O998" s="337"/>
      <c r="P998" s="337"/>
      <c r="Q998" s="337"/>
      <c r="R998" s="337"/>
      <c r="S998" s="337"/>
      <c r="T998" s="337"/>
      <c r="U998" s="337"/>
      <c r="V998" s="337"/>
      <c r="W998" s="337"/>
      <c r="X998" s="337"/>
      <c r="Y998" s="430"/>
      <c r="Z998" s="431"/>
      <c r="AA998" s="430"/>
      <c r="AB998" s="430"/>
      <c r="AC998" s="430"/>
      <c r="AD998" s="430"/>
      <c r="AE998" s="430"/>
      <c r="AF998" s="430"/>
      <c r="AG998" s="430"/>
      <c r="AH998" s="430"/>
      <c r="AI998" s="430"/>
      <c r="AJ998" s="430"/>
      <c r="AK998" s="430"/>
      <c r="AL998" s="430"/>
      <c r="AM998" s="334"/>
    </row>
    <row r="999" spans="1:39" ht="15" hidden="1" customHeight="1" outlineLevel="1">
      <c r="A999" s="554"/>
      <c r="B999" s="309" t="s">
        <v>10</v>
      </c>
      <c r="C999" s="310"/>
      <c r="D999" s="310"/>
      <c r="E999" s="310"/>
      <c r="F999" s="310"/>
      <c r="G999" s="310"/>
      <c r="H999" s="310"/>
      <c r="I999" s="310"/>
      <c r="J999" s="310"/>
      <c r="K999" s="310"/>
      <c r="L999" s="310"/>
      <c r="M999" s="310"/>
      <c r="N999" s="311"/>
      <c r="O999" s="310"/>
      <c r="P999" s="310"/>
      <c r="Q999" s="310"/>
      <c r="R999" s="310"/>
      <c r="S999" s="310"/>
      <c r="T999" s="310"/>
      <c r="U999" s="310"/>
      <c r="V999" s="310"/>
      <c r="W999" s="310"/>
      <c r="X999" s="310"/>
      <c r="Y999" s="428"/>
      <c r="Z999" s="428"/>
      <c r="AA999" s="428"/>
      <c r="AB999" s="428"/>
      <c r="AC999" s="428"/>
      <c r="AD999" s="428"/>
      <c r="AE999" s="428"/>
      <c r="AF999" s="428"/>
      <c r="AG999" s="428"/>
      <c r="AH999" s="428"/>
      <c r="AI999" s="428"/>
      <c r="AJ999" s="428"/>
      <c r="AK999" s="428"/>
      <c r="AL999" s="428"/>
      <c r="AM999" s="313"/>
    </row>
    <row r="1000" spans="1:39" ht="15" hidden="1" customHeight="1" outlineLevel="1">
      <c r="A1000" s="554">
        <v>11</v>
      </c>
      <c r="B1000" s="442" t="s">
        <v>105</v>
      </c>
      <c r="C1000" s="312" t="s">
        <v>25</v>
      </c>
      <c r="D1000" s="316"/>
      <c r="E1000" s="316"/>
      <c r="F1000" s="316"/>
      <c r="G1000" s="316"/>
      <c r="H1000" s="316"/>
      <c r="I1000" s="316"/>
      <c r="J1000" s="316"/>
      <c r="K1000" s="316"/>
      <c r="L1000" s="316"/>
      <c r="M1000" s="316"/>
      <c r="N1000" s="316">
        <v>12</v>
      </c>
      <c r="O1000" s="316"/>
      <c r="P1000" s="316"/>
      <c r="Q1000" s="316"/>
      <c r="R1000" s="316"/>
      <c r="S1000" s="316"/>
      <c r="T1000" s="316"/>
      <c r="U1000" s="316"/>
      <c r="V1000" s="316"/>
      <c r="W1000" s="316"/>
      <c r="X1000" s="316"/>
      <c r="Y1000" s="440"/>
      <c r="Z1000" s="429"/>
      <c r="AA1000" s="429"/>
      <c r="AB1000" s="429"/>
      <c r="AC1000" s="429"/>
      <c r="AD1000" s="429"/>
      <c r="AE1000" s="429"/>
      <c r="AF1000" s="429"/>
      <c r="AG1000" s="429"/>
      <c r="AH1000" s="429"/>
      <c r="AI1000" s="429"/>
      <c r="AJ1000" s="429"/>
      <c r="AK1000" s="429"/>
      <c r="AL1000" s="429"/>
      <c r="AM1000" s="317">
        <f>SUM(Y1000:AL1000)</f>
        <v>0</v>
      </c>
    </row>
    <row r="1001" spans="1:39" ht="15" hidden="1" customHeight="1" outlineLevel="1">
      <c r="A1001" s="554"/>
      <c r="B1001" s="315" t="s">
        <v>349</v>
      </c>
      <c r="C1001" s="312" t="s">
        <v>164</v>
      </c>
      <c r="D1001" s="316"/>
      <c r="E1001" s="316"/>
      <c r="F1001" s="316"/>
      <c r="G1001" s="316"/>
      <c r="H1001" s="316"/>
      <c r="I1001" s="316"/>
      <c r="J1001" s="316"/>
      <c r="K1001" s="316"/>
      <c r="L1001" s="316"/>
      <c r="M1001" s="316"/>
      <c r="N1001" s="316">
        <f>N1000</f>
        <v>12</v>
      </c>
      <c r="O1001" s="316"/>
      <c r="P1001" s="316"/>
      <c r="Q1001" s="316"/>
      <c r="R1001" s="316"/>
      <c r="S1001" s="316"/>
      <c r="T1001" s="316"/>
      <c r="U1001" s="316"/>
      <c r="V1001" s="316"/>
      <c r="W1001" s="316"/>
      <c r="X1001" s="316"/>
      <c r="Y1001" s="425">
        <f>Y1000</f>
        <v>0</v>
      </c>
      <c r="Z1001" s="425">
        <f t="shared" ref="Z1001" si="3009">Z1000</f>
        <v>0</v>
      </c>
      <c r="AA1001" s="425">
        <f t="shared" ref="AA1001" si="3010">AA1000</f>
        <v>0</v>
      </c>
      <c r="AB1001" s="425">
        <f t="shared" ref="AB1001" si="3011">AB1000</f>
        <v>0</v>
      </c>
      <c r="AC1001" s="425">
        <f t="shared" ref="AC1001" si="3012">AC1000</f>
        <v>0</v>
      </c>
      <c r="AD1001" s="425">
        <f t="shared" ref="AD1001" si="3013">AD1000</f>
        <v>0</v>
      </c>
      <c r="AE1001" s="425">
        <f t="shared" ref="AE1001" si="3014">AE1000</f>
        <v>0</v>
      </c>
      <c r="AF1001" s="425">
        <f t="shared" ref="AF1001" si="3015">AF1000</f>
        <v>0</v>
      </c>
      <c r="AG1001" s="425">
        <f t="shared" ref="AG1001" si="3016">AG1000</f>
        <v>0</v>
      </c>
      <c r="AH1001" s="425">
        <f t="shared" ref="AH1001" si="3017">AH1000</f>
        <v>0</v>
      </c>
      <c r="AI1001" s="425">
        <f t="shared" ref="AI1001" si="3018">AI1000</f>
        <v>0</v>
      </c>
      <c r="AJ1001" s="425">
        <f t="shared" ref="AJ1001" si="3019">AJ1000</f>
        <v>0</v>
      </c>
      <c r="AK1001" s="425">
        <f t="shared" ref="AK1001" si="3020">AK1000</f>
        <v>0</v>
      </c>
      <c r="AL1001" s="425">
        <f t="shared" ref="AL1001" si="3021">AL1000</f>
        <v>0</v>
      </c>
      <c r="AM1001" s="318"/>
    </row>
    <row r="1002" spans="1:39" ht="15" hidden="1" customHeight="1" outlineLevel="1">
      <c r="A1002" s="554"/>
      <c r="B1002" s="336"/>
      <c r="C1002" s="326"/>
      <c r="D1002" s="312"/>
      <c r="E1002" s="312"/>
      <c r="F1002" s="312"/>
      <c r="G1002" s="312"/>
      <c r="H1002" s="312"/>
      <c r="I1002" s="312"/>
      <c r="J1002" s="312"/>
      <c r="K1002" s="312"/>
      <c r="L1002" s="312"/>
      <c r="M1002" s="312"/>
      <c r="N1002" s="312"/>
      <c r="O1002" s="312"/>
      <c r="P1002" s="312"/>
      <c r="Q1002" s="312"/>
      <c r="R1002" s="312"/>
      <c r="S1002" s="312"/>
      <c r="T1002" s="312"/>
      <c r="U1002" s="312"/>
      <c r="V1002" s="312"/>
      <c r="W1002" s="312"/>
      <c r="X1002" s="312"/>
      <c r="Y1002" s="426"/>
      <c r="Z1002" s="435"/>
      <c r="AA1002" s="435"/>
      <c r="AB1002" s="435"/>
      <c r="AC1002" s="435"/>
      <c r="AD1002" s="435"/>
      <c r="AE1002" s="435"/>
      <c r="AF1002" s="435"/>
      <c r="AG1002" s="435"/>
      <c r="AH1002" s="435"/>
      <c r="AI1002" s="435"/>
      <c r="AJ1002" s="435"/>
      <c r="AK1002" s="435"/>
      <c r="AL1002" s="435"/>
      <c r="AM1002" s="327"/>
    </row>
    <row r="1003" spans="1:39" ht="28.5" hidden="1" customHeight="1" outlineLevel="1">
      <c r="A1003" s="554">
        <v>12</v>
      </c>
      <c r="B1003" s="442" t="s">
        <v>106</v>
      </c>
      <c r="C1003" s="312" t="s">
        <v>25</v>
      </c>
      <c r="D1003" s="316"/>
      <c r="E1003" s="316"/>
      <c r="F1003" s="316"/>
      <c r="G1003" s="316"/>
      <c r="H1003" s="316"/>
      <c r="I1003" s="316"/>
      <c r="J1003" s="316"/>
      <c r="K1003" s="316"/>
      <c r="L1003" s="316"/>
      <c r="M1003" s="316"/>
      <c r="N1003" s="316">
        <v>12</v>
      </c>
      <c r="O1003" s="316"/>
      <c r="P1003" s="316"/>
      <c r="Q1003" s="316"/>
      <c r="R1003" s="316"/>
      <c r="S1003" s="316"/>
      <c r="T1003" s="316"/>
      <c r="U1003" s="316"/>
      <c r="V1003" s="316"/>
      <c r="W1003" s="316"/>
      <c r="X1003" s="316"/>
      <c r="Y1003" s="424"/>
      <c r="Z1003" s="429"/>
      <c r="AA1003" s="429"/>
      <c r="AB1003" s="429"/>
      <c r="AC1003" s="429"/>
      <c r="AD1003" s="429"/>
      <c r="AE1003" s="429"/>
      <c r="AF1003" s="429"/>
      <c r="AG1003" s="429"/>
      <c r="AH1003" s="429"/>
      <c r="AI1003" s="429"/>
      <c r="AJ1003" s="429"/>
      <c r="AK1003" s="429"/>
      <c r="AL1003" s="429"/>
      <c r="AM1003" s="317">
        <f>SUM(Y1003:AL1003)</f>
        <v>0</v>
      </c>
    </row>
    <row r="1004" spans="1:39" ht="15" hidden="1" customHeight="1" outlineLevel="1">
      <c r="A1004" s="554"/>
      <c r="B1004" s="315" t="s">
        <v>349</v>
      </c>
      <c r="C1004" s="312" t="s">
        <v>164</v>
      </c>
      <c r="D1004" s="316"/>
      <c r="E1004" s="316"/>
      <c r="F1004" s="316"/>
      <c r="G1004" s="316"/>
      <c r="H1004" s="316"/>
      <c r="I1004" s="316"/>
      <c r="J1004" s="316"/>
      <c r="K1004" s="316"/>
      <c r="L1004" s="316"/>
      <c r="M1004" s="316"/>
      <c r="N1004" s="316">
        <f>N1003</f>
        <v>12</v>
      </c>
      <c r="O1004" s="316"/>
      <c r="P1004" s="316"/>
      <c r="Q1004" s="316"/>
      <c r="R1004" s="316"/>
      <c r="S1004" s="316"/>
      <c r="T1004" s="316"/>
      <c r="U1004" s="316"/>
      <c r="V1004" s="316"/>
      <c r="W1004" s="316"/>
      <c r="X1004" s="316"/>
      <c r="Y1004" s="425">
        <f>Y1003</f>
        <v>0</v>
      </c>
      <c r="Z1004" s="425">
        <f t="shared" ref="Z1004" si="3022">Z1003</f>
        <v>0</v>
      </c>
      <c r="AA1004" s="425">
        <f t="shared" ref="AA1004" si="3023">AA1003</f>
        <v>0</v>
      </c>
      <c r="AB1004" s="425">
        <f t="shared" ref="AB1004" si="3024">AB1003</f>
        <v>0</v>
      </c>
      <c r="AC1004" s="425">
        <f t="shared" ref="AC1004" si="3025">AC1003</f>
        <v>0</v>
      </c>
      <c r="AD1004" s="425">
        <f t="shared" ref="AD1004" si="3026">AD1003</f>
        <v>0</v>
      </c>
      <c r="AE1004" s="425">
        <f t="shared" ref="AE1004" si="3027">AE1003</f>
        <v>0</v>
      </c>
      <c r="AF1004" s="425">
        <f t="shared" ref="AF1004" si="3028">AF1003</f>
        <v>0</v>
      </c>
      <c r="AG1004" s="425">
        <f t="shared" ref="AG1004" si="3029">AG1003</f>
        <v>0</v>
      </c>
      <c r="AH1004" s="425">
        <f t="shared" ref="AH1004" si="3030">AH1003</f>
        <v>0</v>
      </c>
      <c r="AI1004" s="425">
        <f t="shared" ref="AI1004" si="3031">AI1003</f>
        <v>0</v>
      </c>
      <c r="AJ1004" s="425">
        <f t="shared" ref="AJ1004" si="3032">AJ1003</f>
        <v>0</v>
      </c>
      <c r="AK1004" s="425">
        <f t="shared" ref="AK1004" si="3033">AK1003</f>
        <v>0</v>
      </c>
      <c r="AL1004" s="425">
        <f t="shared" ref="AL1004" si="3034">AL1003</f>
        <v>0</v>
      </c>
      <c r="AM1004" s="318"/>
    </row>
    <row r="1005" spans="1:39" ht="15" hidden="1" customHeight="1" outlineLevel="1">
      <c r="A1005" s="554"/>
      <c r="B1005" s="336"/>
      <c r="C1005" s="326"/>
      <c r="D1005" s="312"/>
      <c r="E1005" s="312"/>
      <c r="F1005" s="312"/>
      <c r="G1005" s="312"/>
      <c r="H1005" s="312"/>
      <c r="I1005" s="312"/>
      <c r="J1005" s="312"/>
      <c r="K1005" s="312"/>
      <c r="L1005" s="312"/>
      <c r="M1005" s="312"/>
      <c r="N1005" s="312"/>
      <c r="O1005" s="312"/>
      <c r="P1005" s="312"/>
      <c r="Q1005" s="312"/>
      <c r="R1005" s="312"/>
      <c r="S1005" s="312"/>
      <c r="T1005" s="312"/>
      <c r="U1005" s="312"/>
      <c r="V1005" s="312"/>
      <c r="W1005" s="312"/>
      <c r="X1005" s="312"/>
      <c r="Y1005" s="436"/>
      <c r="Z1005" s="436"/>
      <c r="AA1005" s="426"/>
      <c r="AB1005" s="426"/>
      <c r="AC1005" s="426"/>
      <c r="AD1005" s="426"/>
      <c r="AE1005" s="426"/>
      <c r="AF1005" s="426"/>
      <c r="AG1005" s="426"/>
      <c r="AH1005" s="426"/>
      <c r="AI1005" s="426"/>
      <c r="AJ1005" s="426"/>
      <c r="AK1005" s="426"/>
      <c r="AL1005" s="426"/>
      <c r="AM1005" s="327"/>
    </row>
    <row r="1006" spans="1:39" ht="15" hidden="1" customHeight="1" outlineLevel="1">
      <c r="A1006" s="554">
        <v>13</v>
      </c>
      <c r="B1006" s="442" t="s">
        <v>107</v>
      </c>
      <c r="C1006" s="312" t="s">
        <v>25</v>
      </c>
      <c r="D1006" s="316"/>
      <c r="E1006" s="316"/>
      <c r="F1006" s="316"/>
      <c r="G1006" s="316"/>
      <c r="H1006" s="316"/>
      <c r="I1006" s="316"/>
      <c r="J1006" s="316"/>
      <c r="K1006" s="316"/>
      <c r="L1006" s="316"/>
      <c r="M1006" s="316"/>
      <c r="N1006" s="316">
        <v>12</v>
      </c>
      <c r="O1006" s="316"/>
      <c r="P1006" s="316"/>
      <c r="Q1006" s="316"/>
      <c r="R1006" s="316"/>
      <c r="S1006" s="316"/>
      <c r="T1006" s="316"/>
      <c r="U1006" s="316"/>
      <c r="V1006" s="316"/>
      <c r="W1006" s="316"/>
      <c r="X1006" s="316"/>
      <c r="Y1006" s="424"/>
      <c r="Z1006" s="429"/>
      <c r="AA1006" s="429"/>
      <c r="AB1006" s="429"/>
      <c r="AC1006" s="429"/>
      <c r="AD1006" s="429"/>
      <c r="AE1006" s="429"/>
      <c r="AF1006" s="429"/>
      <c r="AG1006" s="429"/>
      <c r="AH1006" s="429"/>
      <c r="AI1006" s="429"/>
      <c r="AJ1006" s="429"/>
      <c r="AK1006" s="429"/>
      <c r="AL1006" s="429"/>
      <c r="AM1006" s="317">
        <f>SUM(Y1006:AL1006)</f>
        <v>0</v>
      </c>
    </row>
    <row r="1007" spans="1:39" ht="15" hidden="1" customHeight="1" outlineLevel="1">
      <c r="A1007" s="554"/>
      <c r="B1007" s="315" t="s">
        <v>349</v>
      </c>
      <c r="C1007" s="312" t="s">
        <v>164</v>
      </c>
      <c r="D1007" s="316"/>
      <c r="E1007" s="316"/>
      <c r="F1007" s="316"/>
      <c r="G1007" s="316"/>
      <c r="H1007" s="316"/>
      <c r="I1007" s="316"/>
      <c r="J1007" s="316"/>
      <c r="K1007" s="316"/>
      <c r="L1007" s="316"/>
      <c r="M1007" s="316"/>
      <c r="N1007" s="316">
        <f>N1006</f>
        <v>12</v>
      </c>
      <c r="O1007" s="316"/>
      <c r="P1007" s="316"/>
      <c r="Q1007" s="316"/>
      <c r="R1007" s="316"/>
      <c r="S1007" s="316"/>
      <c r="T1007" s="316"/>
      <c r="U1007" s="316"/>
      <c r="V1007" s="316"/>
      <c r="W1007" s="316"/>
      <c r="X1007" s="316"/>
      <c r="Y1007" s="425">
        <f>Y1006</f>
        <v>0</v>
      </c>
      <c r="Z1007" s="425">
        <f t="shared" ref="Z1007" si="3035">Z1006</f>
        <v>0</v>
      </c>
      <c r="AA1007" s="425">
        <f t="shared" ref="AA1007" si="3036">AA1006</f>
        <v>0</v>
      </c>
      <c r="AB1007" s="425">
        <f t="shared" ref="AB1007" si="3037">AB1006</f>
        <v>0</v>
      </c>
      <c r="AC1007" s="425">
        <f t="shared" ref="AC1007" si="3038">AC1006</f>
        <v>0</v>
      </c>
      <c r="AD1007" s="425">
        <f t="shared" ref="AD1007" si="3039">AD1006</f>
        <v>0</v>
      </c>
      <c r="AE1007" s="425">
        <f t="shared" ref="AE1007" si="3040">AE1006</f>
        <v>0</v>
      </c>
      <c r="AF1007" s="425">
        <f t="shared" ref="AF1007" si="3041">AF1006</f>
        <v>0</v>
      </c>
      <c r="AG1007" s="425">
        <f t="shared" ref="AG1007" si="3042">AG1006</f>
        <v>0</v>
      </c>
      <c r="AH1007" s="425">
        <f t="shared" ref="AH1007" si="3043">AH1006</f>
        <v>0</v>
      </c>
      <c r="AI1007" s="425">
        <f t="shared" ref="AI1007" si="3044">AI1006</f>
        <v>0</v>
      </c>
      <c r="AJ1007" s="425">
        <f t="shared" ref="AJ1007" si="3045">AJ1006</f>
        <v>0</v>
      </c>
      <c r="AK1007" s="425">
        <f t="shared" ref="AK1007" si="3046">AK1006</f>
        <v>0</v>
      </c>
      <c r="AL1007" s="425">
        <f t="shared" ref="AL1007" si="3047">AL1006</f>
        <v>0</v>
      </c>
      <c r="AM1007" s="327"/>
    </row>
    <row r="1008" spans="1:39" ht="15" hidden="1" customHeight="1" outlineLevel="1">
      <c r="A1008" s="554"/>
      <c r="B1008" s="336"/>
      <c r="C1008" s="326"/>
      <c r="D1008" s="312"/>
      <c r="E1008" s="312"/>
      <c r="F1008" s="312"/>
      <c r="G1008" s="312"/>
      <c r="H1008" s="312"/>
      <c r="I1008" s="312"/>
      <c r="J1008" s="312"/>
      <c r="K1008" s="312"/>
      <c r="L1008" s="312"/>
      <c r="M1008" s="312"/>
      <c r="N1008" s="312"/>
      <c r="O1008" s="312"/>
      <c r="P1008" s="312"/>
      <c r="Q1008" s="312"/>
      <c r="R1008" s="312"/>
      <c r="S1008" s="312"/>
      <c r="T1008" s="312"/>
      <c r="U1008" s="312"/>
      <c r="V1008" s="312"/>
      <c r="W1008" s="312"/>
      <c r="X1008" s="312"/>
      <c r="Y1008" s="426"/>
      <c r="Z1008" s="426"/>
      <c r="AA1008" s="426"/>
      <c r="AB1008" s="426"/>
      <c r="AC1008" s="426"/>
      <c r="AD1008" s="426"/>
      <c r="AE1008" s="426"/>
      <c r="AF1008" s="426"/>
      <c r="AG1008" s="426"/>
      <c r="AH1008" s="426"/>
      <c r="AI1008" s="426"/>
      <c r="AJ1008" s="426"/>
      <c r="AK1008" s="426"/>
      <c r="AL1008" s="426"/>
      <c r="AM1008" s="327"/>
    </row>
    <row r="1009" spans="1:39" ht="15" hidden="1" customHeight="1" outlineLevel="1">
      <c r="A1009" s="554"/>
      <c r="B1009" s="309" t="s">
        <v>108</v>
      </c>
      <c r="C1009" s="310"/>
      <c r="D1009" s="311"/>
      <c r="E1009" s="311"/>
      <c r="F1009" s="311"/>
      <c r="G1009" s="311"/>
      <c r="H1009" s="311"/>
      <c r="I1009" s="311"/>
      <c r="J1009" s="311"/>
      <c r="K1009" s="311"/>
      <c r="L1009" s="311"/>
      <c r="M1009" s="311"/>
      <c r="N1009" s="311"/>
      <c r="O1009" s="311"/>
      <c r="P1009" s="310"/>
      <c r="Q1009" s="310"/>
      <c r="R1009" s="310"/>
      <c r="S1009" s="310"/>
      <c r="T1009" s="310"/>
      <c r="U1009" s="310"/>
      <c r="V1009" s="310"/>
      <c r="W1009" s="310"/>
      <c r="X1009" s="310"/>
      <c r="Y1009" s="428"/>
      <c r="Z1009" s="428"/>
      <c r="AA1009" s="428"/>
      <c r="AB1009" s="428"/>
      <c r="AC1009" s="428"/>
      <c r="AD1009" s="428"/>
      <c r="AE1009" s="428"/>
      <c r="AF1009" s="428"/>
      <c r="AG1009" s="428"/>
      <c r="AH1009" s="428"/>
      <c r="AI1009" s="428"/>
      <c r="AJ1009" s="428"/>
      <c r="AK1009" s="428"/>
      <c r="AL1009" s="428"/>
      <c r="AM1009" s="313"/>
    </row>
    <row r="1010" spans="1:39" ht="15" hidden="1" customHeight="1" outlineLevel="1">
      <c r="A1010" s="554">
        <v>14</v>
      </c>
      <c r="B1010" s="336" t="s">
        <v>109</v>
      </c>
      <c r="C1010" s="312" t="s">
        <v>25</v>
      </c>
      <c r="D1010" s="316"/>
      <c r="E1010" s="316"/>
      <c r="F1010" s="316"/>
      <c r="G1010" s="316"/>
      <c r="H1010" s="316"/>
      <c r="I1010" s="316"/>
      <c r="J1010" s="316"/>
      <c r="K1010" s="316"/>
      <c r="L1010" s="316"/>
      <c r="M1010" s="316"/>
      <c r="N1010" s="316">
        <v>12</v>
      </c>
      <c r="O1010" s="316"/>
      <c r="P1010" s="316"/>
      <c r="Q1010" s="316"/>
      <c r="R1010" s="316"/>
      <c r="S1010" s="316"/>
      <c r="T1010" s="316"/>
      <c r="U1010" s="316"/>
      <c r="V1010" s="316"/>
      <c r="W1010" s="316"/>
      <c r="X1010" s="316"/>
      <c r="Y1010" s="424"/>
      <c r="Z1010" s="424"/>
      <c r="AA1010" s="424"/>
      <c r="AB1010" s="424"/>
      <c r="AC1010" s="424"/>
      <c r="AD1010" s="424"/>
      <c r="AE1010" s="424"/>
      <c r="AF1010" s="424"/>
      <c r="AG1010" s="424"/>
      <c r="AH1010" s="424"/>
      <c r="AI1010" s="424"/>
      <c r="AJ1010" s="424"/>
      <c r="AK1010" s="424"/>
      <c r="AL1010" s="424"/>
      <c r="AM1010" s="317">
        <f>SUM(Y1010:AL1010)</f>
        <v>0</v>
      </c>
    </row>
    <row r="1011" spans="1:39" ht="15" hidden="1" customHeight="1" outlineLevel="1">
      <c r="A1011" s="554"/>
      <c r="B1011" s="315" t="s">
        <v>349</v>
      </c>
      <c r="C1011" s="312" t="s">
        <v>164</v>
      </c>
      <c r="D1011" s="316"/>
      <c r="E1011" s="316"/>
      <c r="F1011" s="316"/>
      <c r="G1011" s="316"/>
      <c r="H1011" s="316"/>
      <c r="I1011" s="316"/>
      <c r="J1011" s="316"/>
      <c r="K1011" s="316"/>
      <c r="L1011" s="316"/>
      <c r="M1011" s="316"/>
      <c r="N1011" s="316">
        <f>N1010</f>
        <v>12</v>
      </c>
      <c r="O1011" s="316"/>
      <c r="P1011" s="316"/>
      <c r="Q1011" s="316"/>
      <c r="R1011" s="316"/>
      <c r="S1011" s="316"/>
      <c r="T1011" s="316"/>
      <c r="U1011" s="316"/>
      <c r="V1011" s="316"/>
      <c r="W1011" s="316"/>
      <c r="X1011" s="316"/>
      <c r="Y1011" s="425">
        <f>Y1010</f>
        <v>0</v>
      </c>
      <c r="Z1011" s="425">
        <f t="shared" ref="Z1011" si="3048">Z1010</f>
        <v>0</v>
      </c>
      <c r="AA1011" s="425">
        <f t="shared" ref="AA1011" si="3049">AA1010</f>
        <v>0</v>
      </c>
      <c r="AB1011" s="425">
        <f t="shared" ref="AB1011" si="3050">AB1010</f>
        <v>0</v>
      </c>
      <c r="AC1011" s="425">
        <f t="shared" ref="AC1011" si="3051">AC1010</f>
        <v>0</v>
      </c>
      <c r="AD1011" s="425">
        <f t="shared" ref="AD1011" si="3052">AD1010</f>
        <v>0</v>
      </c>
      <c r="AE1011" s="425">
        <f t="shared" ref="AE1011" si="3053">AE1010</f>
        <v>0</v>
      </c>
      <c r="AF1011" s="425">
        <f t="shared" ref="AF1011" si="3054">AF1010</f>
        <v>0</v>
      </c>
      <c r="AG1011" s="425">
        <f t="shared" ref="AG1011" si="3055">AG1010</f>
        <v>0</v>
      </c>
      <c r="AH1011" s="425">
        <f t="shared" ref="AH1011" si="3056">AH1010</f>
        <v>0</v>
      </c>
      <c r="AI1011" s="425">
        <f t="shared" ref="AI1011" si="3057">AI1010</f>
        <v>0</v>
      </c>
      <c r="AJ1011" s="425">
        <f t="shared" ref="AJ1011" si="3058">AJ1010</f>
        <v>0</v>
      </c>
      <c r="AK1011" s="425">
        <f t="shared" ref="AK1011" si="3059">AK1010</f>
        <v>0</v>
      </c>
      <c r="AL1011" s="425">
        <f t="shared" ref="AL1011" si="3060">AL1010</f>
        <v>0</v>
      </c>
      <c r="AM1011" s="318"/>
    </row>
    <row r="1012" spans="1:39" ht="15" hidden="1" customHeight="1" outlineLevel="1">
      <c r="A1012" s="554"/>
      <c r="B1012" s="336"/>
      <c r="C1012" s="326"/>
      <c r="D1012" s="312"/>
      <c r="E1012" s="312"/>
      <c r="F1012" s="312"/>
      <c r="G1012" s="312"/>
      <c r="H1012" s="312"/>
      <c r="I1012" s="312"/>
      <c r="J1012" s="312"/>
      <c r="K1012" s="312"/>
      <c r="L1012" s="312"/>
      <c r="M1012" s="312"/>
      <c r="N1012" s="482"/>
      <c r="O1012" s="312"/>
      <c r="P1012" s="312"/>
      <c r="Q1012" s="312"/>
      <c r="R1012" s="312"/>
      <c r="S1012" s="312"/>
      <c r="T1012" s="312"/>
      <c r="U1012" s="312"/>
      <c r="V1012" s="312"/>
      <c r="W1012" s="312"/>
      <c r="X1012" s="312"/>
      <c r="Y1012" s="426"/>
      <c r="Z1012" s="426"/>
      <c r="AA1012" s="426"/>
      <c r="AB1012" s="426"/>
      <c r="AC1012" s="426"/>
      <c r="AD1012" s="426"/>
      <c r="AE1012" s="426"/>
      <c r="AF1012" s="426"/>
      <c r="AG1012" s="426"/>
      <c r="AH1012" s="426"/>
      <c r="AI1012" s="426"/>
      <c r="AJ1012" s="426"/>
      <c r="AK1012" s="426"/>
      <c r="AL1012" s="426"/>
      <c r="AM1012" s="327"/>
    </row>
    <row r="1013" spans="1:39" s="330" customFormat="1" ht="15.6" hidden="1" outlineLevel="1">
      <c r="A1013" s="554"/>
      <c r="B1013" s="309" t="s">
        <v>504</v>
      </c>
      <c r="C1013" s="312"/>
      <c r="D1013" s="312"/>
      <c r="E1013" s="312"/>
      <c r="F1013" s="312"/>
      <c r="G1013" s="312"/>
      <c r="H1013" s="312"/>
      <c r="I1013" s="312"/>
      <c r="J1013" s="312"/>
      <c r="K1013" s="312"/>
      <c r="L1013" s="312"/>
      <c r="M1013" s="312"/>
      <c r="N1013" s="312"/>
      <c r="O1013" s="312"/>
      <c r="P1013" s="312"/>
      <c r="Q1013" s="312"/>
      <c r="R1013" s="312"/>
      <c r="S1013" s="312"/>
      <c r="T1013" s="312"/>
      <c r="U1013" s="312"/>
      <c r="V1013" s="312"/>
      <c r="W1013" s="312"/>
      <c r="X1013" s="312"/>
      <c r="Y1013" s="426"/>
      <c r="Z1013" s="426"/>
      <c r="AA1013" s="426"/>
      <c r="AB1013" s="426"/>
      <c r="AC1013" s="426"/>
      <c r="AD1013" s="426"/>
      <c r="AE1013" s="430"/>
      <c r="AF1013" s="430"/>
      <c r="AG1013" s="430"/>
      <c r="AH1013" s="430"/>
      <c r="AI1013" s="430"/>
      <c r="AJ1013" s="430"/>
      <c r="AK1013" s="430"/>
      <c r="AL1013" s="430"/>
      <c r="AM1013" s="540"/>
    </row>
    <row r="1014" spans="1:39" ht="15" hidden="1" outlineLevel="1">
      <c r="A1014" s="554">
        <v>15</v>
      </c>
      <c r="B1014" s="315" t="s">
        <v>509</v>
      </c>
      <c r="C1014" s="312" t="s">
        <v>25</v>
      </c>
      <c r="D1014" s="316"/>
      <c r="E1014" s="316"/>
      <c r="F1014" s="316"/>
      <c r="G1014" s="316"/>
      <c r="H1014" s="316"/>
      <c r="I1014" s="316"/>
      <c r="J1014" s="316"/>
      <c r="K1014" s="316"/>
      <c r="L1014" s="316"/>
      <c r="M1014" s="316"/>
      <c r="N1014" s="316">
        <v>0</v>
      </c>
      <c r="O1014" s="316"/>
      <c r="P1014" s="316"/>
      <c r="Q1014" s="316"/>
      <c r="R1014" s="316"/>
      <c r="S1014" s="316"/>
      <c r="T1014" s="316"/>
      <c r="U1014" s="316"/>
      <c r="V1014" s="316"/>
      <c r="W1014" s="316"/>
      <c r="X1014" s="316"/>
      <c r="Y1014" s="424"/>
      <c r="Z1014" s="424"/>
      <c r="AA1014" s="424"/>
      <c r="AB1014" s="424"/>
      <c r="AC1014" s="424"/>
      <c r="AD1014" s="424"/>
      <c r="AE1014" s="424"/>
      <c r="AF1014" s="424"/>
      <c r="AG1014" s="424"/>
      <c r="AH1014" s="424"/>
      <c r="AI1014" s="424"/>
      <c r="AJ1014" s="424"/>
      <c r="AK1014" s="424"/>
      <c r="AL1014" s="424"/>
      <c r="AM1014" s="317">
        <f>SUM(Y1014:AL1014)</f>
        <v>0</v>
      </c>
    </row>
    <row r="1015" spans="1:39" ht="15" hidden="1" outlineLevel="1">
      <c r="A1015" s="554"/>
      <c r="B1015" s="315" t="s">
        <v>345</v>
      </c>
      <c r="C1015" s="312" t="s">
        <v>164</v>
      </c>
      <c r="D1015" s="316"/>
      <c r="E1015" s="316"/>
      <c r="F1015" s="316"/>
      <c r="G1015" s="316"/>
      <c r="H1015" s="316"/>
      <c r="I1015" s="316"/>
      <c r="J1015" s="316"/>
      <c r="K1015" s="316"/>
      <c r="L1015" s="316"/>
      <c r="M1015" s="316"/>
      <c r="N1015" s="316">
        <f>N1014</f>
        <v>0</v>
      </c>
      <c r="O1015" s="316"/>
      <c r="P1015" s="316"/>
      <c r="Q1015" s="316"/>
      <c r="R1015" s="316"/>
      <c r="S1015" s="316"/>
      <c r="T1015" s="316"/>
      <c r="U1015" s="316"/>
      <c r="V1015" s="316"/>
      <c r="W1015" s="316"/>
      <c r="X1015" s="316"/>
      <c r="Y1015" s="425">
        <f>Y1014</f>
        <v>0</v>
      </c>
      <c r="Z1015" s="425">
        <f>Z1014</f>
        <v>0</v>
      </c>
      <c r="AA1015" s="425">
        <f t="shared" ref="AA1015:AL1015" si="3061">AA1014</f>
        <v>0</v>
      </c>
      <c r="AB1015" s="425">
        <f t="shared" si="3061"/>
        <v>0</v>
      </c>
      <c r="AC1015" s="425">
        <f t="shared" si="3061"/>
        <v>0</v>
      </c>
      <c r="AD1015" s="425">
        <f>AD1014</f>
        <v>0</v>
      </c>
      <c r="AE1015" s="425">
        <f t="shared" si="3061"/>
        <v>0</v>
      </c>
      <c r="AF1015" s="425">
        <f t="shared" si="3061"/>
        <v>0</v>
      </c>
      <c r="AG1015" s="425">
        <f t="shared" si="3061"/>
        <v>0</v>
      </c>
      <c r="AH1015" s="425">
        <f t="shared" si="3061"/>
        <v>0</v>
      </c>
      <c r="AI1015" s="425">
        <f t="shared" si="3061"/>
        <v>0</v>
      </c>
      <c r="AJ1015" s="425">
        <f t="shared" si="3061"/>
        <v>0</v>
      </c>
      <c r="AK1015" s="425">
        <f t="shared" si="3061"/>
        <v>0</v>
      </c>
      <c r="AL1015" s="425">
        <f t="shared" si="3061"/>
        <v>0</v>
      </c>
      <c r="AM1015" s="318"/>
    </row>
    <row r="1016" spans="1:39" ht="15" hidden="1" outlineLevel="1">
      <c r="A1016" s="554"/>
      <c r="B1016" s="336"/>
      <c r="C1016" s="326"/>
      <c r="D1016" s="312"/>
      <c r="E1016" s="312"/>
      <c r="F1016" s="312"/>
      <c r="G1016" s="312"/>
      <c r="H1016" s="312"/>
      <c r="I1016" s="312"/>
      <c r="J1016" s="312"/>
      <c r="K1016" s="312"/>
      <c r="L1016" s="312"/>
      <c r="M1016" s="312"/>
      <c r="N1016" s="312"/>
      <c r="O1016" s="312"/>
      <c r="P1016" s="312"/>
      <c r="Q1016" s="312"/>
      <c r="R1016" s="312"/>
      <c r="S1016" s="312"/>
      <c r="T1016" s="312"/>
      <c r="U1016" s="312"/>
      <c r="V1016" s="312"/>
      <c r="W1016" s="312"/>
      <c r="X1016" s="312"/>
      <c r="Y1016" s="426"/>
      <c r="Z1016" s="426"/>
      <c r="AA1016" s="426"/>
      <c r="AB1016" s="426"/>
      <c r="AC1016" s="426"/>
      <c r="AD1016" s="426"/>
      <c r="AE1016" s="426"/>
      <c r="AF1016" s="426"/>
      <c r="AG1016" s="426"/>
      <c r="AH1016" s="426"/>
      <c r="AI1016" s="426"/>
      <c r="AJ1016" s="426"/>
      <c r="AK1016" s="426"/>
      <c r="AL1016" s="426"/>
      <c r="AM1016" s="327"/>
    </row>
    <row r="1017" spans="1:39" s="304" customFormat="1" ht="15" hidden="1" outlineLevel="1">
      <c r="A1017" s="554">
        <v>16</v>
      </c>
      <c r="B1017" s="345" t="s">
        <v>505</v>
      </c>
      <c r="C1017" s="312" t="s">
        <v>25</v>
      </c>
      <c r="D1017" s="316"/>
      <c r="E1017" s="316"/>
      <c r="F1017" s="316"/>
      <c r="G1017" s="316"/>
      <c r="H1017" s="316"/>
      <c r="I1017" s="316"/>
      <c r="J1017" s="316"/>
      <c r="K1017" s="316"/>
      <c r="L1017" s="316"/>
      <c r="M1017" s="316"/>
      <c r="N1017" s="316">
        <v>0</v>
      </c>
      <c r="O1017" s="316"/>
      <c r="P1017" s="316"/>
      <c r="Q1017" s="316"/>
      <c r="R1017" s="316"/>
      <c r="S1017" s="316"/>
      <c r="T1017" s="316"/>
      <c r="U1017" s="316"/>
      <c r="V1017" s="316"/>
      <c r="W1017" s="316"/>
      <c r="X1017" s="316"/>
      <c r="Y1017" s="424"/>
      <c r="Z1017" s="424"/>
      <c r="AA1017" s="424"/>
      <c r="AB1017" s="424"/>
      <c r="AC1017" s="424"/>
      <c r="AD1017" s="424"/>
      <c r="AE1017" s="424"/>
      <c r="AF1017" s="424"/>
      <c r="AG1017" s="424"/>
      <c r="AH1017" s="424"/>
      <c r="AI1017" s="424"/>
      <c r="AJ1017" s="424"/>
      <c r="AK1017" s="424"/>
      <c r="AL1017" s="424"/>
      <c r="AM1017" s="317">
        <f>SUM(Y1017:AL1017)</f>
        <v>0</v>
      </c>
    </row>
    <row r="1018" spans="1:39" s="304" customFormat="1" ht="15" hidden="1" outlineLevel="1">
      <c r="A1018" s="554"/>
      <c r="B1018" s="315" t="s">
        <v>345</v>
      </c>
      <c r="C1018" s="312" t="s">
        <v>164</v>
      </c>
      <c r="D1018" s="316"/>
      <c r="E1018" s="316"/>
      <c r="F1018" s="316"/>
      <c r="G1018" s="316"/>
      <c r="H1018" s="316"/>
      <c r="I1018" s="316"/>
      <c r="J1018" s="316"/>
      <c r="K1018" s="316"/>
      <c r="L1018" s="316"/>
      <c r="M1018" s="316"/>
      <c r="N1018" s="316">
        <f>N1017</f>
        <v>0</v>
      </c>
      <c r="O1018" s="316"/>
      <c r="P1018" s="316"/>
      <c r="Q1018" s="316"/>
      <c r="R1018" s="316"/>
      <c r="S1018" s="316"/>
      <c r="T1018" s="316"/>
      <c r="U1018" s="316"/>
      <c r="V1018" s="316"/>
      <c r="W1018" s="316"/>
      <c r="X1018" s="316"/>
      <c r="Y1018" s="425">
        <f>Y1017</f>
        <v>0</v>
      </c>
      <c r="Z1018" s="425">
        <f t="shared" ref="Z1018:AK1018" si="3062">Z1017</f>
        <v>0</v>
      </c>
      <c r="AA1018" s="425">
        <f t="shared" si="3062"/>
        <v>0</v>
      </c>
      <c r="AB1018" s="425">
        <f t="shared" si="3062"/>
        <v>0</v>
      </c>
      <c r="AC1018" s="425">
        <f t="shared" si="3062"/>
        <v>0</v>
      </c>
      <c r="AD1018" s="425">
        <f t="shared" si="3062"/>
        <v>0</v>
      </c>
      <c r="AE1018" s="425">
        <f t="shared" si="3062"/>
        <v>0</v>
      </c>
      <c r="AF1018" s="425">
        <f t="shared" si="3062"/>
        <v>0</v>
      </c>
      <c r="AG1018" s="425">
        <f t="shared" si="3062"/>
        <v>0</v>
      </c>
      <c r="AH1018" s="425">
        <f t="shared" si="3062"/>
        <v>0</v>
      </c>
      <c r="AI1018" s="425">
        <f t="shared" si="3062"/>
        <v>0</v>
      </c>
      <c r="AJ1018" s="425">
        <f t="shared" si="3062"/>
        <v>0</v>
      </c>
      <c r="AK1018" s="425">
        <f t="shared" si="3062"/>
        <v>0</v>
      </c>
      <c r="AL1018" s="425">
        <f>AL1017</f>
        <v>0</v>
      </c>
      <c r="AM1018" s="318"/>
    </row>
    <row r="1019" spans="1:39" s="304" customFormat="1" ht="15" hidden="1" outlineLevel="1">
      <c r="A1019" s="554"/>
      <c r="B1019" s="345"/>
      <c r="C1019" s="312"/>
      <c r="D1019" s="312"/>
      <c r="E1019" s="312"/>
      <c r="F1019" s="312"/>
      <c r="G1019" s="312"/>
      <c r="H1019" s="312"/>
      <c r="I1019" s="312"/>
      <c r="J1019" s="312"/>
      <c r="K1019" s="312"/>
      <c r="L1019" s="312"/>
      <c r="M1019" s="312"/>
      <c r="N1019" s="312"/>
      <c r="O1019" s="312"/>
      <c r="P1019" s="312"/>
      <c r="Q1019" s="312"/>
      <c r="R1019" s="312"/>
      <c r="S1019" s="312"/>
      <c r="T1019" s="312"/>
      <c r="U1019" s="312"/>
      <c r="V1019" s="312"/>
      <c r="W1019" s="312"/>
      <c r="X1019" s="312"/>
      <c r="Y1019" s="426"/>
      <c r="Z1019" s="426"/>
      <c r="AA1019" s="426"/>
      <c r="AB1019" s="426"/>
      <c r="AC1019" s="426"/>
      <c r="AD1019" s="426"/>
      <c r="AE1019" s="430"/>
      <c r="AF1019" s="430"/>
      <c r="AG1019" s="430"/>
      <c r="AH1019" s="430"/>
      <c r="AI1019" s="430"/>
      <c r="AJ1019" s="430"/>
      <c r="AK1019" s="430"/>
      <c r="AL1019" s="430"/>
      <c r="AM1019" s="334"/>
    </row>
    <row r="1020" spans="1:39" ht="15.6" hidden="1" outlineLevel="1">
      <c r="A1020" s="554"/>
      <c r="B1020" s="542" t="s">
        <v>510</v>
      </c>
      <c r="C1020" s="341"/>
      <c r="D1020" s="311"/>
      <c r="E1020" s="310"/>
      <c r="F1020" s="310"/>
      <c r="G1020" s="310"/>
      <c r="H1020" s="310"/>
      <c r="I1020" s="310"/>
      <c r="J1020" s="310"/>
      <c r="K1020" s="310"/>
      <c r="L1020" s="310"/>
      <c r="M1020" s="310"/>
      <c r="N1020" s="311"/>
      <c r="O1020" s="310"/>
      <c r="P1020" s="310"/>
      <c r="Q1020" s="310"/>
      <c r="R1020" s="310"/>
      <c r="S1020" s="310"/>
      <c r="T1020" s="310"/>
      <c r="U1020" s="310"/>
      <c r="V1020" s="310"/>
      <c r="W1020" s="310"/>
      <c r="X1020" s="310"/>
      <c r="Y1020" s="428"/>
      <c r="Z1020" s="428"/>
      <c r="AA1020" s="428"/>
      <c r="AB1020" s="428"/>
      <c r="AC1020" s="428"/>
      <c r="AD1020" s="428"/>
      <c r="AE1020" s="428"/>
      <c r="AF1020" s="428"/>
      <c r="AG1020" s="428"/>
      <c r="AH1020" s="428"/>
      <c r="AI1020" s="428"/>
      <c r="AJ1020" s="428"/>
      <c r="AK1020" s="428"/>
      <c r="AL1020" s="428"/>
      <c r="AM1020" s="313"/>
    </row>
    <row r="1021" spans="1:39" ht="15" hidden="1" outlineLevel="1">
      <c r="A1021" s="554">
        <v>17</v>
      </c>
      <c r="B1021" s="442" t="s">
        <v>113</v>
      </c>
      <c r="C1021" s="312" t="s">
        <v>25</v>
      </c>
      <c r="D1021" s="316"/>
      <c r="E1021" s="316"/>
      <c r="F1021" s="316"/>
      <c r="G1021" s="316"/>
      <c r="H1021" s="316"/>
      <c r="I1021" s="316"/>
      <c r="J1021" s="316"/>
      <c r="K1021" s="316"/>
      <c r="L1021" s="316"/>
      <c r="M1021" s="316"/>
      <c r="N1021" s="316">
        <v>0</v>
      </c>
      <c r="O1021" s="316"/>
      <c r="P1021" s="316"/>
      <c r="Q1021" s="316"/>
      <c r="R1021" s="316"/>
      <c r="S1021" s="316"/>
      <c r="T1021" s="316"/>
      <c r="U1021" s="316"/>
      <c r="V1021" s="316"/>
      <c r="W1021" s="316"/>
      <c r="X1021" s="316"/>
      <c r="Y1021" s="440"/>
      <c r="Z1021" s="424"/>
      <c r="AA1021" s="424"/>
      <c r="AB1021" s="424"/>
      <c r="AC1021" s="424"/>
      <c r="AD1021" s="424"/>
      <c r="AE1021" s="424"/>
      <c r="AF1021" s="429"/>
      <c r="AG1021" s="429"/>
      <c r="AH1021" s="429"/>
      <c r="AI1021" s="429"/>
      <c r="AJ1021" s="429"/>
      <c r="AK1021" s="429"/>
      <c r="AL1021" s="429"/>
      <c r="AM1021" s="317">
        <f>SUM(Y1021:AL1021)</f>
        <v>0</v>
      </c>
    </row>
    <row r="1022" spans="1:39" ht="15" hidden="1" outlineLevel="1">
      <c r="A1022" s="554"/>
      <c r="B1022" s="315" t="s">
        <v>345</v>
      </c>
      <c r="C1022" s="312" t="s">
        <v>164</v>
      </c>
      <c r="D1022" s="316"/>
      <c r="E1022" s="316"/>
      <c r="F1022" s="316"/>
      <c r="G1022" s="316"/>
      <c r="H1022" s="316"/>
      <c r="I1022" s="316"/>
      <c r="J1022" s="316"/>
      <c r="K1022" s="316"/>
      <c r="L1022" s="316"/>
      <c r="M1022" s="316"/>
      <c r="N1022" s="316">
        <f>N1021</f>
        <v>0</v>
      </c>
      <c r="O1022" s="316"/>
      <c r="P1022" s="316"/>
      <c r="Q1022" s="316"/>
      <c r="R1022" s="316"/>
      <c r="S1022" s="316"/>
      <c r="T1022" s="316"/>
      <c r="U1022" s="316"/>
      <c r="V1022" s="316"/>
      <c r="W1022" s="316"/>
      <c r="X1022" s="316"/>
      <c r="Y1022" s="425">
        <f>Y1021</f>
        <v>0</v>
      </c>
      <c r="Z1022" s="425">
        <f t="shared" ref="Z1022:AL1022" si="3063">Z1021</f>
        <v>0</v>
      </c>
      <c r="AA1022" s="425">
        <f t="shared" si="3063"/>
        <v>0</v>
      </c>
      <c r="AB1022" s="425">
        <f t="shared" si="3063"/>
        <v>0</v>
      </c>
      <c r="AC1022" s="425">
        <f t="shared" si="3063"/>
        <v>0</v>
      </c>
      <c r="AD1022" s="425">
        <f t="shared" si="3063"/>
        <v>0</v>
      </c>
      <c r="AE1022" s="425">
        <f t="shared" si="3063"/>
        <v>0</v>
      </c>
      <c r="AF1022" s="425">
        <f t="shared" si="3063"/>
        <v>0</v>
      </c>
      <c r="AG1022" s="425">
        <f t="shared" si="3063"/>
        <v>0</v>
      </c>
      <c r="AH1022" s="425">
        <f t="shared" si="3063"/>
        <v>0</v>
      </c>
      <c r="AI1022" s="425">
        <f t="shared" si="3063"/>
        <v>0</v>
      </c>
      <c r="AJ1022" s="425">
        <f t="shared" si="3063"/>
        <v>0</v>
      </c>
      <c r="AK1022" s="425">
        <f t="shared" si="3063"/>
        <v>0</v>
      </c>
      <c r="AL1022" s="425">
        <f t="shared" si="3063"/>
        <v>0</v>
      </c>
      <c r="AM1022" s="327"/>
    </row>
    <row r="1023" spans="1:39" ht="15" hidden="1" outlineLevel="1">
      <c r="A1023" s="554"/>
      <c r="B1023" s="315"/>
      <c r="C1023" s="312"/>
      <c r="D1023" s="312"/>
      <c r="E1023" s="312"/>
      <c r="F1023" s="312"/>
      <c r="G1023" s="312"/>
      <c r="H1023" s="312"/>
      <c r="I1023" s="312"/>
      <c r="J1023" s="312"/>
      <c r="K1023" s="312"/>
      <c r="L1023" s="312"/>
      <c r="M1023" s="312"/>
      <c r="N1023" s="312"/>
      <c r="O1023" s="312"/>
      <c r="P1023" s="312"/>
      <c r="Q1023" s="312"/>
      <c r="R1023" s="312"/>
      <c r="S1023" s="312"/>
      <c r="T1023" s="312"/>
      <c r="U1023" s="312"/>
      <c r="V1023" s="312"/>
      <c r="W1023" s="312"/>
      <c r="X1023" s="312"/>
      <c r="Y1023" s="436"/>
      <c r="Z1023" s="439"/>
      <c r="AA1023" s="439"/>
      <c r="AB1023" s="439"/>
      <c r="AC1023" s="439"/>
      <c r="AD1023" s="439"/>
      <c r="AE1023" s="439"/>
      <c r="AF1023" s="439"/>
      <c r="AG1023" s="439"/>
      <c r="AH1023" s="439"/>
      <c r="AI1023" s="439"/>
      <c r="AJ1023" s="439"/>
      <c r="AK1023" s="439"/>
      <c r="AL1023" s="439"/>
      <c r="AM1023" s="327"/>
    </row>
    <row r="1024" spans="1:39" ht="15" hidden="1" outlineLevel="1">
      <c r="A1024" s="554">
        <v>18</v>
      </c>
      <c r="B1024" s="442" t="s">
        <v>110</v>
      </c>
      <c r="C1024" s="312" t="s">
        <v>25</v>
      </c>
      <c r="D1024" s="316"/>
      <c r="E1024" s="316"/>
      <c r="F1024" s="316"/>
      <c r="G1024" s="316"/>
      <c r="H1024" s="316"/>
      <c r="I1024" s="316"/>
      <c r="J1024" s="316"/>
      <c r="K1024" s="316"/>
      <c r="L1024" s="316"/>
      <c r="M1024" s="316"/>
      <c r="N1024" s="316">
        <v>0</v>
      </c>
      <c r="O1024" s="316"/>
      <c r="P1024" s="316"/>
      <c r="Q1024" s="316"/>
      <c r="R1024" s="316"/>
      <c r="S1024" s="316"/>
      <c r="T1024" s="316"/>
      <c r="U1024" s="316"/>
      <c r="V1024" s="316"/>
      <c r="W1024" s="316"/>
      <c r="X1024" s="316"/>
      <c r="Y1024" s="440"/>
      <c r="Z1024" s="424"/>
      <c r="AA1024" s="424"/>
      <c r="AB1024" s="424"/>
      <c r="AC1024" s="424"/>
      <c r="AD1024" s="424"/>
      <c r="AE1024" s="424"/>
      <c r="AF1024" s="429"/>
      <c r="AG1024" s="429"/>
      <c r="AH1024" s="429"/>
      <c r="AI1024" s="429"/>
      <c r="AJ1024" s="429"/>
      <c r="AK1024" s="429"/>
      <c r="AL1024" s="429"/>
      <c r="AM1024" s="317">
        <f>SUM(Y1024:AL1024)</f>
        <v>0</v>
      </c>
    </row>
    <row r="1025" spans="1:39" ht="15" hidden="1" outlineLevel="1">
      <c r="A1025" s="554"/>
      <c r="B1025" s="315" t="s">
        <v>345</v>
      </c>
      <c r="C1025" s="312" t="s">
        <v>164</v>
      </c>
      <c r="D1025" s="316"/>
      <c r="E1025" s="316"/>
      <c r="F1025" s="316"/>
      <c r="G1025" s="316"/>
      <c r="H1025" s="316"/>
      <c r="I1025" s="316"/>
      <c r="J1025" s="316"/>
      <c r="K1025" s="316"/>
      <c r="L1025" s="316"/>
      <c r="M1025" s="316"/>
      <c r="N1025" s="316">
        <f>N1024</f>
        <v>0</v>
      </c>
      <c r="O1025" s="316"/>
      <c r="P1025" s="316"/>
      <c r="Q1025" s="316"/>
      <c r="R1025" s="316"/>
      <c r="S1025" s="316"/>
      <c r="T1025" s="316"/>
      <c r="U1025" s="316"/>
      <c r="V1025" s="316"/>
      <c r="W1025" s="316"/>
      <c r="X1025" s="316"/>
      <c r="Y1025" s="425">
        <f>Y1024</f>
        <v>0</v>
      </c>
      <c r="Z1025" s="425">
        <f t="shared" ref="Z1025:AL1025" si="3064">Z1024</f>
        <v>0</v>
      </c>
      <c r="AA1025" s="425">
        <f t="shared" si="3064"/>
        <v>0</v>
      </c>
      <c r="AB1025" s="425">
        <f t="shared" si="3064"/>
        <v>0</v>
      </c>
      <c r="AC1025" s="425">
        <f t="shared" si="3064"/>
        <v>0</v>
      </c>
      <c r="AD1025" s="425">
        <f t="shared" si="3064"/>
        <v>0</v>
      </c>
      <c r="AE1025" s="425">
        <f t="shared" si="3064"/>
        <v>0</v>
      </c>
      <c r="AF1025" s="425">
        <f t="shared" si="3064"/>
        <v>0</v>
      </c>
      <c r="AG1025" s="425">
        <f t="shared" si="3064"/>
        <v>0</v>
      </c>
      <c r="AH1025" s="425">
        <f t="shared" si="3064"/>
        <v>0</v>
      </c>
      <c r="AI1025" s="425">
        <f t="shared" si="3064"/>
        <v>0</v>
      </c>
      <c r="AJ1025" s="425">
        <f t="shared" si="3064"/>
        <v>0</v>
      </c>
      <c r="AK1025" s="425">
        <f t="shared" si="3064"/>
        <v>0</v>
      </c>
      <c r="AL1025" s="425">
        <f t="shared" si="3064"/>
        <v>0</v>
      </c>
      <c r="AM1025" s="327"/>
    </row>
    <row r="1026" spans="1:39" ht="15" hidden="1" outlineLevel="1">
      <c r="A1026" s="554"/>
      <c r="B1026" s="343"/>
      <c r="C1026" s="312"/>
      <c r="D1026" s="312"/>
      <c r="E1026" s="312"/>
      <c r="F1026" s="312"/>
      <c r="G1026" s="312"/>
      <c r="H1026" s="312"/>
      <c r="I1026" s="312"/>
      <c r="J1026" s="312"/>
      <c r="K1026" s="312"/>
      <c r="L1026" s="312"/>
      <c r="M1026" s="312"/>
      <c r="N1026" s="312"/>
      <c r="O1026" s="312"/>
      <c r="P1026" s="312"/>
      <c r="Q1026" s="312"/>
      <c r="R1026" s="312"/>
      <c r="S1026" s="312"/>
      <c r="T1026" s="312"/>
      <c r="U1026" s="312"/>
      <c r="V1026" s="312"/>
      <c r="W1026" s="312"/>
      <c r="X1026" s="312"/>
      <c r="Y1026" s="437"/>
      <c r="Z1026" s="438"/>
      <c r="AA1026" s="438"/>
      <c r="AB1026" s="438"/>
      <c r="AC1026" s="438"/>
      <c r="AD1026" s="438"/>
      <c r="AE1026" s="438"/>
      <c r="AF1026" s="438"/>
      <c r="AG1026" s="438"/>
      <c r="AH1026" s="438"/>
      <c r="AI1026" s="438"/>
      <c r="AJ1026" s="438"/>
      <c r="AK1026" s="438"/>
      <c r="AL1026" s="438"/>
      <c r="AM1026" s="318"/>
    </row>
    <row r="1027" spans="1:39" ht="15" hidden="1" outlineLevel="1">
      <c r="A1027" s="554">
        <v>19</v>
      </c>
      <c r="B1027" s="442" t="s">
        <v>112</v>
      </c>
      <c r="C1027" s="312" t="s">
        <v>25</v>
      </c>
      <c r="D1027" s="316"/>
      <c r="E1027" s="316"/>
      <c r="F1027" s="316"/>
      <c r="G1027" s="316"/>
      <c r="H1027" s="316"/>
      <c r="I1027" s="316"/>
      <c r="J1027" s="316"/>
      <c r="K1027" s="316"/>
      <c r="L1027" s="316"/>
      <c r="M1027" s="316"/>
      <c r="N1027" s="316">
        <v>0</v>
      </c>
      <c r="O1027" s="316"/>
      <c r="P1027" s="316"/>
      <c r="Q1027" s="316"/>
      <c r="R1027" s="316"/>
      <c r="S1027" s="316"/>
      <c r="T1027" s="316"/>
      <c r="U1027" s="316"/>
      <c r="V1027" s="316"/>
      <c r="W1027" s="316"/>
      <c r="X1027" s="316"/>
      <c r="Y1027" s="440"/>
      <c r="Z1027" s="424"/>
      <c r="AA1027" s="424"/>
      <c r="AB1027" s="424"/>
      <c r="AC1027" s="424"/>
      <c r="AD1027" s="424"/>
      <c r="AE1027" s="424"/>
      <c r="AF1027" s="429"/>
      <c r="AG1027" s="429"/>
      <c r="AH1027" s="429"/>
      <c r="AI1027" s="429"/>
      <c r="AJ1027" s="429"/>
      <c r="AK1027" s="429"/>
      <c r="AL1027" s="429"/>
      <c r="AM1027" s="317">
        <f>SUM(Y1027:AL1027)</f>
        <v>0</v>
      </c>
    </row>
    <row r="1028" spans="1:39" ht="15" hidden="1" outlineLevel="1">
      <c r="A1028" s="554"/>
      <c r="B1028" s="315" t="s">
        <v>345</v>
      </c>
      <c r="C1028" s="312" t="s">
        <v>164</v>
      </c>
      <c r="D1028" s="316"/>
      <c r="E1028" s="316"/>
      <c r="F1028" s="316"/>
      <c r="G1028" s="316"/>
      <c r="H1028" s="316"/>
      <c r="I1028" s="316"/>
      <c r="J1028" s="316"/>
      <c r="K1028" s="316"/>
      <c r="L1028" s="316"/>
      <c r="M1028" s="316"/>
      <c r="N1028" s="316">
        <f>N1027</f>
        <v>0</v>
      </c>
      <c r="O1028" s="316"/>
      <c r="P1028" s="316"/>
      <c r="Q1028" s="316"/>
      <c r="R1028" s="316"/>
      <c r="S1028" s="316"/>
      <c r="T1028" s="316"/>
      <c r="U1028" s="316"/>
      <c r="V1028" s="316"/>
      <c r="W1028" s="316"/>
      <c r="X1028" s="316"/>
      <c r="Y1028" s="425">
        <f>Y1027</f>
        <v>0</v>
      </c>
      <c r="Z1028" s="425">
        <f t="shared" ref="Z1028:AL1028" si="3065">Z1027</f>
        <v>0</v>
      </c>
      <c r="AA1028" s="425">
        <f t="shared" si="3065"/>
        <v>0</v>
      </c>
      <c r="AB1028" s="425">
        <f t="shared" si="3065"/>
        <v>0</v>
      </c>
      <c r="AC1028" s="425">
        <f t="shared" si="3065"/>
        <v>0</v>
      </c>
      <c r="AD1028" s="425">
        <f t="shared" si="3065"/>
        <v>0</v>
      </c>
      <c r="AE1028" s="425">
        <f t="shared" si="3065"/>
        <v>0</v>
      </c>
      <c r="AF1028" s="425">
        <f t="shared" si="3065"/>
        <v>0</v>
      </c>
      <c r="AG1028" s="425">
        <f t="shared" si="3065"/>
        <v>0</v>
      </c>
      <c r="AH1028" s="425">
        <f t="shared" si="3065"/>
        <v>0</v>
      </c>
      <c r="AI1028" s="425">
        <f t="shared" si="3065"/>
        <v>0</v>
      </c>
      <c r="AJ1028" s="425">
        <f t="shared" si="3065"/>
        <v>0</v>
      </c>
      <c r="AK1028" s="425">
        <f t="shared" si="3065"/>
        <v>0</v>
      </c>
      <c r="AL1028" s="425">
        <f t="shared" si="3065"/>
        <v>0</v>
      </c>
      <c r="AM1028" s="318"/>
    </row>
    <row r="1029" spans="1:39" ht="15" hidden="1" outlineLevel="1">
      <c r="A1029" s="554"/>
      <c r="B1029" s="343"/>
      <c r="C1029" s="312"/>
      <c r="D1029" s="312"/>
      <c r="E1029" s="312"/>
      <c r="F1029" s="312"/>
      <c r="G1029" s="312"/>
      <c r="H1029" s="312"/>
      <c r="I1029" s="312"/>
      <c r="J1029" s="312"/>
      <c r="K1029" s="312"/>
      <c r="L1029" s="312"/>
      <c r="M1029" s="312"/>
      <c r="N1029" s="312"/>
      <c r="O1029" s="312"/>
      <c r="P1029" s="312"/>
      <c r="Q1029" s="312"/>
      <c r="R1029" s="312"/>
      <c r="S1029" s="312"/>
      <c r="T1029" s="312"/>
      <c r="U1029" s="312"/>
      <c r="V1029" s="312"/>
      <c r="W1029" s="312"/>
      <c r="X1029" s="312"/>
      <c r="Y1029" s="426"/>
      <c r="Z1029" s="426"/>
      <c r="AA1029" s="426"/>
      <c r="AB1029" s="426"/>
      <c r="AC1029" s="426"/>
      <c r="AD1029" s="426"/>
      <c r="AE1029" s="426"/>
      <c r="AF1029" s="426"/>
      <c r="AG1029" s="426"/>
      <c r="AH1029" s="426"/>
      <c r="AI1029" s="426"/>
      <c r="AJ1029" s="426"/>
      <c r="AK1029" s="426"/>
      <c r="AL1029" s="426"/>
      <c r="AM1029" s="327"/>
    </row>
    <row r="1030" spans="1:39" ht="15" hidden="1" outlineLevel="1">
      <c r="A1030" s="554">
        <v>20</v>
      </c>
      <c r="B1030" s="442" t="s">
        <v>111</v>
      </c>
      <c r="C1030" s="312" t="s">
        <v>25</v>
      </c>
      <c r="D1030" s="316"/>
      <c r="E1030" s="316"/>
      <c r="F1030" s="316"/>
      <c r="G1030" s="316"/>
      <c r="H1030" s="316"/>
      <c r="I1030" s="316"/>
      <c r="J1030" s="316"/>
      <c r="K1030" s="316"/>
      <c r="L1030" s="316"/>
      <c r="M1030" s="316"/>
      <c r="N1030" s="316">
        <v>0</v>
      </c>
      <c r="O1030" s="316"/>
      <c r="P1030" s="316"/>
      <c r="Q1030" s="316"/>
      <c r="R1030" s="316"/>
      <c r="S1030" s="316"/>
      <c r="T1030" s="316"/>
      <c r="U1030" s="316"/>
      <c r="V1030" s="316"/>
      <c r="W1030" s="316"/>
      <c r="X1030" s="316"/>
      <c r="Y1030" s="440"/>
      <c r="Z1030" s="424"/>
      <c r="AA1030" s="424"/>
      <c r="AB1030" s="424"/>
      <c r="AC1030" s="424"/>
      <c r="AD1030" s="424"/>
      <c r="AE1030" s="424"/>
      <c r="AF1030" s="429"/>
      <c r="AG1030" s="429"/>
      <c r="AH1030" s="429"/>
      <c r="AI1030" s="429"/>
      <c r="AJ1030" s="429"/>
      <c r="AK1030" s="429"/>
      <c r="AL1030" s="429"/>
      <c r="AM1030" s="317">
        <f>SUM(Y1030:AL1030)</f>
        <v>0</v>
      </c>
    </row>
    <row r="1031" spans="1:39" ht="15" hidden="1" outlineLevel="1">
      <c r="A1031" s="554"/>
      <c r="B1031" s="315" t="s">
        <v>345</v>
      </c>
      <c r="C1031" s="312" t="s">
        <v>164</v>
      </c>
      <c r="D1031" s="316"/>
      <c r="E1031" s="316"/>
      <c r="F1031" s="316"/>
      <c r="G1031" s="316"/>
      <c r="H1031" s="316"/>
      <c r="I1031" s="316"/>
      <c r="J1031" s="316"/>
      <c r="K1031" s="316"/>
      <c r="L1031" s="316"/>
      <c r="M1031" s="316"/>
      <c r="N1031" s="316">
        <f>N1030</f>
        <v>0</v>
      </c>
      <c r="O1031" s="316"/>
      <c r="P1031" s="316"/>
      <c r="Q1031" s="316"/>
      <c r="R1031" s="316"/>
      <c r="S1031" s="316"/>
      <c r="T1031" s="316"/>
      <c r="U1031" s="316"/>
      <c r="V1031" s="316"/>
      <c r="W1031" s="316"/>
      <c r="X1031" s="316"/>
      <c r="Y1031" s="425">
        <f t="shared" ref="Y1031:AL1031" si="3066">Y1030</f>
        <v>0</v>
      </c>
      <c r="Z1031" s="425">
        <f t="shared" si="3066"/>
        <v>0</v>
      </c>
      <c r="AA1031" s="425">
        <f t="shared" si="3066"/>
        <v>0</v>
      </c>
      <c r="AB1031" s="425">
        <f t="shared" si="3066"/>
        <v>0</v>
      </c>
      <c r="AC1031" s="425">
        <f t="shared" si="3066"/>
        <v>0</v>
      </c>
      <c r="AD1031" s="425">
        <f t="shared" si="3066"/>
        <v>0</v>
      </c>
      <c r="AE1031" s="425">
        <f t="shared" si="3066"/>
        <v>0</v>
      </c>
      <c r="AF1031" s="425">
        <f t="shared" si="3066"/>
        <v>0</v>
      </c>
      <c r="AG1031" s="425">
        <f t="shared" si="3066"/>
        <v>0</v>
      </c>
      <c r="AH1031" s="425">
        <f t="shared" si="3066"/>
        <v>0</v>
      </c>
      <c r="AI1031" s="425">
        <f t="shared" si="3066"/>
        <v>0</v>
      </c>
      <c r="AJ1031" s="425">
        <f t="shared" si="3066"/>
        <v>0</v>
      </c>
      <c r="AK1031" s="425">
        <f t="shared" si="3066"/>
        <v>0</v>
      </c>
      <c r="AL1031" s="425">
        <f t="shared" si="3066"/>
        <v>0</v>
      </c>
      <c r="AM1031" s="327"/>
    </row>
    <row r="1032" spans="1:39" ht="15.6" hidden="1" outlineLevel="1">
      <c r="A1032" s="554"/>
      <c r="B1032" s="344"/>
      <c r="C1032" s="321"/>
      <c r="D1032" s="312"/>
      <c r="E1032" s="312"/>
      <c r="F1032" s="312"/>
      <c r="G1032" s="312"/>
      <c r="H1032" s="312"/>
      <c r="I1032" s="312"/>
      <c r="J1032" s="312"/>
      <c r="K1032" s="312"/>
      <c r="L1032" s="312"/>
      <c r="M1032" s="312"/>
      <c r="N1032" s="321"/>
      <c r="O1032" s="312"/>
      <c r="P1032" s="312"/>
      <c r="Q1032" s="312"/>
      <c r="R1032" s="312"/>
      <c r="S1032" s="312"/>
      <c r="T1032" s="312"/>
      <c r="U1032" s="312"/>
      <c r="V1032" s="312"/>
      <c r="W1032" s="312"/>
      <c r="X1032" s="312"/>
      <c r="Y1032" s="426"/>
      <c r="Z1032" s="426"/>
      <c r="AA1032" s="426"/>
      <c r="AB1032" s="426"/>
      <c r="AC1032" s="426"/>
      <c r="AD1032" s="426"/>
      <c r="AE1032" s="426"/>
      <c r="AF1032" s="426"/>
      <c r="AG1032" s="426"/>
      <c r="AH1032" s="426"/>
      <c r="AI1032" s="426"/>
      <c r="AJ1032" s="426"/>
      <c r="AK1032" s="426"/>
      <c r="AL1032" s="426"/>
      <c r="AM1032" s="327"/>
    </row>
    <row r="1033" spans="1:39" ht="15.6" hidden="1" outlineLevel="1">
      <c r="A1033" s="554"/>
      <c r="B1033" s="541" t="s">
        <v>517</v>
      </c>
      <c r="C1033" s="312"/>
      <c r="D1033" s="312"/>
      <c r="E1033" s="312"/>
      <c r="F1033" s="312"/>
      <c r="G1033" s="312"/>
      <c r="H1033" s="312"/>
      <c r="I1033" s="312"/>
      <c r="J1033" s="312"/>
      <c r="K1033" s="312"/>
      <c r="L1033" s="312"/>
      <c r="M1033" s="312"/>
      <c r="N1033" s="312"/>
      <c r="O1033" s="312"/>
      <c r="P1033" s="312"/>
      <c r="Q1033" s="312"/>
      <c r="R1033" s="312"/>
      <c r="S1033" s="312"/>
      <c r="T1033" s="312"/>
      <c r="U1033" s="312"/>
      <c r="V1033" s="312"/>
      <c r="W1033" s="312"/>
      <c r="X1033" s="312"/>
      <c r="Y1033" s="436"/>
      <c r="Z1033" s="439"/>
      <c r="AA1033" s="439"/>
      <c r="AB1033" s="439"/>
      <c r="AC1033" s="439"/>
      <c r="AD1033" s="439"/>
      <c r="AE1033" s="439"/>
      <c r="AF1033" s="439"/>
      <c r="AG1033" s="439"/>
      <c r="AH1033" s="439"/>
      <c r="AI1033" s="439"/>
      <c r="AJ1033" s="439"/>
      <c r="AK1033" s="439"/>
      <c r="AL1033" s="439"/>
      <c r="AM1033" s="327"/>
    </row>
    <row r="1034" spans="1:39" ht="15.6" hidden="1" outlineLevel="1">
      <c r="A1034" s="554"/>
      <c r="B1034" s="527" t="s">
        <v>513</v>
      </c>
      <c r="C1034" s="312"/>
      <c r="D1034" s="312"/>
      <c r="E1034" s="312"/>
      <c r="F1034" s="312"/>
      <c r="G1034" s="312"/>
      <c r="H1034" s="312"/>
      <c r="I1034" s="312"/>
      <c r="J1034" s="312"/>
      <c r="K1034" s="312"/>
      <c r="L1034" s="312"/>
      <c r="M1034" s="312"/>
      <c r="N1034" s="312"/>
      <c r="O1034" s="312"/>
      <c r="P1034" s="312"/>
      <c r="Q1034" s="312"/>
      <c r="R1034" s="312"/>
      <c r="S1034" s="312"/>
      <c r="T1034" s="312"/>
      <c r="U1034" s="312"/>
      <c r="V1034" s="312"/>
      <c r="W1034" s="312"/>
      <c r="X1034" s="312"/>
      <c r="Y1034" s="436"/>
      <c r="Z1034" s="439"/>
      <c r="AA1034" s="439"/>
      <c r="AB1034" s="439"/>
      <c r="AC1034" s="439"/>
      <c r="AD1034" s="439"/>
      <c r="AE1034" s="439"/>
      <c r="AF1034" s="439"/>
      <c r="AG1034" s="439"/>
      <c r="AH1034" s="439"/>
      <c r="AI1034" s="439"/>
      <c r="AJ1034" s="439"/>
      <c r="AK1034" s="439"/>
      <c r="AL1034" s="439"/>
      <c r="AM1034" s="327"/>
    </row>
    <row r="1035" spans="1:39" ht="15" hidden="1" customHeight="1" outlineLevel="1">
      <c r="A1035" s="554">
        <v>21</v>
      </c>
      <c r="B1035" s="442" t="s">
        <v>114</v>
      </c>
      <c r="C1035" s="312" t="s">
        <v>25</v>
      </c>
      <c r="D1035" s="316"/>
      <c r="E1035" s="316"/>
      <c r="F1035" s="316"/>
      <c r="G1035" s="316"/>
      <c r="H1035" s="316"/>
      <c r="I1035" s="316"/>
      <c r="J1035" s="316"/>
      <c r="K1035" s="316"/>
      <c r="L1035" s="316"/>
      <c r="M1035" s="316"/>
      <c r="N1035" s="312"/>
      <c r="O1035" s="316"/>
      <c r="P1035" s="316"/>
      <c r="Q1035" s="316"/>
      <c r="R1035" s="316"/>
      <c r="S1035" s="316"/>
      <c r="T1035" s="316"/>
      <c r="U1035" s="316"/>
      <c r="V1035" s="316"/>
      <c r="W1035" s="316"/>
      <c r="X1035" s="316"/>
      <c r="Y1035" s="424"/>
      <c r="Z1035" s="424"/>
      <c r="AA1035" s="424"/>
      <c r="AB1035" s="424"/>
      <c r="AC1035" s="424"/>
      <c r="AD1035" s="424"/>
      <c r="AE1035" s="424"/>
      <c r="AF1035" s="424"/>
      <c r="AG1035" s="424"/>
      <c r="AH1035" s="424"/>
      <c r="AI1035" s="424"/>
      <c r="AJ1035" s="424"/>
      <c r="AK1035" s="424"/>
      <c r="AL1035" s="424"/>
      <c r="AM1035" s="317">
        <f>SUM(Y1035:AL1035)</f>
        <v>0</v>
      </c>
    </row>
    <row r="1036" spans="1:39" ht="15" hidden="1" customHeight="1" outlineLevel="1">
      <c r="A1036" s="554"/>
      <c r="B1036" s="315" t="s">
        <v>349</v>
      </c>
      <c r="C1036" s="312" t="s">
        <v>164</v>
      </c>
      <c r="D1036" s="316"/>
      <c r="E1036" s="316"/>
      <c r="F1036" s="316"/>
      <c r="G1036" s="316"/>
      <c r="H1036" s="316"/>
      <c r="I1036" s="316"/>
      <c r="J1036" s="316"/>
      <c r="K1036" s="316"/>
      <c r="L1036" s="316"/>
      <c r="M1036" s="316"/>
      <c r="N1036" s="312"/>
      <c r="O1036" s="316"/>
      <c r="P1036" s="316"/>
      <c r="Q1036" s="316"/>
      <c r="R1036" s="316"/>
      <c r="S1036" s="316"/>
      <c r="T1036" s="316"/>
      <c r="U1036" s="316"/>
      <c r="V1036" s="316"/>
      <c r="W1036" s="316"/>
      <c r="X1036" s="316"/>
      <c r="Y1036" s="425">
        <f>Y1035</f>
        <v>0</v>
      </c>
      <c r="Z1036" s="425">
        <f t="shared" ref="Z1036" si="3067">Z1035</f>
        <v>0</v>
      </c>
      <c r="AA1036" s="425">
        <f t="shared" ref="AA1036" si="3068">AA1035</f>
        <v>0</v>
      </c>
      <c r="AB1036" s="425">
        <f t="shared" ref="AB1036" si="3069">AB1035</f>
        <v>0</v>
      </c>
      <c r="AC1036" s="425">
        <f t="shared" ref="AC1036" si="3070">AC1035</f>
        <v>0</v>
      </c>
      <c r="AD1036" s="425">
        <f t="shared" ref="AD1036" si="3071">AD1035</f>
        <v>0</v>
      </c>
      <c r="AE1036" s="425">
        <f t="shared" ref="AE1036" si="3072">AE1035</f>
        <v>0</v>
      </c>
      <c r="AF1036" s="425">
        <f t="shared" ref="AF1036" si="3073">AF1035</f>
        <v>0</v>
      </c>
      <c r="AG1036" s="425">
        <f t="shared" ref="AG1036" si="3074">AG1035</f>
        <v>0</v>
      </c>
      <c r="AH1036" s="425">
        <f t="shared" ref="AH1036" si="3075">AH1035</f>
        <v>0</v>
      </c>
      <c r="AI1036" s="425">
        <f t="shared" ref="AI1036" si="3076">AI1035</f>
        <v>0</v>
      </c>
      <c r="AJ1036" s="425">
        <f t="shared" ref="AJ1036" si="3077">AJ1035</f>
        <v>0</v>
      </c>
      <c r="AK1036" s="425">
        <f t="shared" ref="AK1036" si="3078">AK1035</f>
        <v>0</v>
      </c>
      <c r="AL1036" s="425">
        <f t="shared" ref="AL1036" si="3079">AL1035</f>
        <v>0</v>
      </c>
      <c r="AM1036" s="327"/>
    </row>
    <row r="1037" spans="1:39" ht="15" hidden="1" customHeight="1" outlineLevel="1">
      <c r="A1037" s="554"/>
      <c r="B1037" s="315"/>
      <c r="C1037" s="312"/>
      <c r="D1037" s="312"/>
      <c r="E1037" s="312"/>
      <c r="F1037" s="312"/>
      <c r="G1037" s="312"/>
      <c r="H1037" s="312"/>
      <c r="I1037" s="312"/>
      <c r="J1037" s="312"/>
      <c r="K1037" s="312"/>
      <c r="L1037" s="312"/>
      <c r="M1037" s="312"/>
      <c r="N1037" s="312"/>
      <c r="O1037" s="312"/>
      <c r="P1037" s="312"/>
      <c r="Q1037" s="312"/>
      <c r="R1037" s="312"/>
      <c r="S1037" s="312"/>
      <c r="T1037" s="312"/>
      <c r="U1037" s="312"/>
      <c r="V1037" s="312"/>
      <c r="W1037" s="312"/>
      <c r="X1037" s="312"/>
      <c r="Y1037" s="436"/>
      <c r="Z1037" s="439"/>
      <c r="AA1037" s="439"/>
      <c r="AB1037" s="439"/>
      <c r="AC1037" s="439"/>
      <c r="AD1037" s="439"/>
      <c r="AE1037" s="439"/>
      <c r="AF1037" s="439"/>
      <c r="AG1037" s="439"/>
      <c r="AH1037" s="439"/>
      <c r="AI1037" s="439"/>
      <c r="AJ1037" s="439"/>
      <c r="AK1037" s="439"/>
      <c r="AL1037" s="439"/>
      <c r="AM1037" s="327"/>
    </row>
    <row r="1038" spans="1:39" ht="15" hidden="1" customHeight="1" outlineLevel="1">
      <c r="A1038" s="554">
        <v>22</v>
      </c>
      <c r="B1038" s="442" t="s">
        <v>115</v>
      </c>
      <c r="C1038" s="312" t="s">
        <v>25</v>
      </c>
      <c r="D1038" s="316"/>
      <c r="E1038" s="316"/>
      <c r="F1038" s="316"/>
      <c r="G1038" s="316"/>
      <c r="H1038" s="316"/>
      <c r="I1038" s="316"/>
      <c r="J1038" s="316"/>
      <c r="K1038" s="316"/>
      <c r="L1038" s="316"/>
      <c r="M1038" s="316"/>
      <c r="N1038" s="312"/>
      <c r="O1038" s="316"/>
      <c r="P1038" s="316"/>
      <c r="Q1038" s="316"/>
      <c r="R1038" s="316"/>
      <c r="S1038" s="316"/>
      <c r="T1038" s="316"/>
      <c r="U1038" s="316"/>
      <c r="V1038" s="316"/>
      <c r="W1038" s="316"/>
      <c r="X1038" s="316"/>
      <c r="Y1038" s="424"/>
      <c r="Z1038" s="424"/>
      <c r="AA1038" s="424"/>
      <c r="AB1038" s="424"/>
      <c r="AC1038" s="424"/>
      <c r="AD1038" s="424"/>
      <c r="AE1038" s="424"/>
      <c r="AF1038" s="424"/>
      <c r="AG1038" s="424"/>
      <c r="AH1038" s="424"/>
      <c r="AI1038" s="424"/>
      <c r="AJ1038" s="424"/>
      <c r="AK1038" s="424"/>
      <c r="AL1038" s="424"/>
      <c r="AM1038" s="317">
        <f>SUM(Y1038:AL1038)</f>
        <v>0</v>
      </c>
    </row>
    <row r="1039" spans="1:39" ht="15" hidden="1" customHeight="1" outlineLevel="1">
      <c r="A1039" s="554"/>
      <c r="B1039" s="315" t="s">
        <v>349</v>
      </c>
      <c r="C1039" s="312" t="s">
        <v>164</v>
      </c>
      <c r="D1039" s="316"/>
      <c r="E1039" s="316"/>
      <c r="F1039" s="316"/>
      <c r="G1039" s="316"/>
      <c r="H1039" s="316"/>
      <c r="I1039" s="316"/>
      <c r="J1039" s="316"/>
      <c r="K1039" s="316"/>
      <c r="L1039" s="316"/>
      <c r="M1039" s="316"/>
      <c r="N1039" s="312"/>
      <c r="O1039" s="316"/>
      <c r="P1039" s="316"/>
      <c r="Q1039" s="316"/>
      <c r="R1039" s="316"/>
      <c r="S1039" s="316"/>
      <c r="T1039" s="316"/>
      <c r="U1039" s="316"/>
      <c r="V1039" s="316"/>
      <c r="W1039" s="316"/>
      <c r="X1039" s="316"/>
      <c r="Y1039" s="425">
        <f>Y1038</f>
        <v>0</v>
      </c>
      <c r="Z1039" s="425">
        <f t="shared" ref="Z1039" si="3080">Z1038</f>
        <v>0</v>
      </c>
      <c r="AA1039" s="425">
        <f t="shared" ref="AA1039" si="3081">AA1038</f>
        <v>0</v>
      </c>
      <c r="AB1039" s="425">
        <f t="shared" ref="AB1039" si="3082">AB1038</f>
        <v>0</v>
      </c>
      <c r="AC1039" s="425">
        <f t="shared" ref="AC1039" si="3083">AC1038</f>
        <v>0</v>
      </c>
      <c r="AD1039" s="425">
        <f t="shared" ref="AD1039" si="3084">AD1038</f>
        <v>0</v>
      </c>
      <c r="AE1039" s="425">
        <f t="shared" ref="AE1039" si="3085">AE1038</f>
        <v>0</v>
      </c>
      <c r="AF1039" s="425">
        <f t="shared" ref="AF1039" si="3086">AF1038</f>
        <v>0</v>
      </c>
      <c r="AG1039" s="425">
        <f t="shared" ref="AG1039" si="3087">AG1038</f>
        <v>0</v>
      </c>
      <c r="AH1039" s="425">
        <f t="shared" ref="AH1039" si="3088">AH1038</f>
        <v>0</v>
      </c>
      <c r="AI1039" s="425">
        <f t="shared" ref="AI1039" si="3089">AI1038</f>
        <v>0</v>
      </c>
      <c r="AJ1039" s="425">
        <f t="shared" ref="AJ1039" si="3090">AJ1038</f>
        <v>0</v>
      </c>
      <c r="AK1039" s="425">
        <f t="shared" ref="AK1039" si="3091">AK1038</f>
        <v>0</v>
      </c>
      <c r="AL1039" s="425">
        <f t="shared" ref="AL1039" si="3092">AL1038</f>
        <v>0</v>
      </c>
      <c r="AM1039" s="327"/>
    </row>
    <row r="1040" spans="1:39" ht="15" hidden="1" customHeight="1" outlineLevel="1">
      <c r="A1040" s="554"/>
      <c r="B1040" s="315"/>
      <c r="C1040" s="312"/>
      <c r="D1040" s="312"/>
      <c r="E1040" s="312"/>
      <c r="F1040" s="312"/>
      <c r="G1040" s="312"/>
      <c r="H1040" s="312"/>
      <c r="I1040" s="312"/>
      <c r="J1040" s="312"/>
      <c r="K1040" s="312"/>
      <c r="L1040" s="312"/>
      <c r="M1040" s="312"/>
      <c r="N1040" s="312"/>
      <c r="O1040" s="312"/>
      <c r="P1040" s="312"/>
      <c r="Q1040" s="312"/>
      <c r="R1040" s="312"/>
      <c r="S1040" s="312"/>
      <c r="T1040" s="312"/>
      <c r="U1040" s="312"/>
      <c r="V1040" s="312"/>
      <c r="W1040" s="312"/>
      <c r="X1040" s="312"/>
      <c r="Y1040" s="436"/>
      <c r="Z1040" s="439"/>
      <c r="AA1040" s="439"/>
      <c r="AB1040" s="439"/>
      <c r="AC1040" s="439"/>
      <c r="AD1040" s="439"/>
      <c r="AE1040" s="439"/>
      <c r="AF1040" s="439"/>
      <c r="AG1040" s="439"/>
      <c r="AH1040" s="439"/>
      <c r="AI1040" s="439"/>
      <c r="AJ1040" s="439"/>
      <c r="AK1040" s="439"/>
      <c r="AL1040" s="439"/>
      <c r="AM1040" s="327"/>
    </row>
    <row r="1041" spans="1:39" ht="15" hidden="1" customHeight="1" outlineLevel="1">
      <c r="A1041" s="554">
        <v>23</v>
      </c>
      <c r="B1041" s="442" t="s">
        <v>116</v>
      </c>
      <c r="C1041" s="312" t="s">
        <v>25</v>
      </c>
      <c r="D1041" s="316"/>
      <c r="E1041" s="316"/>
      <c r="F1041" s="316"/>
      <c r="G1041" s="316"/>
      <c r="H1041" s="316"/>
      <c r="I1041" s="316"/>
      <c r="J1041" s="316"/>
      <c r="K1041" s="316"/>
      <c r="L1041" s="316"/>
      <c r="M1041" s="316"/>
      <c r="N1041" s="312"/>
      <c r="O1041" s="316"/>
      <c r="P1041" s="316"/>
      <c r="Q1041" s="316"/>
      <c r="R1041" s="316"/>
      <c r="S1041" s="316"/>
      <c r="T1041" s="316"/>
      <c r="U1041" s="316"/>
      <c r="V1041" s="316"/>
      <c r="W1041" s="316"/>
      <c r="X1041" s="316"/>
      <c r="Y1041" s="424"/>
      <c r="Z1041" s="424"/>
      <c r="AA1041" s="424"/>
      <c r="AB1041" s="424"/>
      <c r="AC1041" s="424"/>
      <c r="AD1041" s="424"/>
      <c r="AE1041" s="424"/>
      <c r="AF1041" s="424"/>
      <c r="AG1041" s="424"/>
      <c r="AH1041" s="424"/>
      <c r="AI1041" s="424"/>
      <c r="AJ1041" s="424"/>
      <c r="AK1041" s="424"/>
      <c r="AL1041" s="424"/>
      <c r="AM1041" s="317">
        <f>SUM(Y1041:AL1041)</f>
        <v>0</v>
      </c>
    </row>
    <row r="1042" spans="1:39" ht="15" hidden="1" customHeight="1" outlineLevel="1">
      <c r="A1042" s="554"/>
      <c r="B1042" s="315" t="s">
        <v>349</v>
      </c>
      <c r="C1042" s="312" t="s">
        <v>164</v>
      </c>
      <c r="D1042" s="316"/>
      <c r="E1042" s="316"/>
      <c r="F1042" s="316"/>
      <c r="G1042" s="316"/>
      <c r="H1042" s="316"/>
      <c r="I1042" s="316"/>
      <c r="J1042" s="316"/>
      <c r="K1042" s="316"/>
      <c r="L1042" s="316"/>
      <c r="M1042" s="316"/>
      <c r="N1042" s="312"/>
      <c r="O1042" s="316"/>
      <c r="P1042" s="316"/>
      <c r="Q1042" s="316"/>
      <c r="R1042" s="316"/>
      <c r="S1042" s="316"/>
      <c r="T1042" s="316"/>
      <c r="U1042" s="316"/>
      <c r="V1042" s="316"/>
      <c r="W1042" s="316"/>
      <c r="X1042" s="316"/>
      <c r="Y1042" s="425">
        <f>Y1041</f>
        <v>0</v>
      </c>
      <c r="Z1042" s="425">
        <f t="shared" ref="Z1042" si="3093">Z1041</f>
        <v>0</v>
      </c>
      <c r="AA1042" s="425">
        <f t="shared" ref="AA1042" si="3094">AA1041</f>
        <v>0</v>
      </c>
      <c r="AB1042" s="425">
        <f t="shared" ref="AB1042" si="3095">AB1041</f>
        <v>0</v>
      </c>
      <c r="AC1042" s="425">
        <f t="shared" ref="AC1042" si="3096">AC1041</f>
        <v>0</v>
      </c>
      <c r="AD1042" s="425">
        <f t="shared" ref="AD1042" si="3097">AD1041</f>
        <v>0</v>
      </c>
      <c r="AE1042" s="425">
        <f t="shared" ref="AE1042" si="3098">AE1041</f>
        <v>0</v>
      </c>
      <c r="AF1042" s="425">
        <f t="shared" ref="AF1042" si="3099">AF1041</f>
        <v>0</v>
      </c>
      <c r="AG1042" s="425">
        <f t="shared" ref="AG1042" si="3100">AG1041</f>
        <v>0</v>
      </c>
      <c r="AH1042" s="425">
        <f t="shared" ref="AH1042" si="3101">AH1041</f>
        <v>0</v>
      </c>
      <c r="AI1042" s="425">
        <f t="shared" ref="AI1042" si="3102">AI1041</f>
        <v>0</v>
      </c>
      <c r="AJ1042" s="425">
        <f t="shared" ref="AJ1042" si="3103">AJ1041</f>
        <v>0</v>
      </c>
      <c r="AK1042" s="425">
        <f t="shared" ref="AK1042" si="3104">AK1041</f>
        <v>0</v>
      </c>
      <c r="AL1042" s="425">
        <f t="shared" ref="AL1042" si="3105">AL1041</f>
        <v>0</v>
      </c>
      <c r="AM1042" s="327"/>
    </row>
    <row r="1043" spans="1:39" ht="15" hidden="1" customHeight="1" outlineLevel="1">
      <c r="A1043" s="554"/>
      <c r="B1043" s="444"/>
      <c r="C1043" s="312"/>
      <c r="D1043" s="312"/>
      <c r="E1043" s="312"/>
      <c r="F1043" s="312"/>
      <c r="G1043" s="312"/>
      <c r="H1043" s="312"/>
      <c r="I1043" s="312"/>
      <c r="J1043" s="312"/>
      <c r="K1043" s="312"/>
      <c r="L1043" s="312"/>
      <c r="M1043" s="312"/>
      <c r="N1043" s="312"/>
      <c r="O1043" s="312"/>
      <c r="P1043" s="312"/>
      <c r="Q1043" s="312"/>
      <c r="R1043" s="312"/>
      <c r="S1043" s="312"/>
      <c r="T1043" s="312"/>
      <c r="U1043" s="312"/>
      <c r="V1043" s="312"/>
      <c r="W1043" s="312"/>
      <c r="X1043" s="312"/>
      <c r="Y1043" s="436"/>
      <c r="Z1043" s="439"/>
      <c r="AA1043" s="439"/>
      <c r="AB1043" s="439"/>
      <c r="AC1043" s="439"/>
      <c r="AD1043" s="439"/>
      <c r="AE1043" s="439"/>
      <c r="AF1043" s="439"/>
      <c r="AG1043" s="439"/>
      <c r="AH1043" s="439"/>
      <c r="AI1043" s="439"/>
      <c r="AJ1043" s="439"/>
      <c r="AK1043" s="439"/>
      <c r="AL1043" s="439"/>
      <c r="AM1043" s="327"/>
    </row>
    <row r="1044" spans="1:39" ht="15" hidden="1" customHeight="1" outlineLevel="1">
      <c r="A1044" s="554">
        <v>24</v>
      </c>
      <c r="B1044" s="442" t="s">
        <v>117</v>
      </c>
      <c r="C1044" s="312" t="s">
        <v>25</v>
      </c>
      <c r="D1044" s="316"/>
      <c r="E1044" s="316"/>
      <c r="F1044" s="316"/>
      <c r="G1044" s="316"/>
      <c r="H1044" s="316"/>
      <c r="I1044" s="316"/>
      <c r="J1044" s="316"/>
      <c r="K1044" s="316"/>
      <c r="L1044" s="316"/>
      <c r="M1044" s="316"/>
      <c r="N1044" s="312"/>
      <c r="O1044" s="316"/>
      <c r="P1044" s="316"/>
      <c r="Q1044" s="316"/>
      <c r="R1044" s="316"/>
      <c r="S1044" s="316"/>
      <c r="T1044" s="316"/>
      <c r="U1044" s="316"/>
      <c r="V1044" s="316"/>
      <c r="W1044" s="316"/>
      <c r="X1044" s="316"/>
      <c r="Y1044" s="424"/>
      <c r="Z1044" s="424"/>
      <c r="AA1044" s="424"/>
      <c r="AB1044" s="424"/>
      <c r="AC1044" s="424"/>
      <c r="AD1044" s="424"/>
      <c r="AE1044" s="424"/>
      <c r="AF1044" s="424"/>
      <c r="AG1044" s="424"/>
      <c r="AH1044" s="424"/>
      <c r="AI1044" s="424"/>
      <c r="AJ1044" s="424"/>
      <c r="AK1044" s="424"/>
      <c r="AL1044" s="424"/>
      <c r="AM1044" s="317">
        <f>SUM(Y1044:AL1044)</f>
        <v>0</v>
      </c>
    </row>
    <row r="1045" spans="1:39" ht="15" hidden="1" customHeight="1" outlineLevel="1">
      <c r="A1045" s="554"/>
      <c r="B1045" s="315" t="s">
        <v>349</v>
      </c>
      <c r="C1045" s="312" t="s">
        <v>164</v>
      </c>
      <c r="D1045" s="316"/>
      <c r="E1045" s="316"/>
      <c r="F1045" s="316"/>
      <c r="G1045" s="316"/>
      <c r="H1045" s="316"/>
      <c r="I1045" s="316"/>
      <c r="J1045" s="316"/>
      <c r="K1045" s="316"/>
      <c r="L1045" s="316"/>
      <c r="M1045" s="316"/>
      <c r="N1045" s="312"/>
      <c r="O1045" s="316"/>
      <c r="P1045" s="316"/>
      <c r="Q1045" s="316"/>
      <c r="R1045" s="316"/>
      <c r="S1045" s="316"/>
      <c r="T1045" s="316"/>
      <c r="U1045" s="316"/>
      <c r="V1045" s="316"/>
      <c r="W1045" s="316"/>
      <c r="X1045" s="316"/>
      <c r="Y1045" s="425">
        <f>Y1044</f>
        <v>0</v>
      </c>
      <c r="Z1045" s="425">
        <f t="shared" ref="Z1045" si="3106">Z1044</f>
        <v>0</v>
      </c>
      <c r="AA1045" s="425">
        <f t="shared" ref="AA1045" si="3107">AA1044</f>
        <v>0</v>
      </c>
      <c r="AB1045" s="425">
        <f t="shared" ref="AB1045" si="3108">AB1044</f>
        <v>0</v>
      </c>
      <c r="AC1045" s="425">
        <f t="shared" ref="AC1045" si="3109">AC1044</f>
        <v>0</v>
      </c>
      <c r="AD1045" s="425">
        <f t="shared" ref="AD1045" si="3110">AD1044</f>
        <v>0</v>
      </c>
      <c r="AE1045" s="425">
        <f t="shared" ref="AE1045" si="3111">AE1044</f>
        <v>0</v>
      </c>
      <c r="AF1045" s="425">
        <f t="shared" ref="AF1045" si="3112">AF1044</f>
        <v>0</v>
      </c>
      <c r="AG1045" s="425">
        <f t="shared" ref="AG1045" si="3113">AG1044</f>
        <v>0</v>
      </c>
      <c r="AH1045" s="425">
        <f t="shared" ref="AH1045" si="3114">AH1044</f>
        <v>0</v>
      </c>
      <c r="AI1045" s="425">
        <f t="shared" ref="AI1045" si="3115">AI1044</f>
        <v>0</v>
      </c>
      <c r="AJ1045" s="425">
        <f t="shared" ref="AJ1045" si="3116">AJ1044</f>
        <v>0</v>
      </c>
      <c r="AK1045" s="425">
        <f t="shared" ref="AK1045" si="3117">AK1044</f>
        <v>0</v>
      </c>
      <c r="AL1045" s="425">
        <f t="shared" ref="AL1045" si="3118">AL1044</f>
        <v>0</v>
      </c>
      <c r="AM1045" s="327"/>
    </row>
    <row r="1046" spans="1:39" ht="15" hidden="1" customHeight="1" outlineLevel="1">
      <c r="A1046" s="554"/>
      <c r="B1046" s="315"/>
      <c r="C1046" s="312"/>
      <c r="D1046" s="312"/>
      <c r="E1046" s="312"/>
      <c r="F1046" s="312"/>
      <c r="G1046" s="312"/>
      <c r="H1046" s="312"/>
      <c r="I1046" s="312"/>
      <c r="J1046" s="312"/>
      <c r="K1046" s="312"/>
      <c r="L1046" s="312"/>
      <c r="M1046" s="312"/>
      <c r="N1046" s="312"/>
      <c r="O1046" s="312"/>
      <c r="P1046" s="312"/>
      <c r="Q1046" s="312"/>
      <c r="R1046" s="312"/>
      <c r="S1046" s="312"/>
      <c r="T1046" s="312"/>
      <c r="U1046" s="312"/>
      <c r="V1046" s="312"/>
      <c r="W1046" s="312"/>
      <c r="X1046" s="312"/>
      <c r="Y1046" s="426"/>
      <c r="Z1046" s="439"/>
      <c r="AA1046" s="439"/>
      <c r="AB1046" s="439"/>
      <c r="AC1046" s="439"/>
      <c r="AD1046" s="439"/>
      <c r="AE1046" s="439"/>
      <c r="AF1046" s="439"/>
      <c r="AG1046" s="439"/>
      <c r="AH1046" s="439"/>
      <c r="AI1046" s="439"/>
      <c r="AJ1046" s="439"/>
      <c r="AK1046" s="439"/>
      <c r="AL1046" s="439"/>
      <c r="AM1046" s="327"/>
    </row>
    <row r="1047" spans="1:39" ht="15" hidden="1" customHeight="1" outlineLevel="1">
      <c r="A1047" s="554"/>
      <c r="B1047" s="309" t="s">
        <v>514</v>
      </c>
      <c r="C1047" s="312"/>
      <c r="D1047" s="312"/>
      <c r="E1047" s="312"/>
      <c r="F1047" s="312"/>
      <c r="G1047" s="312"/>
      <c r="H1047" s="312"/>
      <c r="I1047" s="312"/>
      <c r="J1047" s="312"/>
      <c r="K1047" s="312"/>
      <c r="L1047" s="312"/>
      <c r="M1047" s="312"/>
      <c r="N1047" s="312"/>
      <c r="O1047" s="312"/>
      <c r="P1047" s="312"/>
      <c r="Q1047" s="312"/>
      <c r="R1047" s="312"/>
      <c r="S1047" s="312"/>
      <c r="T1047" s="312"/>
      <c r="U1047" s="312"/>
      <c r="V1047" s="312"/>
      <c r="W1047" s="312"/>
      <c r="X1047" s="312"/>
      <c r="Y1047" s="426"/>
      <c r="Z1047" s="439"/>
      <c r="AA1047" s="439"/>
      <c r="AB1047" s="439"/>
      <c r="AC1047" s="439"/>
      <c r="AD1047" s="439"/>
      <c r="AE1047" s="439"/>
      <c r="AF1047" s="439"/>
      <c r="AG1047" s="439"/>
      <c r="AH1047" s="439"/>
      <c r="AI1047" s="439"/>
      <c r="AJ1047" s="439"/>
      <c r="AK1047" s="439"/>
      <c r="AL1047" s="439"/>
      <c r="AM1047" s="327"/>
    </row>
    <row r="1048" spans="1:39" ht="15" hidden="1" customHeight="1" outlineLevel="1">
      <c r="A1048" s="554">
        <v>25</v>
      </c>
      <c r="B1048" s="442" t="s">
        <v>118</v>
      </c>
      <c r="C1048" s="312" t="s">
        <v>25</v>
      </c>
      <c r="D1048" s="316"/>
      <c r="E1048" s="316"/>
      <c r="F1048" s="316"/>
      <c r="G1048" s="316"/>
      <c r="H1048" s="316"/>
      <c r="I1048" s="316"/>
      <c r="J1048" s="316"/>
      <c r="K1048" s="316"/>
      <c r="L1048" s="316"/>
      <c r="M1048" s="316"/>
      <c r="N1048" s="316">
        <v>12</v>
      </c>
      <c r="O1048" s="316"/>
      <c r="P1048" s="316"/>
      <c r="Q1048" s="316"/>
      <c r="R1048" s="316"/>
      <c r="S1048" s="316"/>
      <c r="T1048" s="316"/>
      <c r="U1048" s="316"/>
      <c r="V1048" s="316"/>
      <c r="W1048" s="316"/>
      <c r="X1048" s="316"/>
      <c r="Y1048" s="440"/>
      <c r="Z1048" s="429"/>
      <c r="AA1048" s="429"/>
      <c r="AB1048" s="429"/>
      <c r="AC1048" s="429"/>
      <c r="AD1048" s="429"/>
      <c r="AE1048" s="429"/>
      <c r="AF1048" s="429"/>
      <c r="AG1048" s="429"/>
      <c r="AH1048" s="429"/>
      <c r="AI1048" s="429"/>
      <c r="AJ1048" s="429"/>
      <c r="AK1048" s="429"/>
      <c r="AL1048" s="429"/>
      <c r="AM1048" s="317">
        <f>SUM(Y1048:AL1048)</f>
        <v>0</v>
      </c>
    </row>
    <row r="1049" spans="1:39" ht="15" hidden="1" customHeight="1" outlineLevel="1">
      <c r="A1049" s="554"/>
      <c r="B1049" s="315" t="s">
        <v>349</v>
      </c>
      <c r="C1049" s="312" t="s">
        <v>164</v>
      </c>
      <c r="D1049" s="316"/>
      <c r="E1049" s="316"/>
      <c r="F1049" s="316"/>
      <c r="G1049" s="316"/>
      <c r="H1049" s="316"/>
      <c r="I1049" s="316"/>
      <c r="J1049" s="316"/>
      <c r="K1049" s="316"/>
      <c r="L1049" s="316"/>
      <c r="M1049" s="316"/>
      <c r="N1049" s="316">
        <f>N1048</f>
        <v>12</v>
      </c>
      <c r="O1049" s="316"/>
      <c r="P1049" s="316"/>
      <c r="Q1049" s="316"/>
      <c r="R1049" s="316"/>
      <c r="S1049" s="316"/>
      <c r="T1049" s="316"/>
      <c r="U1049" s="316"/>
      <c r="V1049" s="316"/>
      <c r="W1049" s="316"/>
      <c r="X1049" s="316"/>
      <c r="Y1049" s="425">
        <f>Y1048</f>
        <v>0</v>
      </c>
      <c r="Z1049" s="425">
        <f t="shared" ref="Z1049" si="3119">Z1048</f>
        <v>0</v>
      </c>
      <c r="AA1049" s="425">
        <f t="shared" ref="AA1049" si="3120">AA1048</f>
        <v>0</v>
      </c>
      <c r="AB1049" s="425">
        <f t="shared" ref="AB1049" si="3121">AB1048</f>
        <v>0</v>
      </c>
      <c r="AC1049" s="425">
        <f t="shared" ref="AC1049" si="3122">AC1048</f>
        <v>0</v>
      </c>
      <c r="AD1049" s="425">
        <f t="shared" ref="AD1049" si="3123">AD1048</f>
        <v>0</v>
      </c>
      <c r="AE1049" s="425">
        <f t="shared" ref="AE1049" si="3124">AE1048</f>
        <v>0</v>
      </c>
      <c r="AF1049" s="425">
        <f t="shared" ref="AF1049" si="3125">AF1048</f>
        <v>0</v>
      </c>
      <c r="AG1049" s="425">
        <f t="shared" ref="AG1049" si="3126">AG1048</f>
        <v>0</v>
      </c>
      <c r="AH1049" s="425">
        <f t="shared" ref="AH1049" si="3127">AH1048</f>
        <v>0</v>
      </c>
      <c r="AI1049" s="425">
        <f t="shared" ref="AI1049" si="3128">AI1048</f>
        <v>0</v>
      </c>
      <c r="AJ1049" s="425">
        <f t="shared" ref="AJ1049" si="3129">AJ1048</f>
        <v>0</v>
      </c>
      <c r="AK1049" s="425">
        <f t="shared" ref="AK1049" si="3130">AK1048</f>
        <v>0</v>
      </c>
      <c r="AL1049" s="425">
        <f t="shared" ref="AL1049" si="3131">AL1048</f>
        <v>0</v>
      </c>
      <c r="AM1049" s="327"/>
    </row>
    <row r="1050" spans="1:39" ht="15" hidden="1" customHeight="1" outlineLevel="1">
      <c r="A1050" s="554"/>
      <c r="B1050" s="315"/>
      <c r="C1050" s="312"/>
      <c r="D1050" s="312"/>
      <c r="E1050" s="312"/>
      <c r="F1050" s="312"/>
      <c r="G1050" s="312"/>
      <c r="H1050" s="312"/>
      <c r="I1050" s="312"/>
      <c r="J1050" s="312"/>
      <c r="K1050" s="312"/>
      <c r="L1050" s="312"/>
      <c r="M1050" s="312"/>
      <c r="N1050" s="312"/>
      <c r="O1050" s="312"/>
      <c r="P1050" s="312"/>
      <c r="Q1050" s="312"/>
      <c r="R1050" s="312"/>
      <c r="S1050" s="312"/>
      <c r="T1050" s="312"/>
      <c r="U1050" s="312"/>
      <c r="V1050" s="312"/>
      <c r="W1050" s="312"/>
      <c r="X1050" s="312"/>
      <c r="Y1050" s="426"/>
      <c r="Z1050" s="439"/>
      <c r="AA1050" s="439"/>
      <c r="AB1050" s="439"/>
      <c r="AC1050" s="439"/>
      <c r="AD1050" s="439"/>
      <c r="AE1050" s="439"/>
      <c r="AF1050" s="439"/>
      <c r="AG1050" s="439"/>
      <c r="AH1050" s="439"/>
      <c r="AI1050" s="439"/>
      <c r="AJ1050" s="439"/>
      <c r="AK1050" s="439"/>
      <c r="AL1050" s="439"/>
      <c r="AM1050" s="327"/>
    </row>
    <row r="1051" spans="1:39" ht="15" hidden="1" customHeight="1" outlineLevel="1">
      <c r="A1051" s="554">
        <v>26</v>
      </c>
      <c r="B1051" s="442" t="s">
        <v>119</v>
      </c>
      <c r="C1051" s="312" t="s">
        <v>25</v>
      </c>
      <c r="D1051" s="316"/>
      <c r="E1051" s="316"/>
      <c r="F1051" s="316"/>
      <c r="G1051" s="316"/>
      <c r="H1051" s="316"/>
      <c r="I1051" s="316"/>
      <c r="J1051" s="316"/>
      <c r="K1051" s="316"/>
      <c r="L1051" s="316"/>
      <c r="M1051" s="316"/>
      <c r="N1051" s="316">
        <v>12</v>
      </c>
      <c r="O1051" s="316"/>
      <c r="P1051" s="316"/>
      <c r="Q1051" s="316"/>
      <c r="R1051" s="316"/>
      <c r="S1051" s="316"/>
      <c r="T1051" s="316"/>
      <c r="U1051" s="316"/>
      <c r="V1051" s="316"/>
      <c r="W1051" s="316"/>
      <c r="X1051" s="316"/>
      <c r="Y1051" s="440"/>
      <c r="Z1051" s="429"/>
      <c r="AA1051" s="429"/>
      <c r="AB1051" s="429"/>
      <c r="AC1051" s="429"/>
      <c r="AD1051" s="429"/>
      <c r="AE1051" s="429"/>
      <c r="AF1051" s="429"/>
      <c r="AG1051" s="429"/>
      <c r="AH1051" s="429"/>
      <c r="AI1051" s="429"/>
      <c r="AJ1051" s="429"/>
      <c r="AK1051" s="429"/>
      <c r="AL1051" s="429"/>
      <c r="AM1051" s="317">
        <f>SUM(Y1051:AL1051)</f>
        <v>0</v>
      </c>
    </row>
    <row r="1052" spans="1:39" ht="15" hidden="1" customHeight="1" outlineLevel="1">
      <c r="A1052" s="554"/>
      <c r="B1052" s="315" t="s">
        <v>349</v>
      </c>
      <c r="C1052" s="312" t="s">
        <v>164</v>
      </c>
      <c r="D1052" s="316"/>
      <c r="E1052" s="316"/>
      <c r="F1052" s="316"/>
      <c r="G1052" s="316"/>
      <c r="H1052" s="316"/>
      <c r="I1052" s="316"/>
      <c r="J1052" s="316"/>
      <c r="K1052" s="316"/>
      <c r="L1052" s="316"/>
      <c r="M1052" s="316"/>
      <c r="N1052" s="316">
        <f>N1051</f>
        <v>12</v>
      </c>
      <c r="O1052" s="316"/>
      <c r="P1052" s="316"/>
      <c r="Q1052" s="316"/>
      <c r="R1052" s="316"/>
      <c r="S1052" s="316"/>
      <c r="T1052" s="316"/>
      <c r="U1052" s="316"/>
      <c r="V1052" s="316"/>
      <c r="W1052" s="316"/>
      <c r="X1052" s="316"/>
      <c r="Y1052" s="425">
        <f>Y1051</f>
        <v>0</v>
      </c>
      <c r="Z1052" s="425">
        <f t="shared" ref="Z1052" si="3132">Z1051</f>
        <v>0</v>
      </c>
      <c r="AA1052" s="425">
        <f t="shared" ref="AA1052" si="3133">AA1051</f>
        <v>0</v>
      </c>
      <c r="AB1052" s="425">
        <f t="shared" ref="AB1052" si="3134">AB1051</f>
        <v>0</v>
      </c>
      <c r="AC1052" s="425">
        <f t="shared" ref="AC1052" si="3135">AC1051</f>
        <v>0</v>
      </c>
      <c r="AD1052" s="425">
        <f t="shared" ref="AD1052" si="3136">AD1051</f>
        <v>0</v>
      </c>
      <c r="AE1052" s="425">
        <f t="shared" ref="AE1052" si="3137">AE1051</f>
        <v>0</v>
      </c>
      <c r="AF1052" s="425">
        <f t="shared" ref="AF1052" si="3138">AF1051</f>
        <v>0</v>
      </c>
      <c r="AG1052" s="425">
        <f t="shared" ref="AG1052" si="3139">AG1051</f>
        <v>0</v>
      </c>
      <c r="AH1052" s="425">
        <f t="shared" ref="AH1052" si="3140">AH1051</f>
        <v>0</v>
      </c>
      <c r="AI1052" s="425">
        <f t="shared" ref="AI1052" si="3141">AI1051</f>
        <v>0</v>
      </c>
      <c r="AJ1052" s="425">
        <f t="shared" ref="AJ1052" si="3142">AJ1051</f>
        <v>0</v>
      </c>
      <c r="AK1052" s="425">
        <f t="shared" ref="AK1052" si="3143">AK1051</f>
        <v>0</v>
      </c>
      <c r="AL1052" s="425">
        <f t="shared" ref="AL1052" si="3144">AL1051</f>
        <v>0</v>
      </c>
      <c r="AM1052" s="327"/>
    </row>
    <row r="1053" spans="1:39" ht="15" hidden="1" customHeight="1" outlineLevel="1">
      <c r="A1053" s="554"/>
      <c r="B1053" s="315"/>
      <c r="C1053" s="312"/>
      <c r="D1053" s="312"/>
      <c r="E1053" s="312"/>
      <c r="F1053" s="312"/>
      <c r="G1053" s="312"/>
      <c r="H1053" s="312"/>
      <c r="I1053" s="312"/>
      <c r="J1053" s="312"/>
      <c r="K1053" s="312"/>
      <c r="L1053" s="312"/>
      <c r="M1053" s="312"/>
      <c r="N1053" s="312"/>
      <c r="O1053" s="312"/>
      <c r="P1053" s="312"/>
      <c r="Q1053" s="312"/>
      <c r="R1053" s="312"/>
      <c r="S1053" s="312"/>
      <c r="T1053" s="312"/>
      <c r="U1053" s="312"/>
      <c r="V1053" s="312"/>
      <c r="W1053" s="312"/>
      <c r="X1053" s="312"/>
      <c r="Y1053" s="426"/>
      <c r="Z1053" s="439"/>
      <c r="AA1053" s="439"/>
      <c r="AB1053" s="439"/>
      <c r="AC1053" s="439"/>
      <c r="AD1053" s="439"/>
      <c r="AE1053" s="439"/>
      <c r="AF1053" s="439"/>
      <c r="AG1053" s="439"/>
      <c r="AH1053" s="439"/>
      <c r="AI1053" s="439"/>
      <c r="AJ1053" s="439"/>
      <c r="AK1053" s="439"/>
      <c r="AL1053" s="439"/>
      <c r="AM1053" s="327"/>
    </row>
    <row r="1054" spans="1:39" ht="15" hidden="1" customHeight="1" outlineLevel="1">
      <c r="A1054" s="554">
        <v>27</v>
      </c>
      <c r="B1054" s="442" t="s">
        <v>120</v>
      </c>
      <c r="C1054" s="312" t="s">
        <v>25</v>
      </c>
      <c r="D1054" s="316"/>
      <c r="E1054" s="316"/>
      <c r="F1054" s="316"/>
      <c r="G1054" s="316"/>
      <c r="H1054" s="316"/>
      <c r="I1054" s="316"/>
      <c r="J1054" s="316"/>
      <c r="K1054" s="316"/>
      <c r="L1054" s="316"/>
      <c r="M1054" s="316"/>
      <c r="N1054" s="316">
        <v>12</v>
      </c>
      <c r="O1054" s="316"/>
      <c r="P1054" s="316"/>
      <c r="Q1054" s="316"/>
      <c r="R1054" s="316"/>
      <c r="S1054" s="316"/>
      <c r="T1054" s="316"/>
      <c r="U1054" s="316"/>
      <c r="V1054" s="316"/>
      <c r="W1054" s="316"/>
      <c r="X1054" s="316"/>
      <c r="Y1054" s="440"/>
      <c r="Z1054" s="429"/>
      <c r="AA1054" s="429"/>
      <c r="AB1054" s="429"/>
      <c r="AC1054" s="429"/>
      <c r="AD1054" s="429"/>
      <c r="AE1054" s="429"/>
      <c r="AF1054" s="429"/>
      <c r="AG1054" s="429"/>
      <c r="AH1054" s="429"/>
      <c r="AI1054" s="429"/>
      <c r="AJ1054" s="429"/>
      <c r="AK1054" s="429"/>
      <c r="AL1054" s="429"/>
      <c r="AM1054" s="317">
        <f>SUM(Y1054:AL1054)</f>
        <v>0</v>
      </c>
    </row>
    <row r="1055" spans="1:39" ht="15" hidden="1" customHeight="1" outlineLevel="1">
      <c r="A1055" s="554"/>
      <c r="B1055" s="315" t="s">
        <v>349</v>
      </c>
      <c r="C1055" s="312" t="s">
        <v>164</v>
      </c>
      <c r="D1055" s="316"/>
      <c r="E1055" s="316"/>
      <c r="F1055" s="316"/>
      <c r="G1055" s="316"/>
      <c r="H1055" s="316"/>
      <c r="I1055" s="316"/>
      <c r="J1055" s="316"/>
      <c r="K1055" s="316"/>
      <c r="L1055" s="316"/>
      <c r="M1055" s="316"/>
      <c r="N1055" s="316">
        <f>N1054</f>
        <v>12</v>
      </c>
      <c r="O1055" s="316"/>
      <c r="P1055" s="316"/>
      <c r="Q1055" s="316"/>
      <c r="R1055" s="316"/>
      <c r="S1055" s="316"/>
      <c r="T1055" s="316"/>
      <c r="U1055" s="316"/>
      <c r="V1055" s="316"/>
      <c r="W1055" s="316"/>
      <c r="X1055" s="316"/>
      <c r="Y1055" s="425">
        <f>Y1054</f>
        <v>0</v>
      </c>
      <c r="Z1055" s="425">
        <f t="shared" ref="Z1055" si="3145">Z1054</f>
        <v>0</v>
      </c>
      <c r="AA1055" s="425">
        <f t="shared" ref="AA1055" si="3146">AA1054</f>
        <v>0</v>
      </c>
      <c r="AB1055" s="425">
        <f t="shared" ref="AB1055" si="3147">AB1054</f>
        <v>0</v>
      </c>
      <c r="AC1055" s="425">
        <f t="shared" ref="AC1055" si="3148">AC1054</f>
        <v>0</v>
      </c>
      <c r="AD1055" s="425">
        <f t="shared" ref="AD1055" si="3149">AD1054</f>
        <v>0</v>
      </c>
      <c r="AE1055" s="425">
        <f t="shared" ref="AE1055" si="3150">AE1054</f>
        <v>0</v>
      </c>
      <c r="AF1055" s="425">
        <f t="shared" ref="AF1055" si="3151">AF1054</f>
        <v>0</v>
      </c>
      <c r="AG1055" s="425">
        <f t="shared" ref="AG1055" si="3152">AG1054</f>
        <v>0</v>
      </c>
      <c r="AH1055" s="425">
        <f t="shared" ref="AH1055" si="3153">AH1054</f>
        <v>0</v>
      </c>
      <c r="AI1055" s="425">
        <f t="shared" ref="AI1055" si="3154">AI1054</f>
        <v>0</v>
      </c>
      <c r="AJ1055" s="425">
        <f t="shared" ref="AJ1055" si="3155">AJ1054</f>
        <v>0</v>
      </c>
      <c r="AK1055" s="425">
        <f t="shared" ref="AK1055" si="3156">AK1054</f>
        <v>0</v>
      </c>
      <c r="AL1055" s="425">
        <f t="shared" ref="AL1055" si="3157">AL1054</f>
        <v>0</v>
      </c>
      <c r="AM1055" s="327"/>
    </row>
    <row r="1056" spans="1:39" ht="15" hidden="1" customHeight="1" outlineLevel="1">
      <c r="A1056" s="554"/>
      <c r="B1056" s="315"/>
      <c r="C1056" s="312"/>
      <c r="D1056" s="312"/>
      <c r="E1056" s="312"/>
      <c r="F1056" s="312"/>
      <c r="G1056" s="312"/>
      <c r="H1056" s="312"/>
      <c r="I1056" s="312"/>
      <c r="J1056" s="312"/>
      <c r="K1056" s="312"/>
      <c r="L1056" s="312"/>
      <c r="M1056" s="312"/>
      <c r="N1056" s="312"/>
      <c r="O1056" s="312"/>
      <c r="P1056" s="312"/>
      <c r="Q1056" s="312"/>
      <c r="R1056" s="312"/>
      <c r="S1056" s="312"/>
      <c r="T1056" s="312"/>
      <c r="U1056" s="312"/>
      <c r="V1056" s="312"/>
      <c r="W1056" s="312"/>
      <c r="X1056" s="312"/>
      <c r="Y1056" s="426"/>
      <c r="Z1056" s="439"/>
      <c r="AA1056" s="439"/>
      <c r="AB1056" s="439"/>
      <c r="AC1056" s="439"/>
      <c r="AD1056" s="439"/>
      <c r="AE1056" s="439"/>
      <c r="AF1056" s="439"/>
      <c r="AG1056" s="439"/>
      <c r="AH1056" s="439"/>
      <c r="AI1056" s="439"/>
      <c r="AJ1056" s="439"/>
      <c r="AK1056" s="439"/>
      <c r="AL1056" s="439"/>
      <c r="AM1056" s="327"/>
    </row>
    <row r="1057" spans="1:39" ht="15" hidden="1" customHeight="1" outlineLevel="1">
      <c r="A1057" s="554">
        <v>28</v>
      </c>
      <c r="B1057" s="442" t="s">
        <v>121</v>
      </c>
      <c r="C1057" s="312" t="s">
        <v>25</v>
      </c>
      <c r="D1057" s="316"/>
      <c r="E1057" s="316"/>
      <c r="F1057" s="316"/>
      <c r="G1057" s="316"/>
      <c r="H1057" s="316"/>
      <c r="I1057" s="316"/>
      <c r="J1057" s="316"/>
      <c r="K1057" s="316"/>
      <c r="L1057" s="316"/>
      <c r="M1057" s="316"/>
      <c r="N1057" s="316">
        <v>12</v>
      </c>
      <c r="O1057" s="316"/>
      <c r="P1057" s="316"/>
      <c r="Q1057" s="316"/>
      <c r="R1057" s="316"/>
      <c r="S1057" s="316"/>
      <c r="T1057" s="316"/>
      <c r="U1057" s="316"/>
      <c r="V1057" s="316"/>
      <c r="W1057" s="316"/>
      <c r="X1057" s="316"/>
      <c r="Y1057" s="440"/>
      <c r="Z1057" s="429"/>
      <c r="AA1057" s="429"/>
      <c r="AB1057" s="429"/>
      <c r="AC1057" s="429"/>
      <c r="AD1057" s="429"/>
      <c r="AE1057" s="429"/>
      <c r="AF1057" s="429"/>
      <c r="AG1057" s="429"/>
      <c r="AH1057" s="429"/>
      <c r="AI1057" s="429"/>
      <c r="AJ1057" s="429"/>
      <c r="AK1057" s="429"/>
      <c r="AL1057" s="429"/>
      <c r="AM1057" s="317">
        <f>SUM(Y1057:AL1057)</f>
        <v>0</v>
      </c>
    </row>
    <row r="1058" spans="1:39" ht="15" hidden="1" customHeight="1" outlineLevel="1">
      <c r="A1058" s="554"/>
      <c r="B1058" s="315" t="s">
        <v>349</v>
      </c>
      <c r="C1058" s="312" t="s">
        <v>164</v>
      </c>
      <c r="D1058" s="316"/>
      <c r="E1058" s="316"/>
      <c r="F1058" s="316"/>
      <c r="G1058" s="316"/>
      <c r="H1058" s="316"/>
      <c r="I1058" s="316"/>
      <c r="J1058" s="316"/>
      <c r="K1058" s="316"/>
      <c r="L1058" s="316"/>
      <c r="M1058" s="316"/>
      <c r="N1058" s="316">
        <f>N1057</f>
        <v>12</v>
      </c>
      <c r="O1058" s="316"/>
      <c r="P1058" s="316"/>
      <c r="Q1058" s="316"/>
      <c r="R1058" s="316"/>
      <c r="S1058" s="316"/>
      <c r="T1058" s="316"/>
      <c r="U1058" s="316"/>
      <c r="V1058" s="316"/>
      <c r="W1058" s="316"/>
      <c r="X1058" s="316"/>
      <c r="Y1058" s="425">
        <f>Y1057</f>
        <v>0</v>
      </c>
      <c r="Z1058" s="425">
        <f>Z1057</f>
        <v>0</v>
      </c>
      <c r="AA1058" s="425">
        <f t="shared" ref="AA1058" si="3158">AA1057</f>
        <v>0</v>
      </c>
      <c r="AB1058" s="425">
        <f t="shared" ref="AB1058" si="3159">AB1057</f>
        <v>0</v>
      </c>
      <c r="AC1058" s="425">
        <f t="shared" ref="AC1058" si="3160">AC1057</f>
        <v>0</v>
      </c>
      <c r="AD1058" s="425">
        <f t="shared" ref="AD1058" si="3161">AD1057</f>
        <v>0</v>
      </c>
      <c r="AE1058" s="425">
        <f>AE1057</f>
        <v>0</v>
      </c>
      <c r="AF1058" s="425">
        <f t="shared" ref="AF1058" si="3162">AF1057</f>
        <v>0</v>
      </c>
      <c r="AG1058" s="425">
        <f t="shared" ref="AG1058" si="3163">AG1057</f>
        <v>0</v>
      </c>
      <c r="AH1058" s="425">
        <f t="shared" ref="AH1058" si="3164">AH1057</f>
        <v>0</v>
      </c>
      <c r="AI1058" s="425">
        <f t="shared" ref="AI1058" si="3165">AI1057</f>
        <v>0</v>
      </c>
      <c r="AJ1058" s="425">
        <f t="shared" ref="AJ1058" si="3166">AJ1057</f>
        <v>0</v>
      </c>
      <c r="AK1058" s="425">
        <f t="shared" ref="AK1058" si="3167">AK1057</f>
        <v>0</v>
      </c>
      <c r="AL1058" s="425">
        <f t="shared" ref="AL1058" si="3168">AL1057</f>
        <v>0</v>
      </c>
      <c r="AM1058" s="327"/>
    </row>
    <row r="1059" spans="1:39" ht="15" hidden="1" customHeight="1" outlineLevel="1">
      <c r="A1059" s="554"/>
      <c r="B1059" s="315"/>
      <c r="C1059" s="312"/>
      <c r="D1059" s="312"/>
      <c r="E1059" s="312"/>
      <c r="F1059" s="312"/>
      <c r="G1059" s="312"/>
      <c r="H1059" s="312"/>
      <c r="I1059" s="312"/>
      <c r="J1059" s="312"/>
      <c r="K1059" s="312"/>
      <c r="L1059" s="312"/>
      <c r="M1059" s="312"/>
      <c r="N1059" s="312"/>
      <c r="O1059" s="312"/>
      <c r="P1059" s="312"/>
      <c r="Q1059" s="312"/>
      <c r="R1059" s="312"/>
      <c r="S1059" s="312"/>
      <c r="T1059" s="312"/>
      <c r="U1059" s="312"/>
      <c r="V1059" s="312"/>
      <c r="W1059" s="312"/>
      <c r="X1059" s="312"/>
      <c r="Y1059" s="426"/>
      <c r="Z1059" s="439"/>
      <c r="AA1059" s="439"/>
      <c r="AB1059" s="439"/>
      <c r="AC1059" s="439"/>
      <c r="AD1059" s="439"/>
      <c r="AE1059" s="439"/>
      <c r="AF1059" s="439"/>
      <c r="AG1059" s="439"/>
      <c r="AH1059" s="439"/>
      <c r="AI1059" s="439"/>
      <c r="AJ1059" s="439"/>
      <c r="AK1059" s="439"/>
      <c r="AL1059" s="439"/>
      <c r="AM1059" s="327"/>
    </row>
    <row r="1060" spans="1:39" ht="15" hidden="1" customHeight="1" outlineLevel="1">
      <c r="A1060" s="554">
        <v>29</v>
      </c>
      <c r="B1060" s="442" t="s">
        <v>122</v>
      </c>
      <c r="C1060" s="312" t="s">
        <v>25</v>
      </c>
      <c r="D1060" s="316"/>
      <c r="E1060" s="316"/>
      <c r="F1060" s="316"/>
      <c r="G1060" s="316"/>
      <c r="H1060" s="316"/>
      <c r="I1060" s="316"/>
      <c r="J1060" s="316"/>
      <c r="K1060" s="316"/>
      <c r="L1060" s="316"/>
      <c r="M1060" s="316"/>
      <c r="N1060" s="316">
        <v>3</v>
      </c>
      <c r="O1060" s="316"/>
      <c r="P1060" s="316"/>
      <c r="Q1060" s="316"/>
      <c r="R1060" s="316"/>
      <c r="S1060" s="316"/>
      <c r="T1060" s="316"/>
      <c r="U1060" s="316"/>
      <c r="V1060" s="316"/>
      <c r="W1060" s="316"/>
      <c r="X1060" s="316"/>
      <c r="Y1060" s="440"/>
      <c r="Z1060" s="429"/>
      <c r="AA1060" s="429"/>
      <c r="AB1060" s="429"/>
      <c r="AC1060" s="429"/>
      <c r="AD1060" s="429"/>
      <c r="AE1060" s="429"/>
      <c r="AF1060" s="429"/>
      <c r="AG1060" s="429"/>
      <c r="AH1060" s="429"/>
      <c r="AI1060" s="429"/>
      <c r="AJ1060" s="429"/>
      <c r="AK1060" s="429"/>
      <c r="AL1060" s="429"/>
      <c r="AM1060" s="317">
        <f>SUM(Y1060:AL1060)</f>
        <v>0</v>
      </c>
    </row>
    <row r="1061" spans="1:39" ht="15" hidden="1" customHeight="1" outlineLevel="1">
      <c r="A1061" s="554"/>
      <c r="B1061" s="315" t="s">
        <v>349</v>
      </c>
      <c r="C1061" s="312" t="s">
        <v>164</v>
      </c>
      <c r="D1061" s="316"/>
      <c r="E1061" s="316"/>
      <c r="F1061" s="316"/>
      <c r="G1061" s="316"/>
      <c r="H1061" s="316"/>
      <c r="I1061" s="316"/>
      <c r="J1061" s="316"/>
      <c r="K1061" s="316"/>
      <c r="L1061" s="316"/>
      <c r="M1061" s="316"/>
      <c r="N1061" s="316">
        <f>N1060</f>
        <v>3</v>
      </c>
      <c r="O1061" s="316"/>
      <c r="P1061" s="316"/>
      <c r="Q1061" s="316"/>
      <c r="R1061" s="316"/>
      <c r="S1061" s="316"/>
      <c r="T1061" s="316"/>
      <c r="U1061" s="316"/>
      <c r="V1061" s="316"/>
      <c r="W1061" s="316"/>
      <c r="X1061" s="316"/>
      <c r="Y1061" s="425">
        <f>Y1060</f>
        <v>0</v>
      </c>
      <c r="Z1061" s="425">
        <f t="shared" ref="Z1061" si="3169">Z1060</f>
        <v>0</v>
      </c>
      <c r="AA1061" s="425">
        <f t="shared" ref="AA1061" si="3170">AA1060</f>
        <v>0</v>
      </c>
      <c r="AB1061" s="425">
        <f t="shared" ref="AB1061" si="3171">AB1060</f>
        <v>0</v>
      </c>
      <c r="AC1061" s="425">
        <f t="shared" ref="AC1061" si="3172">AC1060</f>
        <v>0</v>
      </c>
      <c r="AD1061" s="425">
        <f t="shared" ref="AD1061" si="3173">AD1060</f>
        <v>0</v>
      </c>
      <c r="AE1061" s="425">
        <f t="shared" ref="AE1061" si="3174">AE1060</f>
        <v>0</v>
      </c>
      <c r="AF1061" s="425">
        <f t="shared" ref="AF1061" si="3175">AF1060</f>
        <v>0</v>
      </c>
      <c r="AG1061" s="425">
        <f t="shared" ref="AG1061" si="3176">AG1060</f>
        <v>0</v>
      </c>
      <c r="AH1061" s="425">
        <f t="shared" ref="AH1061" si="3177">AH1060</f>
        <v>0</v>
      </c>
      <c r="AI1061" s="425">
        <f t="shared" ref="AI1061" si="3178">AI1060</f>
        <v>0</v>
      </c>
      <c r="AJ1061" s="425">
        <f t="shared" ref="AJ1061" si="3179">AJ1060</f>
        <v>0</v>
      </c>
      <c r="AK1061" s="425">
        <f t="shared" ref="AK1061" si="3180">AK1060</f>
        <v>0</v>
      </c>
      <c r="AL1061" s="425">
        <f t="shared" ref="AL1061" si="3181">AL1060</f>
        <v>0</v>
      </c>
      <c r="AM1061" s="327"/>
    </row>
    <row r="1062" spans="1:39" ht="15" hidden="1" customHeight="1" outlineLevel="1">
      <c r="A1062" s="554"/>
      <c r="B1062" s="315"/>
      <c r="C1062" s="312"/>
      <c r="D1062" s="312"/>
      <c r="E1062" s="312"/>
      <c r="F1062" s="312"/>
      <c r="G1062" s="312"/>
      <c r="H1062" s="312"/>
      <c r="I1062" s="312"/>
      <c r="J1062" s="312"/>
      <c r="K1062" s="312"/>
      <c r="L1062" s="312"/>
      <c r="M1062" s="312"/>
      <c r="N1062" s="312"/>
      <c r="O1062" s="312"/>
      <c r="P1062" s="312"/>
      <c r="Q1062" s="312"/>
      <c r="R1062" s="312"/>
      <c r="S1062" s="312"/>
      <c r="T1062" s="312"/>
      <c r="U1062" s="312"/>
      <c r="V1062" s="312"/>
      <c r="W1062" s="312"/>
      <c r="X1062" s="312"/>
      <c r="Y1062" s="426"/>
      <c r="Z1062" s="439"/>
      <c r="AA1062" s="439"/>
      <c r="AB1062" s="439"/>
      <c r="AC1062" s="439"/>
      <c r="AD1062" s="439"/>
      <c r="AE1062" s="439"/>
      <c r="AF1062" s="439"/>
      <c r="AG1062" s="439"/>
      <c r="AH1062" s="439"/>
      <c r="AI1062" s="439"/>
      <c r="AJ1062" s="439"/>
      <c r="AK1062" s="439"/>
      <c r="AL1062" s="439"/>
      <c r="AM1062" s="327"/>
    </row>
    <row r="1063" spans="1:39" ht="15" hidden="1" customHeight="1" outlineLevel="1">
      <c r="A1063" s="554">
        <v>30</v>
      </c>
      <c r="B1063" s="442" t="s">
        <v>123</v>
      </c>
      <c r="C1063" s="312" t="s">
        <v>25</v>
      </c>
      <c r="D1063" s="316"/>
      <c r="E1063" s="316"/>
      <c r="F1063" s="316"/>
      <c r="G1063" s="316"/>
      <c r="H1063" s="316"/>
      <c r="I1063" s="316"/>
      <c r="J1063" s="316"/>
      <c r="K1063" s="316"/>
      <c r="L1063" s="316"/>
      <c r="M1063" s="316"/>
      <c r="N1063" s="316">
        <v>12</v>
      </c>
      <c r="O1063" s="316"/>
      <c r="P1063" s="316"/>
      <c r="Q1063" s="316"/>
      <c r="R1063" s="316"/>
      <c r="S1063" s="316"/>
      <c r="T1063" s="316"/>
      <c r="U1063" s="316"/>
      <c r="V1063" s="316"/>
      <c r="W1063" s="316"/>
      <c r="X1063" s="316"/>
      <c r="Y1063" s="440"/>
      <c r="Z1063" s="429"/>
      <c r="AA1063" s="429"/>
      <c r="AB1063" s="429"/>
      <c r="AC1063" s="429"/>
      <c r="AD1063" s="429"/>
      <c r="AE1063" s="429"/>
      <c r="AF1063" s="429"/>
      <c r="AG1063" s="429"/>
      <c r="AH1063" s="429"/>
      <c r="AI1063" s="429"/>
      <c r="AJ1063" s="429"/>
      <c r="AK1063" s="429"/>
      <c r="AL1063" s="429"/>
      <c r="AM1063" s="317">
        <f>SUM(Y1063:AL1063)</f>
        <v>0</v>
      </c>
    </row>
    <row r="1064" spans="1:39" ht="15" hidden="1" customHeight="1" outlineLevel="1">
      <c r="A1064" s="554"/>
      <c r="B1064" s="315" t="s">
        <v>349</v>
      </c>
      <c r="C1064" s="312" t="s">
        <v>164</v>
      </c>
      <c r="D1064" s="316"/>
      <c r="E1064" s="316"/>
      <c r="F1064" s="316"/>
      <c r="G1064" s="316"/>
      <c r="H1064" s="316"/>
      <c r="I1064" s="316"/>
      <c r="J1064" s="316"/>
      <c r="K1064" s="316"/>
      <c r="L1064" s="316"/>
      <c r="M1064" s="316"/>
      <c r="N1064" s="316">
        <f>N1063</f>
        <v>12</v>
      </c>
      <c r="O1064" s="316"/>
      <c r="P1064" s="316"/>
      <c r="Q1064" s="316"/>
      <c r="R1064" s="316"/>
      <c r="S1064" s="316"/>
      <c r="T1064" s="316"/>
      <c r="U1064" s="316"/>
      <c r="V1064" s="316"/>
      <c r="W1064" s="316"/>
      <c r="X1064" s="316"/>
      <c r="Y1064" s="425">
        <f>Y1063</f>
        <v>0</v>
      </c>
      <c r="Z1064" s="425">
        <f t="shared" ref="Z1064" si="3182">Z1063</f>
        <v>0</v>
      </c>
      <c r="AA1064" s="425">
        <f t="shared" ref="AA1064" si="3183">AA1063</f>
        <v>0</v>
      </c>
      <c r="AB1064" s="425">
        <f t="shared" ref="AB1064" si="3184">AB1063</f>
        <v>0</v>
      </c>
      <c r="AC1064" s="425">
        <f t="shared" ref="AC1064" si="3185">AC1063</f>
        <v>0</v>
      </c>
      <c r="AD1064" s="425">
        <f t="shared" ref="AD1064" si="3186">AD1063</f>
        <v>0</v>
      </c>
      <c r="AE1064" s="425">
        <f t="shared" ref="AE1064" si="3187">AE1063</f>
        <v>0</v>
      </c>
      <c r="AF1064" s="425">
        <f t="shared" ref="AF1064" si="3188">AF1063</f>
        <v>0</v>
      </c>
      <c r="AG1064" s="425">
        <f t="shared" ref="AG1064" si="3189">AG1063</f>
        <v>0</v>
      </c>
      <c r="AH1064" s="425">
        <f t="shared" ref="AH1064" si="3190">AH1063</f>
        <v>0</v>
      </c>
      <c r="AI1064" s="425">
        <f t="shared" ref="AI1064" si="3191">AI1063</f>
        <v>0</v>
      </c>
      <c r="AJ1064" s="425">
        <f t="shared" ref="AJ1064" si="3192">AJ1063</f>
        <v>0</v>
      </c>
      <c r="AK1064" s="425">
        <f t="shared" ref="AK1064" si="3193">AK1063</f>
        <v>0</v>
      </c>
      <c r="AL1064" s="425">
        <f t="shared" ref="AL1064" si="3194">AL1063</f>
        <v>0</v>
      </c>
      <c r="AM1064" s="327"/>
    </row>
    <row r="1065" spans="1:39" ht="15" hidden="1" customHeight="1" outlineLevel="1">
      <c r="A1065" s="554"/>
      <c r="B1065" s="315"/>
      <c r="C1065" s="312"/>
      <c r="D1065" s="312"/>
      <c r="E1065" s="312"/>
      <c r="F1065" s="312"/>
      <c r="G1065" s="312"/>
      <c r="H1065" s="312"/>
      <c r="I1065" s="312"/>
      <c r="J1065" s="312"/>
      <c r="K1065" s="312"/>
      <c r="L1065" s="312"/>
      <c r="M1065" s="312"/>
      <c r="N1065" s="312"/>
      <c r="O1065" s="312"/>
      <c r="P1065" s="312"/>
      <c r="Q1065" s="312"/>
      <c r="R1065" s="312"/>
      <c r="S1065" s="312"/>
      <c r="T1065" s="312"/>
      <c r="U1065" s="312"/>
      <c r="V1065" s="312"/>
      <c r="W1065" s="312"/>
      <c r="X1065" s="312"/>
      <c r="Y1065" s="426"/>
      <c r="Z1065" s="439"/>
      <c r="AA1065" s="439"/>
      <c r="AB1065" s="439"/>
      <c r="AC1065" s="439"/>
      <c r="AD1065" s="439"/>
      <c r="AE1065" s="439"/>
      <c r="AF1065" s="439"/>
      <c r="AG1065" s="439"/>
      <c r="AH1065" s="439"/>
      <c r="AI1065" s="439"/>
      <c r="AJ1065" s="439"/>
      <c r="AK1065" s="439"/>
      <c r="AL1065" s="439"/>
      <c r="AM1065" s="327"/>
    </row>
    <row r="1066" spans="1:39" ht="15" hidden="1" customHeight="1" outlineLevel="1">
      <c r="A1066" s="554">
        <v>31</v>
      </c>
      <c r="B1066" s="442" t="s">
        <v>124</v>
      </c>
      <c r="C1066" s="312" t="s">
        <v>25</v>
      </c>
      <c r="D1066" s="316"/>
      <c r="E1066" s="316"/>
      <c r="F1066" s="316"/>
      <c r="G1066" s="316"/>
      <c r="H1066" s="316"/>
      <c r="I1066" s="316"/>
      <c r="J1066" s="316"/>
      <c r="K1066" s="316"/>
      <c r="L1066" s="316"/>
      <c r="M1066" s="316"/>
      <c r="N1066" s="316">
        <v>12</v>
      </c>
      <c r="O1066" s="316"/>
      <c r="P1066" s="316"/>
      <c r="Q1066" s="316"/>
      <c r="R1066" s="316"/>
      <c r="S1066" s="316"/>
      <c r="T1066" s="316"/>
      <c r="U1066" s="316"/>
      <c r="V1066" s="316"/>
      <c r="W1066" s="316"/>
      <c r="X1066" s="316"/>
      <c r="Y1066" s="440"/>
      <c r="Z1066" s="429"/>
      <c r="AA1066" s="429"/>
      <c r="AB1066" s="429"/>
      <c r="AC1066" s="429"/>
      <c r="AD1066" s="429"/>
      <c r="AE1066" s="429"/>
      <c r="AF1066" s="429"/>
      <c r="AG1066" s="429"/>
      <c r="AH1066" s="429"/>
      <c r="AI1066" s="429"/>
      <c r="AJ1066" s="429"/>
      <c r="AK1066" s="429"/>
      <c r="AL1066" s="429"/>
      <c r="AM1066" s="317">
        <f>SUM(Y1066:AL1066)</f>
        <v>0</v>
      </c>
    </row>
    <row r="1067" spans="1:39" ht="15" hidden="1" customHeight="1" outlineLevel="1">
      <c r="A1067" s="554"/>
      <c r="B1067" s="315" t="s">
        <v>349</v>
      </c>
      <c r="C1067" s="312" t="s">
        <v>164</v>
      </c>
      <c r="D1067" s="316"/>
      <c r="E1067" s="316"/>
      <c r="F1067" s="316"/>
      <c r="G1067" s="316"/>
      <c r="H1067" s="316"/>
      <c r="I1067" s="316"/>
      <c r="J1067" s="316"/>
      <c r="K1067" s="316"/>
      <c r="L1067" s="316"/>
      <c r="M1067" s="316"/>
      <c r="N1067" s="316">
        <f>N1066</f>
        <v>12</v>
      </c>
      <c r="O1067" s="316"/>
      <c r="P1067" s="316"/>
      <c r="Q1067" s="316"/>
      <c r="R1067" s="316"/>
      <c r="S1067" s="316"/>
      <c r="T1067" s="316"/>
      <c r="U1067" s="316"/>
      <c r="V1067" s="316"/>
      <c r="W1067" s="316"/>
      <c r="X1067" s="316"/>
      <c r="Y1067" s="425">
        <f>Y1066</f>
        <v>0</v>
      </c>
      <c r="Z1067" s="425">
        <f t="shared" ref="Z1067" si="3195">Z1066</f>
        <v>0</v>
      </c>
      <c r="AA1067" s="425">
        <f t="shared" ref="AA1067" si="3196">AA1066</f>
        <v>0</v>
      </c>
      <c r="AB1067" s="425">
        <f t="shared" ref="AB1067" si="3197">AB1066</f>
        <v>0</v>
      </c>
      <c r="AC1067" s="425">
        <f t="shared" ref="AC1067" si="3198">AC1066</f>
        <v>0</v>
      </c>
      <c r="AD1067" s="425">
        <f t="shared" ref="AD1067" si="3199">AD1066</f>
        <v>0</v>
      </c>
      <c r="AE1067" s="425">
        <f t="shared" ref="AE1067" si="3200">AE1066</f>
        <v>0</v>
      </c>
      <c r="AF1067" s="425">
        <f t="shared" ref="AF1067" si="3201">AF1066</f>
        <v>0</v>
      </c>
      <c r="AG1067" s="425">
        <f t="shared" ref="AG1067" si="3202">AG1066</f>
        <v>0</v>
      </c>
      <c r="AH1067" s="425">
        <f t="shared" ref="AH1067" si="3203">AH1066</f>
        <v>0</v>
      </c>
      <c r="AI1067" s="425">
        <f t="shared" ref="AI1067" si="3204">AI1066</f>
        <v>0</v>
      </c>
      <c r="AJ1067" s="425">
        <f t="shared" ref="AJ1067" si="3205">AJ1066</f>
        <v>0</v>
      </c>
      <c r="AK1067" s="425">
        <f t="shared" ref="AK1067" si="3206">AK1066</f>
        <v>0</v>
      </c>
      <c r="AL1067" s="425">
        <f t="shared" ref="AL1067" si="3207">AL1066</f>
        <v>0</v>
      </c>
      <c r="AM1067" s="327"/>
    </row>
    <row r="1068" spans="1:39" ht="15" hidden="1" customHeight="1" outlineLevel="1">
      <c r="A1068" s="554"/>
      <c r="B1068" s="442"/>
      <c r="C1068" s="312"/>
      <c r="D1068" s="312"/>
      <c r="E1068" s="312"/>
      <c r="F1068" s="312"/>
      <c r="G1068" s="312"/>
      <c r="H1068" s="312"/>
      <c r="I1068" s="312"/>
      <c r="J1068" s="312"/>
      <c r="K1068" s="312"/>
      <c r="L1068" s="312"/>
      <c r="M1068" s="312"/>
      <c r="N1068" s="312"/>
      <c r="O1068" s="312"/>
      <c r="P1068" s="312"/>
      <c r="Q1068" s="312"/>
      <c r="R1068" s="312"/>
      <c r="S1068" s="312"/>
      <c r="T1068" s="312"/>
      <c r="U1068" s="312"/>
      <c r="V1068" s="312"/>
      <c r="W1068" s="312"/>
      <c r="X1068" s="312"/>
      <c r="Y1068" s="426"/>
      <c r="Z1068" s="439"/>
      <c r="AA1068" s="439"/>
      <c r="AB1068" s="439"/>
      <c r="AC1068" s="439"/>
      <c r="AD1068" s="439"/>
      <c r="AE1068" s="439"/>
      <c r="AF1068" s="439"/>
      <c r="AG1068" s="439"/>
      <c r="AH1068" s="439"/>
      <c r="AI1068" s="439"/>
      <c r="AJ1068" s="439"/>
      <c r="AK1068" s="439"/>
      <c r="AL1068" s="439"/>
      <c r="AM1068" s="327"/>
    </row>
    <row r="1069" spans="1:39" ht="15" hidden="1" customHeight="1" outlineLevel="1">
      <c r="A1069" s="554">
        <v>32</v>
      </c>
      <c r="B1069" s="442" t="s">
        <v>125</v>
      </c>
      <c r="C1069" s="312" t="s">
        <v>25</v>
      </c>
      <c r="D1069" s="316"/>
      <c r="E1069" s="316"/>
      <c r="F1069" s="316"/>
      <c r="G1069" s="316"/>
      <c r="H1069" s="316"/>
      <c r="I1069" s="316"/>
      <c r="J1069" s="316"/>
      <c r="K1069" s="316"/>
      <c r="L1069" s="316"/>
      <c r="M1069" s="316"/>
      <c r="N1069" s="316">
        <v>12</v>
      </c>
      <c r="O1069" s="316"/>
      <c r="P1069" s="316"/>
      <c r="Q1069" s="316"/>
      <c r="R1069" s="316"/>
      <c r="S1069" s="316"/>
      <c r="T1069" s="316"/>
      <c r="U1069" s="316"/>
      <c r="V1069" s="316"/>
      <c r="W1069" s="316"/>
      <c r="X1069" s="316"/>
      <c r="Y1069" s="440"/>
      <c r="Z1069" s="429"/>
      <c r="AA1069" s="429"/>
      <c r="AB1069" s="429"/>
      <c r="AC1069" s="429"/>
      <c r="AD1069" s="429"/>
      <c r="AE1069" s="429"/>
      <c r="AF1069" s="429"/>
      <c r="AG1069" s="429"/>
      <c r="AH1069" s="429"/>
      <c r="AI1069" s="429"/>
      <c r="AJ1069" s="429"/>
      <c r="AK1069" s="429"/>
      <c r="AL1069" s="429"/>
      <c r="AM1069" s="317">
        <f>SUM(Y1069:AL1069)</f>
        <v>0</v>
      </c>
    </row>
    <row r="1070" spans="1:39" ht="15" hidden="1" customHeight="1" outlineLevel="1">
      <c r="A1070" s="554"/>
      <c r="B1070" s="315" t="s">
        <v>349</v>
      </c>
      <c r="C1070" s="312" t="s">
        <v>164</v>
      </c>
      <c r="D1070" s="316"/>
      <c r="E1070" s="316"/>
      <c r="F1070" s="316"/>
      <c r="G1070" s="316"/>
      <c r="H1070" s="316"/>
      <c r="I1070" s="316"/>
      <c r="J1070" s="316"/>
      <c r="K1070" s="316"/>
      <c r="L1070" s="316"/>
      <c r="M1070" s="316"/>
      <c r="N1070" s="316">
        <f>N1069</f>
        <v>12</v>
      </c>
      <c r="O1070" s="316"/>
      <c r="P1070" s="316"/>
      <c r="Q1070" s="316"/>
      <c r="R1070" s="316"/>
      <c r="S1070" s="316"/>
      <c r="T1070" s="316"/>
      <c r="U1070" s="316"/>
      <c r="V1070" s="316"/>
      <c r="W1070" s="316"/>
      <c r="X1070" s="316"/>
      <c r="Y1070" s="425">
        <f>Y1069</f>
        <v>0</v>
      </c>
      <c r="Z1070" s="425">
        <f t="shared" ref="Z1070" si="3208">Z1069</f>
        <v>0</v>
      </c>
      <c r="AA1070" s="425">
        <f t="shared" ref="AA1070" si="3209">AA1069</f>
        <v>0</v>
      </c>
      <c r="AB1070" s="425">
        <f t="shared" ref="AB1070" si="3210">AB1069</f>
        <v>0</v>
      </c>
      <c r="AC1070" s="425">
        <f t="shared" ref="AC1070" si="3211">AC1069</f>
        <v>0</v>
      </c>
      <c r="AD1070" s="425">
        <f t="shared" ref="AD1070" si="3212">AD1069</f>
        <v>0</v>
      </c>
      <c r="AE1070" s="425">
        <f t="shared" ref="AE1070" si="3213">AE1069</f>
        <v>0</v>
      </c>
      <c r="AF1070" s="425">
        <f t="shared" ref="AF1070" si="3214">AF1069</f>
        <v>0</v>
      </c>
      <c r="AG1070" s="425">
        <f t="shared" ref="AG1070" si="3215">AG1069</f>
        <v>0</v>
      </c>
      <c r="AH1070" s="425">
        <f t="shared" ref="AH1070" si="3216">AH1069</f>
        <v>0</v>
      </c>
      <c r="AI1070" s="425">
        <f t="shared" ref="AI1070" si="3217">AI1069</f>
        <v>0</v>
      </c>
      <c r="AJ1070" s="425">
        <f t="shared" ref="AJ1070" si="3218">AJ1069</f>
        <v>0</v>
      </c>
      <c r="AK1070" s="425">
        <f t="shared" ref="AK1070" si="3219">AK1069</f>
        <v>0</v>
      </c>
      <c r="AL1070" s="425">
        <f t="shared" ref="AL1070" si="3220">AL1069</f>
        <v>0</v>
      </c>
      <c r="AM1070" s="327"/>
    </row>
    <row r="1071" spans="1:39" ht="15" hidden="1" customHeight="1" outlineLevel="1">
      <c r="A1071" s="554"/>
      <c r="B1071" s="442"/>
      <c r="C1071" s="312"/>
      <c r="D1071" s="312"/>
      <c r="E1071" s="312"/>
      <c r="F1071" s="312"/>
      <c r="G1071" s="312"/>
      <c r="H1071" s="312"/>
      <c r="I1071" s="312"/>
      <c r="J1071" s="312"/>
      <c r="K1071" s="312"/>
      <c r="L1071" s="312"/>
      <c r="M1071" s="312"/>
      <c r="N1071" s="312"/>
      <c r="O1071" s="312"/>
      <c r="P1071" s="312"/>
      <c r="Q1071" s="312"/>
      <c r="R1071" s="312"/>
      <c r="S1071" s="312"/>
      <c r="T1071" s="312"/>
      <c r="U1071" s="312"/>
      <c r="V1071" s="312"/>
      <c r="W1071" s="312"/>
      <c r="X1071" s="312"/>
      <c r="Y1071" s="426"/>
      <c r="Z1071" s="439"/>
      <c r="AA1071" s="439"/>
      <c r="AB1071" s="439"/>
      <c r="AC1071" s="439"/>
      <c r="AD1071" s="439"/>
      <c r="AE1071" s="439"/>
      <c r="AF1071" s="439"/>
      <c r="AG1071" s="439"/>
      <c r="AH1071" s="439"/>
      <c r="AI1071" s="439"/>
      <c r="AJ1071" s="439"/>
      <c r="AK1071" s="439"/>
      <c r="AL1071" s="439"/>
      <c r="AM1071" s="327"/>
    </row>
    <row r="1072" spans="1:39" ht="15" hidden="1" customHeight="1" outlineLevel="1">
      <c r="A1072" s="554"/>
      <c r="B1072" s="309" t="s">
        <v>515</v>
      </c>
      <c r="C1072" s="312"/>
      <c r="D1072" s="312"/>
      <c r="E1072" s="312"/>
      <c r="F1072" s="312"/>
      <c r="G1072" s="312"/>
      <c r="H1072" s="312"/>
      <c r="I1072" s="312"/>
      <c r="J1072" s="312"/>
      <c r="K1072" s="312"/>
      <c r="L1072" s="312"/>
      <c r="M1072" s="312"/>
      <c r="N1072" s="312"/>
      <c r="O1072" s="312"/>
      <c r="P1072" s="312"/>
      <c r="Q1072" s="312"/>
      <c r="R1072" s="312"/>
      <c r="S1072" s="312"/>
      <c r="T1072" s="312"/>
      <c r="U1072" s="312"/>
      <c r="V1072" s="312"/>
      <c r="W1072" s="312"/>
      <c r="X1072" s="312"/>
      <c r="Y1072" s="426"/>
      <c r="Z1072" s="439"/>
      <c r="AA1072" s="439"/>
      <c r="AB1072" s="439"/>
      <c r="AC1072" s="439"/>
      <c r="AD1072" s="439"/>
      <c r="AE1072" s="439"/>
      <c r="AF1072" s="439"/>
      <c r="AG1072" s="439"/>
      <c r="AH1072" s="439"/>
      <c r="AI1072" s="439"/>
      <c r="AJ1072" s="439"/>
      <c r="AK1072" s="439"/>
      <c r="AL1072" s="439"/>
      <c r="AM1072" s="327"/>
    </row>
    <row r="1073" spans="1:39" ht="15" hidden="1" customHeight="1" outlineLevel="1">
      <c r="A1073" s="554">
        <v>33</v>
      </c>
      <c r="B1073" s="442" t="s">
        <v>126</v>
      </c>
      <c r="C1073" s="312" t="s">
        <v>25</v>
      </c>
      <c r="D1073" s="316"/>
      <c r="E1073" s="316"/>
      <c r="F1073" s="316"/>
      <c r="G1073" s="316"/>
      <c r="H1073" s="316"/>
      <c r="I1073" s="316"/>
      <c r="J1073" s="316"/>
      <c r="K1073" s="316"/>
      <c r="L1073" s="316"/>
      <c r="M1073" s="316"/>
      <c r="N1073" s="316">
        <v>0</v>
      </c>
      <c r="O1073" s="316"/>
      <c r="P1073" s="316"/>
      <c r="Q1073" s="316"/>
      <c r="R1073" s="316"/>
      <c r="S1073" s="316"/>
      <c r="T1073" s="316"/>
      <c r="U1073" s="316"/>
      <c r="V1073" s="316"/>
      <c r="W1073" s="316"/>
      <c r="X1073" s="316"/>
      <c r="Y1073" s="440"/>
      <c r="Z1073" s="429"/>
      <c r="AA1073" s="429"/>
      <c r="AB1073" s="429"/>
      <c r="AC1073" s="429"/>
      <c r="AD1073" s="429"/>
      <c r="AE1073" s="429"/>
      <c r="AF1073" s="429"/>
      <c r="AG1073" s="429"/>
      <c r="AH1073" s="429"/>
      <c r="AI1073" s="429"/>
      <c r="AJ1073" s="429"/>
      <c r="AK1073" s="429"/>
      <c r="AL1073" s="429"/>
      <c r="AM1073" s="317">
        <f>SUM(Y1073:AL1073)</f>
        <v>0</v>
      </c>
    </row>
    <row r="1074" spans="1:39" ht="15" hidden="1" customHeight="1" outlineLevel="1">
      <c r="A1074" s="554"/>
      <c r="B1074" s="315" t="s">
        <v>349</v>
      </c>
      <c r="C1074" s="312" t="s">
        <v>164</v>
      </c>
      <c r="D1074" s="316"/>
      <c r="E1074" s="316"/>
      <c r="F1074" s="316"/>
      <c r="G1074" s="316"/>
      <c r="H1074" s="316"/>
      <c r="I1074" s="316"/>
      <c r="J1074" s="316"/>
      <c r="K1074" s="316"/>
      <c r="L1074" s="316"/>
      <c r="M1074" s="316"/>
      <c r="N1074" s="316">
        <f>N1073</f>
        <v>0</v>
      </c>
      <c r="O1074" s="316"/>
      <c r="P1074" s="316"/>
      <c r="Q1074" s="316"/>
      <c r="R1074" s="316"/>
      <c r="S1074" s="316"/>
      <c r="T1074" s="316"/>
      <c r="U1074" s="316"/>
      <c r="V1074" s="316"/>
      <c r="W1074" s="316"/>
      <c r="X1074" s="316"/>
      <c r="Y1074" s="425">
        <f>Y1073</f>
        <v>0</v>
      </c>
      <c r="Z1074" s="425">
        <f t="shared" ref="Z1074" si="3221">Z1073</f>
        <v>0</v>
      </c>
      <c r="AA1074" s="425">
        <f t="shared" ref="AA1074" si="3222">AA1073</f>
        <v>0</v>
      </c>
      <c r="AB1074" s="425">
        <f t="shared" ref="AB1074" si="3223">AB1073</f>
        <v>0</v>
      </c>
      <c r="AC1074" s="425">
        <f t="shared" ref="AC1074" si="3224">AC1073</f>
        <v>0</v>
      </c>
      <c r="AD1074" s="425">
        <f t="shared" ref="AD1074" si="3225">AD1073</f>
        <v>0</v>
      </c>
      <c r="AE1074" s="425">
        <f t="shared" ref="AE1074" si="3226">AE1073</f>
        <v>0</v>
      </c>
      <c r="AF1074" s="425">
        <f t="shared" ref="AF1074" si="3227">AF1073</f>
        <v>0</v>
      </c>
      <c r="AG1074" s="425">
        <f t="shared" ref="AG1074" si="3228">AG1073</f>
        <v>0</v>
      </c>
      <c r="AH1074" s="425">
        <f t="shared" ref="AH1074" si="3229">AH1073</f>
        <v>0</v>
      </c>
      <c r="AI1074" s="425">
        <f t="shared" ref="AI1074" si="3230">AI1073</f>
        <v>0</v>
      </c>
      <c r="AJ1074" s="425">
        <f t="shared" ref="AJ1074" si="3231">AJ1073</f>
        <v>0</v>
      </c>
      <c r="AK1074" s="425">
        <f t="shared" ref="AK1074" si="3232">AK1073</f>
        <v>0</v>
      </c>
      <c r="AL1074" s="425">
        <f t="shared" ref="AL1074" si="3233">AL1073</f>
        <v>0</v>
      </c>
      <c r="AM1074" s="327"/>
    </row>
    <row r="1075" spans="1:39" ht="15" hidden="1" customHeight="1" outlineLevel="1">
      <c r="A1075" s="554"/>
      <c r="B1075" s="442"/>
      <c r="C1075" s="312"/>
      <c r="D1075" s="312"/>
      <c r="E1075" s="312"/>
      <c r="F1075" s="312"/>
      <c r="G1075" s="312"/>
      <c r="H1075" s="312"/>
      <c r="I1075" s="312"/>
      <c r="J1075" s="312"/>
      <c r="K1075" s="312"/>
      <c r="L1075" s="312"/>
      <c r="M1075" s="312"/>
      <c r="N1075" s="312"/>
      <c r="O1075" s="312"/>
      <c r="P1075" s="312"/>
      <c r="Q1075" s="312"/>
      <c r="R1075" s="312"/>
      <c r="S1075" s="312"/>
      <c r="T1075" s="312"/>
      <c r="U1075" s="312"/>
      <c r="V1075" s="312"/>
      <c r="W1075" s="312"/>
      <c r="X1075" s="312"/>
      <c r="Y1075" s="426"/>
      <c r="Z1075" s="439"/>
      <c r="AA1075" s="439"/>
      <c r="AB1075" s="439"/>
      <c r="AC1075" s="439"/>
      <c r="AD1075" s="439"/>
      <c r="AE1075" s="439"/>
      <c r="AF1075" s="439"/>
      <c r="AG1075" s="439"/>
      <c r="AH1075" s="439"/>
      <c r="AI1075" s="439"/>
      <c r="AJ1075" s="439"/>
      <c r="AK1075" s="439"/>
      <c r="AL1075" s="439"/>
      <c r="AM1075" s="327"/>
    </row>
    <row r="1076" spans="1:39" ht="15" hidden="1" customHeight="1" outlineLevel="1">
      <c r="A1076" s="554">
        <v>34</v>
      </c>
      <c r="B1076" s="442" t="s">
        <v>127</v>
      </c>
      <c r="C1076" s="312" t="s">
        <v>25</v>
      </c>
      <c r="D1076" s="316"/>
      <c r="E1076" s="316"/>
      <c r="F1076" s="316"/>
      <c r="G1076" s="316"/>
      <c r="H1076" s="316"/>
      <c r="I1076" s="316"/>
      <c r="J1076" s="316"/>
      <c r="K1076" s="316"/>
      <c r="L1076" s="316"/>
      <c r="M1076" s="316"/>
      <c r="N1076" s="316">
        <v>0</v>
      </c>
      <c r="O1076" s="316"/>
      <c r="P1076" s="316"/>
      <c r="Q1076" s="316"/>
      <c r="R1076" s="316"/>
      <c r="S1076" s="316"/>
      <c r="T1076" s="316"/>
      <c r="U1076" s="316"/>
      <c r="V1076" s="316"/>
      <c r="W1076" s="316"/>
      <c r="X1076" s="316"/>
      <c r="Y1076" s="440"/>
      <c r="Z1076" s="429"/>
      <c r="AA1076" s="429"/>
      <c r="AB1076" s="429"/>
      <c r="AC1076" s="429"/>
      <c r="AD1076" s="429"/>
      <c r="AE1076" s="429"/>
      <c r="AF1076" s="429"/>
      <c r="AG1076" s="429"/>
      <c r="AH1076" s="429"/>
      <c r="AI1076" s="429"/>
      <c r="AJ1076" s="429"/>
      <c r="AK1076" s="429"/>
      <c r="AL1076" s="429"/>
      <c r="AM1076" s="317">
        <f>SUM(Y1076:AL1076)</f>
        <v>0</v>
      </c>
    </row>
    <row r="1077" spans="1:39" ht="15" hidden="1" customHeight="1" outlineLevel="1">
      <c r="A1077" s="554"/>
      <c r="B1077" s="315" t="s">
        <v>349</v>
      </c>
      <c r="C1077" s="312" t="s">
        <v>164</v>
      </c>
      <c r="D1077" s="316"/>
      <c r="E1077" s="316"/>
      <c r="F1077" s="316"/>
      <c r="G1077" s="316"/>
      <c r="H1077" s="316"/>
      <c r="I1077" s="316"/>
      <c r="J1077" s="316"/>
      <c r="K1077" s="316"/>
      <c r="L1077" s="316"/>
      <c r="M1077" s="316"/>
      <c r="N1077" s="316">
        <f>N1076</f>
        <v>0</v>
      </c>
      <c r="O1077" s="316"/>
      <c r="P1077" s="316"/>
      <c r="Q1077" s="316"/>
      <c r="R1077" s="316"/>
      <c r="S1077" s="316"/>
      <c r="T1077" s="316"/>
      <c r="U1077" s="316"/>
      <c r="V1077" s="316"/>
      <c r="W1077" s="316"/>
      <c r="X1077" s="316"/>
      <c r="Y1077" s="425">
        <f>Y1076</f>
        <v>0</v>
      </c>
      <c r="Z1077" s="425">
        <f t="shared" ref="Z1077" si="3234">Z1076</f>
        <v>0</v>
      </c>
      <c r="AA1077" s="425">
        <f t="shared" ref="AA1077" si="3235">AA1076</f>
        <v>0</v>
      </c>
      <c r="AB1077" s="425">
        <f t="shared" ref="AB1077" si="3236">AB1076</f>
        <v>0</v>
      </c>
      <c r="AC1077" s="425">
        <f t="shared" ref="AC1077" si="3237">AC1076</f>
        <v>0</v>
      </c>
      <c r="AD1077" s="425">
        <f t="shared" ref="AD1077" si="3238">AD1076</f>
        <v>0</v>
      </c>
      <c r="AE1077" s="425">
        <f t="shared" ref="AE1077" si="3239">AE1076</f>
        <v>0</v>
      </c>
      <c r="AF1077" s="425">
        <f t="shared" ref="AF1077" si="3240">AF1076</f>
        <v>0</v>
      </c>
      <c r="AG1077" s="425">
        <f t="shared" ref="AG1077" si="3241">AG1076</f>
        <v>0</v>
      </c>
      <c r="AH1077" s="425">
        <f t="shared" ref="AH1077" si="3242">AH1076</f>
        <v>0</v>
      </c>
      <c r="AI1077" s="425">
        <f t="shared" ref="AI1077" si="3243">AI1076</f>
        <v>0</v>
      </c>
      <c r="AJ1077" s="425">
        <f t="shared" ref="AJ1077" si="3244">AJ1076</f>
        <v>0</v>
      </c>
      <c r="AK1077" s="425">
        <f t="shared" ref="AK1077" si="3245">AK1076</f>
        <v>0</v>
      </c>
      <c r="AL1077" s="425">
        <f t="shared" ref="AL1077" si="3246">AL1076</f>
        <v>0</v>
      </c>
      <c r="AM1077" s="327"/>
    </row>
    <row r="1078" spans="1:39" ht="15" hidden="1" customHeight="1" outlineLevel="1">
      <c r="A1078" s="554"/>
      <c r="B1078" s="442"/>
      <c r="C1078" s="312"/>
      <c r="D1078" s="312"/>
      <c r="E1078" s="312"/>
      <c r="F1078" s="312"/>
      <c r="G1078" s="312"/>
      <c r="H1078" s="312"/>
      <c r="I1078" s="312"/>
      <c r="J1078" s="312"/>
      <c r="K1078" s="312"/>
      <c r="L1078" s="312"/>
      <c r="M1078" s="312"/>
      <c r="N1078" s="312"/>
      <c r="O1078" s="312"/>
      <c r="P1078" s="312"/>
      <c r="Q1078" s="312"/>
      <c r="R1078" s="312"/>
      <c r="S1078" s="312"/>
      <c r="T1078" s="312"/>
      <c r="U1078" s="312"/>
      <c r="V1078" s="312"/>
      <c r="W1078" s="312"/>
      <c r="X1078" s="312"/>
      <c r="Y1078" s="426"/>
      <c r="Z1078" s="439"/>
      <c r="AA1078" s="439"/>
      <c r="AB1078" s="439"/>
      <c r="AC1078" s="439"/>
      <c r="AD1078" s="439"/>
      <c r="AE1078" s="439"/>
      <c r="AF1078" s="439"/>
      <c r="AG1078" s="439"/>
      <c r="AH1078" s="439"/>
      <c r="AI1078" s="439"/>
      <c r="AJ1078" s="439"/>
      <c r="AK1078" s="439"/>
      <c r="AL1078" s="439"/>
      <c r="AM1078" s="327"/>
    </row>
    <row r="1079" spans="1:39" ht="15" hidden="1" customHeight="1" outlineLevel="1">
      <c r="A1079" s="554">
        <v>35</v>
      </c>
      <c r="B1079" s="442" t="s">
        <v>128</v>
      </c>
      <c r="C1079" s="312" t="s">
        <v>25</v>
      </c>
      <c r="D1079" s="316"/>
      <c r="E1079" s="316"/>
      <c r="F1079" s="316"/>
      <c r="G1079" s="316"/>
      <c r="H1079" s="316"/>
      <c r="I1079" s="316"/>
      <c r="J1079" s="316"/>
      <c r="K1079" s="316"/>
      <c r="L1079" s="316"/>
      <c r="M1079" s="316"/>
      <c r="N1079" s="316">
        <v>0</v>
      </c>
      <c r="O1079" s="316"/>
      <c r="P1079" s="316"/>
      <c r="Q1079" s="316"/>
      <c r="R1079" s="316"/>
      <c r="S1079" s="316"/>
      <c r="T1079" s="316"/>
      <c r="U1079" s="316"/>
      <c r="V1079" s="316"/>
      <c r="W1079" s="316"/>
      <c r="X1079" s="316"/>
      <c r="Y1079" s="440"/>
      <c r="Z1079" s="429"/>
      <c r="AA1079" s="429"/>
      <c r="AB1079" s="429"/>
      <c r="AC1079" s="429"/>
      <c r="AD1079" s="429"/>
      <c r="AE1079" s="429"/>
      <c r="AF1079" s="429"/>
      <c r="AG1079" s="429"/>
      <c r="AH1079" s="429"/>
      <c r="AI1079" s="429"/>
      <c r="AJ1079" s="429"/>
      <c r="AK1079" s="429"/>
      <c r="AL1079" s="429"/>
      <c r="AM1079" s="317">
        <f>SUM(Y1079:AL1079)</f>
        <v>0</v>
      </c>
    </row>
    <row r="1080" spans="1:39" ht="15" hidden="1" customHeight="1" outlineLevel="1">
      <c r="A1080" s="554"/>
      <c r="B1080" s="315" t="s">
        <v>349</v>
      </c>
      <c r="C1080" s="312" t="s">
        <v>164</v>
      </c>
      <c r="D1080" s="316"/>
      <c r="E1080" s="316"/>
      <c r="F1080" s="316"/>
      <c r="G1080" s="316"/>
      <c r="H1080" s="316"/>
      <c r="I1080" s="316"/>
      <c r="J1080" s="316"/>
      <c r="K1080" s="316"/>
      <c r="L1080" s="316"/>
      <c r="M1080" s="316"/>
      <c r="N1080" s="316">
        <f>N1079</f>
        <v>0</v>
      </c>
      <c r="O1080" s="316"/>
      <c r="P1080" s="316"/>
      <c r="Q1080" s="316"/>
      <c r="R1080" s="316"/>
      <c r="S1080" s="316"/>
      <c r="T1080" s="316"/>
      <c r="U1080" s="316"/>
      <c r="V1080" s="316"/>
      <c r="W1080" s="316"/>
      <c r="X1080" s="316"/>
      <c r="Y1080" s="425">
        <f>Y1079</f>
        <v>0</v>
      </c>
      <c r="Z1080" s="425">
        <f t="shared" ref="Z1080" si="3247">Z1079</f>
        <v>0</v>
      </c>
      <c r="AA1080" s="425">
        <f t="shared" ref="AA1080" si="3248">AA1079</f>
        <v>0</v>
      </c>
      <c r="AB1080" s="425">
        <f t="shared" ref="AB1080" si="3249">AB1079</f>
        <v>0</v>
      </c>
      <c r="AC1080" s="425">
        <f t="shared" ref="AC1080" si="3250">AC1079</f>
        <v>0</v>
      </c>
      <c r="AD1080" s="425">
        <f t="shared" ref="AD1080" si="3251">AD1079</f>
        <v>0</v>
      </c>
      <c r="AE1080" s="425">
        <f t="shared" ref="AE1080" si="3252">AE1079</f>
        <v>0</v>
      </c>
      <c r="AF1080" s="425">
        <f t="shared" ref="AF1080" si="3253">AF1079</f>
        <v>0</v>
      </c>
      <c r="AG1080" s="425">
        <f t="shared" ref="AG1080" si="3254">AG1079</f>
        <v>0</v>
      </c>
      <c r="AH1080" s="425">
        <f t="shared" ref="AH1080" si="3255">AH1079</f>
        <v>0</v>
      </c>
      <c r="AI1080" s="425">
        <f t="shared" ref="AI1080" si="3256">AI1079</f>
        <v>0</v>
      </c>
      <c r="AJ1080" s="425">
        <f t="shared" ref="AJ1080" si="3257">AJ1079</f>
        <v>0</v>
      </c>
      <c r="AK1080" s="425">
        <f t="shared" ref="AK1080" si="3258">AK1079</f>
        <v>0</v>
      </c>
      <c r="AL1080" s="425">
        <f t="shared" ref="AL1080" si="3259">AL1079</f>
        <v>0</v>
      </c>
      <c r="AM1080" s="327"/>
    </row>
    <row r="1081" spans="1:39" ht="15" hidden="1" customHeight="1" outlineLevel="1">
      <c r="A1081" s="554"/>
      <c r="B1081" s="445"/>
      <c r="C1081" s="312"/>
      <c r="D1081" s="312"/>
      <c r="E1081" s="312"/>
      <c r="F1081" s="312"/>
      <c r="G1081" s="312"/>
      <c r="H1081" s="312"/>
      <c r="I1081" s="312"/>
      <c r="J1081" s="312"/>
      <c r="K1081" s="312"/>
      <c r="L1081" s="312"/>
      <c r="M1081" s="312"/>
      <c r="N1081" s="312"/>
      <c r="O1081" s="312"/>
      <c r="P1081" s="312"/>
      <c r="Q1081" s="312"/>
      <c r="R1081" s="312"/>
      <c r="S1081" s="312"/>
      <c r="T1081" s="312"/>
      <c r="U1081" s="312"/>
      <c r="V1081" s="312"/>
      <c r="W1081" s="312"/>
      <c r="X1081" s="312"/>
      <c r="Y1081" s="426"/>
      <c r="Z1081" s="439"/>
      <c r="AA1081" s="439"/>
      <c r="AB1081" s="439"/>
      <c r="AC1081" s="439"/>
      <c r="AD1081" s="439"/>
      <c r="AE1081" s="439"/>
      <c r="AF1081" s="439"/>
      <c r="AG1081" s="439"/>
      <c r="AH1081" s="439"/>
      <c r="AI1081" s="439"/>
      <c r="AJ1081" s="439"/>
      <c r="AK1081" s="439"/>
      <c r="AL1081" s="439"/>
      <c r="AM1081" s="327"/>
    </row>
    <row r="1082" spans="1:39" ht="15" hidden="1" customHeight="1" outlineLevel="1">
      <c r="A1082" s="554"/>
      <c r="B1082" s="309" t="s">
        <v>516</v>
      </c>
      <c r="C1082" s="312"/>
      <c r="D1082" s="312"/>
      <c r="E1082" s="312"/>
      <c r="F1082" s="312"/>
      <c r="G1082" s="312"/>
      <c r="H1082" s="312"/>
      <c r="I1082" s="312"/>
      <c r="J1082" s="312"/>
      <c r="K1082" s="312"/>
      <c r="L1082" s="312"/>
      <c r="M1082" s="312"/>
      <c r="N1082" s="312"/>
      <c r="O1082" s="312"/>
      <c r="P1082" s="312"/>
      <c r="Q1082" s="312"/>
      <c r="R1082" s="312"/>
      <c r="S1082" s="312"/>
      <c r="T1082" s="312"/>
      <c r="U1082" s="312"/>
      <c r="V1082" s="312"/>
      <c r="W1082" s="312"/>
      <c r="X1082" s="312"/>
      <c r="Y1082" s="426"/>
      <c r="Z1082" s="439"/>
      <c r="AA1082" s="439"/>
      <c r="AB1082" s="439"/>
      <c r="AC1082" s="439"/>
      <c r="AD1082" s="439"/>
      <c r="AE1082" s="439"/>
      <c r="AF1082" s="439"/>
      <c r="AG1082" s="439"/>
      <c r="AH1082" s="439"/>
      <c r="AI1082" s="439"/>
      <c r="AJ1082" s="439"/>
      <c r="AK1082" s="439"/>
      <c r="AL1082" s="439"/>
      <c r="AM1082" s="327"/>
    </row>
    <row r="1083" spans="1:39" ht="28.5" hidden="1" customHeight="1" outlineLevel="1">
      <c r="A1083" s="554">
        <v>36</v>
      </c>
      <c r="B1083" s="442" t="s">
        <v>129</v>
      </c>
      <c r="C1083" s="312" t="s">
        <v>25</v>
      </c>
      <c r="D1083" s="316"/>
      <c r="E1083" s="316"/>
      <c r="F1083" s="316"/>
      <c r="G1083" s="316"/>
      <c r="H1083" s="316"/>
      <c r="I1083" s="316"/>
      <c r="J1083" s="316"/>
      <c r="K1083" s="316"/>
      <c r="L1083" s="316"/>
      <c r="M1083" s="316"/>
      <c r="N1083" s="316">
        <v>0</v>
      </c>
      <c r="O1083" s="316"/>
      <c r="P1083" s="316"/>
      <c r="Q1083" s="316"/>
      <c r="R1083" s="316"/>
      <c r="S1083" s="316"/>
      <c r="T1083" s="316"/>
      <c r="U1083" s="316"/>
      <c r="V1083" s="316"/>
      <c r="W1083" s="316"/>
      <c r="X1083" s="316"/>
      <c r="Y1083" s="440"/>
      <c r="Z1083" s="429"/>
      <c r="AA1083" s="429"/>
      <c r="AB1083" s="429"/>
      <c r="AC1083" s="429"/>
      <c r="AD1083" s="429"/>
      <c r="AE1083" s="429"/>
      <c r="AF1083" s="429"/>
      <c r="AG1083" s="429"/>
      <c r="AH1083" s="429"/>
      <c r="AI1083" s="429"/>
      <c r="AJ1083" s="429"/>
      <c r="AK1083" s="429"/>
      <c r="AL1083" s="429"/>
      <c r="AM1083" s="317">
        <f>SUM(Y1083:AL1083)</f>
        <v>0</v>
      </c>
    </row>
    <row r="1084" spans="1:39" ht="15" hidden="1" customHeight="1" outlineLevel="1">
      <c r="A1084" s="554"/>
      <c r="B1084" s="315" t="s">
        <v>349</v>
      </c>
      <c r="C1084" s="312" t="s">
        <v>164</v>
      </c>
      <c r="D1084" s="316"/>
      <c r="E1084" s="316"/>
      <c r="F1084" s="316"/>
      <c r="G1084" s="316"/>
      <c r="H1084" s="316"/>
      <c r="I1084" s="316"/>
      <c r="J1084" s="316"/>
      <c r="K1084" s="316"/>
      <c r="L1084" s="316"/>
      <c r="M1084" s="316"/>
      <c r="N1084" s="316">
        <f>N1083</f>
        <v>0</v>
      </c>
      <c r="O1084" s="316"/>
      <c r="P1084" s="316"/>
      <c r="Q1084" s="316"/>
      <c r="R1084" s="316"/>
      <c r="S1084" s="316"/>
      <c r="T1084" s="316"/>
      <c r="U1084" s="316"/>
      <c r="V1084" s="316"/>
      <c r="W1084" s="316"/>
      <c r="X1084" s="316"/>
      <c r="Y1084" s="425">
        <f>Y1083</f>
        <v>0</v>
      </c>
      <c r="Z1084" s="425">
        <f t="shared" ref="Z1084" si="3260">Z1083</f>
        <v>0</v>
      </c>
      <c r="AA1084" s="425">
        <f t="shared" ref="AA1084" si="3261">AA1083</f>
        <v>0</v>
      </c>
      <c r="AB1084" s="425">
        <f t="shared" ref="AB1084" si="3262">AB1083</f>
        <v>0</v>
      </c>
      <c r="AC1084" s="425">
        <f t="shared" ref="AC1084" si="3263">AC1083</f>
        <v>0</v>
      </c>
      <c r="AD1084" s="425">
        <f t="shared" ref="AD1084" si="3264">AD1083</f>
        <v>0</v>
      </c>
      <c r="AE1084" s="425">
        <f t="shared" ref="AE1084" si="3265">AE1083</f>
        <v>0</v>
      </c>
      <c r="AF1084" s="425">
        <f t="shared" ref="AF1084" si="3266">AF1083</f>
        <v>0</v>
      </c>
      <c r="AG1084" s="425">
        <f t="shared" ref="AG1084" si="3267">AG1083</f>
        <v>0</v>
      </c>
      <c r="AH1084" s="425">
        <f t="shared" ref="AH1084" si="3268">AH1083</f>
        <v>0</v>
      </c>
      <c r="AI1084" s="425">
        <f t="shared" ref="AI1084" si="3269">AI1083</f>
        <v>0</v>
      </c>
      <c r="AJ1084" s="425">
        <f t="shared" ref="AJ1084" si="3270">AJ1083</f>
        <v>0</v>
      </c>
      <c r="AK1084" s="425">
        <f t="shared" ref="AK1084" si="3271">AK1083</f>
        <v>0</v>
      </c>
      <c r="AL1084" s="425">
        <f t="shared" ref="AL1084" si="3272">AL1083</f>
        <v>0</v>
      </c>
      <c r="AM1084" s="327"/>
    </row>
    <row r="1085" spans="1:39" ht="15" hidden="1" customHeight="1" outlineLevel="1">
      <c r="A1085" s="554"/>
      <c r="B1085" s="442"/>
      <c r="C1085" s="312"/>
      <c r="D1085" s="312"/>
      <c r="E1085" s="312"/>
      <c r="F1085" s="312"/>
      <c r="G1085" s="312"/>
      <c r="H1085" s="312"/>
      <c r="I1085" s="312"/>
      <c r="J1085" s="312"/>
      <c r="K1085" s="312"/>
      <c r="L1085" s="312"/>
      <c r="M1085" s="312"/>
      <c r="N1085" s="312"/>
      <c r="O1085" s="312"/>
      <c r="P1085" s="312"/>
      <c r="Q1085" s="312"/>
      <c r="R1085" s="312"/>
      <c r="S1085" s="312"/>
      <c r="T1085" s="312"/>
      <c r="U1085" s="312"/>
      <c r="V1085" s="312"/>
      <c r="W1085" s="312"/>
      <c r="X1085" s="312"/>
      <c r="Y1085" s="426"/>
      <c r="Z1085" s="439"/>
      <c r="AA1085" s="439"/>
      <c r="AB1085" s="439"/>
      <c r="AC1085" s="439"/>
      <c r="AD1085" s="439"/>
      <c r="AE1085" s="439"/>
      <c r="AF1085" s="439"/>
      <c r="AG1085" s="439"/>
      <c r="AH1085" s="439"/>
      <c r="AI1085" s="439"/>
      <c r="AJ1085" s="439"/>
      <c r="AK1085" s="439"/>
      <c r="AL1085" s="439"/>
      <c r="AM1085" s="327"/>
    </row>
    <row r="1086" spans="1:39" ht="15" hidden="1" customHeight="1" outlineLevel="1">
      <c r="A1086" s="554">
        <v>37</v>
      </c>
      <c r="B1086" s="442" t="s">
        <v>130</v>
      </c>
      <c r="C1086" s="312" t="s">
        <v>25</v>
      </c>
      <c r="D1086" s="316"/>
      <c r="E1086" s="316"/>
      <c r="F1086" s="316"/>
      <c r="G1086" s="316"/>
      <c r="H1086" s="316"/>
      <c r="I1086" s="316"/>
      <c r="J1086" s="316"/>
      <c r="K1086" s="316"/>
      <c r="L1086" s="316"/>
      <c r="M1086" s="316"/>
      <c r="N1086" s="316">
        <v>0</v>
      </c>
      <c r="O1086" s="316"/>
      <c r="P1086" s="316"/>
      <c r="Q1086" s="316"/>
      <c r="R1086" s="316"/>
      <c r="S1086" s="316"/>
      <c r="T1086" s="316"/>
      <c r="U1086" s="316"/>
      <c r="V1086" s="316"/>
      <c r="W1086" s="316"/>
      <c r="X1086" s="316"/>
      <c r="Y1086" s="440"/>
      <c r="Z1086" s="429"/>
      <c r="AA1086" s="429"/>
      <c r="AB1086" s="429"/>
      <c r="AC1086" s="429"/>
      <c r="AD1086" s="429"/>
      <c r="AE1086" s="429"/>
      <c r="AF1086" s="429"/>
      <c r="AG1086" s="429"/>
      <c r="AH1086" s="429"/>
      <c r="AI1086" s="429"/>
      <c r="AJ1086" s="429"/>
      <c r="AK1086" s="429"/>
      <c r="AL1086" s="429"/>
      <c r="AM1086" s="317">
        <f>SUM(Y1086:AL1086)</f>
        <v>0</v>
      </c>
    </row>
    <row r="1087" spans="1:39" ht="15" hidden="1" customHeight="1" outlineLevel="1">
      <c r="A1087" s="554"/>
      <c r="B1087" s="315" t="s">
        <v>349</v>
      </c>
      <c r="C1087" s="312" t="s">
        <v>164</v>
      </c>
      <c r="D1087" s="316"/>
      <c r="E1087" s="316"/>
      <c r="F1087" s="316"/>
      <c r="G1087" s="316"/>
      <c r="H1087" s="316"/>
      <c r="I1087" s="316"/>
      <c r="J1087" s="316"/>
      <c r="K1087" s="316"/>
      <c r="L1087" s="316"/>
      <c r="M1087" s="316"/>
      <c r="N1087" s="316">
        <f>N1086</f>
        <v>0</v>
      </c>
      <c r="O1087" s="316"/>
      <c r="P1087" s="316"/>
      <c r="Q1087" s="316"/>
      <c r="R1087" s="316"/>
      <c r="S1087" s="316"/>
      <c r="T1087" s="316"/>
      <c r="U1087" s="316"/>
      <c r="V1087" s="316"/>
      <c r="W1087" s="316"/>
      <c r="X1087" s="316"/>
      <c r="Y1087" s="425">
        <f>Y1086</f>
        <v>0</v>
      </c>
      <c r="Z1087" s="425">
        <f t="shared" ref="Z1087" si="3273">Z1086</f>
        <v>0</v>
      </c>
      <c r="AA1087" s="425">
        <f t="shared" ref="AA1087" si="3274">AA1086</f>
        <v>0</v>
      </c>
      <c r="AB1087" s="425">
        <f t="shared" ref="AB1087" si="3275">AB1086</f>
        <v>0</v>
      </c>
      <c r="AC1087" s="425">
        <f t="shared" ref="AC1087" si="3276">AC1086</f>
        <v>0</v>
      </c>
      <c r="AD1087" s="425">
        <f t="shared" ref="AD1087" si="3277">AD1086</f>
        <v>0</v>
      </c>
      <c r="AE1087" s="425">
        <f t="shared" ref="AE1087" si="3278">AE1086</f>
        <v>0</v>
      </c>
      <c r="AF1087" s="425">
        <f t="shared" ref="AF1087" si="3279">AF1086</f>
        <v>0</v>
      </c>
      <c r="AG1087" s="425">
        <f t="shared" ref="AG1087" si="3280">AG1086</f>
        <v>0</v>
      </c>
      <c r="AH1087" s="425">
        <f t="shared" ref="AH1087" si="3281">AH1086</f>
        <v>0</v>
      </c>
      <c r="AI1087" s="425">
        <f t="shared" ref="AI1087" si="3282">AI1086</f>
        <v>0</v>
      </c>
      <c r="AJ1087" s="425">
        <f t="shared" ref="AJ1087" si="3283">AJ1086</f>
        <v>0</v>
      </c>
      <c r="AK1087" s="425">
        <f t="shared" ref="AK1087" si="3284">AK1086</f>
        <v>0</v>
      </c>
      <c r="AL1087" s="425">
        <f t="shared" ref="AL1087" si="3285">AL1086</f>
        <v>0</v>
      </c>
      <c r="AM1087" s="327"/>
    </row>
    <row r="1088" spans="1:39" ht="15" hidden="1" customHeight="1" outlineLevel="1">
      <c r="A1088" s="554"/>
      <c r="B1088" s="442"/>
      <c r="C1088" s="312"/>
      <c r="D1088" s="312"/>
      <c r="E1088" s="312"/>
      <c r="F1088" s="312"/>
      <c r="G1088" s="312"/>
      <c r="H1088" s="312"/>
      <c r="I1088" s="312"/>
      <c r="J1088" s="312"/>
      <c r="K1088" s="312"/>
      <c r="L1088" s="312"/>
      <c r="M1088" s="312"/>
      <c r="N1088" s="312"/>
      <c r="O1088" s="312"/>
      <c r="P1088" s="312"/>
      <c r="Q1088" s="312"/>
      <c r="R1088" s="312"/>
      <c r="S1088" s="312"/>
      <c r="T1088" s="312"/>
      <c r="U1088" s="312"/>
      <c r="V1088" s="312"/>
      <c r="W1088" s="312"/>
      <c r="X1088" s="312"/>
      <c r="Y1088" s="426"/>
      <c r="Z1088" s="439"/>
      <c r="AA1088" s="439"/>
      <c r="AB1088" s="439"/>
      <c r="AC1088" s="439"/>
      <c r="AD1088" s="439"/>
      <c r="AE1088" s="439"/>
      <c r="AF1088" s="439"/>
      <c r="AG1088" s="439"/>
      <c r="AH1088" s="439"/>
      <c r="AI1088" s="439"/>
      <c r="AJ1088" s="439"/>
      <c r="AK1088" s="439"/>
      <c r="AL1088" s="439"/>
      <c r="AM1088" s="327"/>
    </row>
    <row r="1089" spans="1:39" ht="15" hidden="1" customHeight="1" outlineLevel="1">
      <c r="A1089" s="554">
        <v>38</v>
      </c>
      <c r="B1089" s="442" t="s">
        <v>131</v>
      </c>
      <c r="C1089" s="312" t="s">
        <v>25</v>
      </c>
      <c r="D1089" s="316"/>
      <c r="E1089" s="316"/>
      <c r="F1089" s="316"/>
      <c r="G1089" s="316"/>
      <c r="H1089" s="316"/>
      <c r="I1089" s="316"/>
      <c r="J1089" s="316"/>
      <c r="K1089" s="316"/>
      <c r="L1089" s="316"/>
      <c r="M1089" s="316"/>
      <c r="N1089" s="316">
        <v>0</v>
      </c>
      <c r="O1089" s="316"/>
      <c r="P1089" s="316"/>
      <c r="Q1089" s="316"/>
      <c r="R1089" s="316"/>
      <c r="S1089" s="316"/>
      <c r="T1089" s="316"/>
      <c r="U1089" s="316"/>
      <c r="V1089" s="316"/>
      <c r="W1089" s="316"/>
      <c r="X1089" s="316"/>
      <c r="Y1089" s="440"/>
      <c r="Z1089" s="429"/>
      <c r="AA1089" s="429"/>
      <c r="AB1089" s="429"/>
      <c r="AC1089" s="429"/>
      <c r="AD1089" s="429"/>
      <c r="AE1089" s="429"/>
      <c r="AF1089" s="429"/>
      <c r="AG1089" s="429"/>
      <c r="AH1089" s="429"/>
      <c r="AI1089" s="429"/>
      <c r="AJ1089" s="429"/>
      <c r="AK1089" s="429"/>
      <c r="AL1089" s="429"/>
      <c r="AM1089" s="317">
        <f>SUM(Y1089:AL1089)</f>
        <v>0</v>
      </c>
    </row>
    <row r="1090" spans="1:39" ht="15" hidden="1" customHeight="1" outlineLevel="1">
      <c r="A1090" s="554"/>
      <c r="B1090" s="315" t="s">
        <v>349</v>
      </c>
      <c r="C1090" s="312" t="s">
        <v>164</v>
      </c>
      <c r="D1090" s="316"/>
      <c r="E1090" s="316"/>
      <c r="F1090" s="316"/>
      <c r="G1090" s="316"/>
      <c r="H1090" s="316"/>
      <c r="I1090" s="316"/>
      <c r="J1090" s="316"/>
      <c r="K1090" s="316"/>
      <c r="L1090" s="316"/>
      <c r="M1090" s="316"/>
      <c r="N1090" s="316">
        <f>N1089</f>
        <v>0</v>
      </c>
      <c r="O1090" s="316"/>
      <c r="P1090" s="316"/>
      <c r="Q1090" s="316"/>
      <c r="R1090" s="316"/>
      <c r="S1090" s="316"/>
      <c r="T1090" s="316"/>
      <c r="U1090" s="316"/>
      <c r="V1090" s="316"/>
      <c r="W1090" s="316"/>
      <c r="X1090" s="316"/>
      <c r="Y1090" s="425">
        <f>Y1089</f>
        <v>0</v>
      </c>
      <c r="Z1090" s="425">
        <f t="shared" ref="Z1090" si="3286">Z1089</f>
        <v>0</v>
      </c>
      <c r="AA1090" s="425">
        <f t="shared" ref="AA1090" si="3287">AA1089</f>
        <v>0</v>
      </c>
      <c r="AB1090" s="425">
        <f t="shared" ref="AB1090" si="3288">AB1089</f>
        <v>0</v>
      </c>
      <c r="AC1090" s="425">
        <f t="shared" ref="AC1090" si="3289">AC1089</f>
        <v>0</v>
      </c>
      <c r="AD1090" s="425">
        <f t="shared" ref="AD1090" si="3290">AD1089</f>
        <v>0</v>
      </c>
      <c r="AE1090" s="425">
        <f t="shared" ref="AE1090" si="3291">AE1089</f>
        <v>0</v>
      </c>
      <c r="AF1090" s="425">
        <f t="shared" ref="AF1090" si="3292">AF1089</f>
        <v>0</v>
      </c>
      <c r="AG1090" s="425">
        <f t="shared" ref="AG1090" si="3293">AG1089</f>
        <v>0</v>
      </c>
      <c r="AH1090" s="425">
        <f t="shared" ref="AH1090" si="3294">AH1089</f>
        <v>0</v>
      </c>
      <c r="AI1090" s="425">
        <f t="shared" ref="AI1090" si="3295">AI1089</f>
        <v>0</v>
      </c>
      <c r="AJ1090" s="425">
        <f t="shared" ref="AJ1090" si="3296">AJ1089</f>
        <v>0</v>
      </c>
      <c r="AK1090" s="425">
        <f t="shared" ref="AK1090" si="3297">AK1089</f>
        <v>0</v>
      </c>
      <c r="AL1090" s="425">
        <f t="shared" ref="AL1090" si="3298">AL1089</f>
        <v>0</v>
      </c>
      <c r="AM1090" s="327"/>
    </row>
    <row r="1091" spans="1:39" ht="15" hidden="1" customHeight="1" outlineLevel="1">
      <c r="A1091" s="554"/>
      <c r="B1091" s="442"/>
      <c r="C1091" s="312"/>
      <c r="D1091" s="312"/>
      <c r="E1091" s="312"/>
      <c r="F1091" s="312"/>
      <c r="G1091" s="312"/>
      <c r="H1091" s="312"/>
      <c r="I1091" s="312"/>
      <c r="J1091" s="312"/>
      <c r="K1091" s="312"/>
      <c r="L1091" s="312"/>
      <c r="M1091" s="312"/>
      <c r="N1091" s="312"/>
      <c r="O1091" s="312"/>
      <c r="P1091" s="312"/>
      <c r="Q1091" s="312"/>
      <c r="R1091" s="312"/>
      <c r="S1091" s="312"/>
      <c r="T1091" s="312"/>
      <c r="U1091" s="312"/>
      <c r="V1091" s="312"/>
      <c r="W1091" s="312"/>
      <c r="X1091" s="312"/>
      <c r="Y1091" s="426"/>
      <c r="Z1091" s="439"/>
      <c r="AA1091" s="439"/>
      <c r="AB1091" s="439"/>
      <c r="AC1091" s="439"/>
      <c r="AD1091" s="439"/>
      <c r="AE1091" s="439"/>
      <c r="AF1091" s="439"/>
      <c r="AG1091" s="439"/>
      <c r="AH1091" s="439"/>
      <c r="AI1091" s="439"/>
      <c r="AJ1091" s="439"/>
      <c r="AK1091" s="439"/>
      <c r="AL1091" s="439"/>
      <c r="AM1091" s="327"/>
    </row>
    <row r="1092" spans="1:39" ht="15" hidden="1" customHeight="1" outlineLevel="1">
      <c r="A1092" s="554">
        <v>39</v>
      </c>
      <c r="B1092" s="442" t="s">
        <v>132</v>
      </c>
      <c r="C1092" s="312" t="s">
        <v>25</v>
      </c>
      <c r="D1092" s="316"/>
      <c r="E1092" s="316"/>
      <c r="F1092" s="316"/>
      <c r="G1092" s="316"/>
      <c r="H1092" s="316"/>
      <c r="I1092" s="316"/>
      <c r="J1092" s="316"/>
      <c r="K1092" s="316"/>
      <c r="L1092" s="316"/>
      <c r="M1092" s="316"/>
      <c r="N1092" s="316">
        <v>0</v>
      </c>
      <c r="O1092" s="316"/>
      <c r="P1092" s="316"/>
      <c r="Q1092" s="316"/>
      <c r="R1092" s="316"/>
      <c r="S1092" s="316"/>
      <c r="T1092" s="316"/>
      <c r="U1092" s="316"/>
      <c r="V1092" s="316"/>
      <c r="W1092" s="316"/>
      <c r="X1092" s="316"/>
      <c r="Y1092" s="440"/>
      <c r="Z1092" s="429"/>
      <c r="AA1092" s="429"/>
      <c r="AB1092" s="429"/>
      <c r="AC1092" s="429"/>
      <c r="AD1092" s="429"/>
      <c r="AE1092" s="429"/>
      <c r="AF1092" s="429"/>
      <c r="AG1092" s="429"/>
      <c r="AH1092" s="429"/>
      <c r="AI1092" s="429"/>
      <c r="AJ1092" s="429"/>
      <c r="AK1092" s="429"/>
      <c r="AL1092" s="429"/>
      <c r="AM1092" s="317">
        <f>SUM(Y1092:AL1092)</f>
        <v>0</v>
      </c>
    </row>
    <row r="1093" spans="1:39" ht="15" hidden="1" customHeight="1" outlineLevel="1">
      <c r="A1093" s="554"/>
      <c r="B1093" s="315" t="s">
        <v>349</v>
      </c>
      <c r="C1093" s="312" t="s">
        <v>164</v>
      </c>
      <c r="D1093" s="316"/>
      <c r="E1093" s="316"/>
      <c r="F1093" s="316"/>
      <c r="G1093" s="316"/>
      <c r="H1093" s="316"/>
      <c r="I1093" s="316"/>
      <c r="J1093" s="316"/>
      <c r="K1093" s="316"/>
      <c r="L1093" s="316"/>
      <c r="M1093" s="316"/>
      <c r="N1093" s="316">
        <f>N1092</f>
        <v>0</v>
      </c>
      <c r="O1093" s="316"/>
      <c r="P1093" s="316"/>
      <c r="Q1093" s="316"/>
      <c r="R1093" s="316"/>
      <c r="S1093" s="316"/>
      <c r="T1093" s="316"/>
      <c r="U1093" s="316"/>
      <c r="V1093" s="316"/>
      <c r="W1093" s="316"/>
      <c r="X1093" s="316"/>
      <c r="Y1093" s="425">
        <f>Y1092</f>
        <v>0</v>
      </c>
      <c r="Z1093" s="425">
        <f t="shared" ref="Z1093" si="3299">Z1092</f>
        <v>0</v>
      </c>
      <c r="AA1093" s="425">
        <f t="shared" ref="AA1093" si="3300">AA1092</f>
        <v>0</v>
      </c>
      <c r="AB1093" s="425">
        <f t="shared" ref="AB1093" si="3301">AB1092</f>
        <v>0</v>
      </c>
      <c r="AC1093" s="425">
        <f t="shared" ref="AC1093" si="3302">AC1092</f>
        <v>0</v>
      </c>
      <c r="AD1093" s="425">
        <f t="shared" ref="AD1093" si="3303">AD1092</f>
        <v>0</v>
      </c>
      <c r="AE1093" s="425">
        <f t="shared" ref="AE1093" si="3304">AE1092</f>
        <v>0</v>
      </c>
      <c r="AF1093" s="425">
        <f t="shared" ref="AF1093" si="3305">AF1092</f>
        <v>0</v>
      </c>
      <c r="AG1093" s="425">
        <f t="shared" ref="AG1093" si="3306">AG1092</f>
        <v>0</v>
      </c>
      <c r="AH1093" s="425">
        <f t="shared" ref="AH1093" si="3307">AH1092</f>
        <v>0</v>
      </c>
      <c r="AI1093" s="425">
        <f t="shared" ref="AI1093" si="3308">AI1092</f>
        <v>0</v>
      </c>
      <c r="AJ1093" s="425">
        <f t="shared" ref="AJ1093" si="3309">AJ1092</f>
        <v>0</v>
      </c>
      <c r="AK1093" s="425">
        <f t="shared" ref="AK1093" si="3310">AK1092</f>
        <v>0</v>
      </c>
      <c r="AL1093" s="425">
        <f t="shared" ref="AL1093" si="3311">AL1092</f>
        <v>0</v>
      </c>
      <c r="AM1093" s="327"/>
    </row>
    <row r="1094" spans="1:39" ht="15" hidden="1" customHeight="1" outlineLevel="1">
      <c r="A1094" s="554"/>
      <c r="B1094" s="442"/>
      <c r="C1094" s="312"/>
      <c r="D1094" s="312"/>
      <c r="E1094" s="312"/>
      <c r="F1094" s="312"/>
      <c r="G1094" s="312"/>
      <c r="H1094" s="312"/>
      <c r="I1094" s="312"/>
      <c r="J1094" s="312"/>
      <c r="K1094" s="312"/>
      <c r="L1094" s="312"/>
      <c r="M1094" s="312"/>
      <c r="N1094" s="312"/>
      <c r="O1094" s="312"/>
      <c r="P1094" s="312"/>
      <c r="Q1094" s="312"/>
      <c r="R1094" s="312"/>
      <c r="S1094" s="312"/>
      <c r="T1094" s="312"/>
      <c r="U1094" s="312"/>
      <c r="V1094" s="312"/>
      <c r="W1094" s="312"/>
      <c r="X1094" s="312"/>
      <c r="Y1094" s="426"/>
      <c r="Z1094" s="439"/>
      <c r="AA1094" s="439"/>
      <c r="AB1094" s="439"/>
      <c r="AC1094" s="439"/>
      <c r="AD1094" s="439"/>
      <c r="AE1094" s="439"/>
      <c r="AF1094" s="439"/>
      <c r="AG1094" s="439"/>
      <c r="AH1094" s="439"/>
      <c r="AI1094" s="439"/>
      <c r="AJ1094" s="439"/>
      <c r="AK1094" s="439"/>
      <c r="AL1094" s="439"/>
      <c r="AM1094" s="327"/>
    </row>
    <row r="1095" spans="1:39" ht="15" hidden="1" customHeight="1" outlineLevel="1">
      <c r="A1095" s="554">
        <v>40</v>
      </c>
      <c r="B1095" s="442" t="s">
        <v>133</v>
      </c>
      <c r="C1095" s="312" t="s">
        <v>25</v>
      </c>
      <c r="D1095" s="316"/>
      <c r="E1095" s="316"/>
      <c r="F1095" s="316"/>
      <c r="G1095" s="316"/>
      <c r="H1095" s="316"/>
      <c r="I1095" s="316"/>
      <c r="J1095" s="316"/>
      <c r="K1095" s="316"/>
      <c r="L1095" s="316"/>
      <c r="M1095" s="316"/>
      <c r="N1095" s="316">
        <v>0</v>
      </c>
      <c r="O1095" s="316"/>
      <c r="P1095" s="316"/>
      <c r="Q1095" s="316"/>
      <c r="R1095" s="316"/>
      <c r="S1095" s="316"/>
      <c r="T1095" s="316"/>
      <c r="U1095" s="316"/>
      <c r="V1095" s="316"/>
      <c r="W1095" s="316"/>
      <c r="X1095" s="316"/>
      <c r="Y1095" s="440"/>
      <c r="Z1095" s="429"/>
      <c r="AA1095" s="429"/>
      <c r="AB1095" s="429"/>
      <c r="AC1095" s="429"/>
      <c r="AD1095" s="429"/>
      <c r="AE1095" s="429"/>
      <c r="AF1095" s="429"/>
      <c r="AG1095" s="429"/>
      <c r="AH1095" s="429"/>
      <c r="AI1095" s="429"/>
      <c r="AJ1095" s="429"/>
      <c r="AK1095" s="429"/>
      <c r="AL1095" s="429"/>
      <c r="AM1095" s="317">
        <f>SUM(Y1095:AL1095)</f>
        <v>0</v>
      </c>
    </row>
    <row r="1096" spans="1:39" ht="15" hidden="1" customHeight="1" outlineLevel="1">
      <c r="A1096" s="554"/>
      <c r="B1096" s="315" t="s">
        <v>349</v>
      </c>
      <c r="C1096" s="312" t="s">
        <v>164</v>
      </c>
      <c r="D1096" s="316"/>
      <c r="E1096" s="316"/>
      <c r="F1096" s="316"/>
      <c r="G1096" s="316"/>
      <c r="H1096" s="316"/>
      <c r="I1096" s="316"/>
      <c r="J1096" s="316"/>
      <c r="K1096" s="316"/>
      <c r="L1096" s="316"/>
      <c r="M1096" s="316"/>
      <c r="N1096" s="316">
        <f>N1095</f>
        <v>0</v>
      </c>
      <c r="O1096" s="316"/>
      <c r="P1096" s="316"/>
      <c r="Q1096" s="316"/>
      <c r="R1096" s="316"/>
      <c r="S1096" s="316"/>
      <c r="T1096" s="316"/>
      <c r="U1096" s="316"/>
      <c r="V1096" s="316"/>
      <c r="W1096" s="316"/>
      <c r="X1096" s="316"/>
      <c r="Y1096" s="425">
        <f>Y1095</f>
        <v>0</v>
      </c>
      <c r="Z1096" s="425">
        <f t="shared" ref="Z1096" si="3312">Z1095</f>
        <v>0</v>
      </c>
      <c r="AA1096" s="425">
        <f t="shared" ref="AA1096" si="3313">AA1095</f>
        <v>0</v>
      </c>
      <c r="AB1096" s="425">
        <f t="shared" ref="AB1096" si="3314">AB1095</f>
        <v>0</v>
      </c>
      <c r="AC1096" s="425">
        <f t="shared" ref="AC1096" si="3315">AC1095</f>
        <v>0</v>
      </c>
      <c r="AD1096" s="425">
        <f t="shared" ref="AD1096" si="3316">AD1095</f>
        <v>0</v>
      </c>
      <c r="AE1096" s="425">
        <f t="shared" ref="AE1096" si="3317">AE1095</f>
        <v>0</v>
      </c>
      <c r="AF1096" s="425">
        <f t="shared" ref="AF1096" si="3318">AF1095</f>
        <v>0</v>
      </c>
      <c r="AG1096" s="425">
        <f t="shared" ref="AG1096" si="3319">AG1095</f>
        <v>0</v>
      </c>
      <c r="AH1096" s="425">
        <f t="shared" ref="AH1096" si="3320">AH1095</f>
        <v>0</v>
      </c>
      <c r="AI1096" s="425">
        <f t="shared" ref="AI1096" si="3321">AI1095</f>
        <v>0</v>
      </c>
      <c r="AJ1096" s="425">
        <f t="shared" ref="AJ1096" si="3322">AJ1095</f>
        <v>0</v>
      </c>
      <c r="AK1096" s="425">
        <f t="shared" ref="AK1096" si="3323">AK1095</f>
        <v>0</v>
      </c>
      <c r="AL1096" s="425">
        <f t="shared" ref="AL1096" si="3324">AL1095</f>
        <v>0</v>
      </c>
      <c r="AM1096" s="327"/>
    </row>
    <row r="1097" spans="1:39" ht="15" hidden="1" customHeight="1" outlineLevel="1">
      <c r="A1097" s="554"/>
      <c r="B1097" s="442"/>
      <c r="C1097" s="312"/>
      <c r="D1097" s="312"/>
      <c r="E1097" s="312"/>
      <c r="F1097" s="312"/>
      <c r="G1097" s="312"/>
      <c r="H1097" s="312"/>
      <c r="I1097" s="312"/>
      <c r="J1097" s="312"/>
      <c r="K1097" s="312"/>
      <c r="L1097" s="312"/>
      <c r="M1097" s="312"/>
      <c r="N1097" s="312"/>
      <c r="O1097" s="312"/>
      <c r="P1097" s="312"/>
      <c r="Q1097" s="312"/>
      <c r="R1097" s="312"/>
      <c r="S1097" s="312"/>
      <c r="T1097" s="312"/>
      <c r="U1097" s="312"/>
      <c r="V1097" s="312"/>
      <c r="W1097" s="312"/>
      <c r="X1097" s="312"/>
      <c r="Y1097" s="426"/>
      <c r="Z1097" s="439"/>
      <c r="AA1097" s="439"/>
      <c r="AB1097" s="439"/>
      <c r="AC1097" s="439"/>
      <c r="AD1097" s="439"/>
      <c r="AE1097" s="439"/>
      <c r="AF1097" s="439"/>
      <c r="AG1097" s="439"/>
      <c r="AH1097" s="439"/>
      <c r="AI1097" s="439"/>
      <c r="AJ1097" s="439"/>
      <c r="AK1097" s="439"/>
      <c r="AL1097" s="439"/>
      <c r="AM1097" s="327"/>
    </row>
    <row r="1098" spans="1:39" ht="28.5" hidden="1" customHeight="1" outlineLevel="1">
      <c r="A1098" s="554">
        <v>41</v>
      </c>
      <c r="B1098" s="442" t="s">
        <v>134</v>
      </c>
      <c r="C1098" s="312" t="s">
        <v>25</v>
      </c>
      <c r="D1098" s="316"/>
      <c r="E1098" s="316"/>
      <c r="F1098" s="316"/>
      <c r="G1098" s="316"/>
      <c r="H1098" s="316"/>
      <c r="I1098" s="316"/>
      <c r="J1098" s="316"/>
      <c r="K1098" s="316"/>
      <c r="L1098" s="316"/>
      <c r="M1098" s="316"/>
      <c r="N1098" s="316">
        <v>0</v>
      </c>
      <c r="O1098" s="316"/>
      <c r="P1098" s="316"/>
      <c r="Q1098" s="316"/>
      <c r="R1098" s="316"/>
      <c r="S1098" s="316"/>
      <c r="T1098" s="316"/>
      <c r="U1098" s="316"/>
      <c r="V1098" s="316"/>
      <c r="W1098" s="316"/>
      <c r="X1098" s="316"/>
      <c r="Y1098" s="440"/>
      <c r="Z1098" s="429"/>
      <c r="AA1098" s="429"/>
      <c r="AB1098" s="429"/>
      <c r="AC1098" s="429"/>
      <c r="AD1098" s="429"/>
      <c r="AE1098" s="429"/>
      <c r="AF1098" s="429"/>
      <c r="AG1098" s="429"/>
      <c r="AH1098" s="429"/>
      <c r="AI1098" s="429"/>
      <c r="AJ1098" s="429"/>
      <c r="AK1098" s="429"/>
      <c r="AL1098" s="429"/>
      <c r="AM1098" s="317">
        <f>SUM(Y1098:AL1098)</f>
        <v>0</v>
      </c>
    </row>
    <row r="1099" spans="1:39" ht="15" hidden="1" customHeight="1" outlineLevel="1">
      <c r="A1099" s="554"/>
      <c r="B1099" s="315" t="s">
        <v>349</v>
      </c>
      <c r="C1099" s="312" t="s">
        <v>164</v>
      </c>
      <c r="D1099" s="316"/>
      <c r="E1099" s="316"/>
      <c r="F1099" s="316"/>
      <c r="G1099" s="316"/>
      <c r="H1099" s="316"/>
      <c r="I1099" s="316"/>
      <c r="J1099" s="316"/>
      <c r="K1099" s="316"/>
      <c r="L1099" s="316"/>
      <c r="M1099" s="316"/>
      <c r="N1099" s="316">
        <f>N1098</f>
        <v>0</v>
      </c>
      <c r="O1099" s="316"/>
      <c r="P1099" s="316"/>
      <c r="Q1099" s="316"/>
      <c r="R1099" s="316"/>
      <c r="S1099" s="316"/>
      <c r="T1099" s="316"/>
      <c r="U1099" s="316"/>
      <c r="V1099" s="316"/>
      <c r="W1099" s="316"/>
      <c r="X1099" s="316"/>
      <c r="Y1099" s="425">
        <f>Y1098</f>
        <v>0</v>
      </c>
      <c r="Z1099" s="425">
        <f t="shared" ref="Z1099" si="3325">Z1098</f>
        <v>0</v>
      </c>
      <c r="AA1099" s="425">
        <f t="shared" ref="AA1099" si="3326">AA1098</f>
        <v>0</v>
      </c>
      <c r="AB1099" s="425">
        <f t="shared" ref="AB1099" si="3327">AB1098</f>
        <v>0</v>
      </c>
      <c r="AC1099" s="425">
        <f t="shared" ref="AC1099" si="3328">AC1098</f>
        <v>0</v>
      </c>
      <c r="AD1099" s="425">
        <f t="shared" ref="AD1099" si="3329">AD1098</f>
        <v>0</v>
      </c>
      <c r="AE1099" s="425">
        <f t="shared" ref="AE1099" si="3330">AE1098</f>
        <v>0</v>
      </c>
      <c r="AF1099" s="425">
        <f t="shared" ref="AF1099" si="3331">AF1098</f>
        <v>0</v>
      </c>
      <c r="AG1099" s="425">
        <f t="shared" ref="AG1099" si="3332">AG1098</f>
        <v>0</v>
      </c>
      <c r="AH1099" s="425">
        <f t="shared" ref="AH1099" si="3333">AH1098</f>
        <v>0</v>
      </c>
      <c r="AI1099" s="425">
        <f t="shared" ref="AI1099" si="3334">AI1098</f>
        <v>0</v>
      </c>
      <c r="AJ1099" s="425">
        <f t="shared" ref="AJ1099" si="3335">AJ1098</f>
        <v>0</v>
      </c>
      <c r="AK1099" s="425">
        <f t="shared" ref="AK1099" si="3336">AK1098</f>
        <v>0</v>
      </c>
      <c r="AL1099" s="425">
        <f t="shared" ref="AL1099" si="3337">AL1098</f>
        <v>0</v>
      </c>
      <c r="AM1099" s="327"/>
    </row>
    <row r="1100" spans="1:39" ht="15" hidden="1" customHeight="1" outlineLevel="1">
      <c r="A1100" s="554"/>
      <c r="B1100" s="442"/>
      <c r="C1100" s="312"/>
      <c r="D1100" s="312"/>
      <c r="E1100" s="312"/>
      <c r="F1100" s="312"/>
      <c r="G1100" s="312"/>
      <c r="H1100" s="312"/>
      <c r="I1100" s="312"/>
      <c r="J1100" s="312"/>
      <c r="K1100" s="312"/>
      <c r="L1100" s="312"/>
      <c r="M1100" s="312"/>
      <c r="N1100" s="312"/>
      <c r="O1100" s="312"/>
      <c r="P1100" s="312"/>
      <c r="Q1100" s="312"/>
      <c r="R1100" s="312"/>
      <c r="S1100" s="312"/>
      <c r="T1100" s="312"/>
      <c r="U1100" s="312"/>
      <c r="V1100" s="312"/>
      <c r="W1100" s="312"/>
      <c r="X1100" s="312"/>
      <c r="Y1100" s="426"/>
      <c r="Z1100" s="439"/>
      <c r="AA1100" s="439"/>
      <c r="AB1100" s="439"/>
      <c r="AC1100" s="439"/>
      <c r="AD1100" s="439"/>
      <c r="AE1100" s="439"/>
      <c r="AF1100" s="439"/>
      <c r="AG1100" s="439"/>
      <c r="AH1100" s="439"/>
      <c r="AI1100" s="439"/>
      <c r="AJ1100" s="439"/>
      <c r="AK1100" s="439"/>
      <c r="AL1100" s="439"/>
      <c r="AM1100" s="327"/>
    </row>
    <row r="1101" spans="1:39" ht="28.5" hidden="1" customHeight="1" outlineLevel="1">
      <c r="A1101" s="554">
        <v>42</v>
      </c>
      <c r="B1101" s="442" t="s">
        <v>135</v>
      </c>
      <c r="C1101" s="312" t="s">
        <v>25</v>
      </c>
      <c r="D1101" s="316"/>
      <c r="E1101" s="316"/>
      <c r="F1101" s="316"/>
      <c r="G1101" s="316"/>
      <c r="H1101" s="316"/>
      <c r="I1101" s="316"/>
      <c r="J1101" s="316"/>
      <c r="K1101" s="316"/>
      <c r="L1101" s="316"/>
      <c r="M1101" s="316"/>
      <c r="N1101" s="312"/>
      <c r="O1101" s="316"/>
      <c r="P1101" s="316"/>
      <c r="Q1101" s="316"/>
      <c r="R1101" s="316"/>
      <c r="S1101" s="316"/>
      <c r="T1101" s="316"/>
      <c r="U1101" s="316"/>
      <c r="V1101" s="316"/>
      <c r="W1101" s="316"/>
      <c r="X1101" s="316"/>
      <c r="Y1101" s="440"/>
      <c r="Z1101" s="429"/>
      <c r="AA1101" s="429"/>
      <c r="AB1101" s="429"/>
      <c r="AC1101" s="429"/>
      <c r="AD1101" s="429"/>
      <c r="AE1101" s="429"/>
      <c r="AF1101" s="429"/>
      <c r="AG1101" s="429"/>
      <c r="AH1101" s="429"/>
      <c r="AI1101" s="429"/>
      <c r="AJ1101" s="429"/>
      <c r="AK1101" s="429"/>
      <c r="AL1101" s="429"/>
      <c r="AM1101" s="317">
        <f>SUM(Y1101:AL1101)</f>
        <v>0</v>
      </c>
    </row>
    <row r="1102" spans="1:39" ht="15" hidden="1" customHeight="1" outlineLevel="1">
      <c r="A1102" s="554"/>
      <c r="B1102" s="315" t="s">
        <v>349</v>
      </c>
      <c r="C1102" s="312" t="s">
        <v>164</v>
      </c>
      <c r="D1102" s="316"/>
      <c r="E1102" s="316"/>
      <c r="F1102" s="316"/>
      <c r="G1102" s="316"/>
      <c r="H1102" s="316"/>
      <c r="I1102" s="316"/>
      <c r="J1102" s="316"/>
      <c r="K1102" s="316"/>
      <c r="L1102" s="316"/>
      <c r="M1102" s="316"/>
      <c r="N1102" s="482"/>
      <c r="O1102" s="316"/>
      <c r="P1102" s="316"/>
      <c r="Q1102" s="316"/>
      <c r="R1102" s="316"/>
      <c r="S1102" s="316"/>
      <c r="T1102" s="316"/>
      <c r="U1102" s="316"/>
      <c r="V1102" s="316"/>
      <c r="W1102" s="316"/>
      <c r="X1102" s="316"/>
      <c r="Y1102" s="425">
        <f>Y1101</f>
        <v>0</v>
      </c>
      <c r="Z1102" s="425">
        <f t="shared" ref="Z1102" si="3338">Z1101</f>
        <v>0</v>
      </c>
      <c r="AA1102" s="425">
        <f t="shared" ref="AA1102" si="3339">AA1101</f>
        <v>0</v>
      </c>
      <c r="AB1102" s="425">
        <f t="shared" ref="AB1102" si="3340">AB1101</f>
        <v>0</v>
      </c>
      <c r="AC1102" s="425">
        <f t="shared" ref="AC1102" si="3341">AC1101</f>
        <v>0</v>
      </c>
      <c r="AD1102" s="425">
        <f t="shared" ref="AD1102" si="3342">AD1101</f>
        <v>0</v>
      </c>
      <c r="AE1102" s="425">
        <f t="shared" ref="AE1102" si="3343">AE1101</f>
        <v>0</v>
      </c>
      <c r="AF1102" s="425">
        <f t="shared" ref="AF1102" si="3344">AF1101</f>
        <v>0</v>
      </c>
      <c r="AG1102" s="425">
        <f t="shared" ref="AG1102" si="3345">AG1101</f>
        <v>0</v>
      </c>
      <c r="AH1102" s="425">
        <f t="shared" ref="AH1102" si="3346">AH1101</f>
        <v>0</v>
      </c>
      <c r="AI1102" s="425">
        <f t="shared" ref="AI1102" si="3347">AI1101</f>
        <v>0</v>
      </c>
      <c r="AJ1102" s="425">
        <f t="shared" ref="AJ1102" si="3348">AJ1101</f>
        <v>0</v>
      </c>
      <c r="AK1102" s="425">
        <f t="shared" ref="AK1102" si="3349">AK1101</f>
        <v>0</v>
      </c>
      <c r="AL1102" s="425">
        <f t="shared" ref="AL1102" si="3350">AL1101</f>
        <v>0</v>
      </c>
      <c r="AM1102" s="327"/>
    </row>
    <row r="1103" spans="1:39" ht="15" hidden="1" customHeight="1" outlineLevel="1">
      <c r="A1103" s="554"/>
      <c r="B1103" s="442"/>
      <c r="C1103" s="312"/>
      <c r="D1103" s="312"/>
      <c r="E1103" s="312"/>
      <c r="F1103" s="312"/>
      <c r="G1103" s="312"/>
      <c r="H1103" s="312"/>
      <c r="I1103" s="312"/>
      <c r="J1103" s="312"/>
      <c r="K1103" s="312"/>
      <c r="L1103" s="312"/>
      <c r="M1103" s="312"/>
      <c r="N1103" s="312"/>
      <c r="O1103" s="312"/>
      <c r="P1103" s="312"/>
      <c r="Q1103" s="312"/>
      <c r="R1103" s="312"/>
      <c r="S1103" s="312"/>
      <c r="T1103" s="312"/>
      <c r="U1103" s="312"/>
      <c r="V1103" s="312"/>
      <c r="W1103" s="312"/>
      <c r="X1103" s="312"/>
      <c r="Y1103" s="426"/>
      <c r="Z1103" s="439"/>
      <c r="AA1103" s="439"/>
      <c r="AB1103" s="439"/>
      <c r="AC1103" s="439"/>
      <c r="AD1103" s="439"/>
      <c r="AE1103" s="439"/>
      <c r="AF1103" s="439"/>
      <c r="AG1103" s="439"/>
      <c r="AH1103" s="439"/>
      <c r="AI1103" s="439"/>
      <c r="AJ1103" s="439"/>
      <c r="AK1103" s="439"/>
      <c r="AL1103" s="439"/>
      <c r="AM1103" s="327"/>
    </row>
    <row r="1104" spans="1:39" ht="15" hidden="1" customHeight="1" outlineLevel="1">
      <c r="A1104" s="554">
        <v>43</v>
      </c>
      <c r="B1104" s="442" t="s">
        <v>136</v>
      </c>
      <c r="C1104" s="312" t="s">
        <v>25</v>
      </c>
      <c r="D1104" s="316"/>
      <c r="E1104" s="316"/>
      <c r="F1104" s="316"/>
      <c r="G1104" s="316"/>
      <c r="H1104" s="316"/>
      <c r="I1104" s="316"/>
      <c r="J1104" s="316"/>
      <c r="K1104" s="316"/>
      <c r="L1104" s="316"/>
      <c r="M1104" s="316"/>
      <c r="N1104" s="316">
        <v>0</v>
      </c>
      <c r="O1104" s="316"/>
      <c r="P1104" s="316"/>
      <c r="Q1104" s="316"/>
      <c r="R1104" s="316"/>
      <c r="S1104" s="316"/>
      <c r="T1104" s="316"/>
      <c r="U1104" s="316"/>
      <c r="V1104" s="316"/>
      <c r="W1104" s="316"/>
      <c r="X1104" s="316"/>
      <c r="Y1104" s="440"/>
      <c r="Z1104" s="429"/>
      <c r="AA1104" s="429"/>
      <c r="AB1104" s="429"/>
      <c r="AC1104" s="429"/>
      <c r="AD1104" s="429"/>
      <c r="AE1104" s="429"/>
      <c r="AF1104" s="429"/>
      <c r="AG1104" s="429"/>
      <c r="AH1104" s="429"/>
      <c r="AI1104" s="429"/>
      <c r="AJ1104" s="429"/>
      <c r="AK1104" s="429"/>
      <c r="AL1104" s="429"/>
      <c r="AM1104" s="317">
        <f>SUM(Y1104:AL1104)</f>
        <v>0</v>
      </c>
    </row>
    <row r="1105" spans="1:39" ht="15" hidden="1" customHeight="1" outlineLevel="1">
      <c r="A1105" s="554"/>
      <c r="B1105" s="315" t="s">
        <v>349</v>
      </c>
      <c r="C1105" s="312" t="s">
        <v>164</v>
      </c>
      <c r="D1105" s="316"/>
      <c r="E1105" s="316"/>
      <c r="F1105" s="316"/>
      <c r="G1105" s="316"/>
      <c r="H1105" s="316"/>
      <c r="I1105" s="316"/>
      <c r="J1105" s="316"/>
      <c r="K1105" s="316"/>
      <c r="L1105" s="316"/>
      <c r="M1105" s="316"/>
      <c r="N1105" s="316">
        <f>N1104</f>
        <v>0</v>
      </c>
      <c r="O1105" s="316"/>
      <c r="P1105" s="316"/>
      <c r="Q1105" s="316"/>
      <c r="R1105" s="316"/>
      <c r="S1105" s="316"/>
      <c r="T1105" s="316"/>
      <c r="U1105" s="316"/>
      <c r="V1105" s="316"/>
      <c r="W1105" s="316"/>
      <c r="X1105" s="316"/>
      <c r="Y1105" s="425">
        <f>Y1104</f>
        <v>0</v>
      </c>
      <c r="Z1105" s="425">
        <f t="shared" ref="Z1105" si="3351">Z1104</f>
        <v>0</v>
      </c>
      <c r="AA1105" s="425">
        <f t="shared" ref="AA1105" si="3352">AA1104</f>
        <v>0</v>
      </c>
      <c r="AB1105" s="425">
        <f t="shared" ref="AB1105" si="3353">AB1104</f>
        <v>0</v>
      </c>
      <c r="AC1105" s="425">
        <f t="shared" ref="AC1105" si="3354">AC1104</f>
        <v>0</v>
      </c>
      <c r="AD1105" s="425">
        <f t="shared" ref="AD1105" si="3355">AD1104</f>
        <v>0</v>
      </c>
      <c r="AE1105" s="425">
        <f t="shared" ref="AE1105" si="3356">AE1104</f>
        <v>0</v>
      </c>
      <c r="AF1105" s="425">
        <f t="shared" ref="AF1105" si="3357">AF1104</f>
        <v>0</v>
      </c>
      <c r="AG1105" s="425">
        <f t="shared" ref="AG1105" si="3358">AG1104</f>
        <v>0</v>
      </c>
      <c r="AH1105" s="425">
        <f t="shared" ref="AH1105" si="3359">AH1104</f>
        <v>0</v>
      </c>
      <c r="AI1105" s="425">
        <f t="shared" ref="AI1105" si="3360">AI1104</f>
        <v>0</v>
      </c>
      <c r="AJ1105" s="425">
        <f t="shared" ref="AJ1105" si="3361">AJ1104</f>
        <v>0</v>
      </c>
      <c r="AK1105" s="425">
        <f t="shared" ref="AK1105" si="3362">AK1104</f>
        <v>0</v>
      </c>
      <c r="AL1105" s="425">
        <f t="shared" ref="AL1105" si="3363">AL1104</f>
        <v>0</v>
      </c>
      <c r="AM1105" s="327"/>
    </row>
    <row r="1106" spans="1:39" ht="15" hidden="1" customHeight="1" outlineLevel="1">
      <c r="A1106" s="554"/>
      <c r="B1106" s="442"/>
      <c r="C1106" s="312"/>
      <c r="D1106" s="312"/>
      <c r="E1106" s="312"/>
      <c r="F1106" s="312"/>
      <c r="G1106" s="312"/>
      <c r="H1106" s="312"/>
      <c r="I1106" s="312"/>
      <c r="J1106" s="312"/>
      <c r="K1106" s="312"/>
      <c r="L1106" s="312"/>
      <c r="M1106" s="312"/>
      <c r="N1106" s="312"/>
      <c r="O1106" s="312"/>
      <c r="P1106" s="312"/>
      <c r="Q1106" s="312"/>
      <c r="R1106" s="312"/>
      <c r="S1106" s="312"/>
      <c r="T1106" s="312"/>
      <c r="U1106" s="312"/>
      <c r="V1106" s="312"/>
      <c r="W1106" s="312"/>
      <c r="X1106" s="312"/>
      <c r="Y1106" s="426"/>
      <c r="Z1106" s="439"/>
      <c r="AA1106" s="439"/>
      <c r="AB1106" s="439"/>
      <c r="AC1106" s="439"/>
      <c r="AD1106" s="439"/>
      <c r="AE1106" s="439"/>
      <c r="AF1106" s="439"/>
      <c r="AG1106" s="439"/>
      <c r="AH1106" s="439"/>
      <c r="AI1106" s="439"/>
      <c r="AJ1106" s="439"/>
      <c r="AK1106" s="439"/>
      <c r="AL1106" s="439"/>
      <c r="AM1106" s="327"/>
    </row>
    <row r="1107" spans="1:39" ht="28.5" hidden="1" customHeight="1" outlineLevel="1">
      <c r="A1107" s="554">
        <v>44</v>
      </c>
      <c r="B1107" s="442" t="s">
        <v>137</v>
      </c>
      <c r="C1107" s="312" t="s">
        <v>25</v>
      </c>
      <c r="D1107" s="316"/>
      <c r="E1107" s="316"/>
      <c r="F1107" s="316"/>
      <c r="G1107" s="316"/>
      <c r="H1107" s="316"/>
      <c r="I1107" s="316"/>
      <c r="J1107" s="316"/>
      <c r="K1107" s="316"/>
      <c r="L1107" s="316"/>
      <c r="M1107" s="316"/>
      <c r="N1107" s="316">
        <v>0</v>
      </c>
      <c r="O1107" s="316"/>
      <c r="P1107" s="316"/>
      <c r="Q1107" s="316"/>
      <c r="R1107" s="316"/>
      <c r="S1107" s="316"/>
      <c r="T1107" s="316"/>
      <c r="U1107" s="316"/>
      <c r="V1107" s="316"/>
      <c r="W1107" s="316"/>
      <c r="X1107" s="316"/>
      <c r="Y1107" s="440"/>
      <c r="Z1107" s="429"/>
      <c r="AA1107" s="429"/>
      <c r="AB1107" s="429"/>
      <c r="AC1107" s="429"/>
      <c r="AD1107" s="429"/>
      <c r="AE1107" s="429"/>
      <c r="AF1107" s="429"/>
      <c r="AG1107" s="429"/>
      <c r="AH1107" s="429"/>
      <c r="AI1107" s="429"/>
      <c r="AJ1107" s="429"/>
      <c r="AK1107" s="429"/>
      <c r="AL1107" s="429"/>
      <c r="AM1107" s="317">
        <f>SUM(Y1107:AL1107)</f>
        <v>0</v>
      </c>
    </row>
    <row r="1108" spans="1:39" ht="15" hidden="1" customHeight="1" outlineLevel="1">
      <c r="A1108" s="554"/>
      <c r="B1108" s="315" t="s">
        <v>349</v>
      </c>
      <c r="C1108" s="312" t="s">
        <v>164</v>
      </c>
      <c r="D1108" s="316"/>
      <c r="E1108" s="316"/>
      <c r="F1108" s="316"/>
      <c r="G1108" s="316"/>
      <c r="H1108" s="316"/>
      <c r="I1108" s="316"/>
      <c r="J1108" s="316"/>
      <c r="K1108" s="316"/>
      <c r="L1108" s="316"/>
      <c r="M1108" s="316"/>
      <c r="N1108" s="316">
        <f>N1107</f>
        <v>0</v>
      </c>
      <c r="O1108" s="316"/>
      <c r="P1108" s="316"/>
      <c r="Q1108" s="316"/>
      <c r="R1108" s="316"/>
      <c r="S1108" s="316"/>
      <c r="T1108" s="316"/>
      <c r="U1108" s="316"/>
      <c r="V1108" s="316"/>
      <c r="W1108" s="316"/>
      <c r="X1108" s="316"/>
      <c r="Y1108" s="425">
        <f>Y1107</f>
        <v>0</v>
      </c>
      <c r="Z1108" s="425">
        <f t="shared" ref="Z1108" si="3364">Z1107</f>
        <v>0</v>
      </c>
      <c r="AA1108" s="425">
        <f t="shared" ref="AA1108" si="3365">AA1107</f>
        <v>0</v>
      </c>
      <c r="AB1108" s="425">
        <f t="shared" ref="AB1108" si="3366">AB1107</f>
        <v>0</v>
      </c>
      <c r="AC1108" s="425">
        <f t="shared" ref="AC1108" si="3367">AC1107</f>
        <v>0</v>
      </c>
      <c r="AD1108" s="425">
        <f t="shared" ref="AD1108" si="3368">AD1107</f>
        <v>0</v>
      </c>
      <c r="AE1108" s="425">
        <f t="shared" ref="AE1108" si="3369">AE1107</f>
        <v>0</v>
      </c>
      <c r="AF1108" s="425">
        <f t="shared" ref="AF1108" si="3370">AF1107</f>
        <v>0</v>
      </c>
      <c r="AG1108" s="425">
        <f t="shared" ref="AG1108" si="3371">AG1107</f>
        <v>0</v>
      </c>
      <c r="AH1108" s="425">
        <f t="shared" ref="AH1108" si="3372">AH1107</f>
        <v>0</v>
      </c>
      <c r="AI1108" s="425">
        <f t="shared" ref="AI1108" si="3373">AI1107</f>
        <v>0</v>
      </c>
      <c r="AJ1108" s="425">
        <f t="shared" ref="AJ1108" si="3374">AJ1107</f>
        <v>0</v>
      </c>
      <c r="AK1108" s="425">
        <f t="shared" ref="AK1108" si="3375">AK1107</f>
        <v>0</v>
      </c>
      <c r="AL1108" s="425">
        <f t="shared" ref="AL1108" si="3376">AL1107</f>
        <v>0</v>
      </c>
      <c r="AM1108" s="327"/>
    </row>
    <row r="1109" spans="1:39" ht="15" hidden="1" customHeight="1" outlineLevel="1">
      <c r="A1109" s="554"/>
      <c r="B1109" s="442"/>
      <c r="C1109" s="312"/>
      <c r="D1109" s="312"/>
      <c r="E1109" s="312"/>
      <c r="F1109" s="312"/>
      <c r="G1109" s="312"/>
      <c r="H1109" s="312"/>
      <c r="I1109" s="312"/>
      <c r="J1109" s="312"/>
      <c r="K1109" s="312"/>
      <c r="L1109" s="312"/>
      <c r="M1109" s="312"/>
      <c r="N1109" s="312"/>
      <c r="O1109" s="312"/>
      <c r="P1109" s="312"/>
      <c r="Q1109" s="312"/>
      <c r="R1109" s="312"/>
      <c r="S1109" s="312"/>
      <c r="T1109" s="312"/>
      <c r="U1109" s="312"/>
      <c r="V1109" s="312"/>
      <c r="W1109" s="312"/>
      <c r="X1109" s="312"/>
      <c r="Y1109" s="426"/>
      <c r="Z1109" s="439"/>
      <c r="AA1109" s="439"/>
      <c r="AB1109" s="439"/>
      <c r="AC1109" s="439"/>
      <c r="AD1109" s="439"/>
      <c r="AE1109" s="439"/>
      <c r="AF1109" s="439"/>
      <c r="AG1109" s="439"/>
      <c r="AH1109" s="439"/>
      <c r="AI1109" s="439"/>
      <c r="AJ1109" s="439"/>
      <c r="AK1109" s="439"/>
      <c r="AL1109" s="439"/>
      <c r="AM1109" s="327"/>
    </row>
    <row r="1110" spans="1:39" ht="15" hidden="1" customHeight="1" outlineLevel="1">
      <c r="A1110" s="554">
        <v>45</v>
      </c>
      <c r="B1110" s="442" t="s">
        <v>138</v>
      </c>
      <c r="C1110" s="312" t="s">
        <v>25</v>
      </c>
      <c r="D1110" s="316"/>
      <c r="E1110" s="316"/>
      <c r="F1110" s="316"/>
      <c r="G1110" s="316"/>
      <c r="H1110" s="316"/>
      <c r="I1110" s="316"/>
      <c r="J1110" s="316"/>
      <c r="K1110" s="316"/>
      <c r="L1110" s="316"/>
      <c r="M1110" s="316"/>
      <c r="N1110" s="316">
        <v>0</v>
      </c>
      <c r="O1110" s="316"/>
      <c r="P1110" s="316"/>
      <c r="Q1110" s="316"/>
      <c r="R1110" s="316"/>
      <c r="S1110" s="316"/>
      <c r="T1110" s="316"/>
      <c r="U1110" s="316"/>
      <c r="V1110" s="316"/>
      <c r="W1110" s="316"/>
      <c r="X1110" s="316"/>
      <c r="Y1110" s="440"/>
      <c r="Z1110" s="429"/>
      <c r="AA1110" s="429"/>
      <c r="AB1110" s="429"/>
      <c r="AC1110" s="429"/>
      <c r="AD1110" s="429"/>
      <c r="AE1110" s="429"/>
      <c r="AF1110" s="429"/>
      <c r="AG1110" s="429"/>
      <c r="AH1110" s="429"/>
      <c r="AI1110" s="429"/>
      <c r="AJ1110" s="429"/>
      <c r="AK1110" s="429"/>
      <c r="AL1110" s="429"/>
      <c r="AM1110" s="317">
        <f>SUM(Y1110:AL1110)</f>
        <v>0</v>
      </c>
    </row>
    <row r="1111" spans="1:39" ht="15" hidden="1" customHeight="1" outlineLevel="1">
      <c r="A1111" s="554"/>
      <c r="B1111" s="315" t="s">
        <v>349</v>
      </c>
      <c r="C1111" s="312" t="s">
        <v>164</v>
      </c>
      <c r="D1111" s="316"/>
      <c r="E1111" s="316"/>
      <c r="F1111" s="316"/>
      <c r="G1111" s="316"/>
      <c r="H1111" s="316"/>
      <c r="I1111" s="316"/>
      <c r="J1111" s="316"/>
      <c r="K1111" s="316"/>
      <c r="L1111" s="316"/>
      <c r="M1111" s="316"/>
      <c r="N1111" s="316">
        <f>N1110</f>
        <v>0</v>
      </c>
      <c r="O1111" s="316"/>
      <c r="P1111" s="316"/>
      <c r="Q1111" s="316"/>
      <c r="R1111" s="316"/>
      <c r="S1111" s="316"/>
      <c r="T1111" s="316"/>
      <c r="U1111" s="316"/>
      <c r="V1111" s="316"/>
      <c r="W1111" s="316"/>
      <c r="X1111" s="316"/>
      <c r="Y1111" s="425">
        <f>Y1110</f>
        <v>0</v>
      </c>
      <c r="Z1111" s="425">
        <f t="shared" ref="Z1111" si="3377">Z1110</f>
        <v>0</v>
      </c>
      <c r="AA1111" s="425">
        <f t="shared" ref="AA1111" si="3378">AA1110</f>
        <v>0</v>
      </c>
      <c r="AB1111" s="425">
        <f t="shared" ref="AB1111" si="3379">AB1110</f>
        <v>0</v>
      </c>
      <c r="AC1111" s="425">
        <f t="shared" ref="AC1111" si="3380">AC1110</f>
        <v>0</v>
      </c>
      <c r="AD1111" s="425">
        <f t="shared" ref="AD1111" si="3381">AD1110</f>
        <v>0</v>
      </c>
      <c r="AE1111" s="425">
        <f t="shared" ref="AE1111" si="3382">AE1110</f>
        <v>0</v>
      </c>
      <c r="AF1111" s="425">
        <f t="shared" ref="AF1111" si="3383">AF1110</f>
        <v>0</v>
      </c>
      <c r="AG1111" s="425">
        <f t="shared" ref="AG1111" si="3384">AG1110</f>
        <v>0</v>
      </c>
      <c r="AH1111" s="425">
        <f t="shared" ref="AH1111" si="3385">AH1110</f>
        <v>0</v>
      </c>
      <c r="AI1111" s="425">
        <f t="shared" ref="AI1111" si="3386">AI1110</f>
        <v>0</v>
      </c>
      <c r="AJ1111" s="425">
        <f t="shared" ref="AJ1111" si="3387">AJ1110</f>
        <v>0</v>
      </c>
      <c r="AK1111" s="425">
        <f t="shared" ref="AK1111" si="3388">AK1110</f>
        <v>0</v>
      </c>
      <c r="AL1111" s="425">
        <f t="shared" ref="AL1111" si="3389">AL1110</f>
        <v>0</v>
      </c>
      <c r="AM1111" s="327"/>
    </row>
    <row r="1112" spans="1:39" ht="15" hidden="1" customHeight="1" outlineLevel="1">
      <c r="A1112" s="554"/>
      <c r="B1112" s="442"/>
      <c r="C1112" s="312"/>
      <c r="D1112" s="312"/>
      <c r="E1112" s="312"/>
      <c r="F1112" s="312"/>
      <c r="G1112" s="312"/>
      <c r="H1112" s="312"/>
      <c r="I1112" s="312"/>
      <c r="J1112" s="312"/>
      <c r="K1112" s="312"/>
      <c r="L1112" s="312"/>
      <c r="M1112" s="312"/>
      <c r="N1112" s="312"/>
      <c r="O1112" s="312"/>
      <c r="P1112" s="312"/>
      <c r="Q1112" s="312"/>
      <c r="R1112" s="312"/>
      <c r="S1112" s="312"/>
      <c r="T1112" s="312"/>
      <c r="U1112" s="312"/>
      <c r="V1112" s="312"/>
      <c r="W1112" s="312"/>
      <c r="X1112" s="312"/>
      <c r="Y1112" s="426"/>
      <c r="Z1112" s="439"/>
      <c r="AA1112" s="439"/>
      <c r="AB1112" s="439"/>
      <c r="AC1112" s="439"/>
      <c r="AD1112" s="439"/>
      <c r="AE1112" s="439"/>
      <c r="AF1112" s="439"/>
      <c r="AG1112" s="439"/>
      <c r="AH1112" s="439"/>
      <c r="AI1112" s="439"/>
      <c r="AJ1112" s="439"/>
      <c r="AK1112" s="439"/>
      <c r="AL1112" s="439"/>
      <c r="AM1112" s="327"/>
    </row>
    <row r="1113" spans="1:39" ht="15" hidden="1" customHeight="1" outlineLevel="1">
      <c r="A1113" s="554">
        <v>46</v>
      </c>
      <c r="B1113" s="442" t="s">
        <v>139</v>
      </c>
      <c r="C1113" s="312" t="s">
        <v>25</v>
      </c>
      <c r="D1113" s="316"/>
      <c r="E1113" s="316"/>
      <c r="F1113" s="316"/>
      <c r="G1113" s="316"/>
      <c r="H1113" s="316"/>
      <c r="I1113" s="316"/>
      <c r="J1113" s="316"/>
      <c r="K1113" s="316"/>
      <c r="L1113" s="316"/>
      <c r="M1113" s="316"/>
      <c r="N1113" s="316">
        <v>0</v>
      </c>
      <c r="O1113" s="316"/>
      <c r="P1113" s="316"/>
      <c r="Q1113" s="316"/>
      <c r="R1113" s="316"/>
      <c r="S1113" s="316"/>
      <c r="T1113" s="316"/>
      <c r="U1113" s="316"/>
      <c r="V1113" s="316"/>
      <c r="W1113" s="316"/>
      <c r="X1113" s="316"/>
      <c r="Y1113" s="440"/>
      <c r="Z1113" s="429"/>
      <c r="AA1113" s="429"/>
      <c r="AB1113" s="429"/>
      <c r="AC1113" s="429"/>
      <c r="AD1113" s="429"/>
      <c r="AE1113" s="429"/>
      <c r="AF1113" s="429"/>
      <c r="AG1113" s="429"/>
      <c r="AH1113" s="429"/>
      <c r="AI1113" s="429">
        <v>0.1</v>
      </c>
      <c r="AJ1113" s="429"/>
      <c r="AK1113" s="429"/>
      <c r="AL1113" s="429"/>
      <c r="AM1113" s="317">
        <f>SUM(Y1113:AL1113)</f>
        <v>0.1</v>
      </c>
    </row>
    <row r="1114" spans="1:39" ht="15" hidden="1" customHeight="1" outlineLevel="1">
      <c r="A1114" s="554"/>
      <c r="B1114" s="315" t="s">
        <v>349</v>
      </c>
      <c r="C1114" s="312" t="s">
        <v>164</v>
      </c>
      <c r="D1114" s="316"/>
      <c r="E1114" s="316"/>
      <c r="F1114" s="316"/>
      <c r="G1114" s="316"/>
      <c r="H1114" s="316"/>
      <c r="I1114" s="316"/>
      <c r="J1114" s="316"/>
      <c r="K1114" s="316"/>
      <c r="L1114" s="316"/>
      <c r="M1114" s="316"/>
      <c r="N1114" s="316">
        <f>N1113</f>
        <v>0</v>
      </c>
      <c r="O1114" s="316"/>
      <c r="P1114" s="316"/>
      <c r="Q1114" s="316"/>
      <c r="R1114" s="316"/>
      <c r="S1114" s="316"/>
      <c r="T1114" s="316"/>
      <c r="U1114" s="316"/>
      <c r="V1114" s="316"/>
      <c r="W1114" s="316"/>
      <c r="X1114" s="316"/>
      <c r="Y1114" s="425">
        <f>Y1113</f>
        <v>0</v>
      </c>
      <c r="Z1114" s="425">
        <f t="shared" ref="Z1114" si="3390">Z1113</f>
        <v>0</v>
      </c>
      <c r="AA1114" s="425">
        <f t="shared" ref="AA1114" si="3391">AA1113</f>
        <v>0</v>
      </c>
      <c r="AB1114" s="425">
        <f t="shared" ref="AB1114" si="3392">AB1113</f>
        <v>0</v>
      </c>
      <c r="AC1114" s="425">
        <f t="shared" ref="AC1114" si="3393">AC1113</f>
        <v>0</v>
      </c>
      <c r="AD1114" s="425">
        <f t="shared" ref="AD1114" si="3394">AD1113</f>
        <v>0</v>
      </c>
      <c r="AE1114" s="425">
        <f t="shared" ref="AE1114" si="3395">AE1113</f>
        <v>0</v>
      </c>
      <c r="AF1114" s="425">
        <f t="shared" ref="AF1114" si="3396">AF1113</f>
        <v>0</v>
      </c>
      <c r="AG1114" s="425">
        <f t="shared" ref="AG1114" si="3397">AG1113</f>
        <v>0</v>
      </c>
      <c r="AH1114" s="425">
        <f t="shared" ref="AH1114" si="3398">AH1113</f>
        <v>0</v>
      </c>
      <c r="AI1114" s="425">
        <f t="shared" ref="AI1114" si="3399">AI1113</f>
        <v>0.1</v>
      </c>
      <c r="AJ1114" s="425">
        <f t="shared" ref="AJ1114" si="3400">AJ1113</f>
        <v>0</v>
      </c>
      <c r="AK1114" s="425">
        <f t="shared" ref="AK1114" si="3401">AK1113</f>
        <v>0</v>
      </c>
      <c r="AL1114" s="425">
        <f t="shared" ref="AL1114" si="3402">AL1113</f>
        <v>0</v>
      </c>
      <c r="AM1114" s="327"/>
    </row>
    <row r="1115" spans="1:39" ht="15" hidden="1" customHeight="1" outlineLevel="1">
      <c r="A1115" s="554"/>
      <c r="B1115" s="442"/>
      <c r="C1115" s="312"/>
      <c r="D1115" s="312"/>
      <c r="E1115" s="312"/>
      <c r="F1115" s="312"/>
      <c r="G1115" s="312"/>
      <c r="H1115" s="312"/>
      <c r="I1115" s="312"/>
      <c r="J1115" s="312"/>
      <c r="K1115" s="312"/>
      <c r="L1115" s="312"/>
      <c r="M1115" s="312"/>
      <c r="N1115" s="312"/>
      <c r="O1115" s="312"/>
      <c r="P1115" s="312"/>
      <c r="Q1115" s="312"/>
      <c r="R1115" s="312"/>
      <c r="S1115" s="312"/>
      <c r="T1115" s="312"/>
      <c r="U1115" s="312"/>
      <c r="V1115" s="312"/>
      <c r="W1115" s="312"/>
      <c r="X1115" s="312"/>
      <c r="Y1115" s="426"/>
      <c r="Z1115" s="439"/>
      <c r="AA1115" s="439"/>
      <c r="AB1115" s="439"/>
      <c r="AC1115" s="439"/>
      <c r="AD1115" s="439"/>
      <c r="AE1115" s="439"/>
      <c r="AF1115" s="439"/>
      <c r="AG1115" s="439"/>
      <c r="AH1115" s="439"/>
      <c r="AI1115" s="439"/>
      <c r="AJ1115" s="439"/>
      <c r="AK1115" s="439"/>
      <c r="AL1115" s="439"/>
      <c r="AM1115" s="327"/>
    </row>
    <row r="1116" spans="1:39" ht="28.5" hidden="1" customHeight="1" outlineLevel="1">
      <c r="A1116" s="554">
        <v>47</v>
      </c>
      <c r="B1116" s="442" t="s">
        <v>140</v>
      </c>
      <c r="C1116" s="312" t="s">
        <v>25</v>
      </c>
      <c r="D1116" s="316"/>
      <c r="E1116" s="316"/>
      <c r="F1116" s="316"/>
      <c r="G1116" s="316"/>
      <c r="H1116" s="316"/>
      <c r="I1116" s="316"/>
      <c r="J1116" s="316"/>
      <c r="K1116" s="316"/>
      <c r="L1116" s="316"/>
      <c r="M1116" s="316"/>
      <c r="N1116" s="316">
        <v>0</v>
      </c>
      <c r="O1116" s="316"/>
      <c r="P1116" s="316"/>
      <c r="Q1116" s="316"/>
      <c r="R1116" s="316"/>
      <c r="S1116" s="316"/>
      <c r="T1116" s="316"/>
      <c r="U1116" s="316"/>
      <c r="V1116" s="316"/>
      <c r="W1116" s="316"/>
      <c r="X1116" s="316"/>
      <c r="Y1116" s="440"/>
      <c r="Z1116" s="429"/>
      <c r="AA1116" s="429"/>
      <c r="AB1116" s="429"/>
      <c r="AC1116" s="429"/>
      <c r="AD1116" s="429"/>
      <c r="AE1116" s="429"/>
      <c r="AF1116" s="429"/>
      <c r="AG1116" s="429"/>
      <c r="AH1116" s="429"/>
      <c r="AI1116" s="429"/>
      <c r="AJ1116" s="429"/>
      <c r="AK1116" s="429"/>
      <c r="AL1116" s="429"/>
      <c r="AM1116" s="317">
        <f>SUM(Y1116:AL1116)</f>
        <v>0</v>
      </c>
    </row>
    <row r="1117" spans="1:39" ht="15" hidden="1" customHeight="1" outlineLevel="1">
      <c r="A1117" s="554"/>
      <c r="B1117" s="315" t="s">
        <v>349</v>
      </c>
      <c r="C1117" s="312" t="s">
        <v>164</v>
      </c>
      <c r="D1117" s="316"/>
      <c r="E1117" s="316"/>
      <c r="F1117" s="316"/>
      <c r="G1117" s="316"/>
      <c r="H1117" s="316"/>
      <c r="I1117" s="316"/>
      <c r="J1117" s="316"/>
      <c r="K1117" s="316"/>
      <c r="L1117" s="316"/>
      <c r="M1117" s="316"/>
      <c r="N1117" s="316">
        <f>N1116</f>
        <v>0</v>
      </c>
      <c r="O1117" s="316"/>
      <c r="P1117" s="316"/>
      <c r="Q1117" s="316"/>
      <c r="R1117" s="316"/>
      <c r="S1117" s="316"/>
      <c r="T1117" s="316"/>
      <c r="U1117" s="316"/>
      <c r="V1117" s="316"/>
      <c r="W1117" s="316"/>
      <c r="X1117" s="316"/>
      <c r="Y1117" s="425">
        <f>Y1116</f>
        <v>0</v>
      </c>
      <c r="Z1117" s="425">
        <f t="shared" ref="Z1117" si="3403">Z1116</f>
        <v>0</v>
      </c>
      <c r="AA1117" s="425">
        <f t="shared" ref="AA1117" si="3404">AA1116</f>
        <v>0</v>
      </c>
      <c r="AB1117" s="425">
        <f t="shared" ref="AB1117" si="3405">AB1116</f>
        <v>0</v>
      </c>
      <c r="AC1117" s="425">
        <f t="shared" ref="AC1117" si="3406">AC1116</f>
        <v>0</v>
      </c>
      <c r="AD1117" s="425">
        <f t="shared" ref="AD1117" si="3407">AD1116</f>
        <v>0</v>
      </c>
      <c r="AE1117" s="425">
        <f t="shared" ref="AE1117" si="3408">AE1116</f>
        <v>0</v>
      </c>
      <c r="AF1117" s="425">
        <f t="shared" ref="AF1117" si="3409">AF1116</f>
        <v>0</v>
      </c>
      <c r="AG1117" s="425">
        <f t="shared" ref="AG1117" si="3410">AG1116</f>
        <v>0</v>
      </c>
      <c r="AH1117" s="425">
        <f t="shared" ref="AH1117" si="3411">AH1116</f>
        <v>0</v>
      </c>
      <c r="AI1117" s="425">
        <f t="shared" ref="AI1117" si="3412">AI1116</f>
        <v>0</v>
      </c>
      <c r="AJ1117" s="425">
        <f t="shared" ref="AJ1117" si="3413">AJ1116</f>
        <v>0</v>
      </c>
      <c r="AK1117" s="425">
        <f t="shared" ref="AK1117" si="3414">AK1116</f>
        <v>0</v>
      </c>
      <c r="AL1117" s="425">
        <f t="shared" ref="AL1117" si="3415">AL1116</f>
        <v>0</v>
      </c>
      <c r="AM1117" s="327"/>
    </row>
    <row r="1118" spans="1:39" ht="15" hidden="1" customHeight="1" outlineLevel="1">
      <c r="A1118" s="554"/>
      <c r="B1118" s="442"/>
      <c r="C1118" s="312"/>
      <c r="D1118" s="312"/>
      <c r="E1118" s="312"/>
      <c r="F1118" s="312"/>
      <c r="G1118" s="312"/>
      <c r="H1118" s="312"/>
      <c r="I1118" s="312"/>
      <c r="J1118" s="312"/>
      <c r="K1118" s="312"/>
      <c r="L1118" s="312"/>
      <c r="M1118" s="312"/>
      <c r="N1118" s="312"/>
      <c r="O1118" s="312"/>
      <c r="P1118" s="312"/>
      <c r="Q1118" s="312"/>
      <c r="R1118" s="312"/>
      <c r="S1118" s="312"/>
      <c r="T1118" s="312"/>
      <c r="U1118" s="312"/>
      <c r="V1118" s="312"/>
      <c r="W1118" s="312"/>
      <c r="X1118" s="312"/>
      <c r="Y1118" s="426"/>
      <c r="Z1118" s="439"/>
      <c r="AA1118" s="439"/>
      <c r="AB1118" s="439"/>
      <c r="AC1118" s="439"/>
      <c r="AD1118" s="439"/>
      <c r="AE1118" s="439"/>
      <c r="AF1118" s="439"/>
      <c r="AG1118" s="439"/>
      <c r="AH1118" s="439"/>
      <c r="AI1118" s="439"/>
      <c r="AJ1118" s="439"/>
      <c r="AK1118" s="439"/>
      <c r="AL1118" s="439"/>
      <c r="AM1118" s="327"/>
    </row>
    <row r="1119" spans="1:39" ht="28.5" hidden="1" customHeight="1" outlineLevel="1">
      <c r="A1119" s="554">
        <v>48</v>
      </c>
      <c r="B1119" s="442" t="s">
        <v>141</v>
      </c>
      <c r="C1119" s="312" t="s">
        <v>25</v>
      </c>
      <c r="D1119" s="316"/>
      <c r="E1119" s="316"/>
      <c r="F1119" s="316"/>
      <c r="G1119" s="316"/>
      <c r="H1119" s="316"/>
      <c r="I1119" s="316"/>
      <c r="J1119" s="316"/>
      <c r="K1119" s="316"/>
      <c r="L1119" s="316"/>
      <c r="M1119" s="316"/>
      <c r="N1119" s="316">
        <v>0</v>
      </c>
      <c r="O1119" s="316"/>
      <c r="P1119" s="316"/>
      <c r="Q1119" s="316"/>
      <c r="R1119" s="316"/>
      <c r="S1119" s="316"/>
      <c r="T1119" s="316"/>
      <c r="U1119" s="316"/>
      <c r="V1119" s="316"/>
      <c r="W1119" s="316"/>
      <c r="X1119" s="316"/>
      <c r="Y1119" s="440"/>
      <c r="Z1119" s="429"/>
      <c r="AA1119" s="429"/>
      <c r="AB1119" s="429"/>
      <c r="AC1119" s="429"/>
      <c r="AD1119" s="429"/>
      <c r="AE1119" s="429"/>
      <c r="AF1119" s="429"/>
      <c r="AG1119" s="429"/>
      <c r="AH1119" s="429"/>
      <c r="AI1119" s="429"/>
      <c r="AJ1119" s="429"/>
      <c r="AK1119" s="429"/>
      <c r="AL1119" s="429"/>
      <c r="AM1119" s="317">
        <f>SUM(Y1119:AL1119)</f>
        <v>0</v>
      </c>
    </row>
    <row r="1120" spans="1:39" ht="15" hidden="1" customHeight="1" outlineLevel="1">
      <c r="A1120" s="554"/>
      <c r="B1120" s="315" t="s">
        <v>349</v>
      </c>
      <c r="C1120" s="312" t="s">
        <v>164</v>
      </c>
      <c r="D1120" s="316"/>
      <c r="E1120" s="316"/>
      <c r="F1120" s="316"/>
      <c r="G1120" s="316"/>
      <c r="H1120" s="316"/>
      <c r="I1120" s="316"/>
      <c r="J1120" s="316"/>
      <c r="K1120" s="316"/>
      <c r="L1120" s="316"/>
      <c r="M1120" s="316"/>
      <c r="N1120" s="316">
        <f>N1119</f>
        <v>0</v>
      </c>
      <c r="O1120" s="316"/>
      <c r="P1120" s="316"/>
      <c r="Q1120" s="316"/>
      <c r="R1120" s="316"/>
      <c r="S1120" s="316"/>
      <c r="T1120" s="316"/>
      <c r="U1120" s="316"/>
      <c r="V1120" s="316"/>
      <c r="W1120" s="316"/>
      <c r="X1120" s="316"/>
      <c r="Y1120" s="425">
        <f>Y1119</f>
        <v>0</v>
      </c>
      <c r="Z1120" s="425">
        <f t="shared" ref="Z1120" si="3416">Z1119</f>
        <v>0</v>
      </c>
      <c r="AA1120" s="425">
        <f t="shared" ref="AA1120" si="3417">AA1119</f>
        <v>0</v>
      </c>
      <c r="AB1120" s="425">
        <f t="shared" ref="AB1120" si="3418">AB1119</f>
        <v>0</v>
      </c>
      <c r="AC1120" s="425">
        <f t="shared" ref="AC1120" si="3419">AC1119</f>
        <v>0</v>
      </c>
      <c r="AD1120" s="425">
        <f t="shared" ref="AD1120" si="3420">AD1119</f>
        <v>0</v>
      </c>
      <c r="AE1120" s="425">
        <f t="shared" ref="AE1120" si="3421">AE1119</f>
        <v>0</v>
      </c>
      <c r="AF1120" s="425">
        <f t="shared" ref="AF1120" si="3422">AF1119</f>
        <v>0</v>
      </c>
      <c r="AG1120" s="425">
        <f t="shared" ref="AG1120" si="3423">AG1119</f>
        <v>0</v>
      </c>
      <c r="AH1120" s="425">
        <f t="shared" ref="AH1120" si="3424">AH1119</f>
        <v>0</v>
      </c>
      <c r="AI1120" s="425">
        <f t="shared" ref="AI1120" si="3425">AI1119</f>
        <v>0</v>
      </c>
      <c r="AJ1120" s="425">
        <f t="shared" ref="AJ1120" si="3426">AJ1119</f>
        <v>0</v>
      </c>
      <c r="AK1120" s="425">
        <f t="shared" ref="AK1120" si="3427">AK1119</f>
        <v>0</v>
      </c>
      <c r="AL1120" s="425">
        <f t="shared" ref="AL1120" si="3428">AL1119</f>
        <v>0</v>
      </c>
      <c r="AM1120" s="327"/>
    </row>
    <row r="1121" spans="1:39" ht="15" hidden="1" customHeight="1" outlineLevel="1">
      <c r="A1121" s="554"/>
      <c r="B1121" s="442"/>
      <c r="C1121" s="312"/>
      <c r="D1121" s="312"/>
      <c r="E1121" s="312"/>
      <c r="F1121" s="312"/>
      <c r="G1121" s="312"/>
      <c r="H1121" s="312"/>
      <c r="I1121" s="312"/>
      <c r="J1121" s="312"/>
      <c r="K1121" s="312"/>
      <c r="L1121" s="312"/>
      <c r="M1121" s="312"/>
      <c r="N1121" s="312"/>
      <c r="O1121" s="312"/>
      <c r="P1121" s="312"/>
      <c r="Q1121" s="312"/>
      <c r="R1121" s="312"/>
      <c r="S1121" s="312"/>
      <c r="T1121" s="312"/>
      <c r="U1121" s="312"/>
      <c r="V1121" s="312"/>
      <c r="W1121" s="312"/>
      <c r="X1121" s="312"/>
      <c r="Y1121" s="426"/>
      <c r="Z1121" s="439"/>
      <c r="AA1121" s="439"/>
      <c r="AB1121" s="439"/>
      <c r="AC1121" s="439"/>
      <c r="AD1121" s="439"/>
      <c r="AE1121" s="439"/>
      <c r="AF1121" s="439"/>
      <c r="AG1121" s="439"/>
      <c r="AH1121" s="439"/>
      <c r="AI1121" s="439"/>
      <c r="AJ1121" s="439"/>
      <c r="AK1121" s="439"/>
      <c r="AL1121" s="439"/>
      <c r="AM1121" s="327"/>
    </row>
    <row r="1122" spans="1:39" ht="15" hidden="1" customHeight="1" outlineLevel="1">
      <c r="A1122" s="554">
        <v>49</v>
      </c>
      <c r="B1122" s="442" t="s">
        <v>142</v>
      </c>
      <c r="C1122" s="312" t="s">
        <v>25</v>
      </c>
      <c r="D1122" s="316"/>
      <c r="E1122" s="316"/>
      <c r="F1122" s="316"/>
      <c r="G1122" s="316"/>
      <c r="H1122" s="316"/>
      <c r="I1122" s="316"/>
      <c r="J1122" s="316"/>
      <c r="K1122" s="316"/>
      <c r="L1122" s="316"/>
      <c r="M1122" s="316"/>
      <c r="N1122" s="316">
        <v>0</v>
      </c>
      <c r="O1122" s="316"/>
      <c r="P1122" s="316"/>
      <c r="Q1122" s="316"/>
      <c r="R1122" s="316"/>
      <c r="S1122" s="316"/>
      <c r="T1122" s="316"/>
      <c r="U1122" s="316"/>
      <c r="V1122" s="316"/>
      <c r="W1122" s="316"/>
      <c r="X1122" s="316"/>
      <c r="Y1122" s="440"/>
      <c r="Z1122" s="429"/>
      <c r="AA1122" s="429"/>
      <c r="AB1122" s="429"/>
      <c r="AC1122" s="429"/>
      <c r="AD1122" s="429"/>
      <c r="AE1122" s="429"/>
      <c r="AF1122" s="429"/>
      <c r="AG1122" s="429"/>
      <c r="AH1122" s="429"/>
      <c r="AI1122" s="429"/>
      <c r="AJ1122" s="429"/>
      <c r="AK1122" s="429"/>
      <c r="AL1122" s="429"/>
      <c r="AM1122" s="317">
        <f>SUM(Y1122:AL1122)</f>
        <v>0</v>
      </c>
    </row>
    <row r="1123" spans="1:39" ht="15" hidden="1" customHeight="1" outlineLevel="1">
      <c r="A1123" s="554"/>
      <c r="B1123" s="315" t="s">
        <v>349</v>
      </c>
      <c r="C1123" s="312" t="s">
        <v>164</v>
      </c>
      <c r="D1123" s="316"/>
      <c r="E1123" s="316"/>
      <c r="F1123" s="316"/>
      <c r="G1123" s="316"/>
      <c r="H1123" s="316"/>
      <c r="I1123" s="316"/>
      <c r="J1123" s="316"/>
      <c r="K1123" s="316"/>
      <c r="L1123" s="316"/>
      <c r="M1123" s="316"/>
      <c r="N1123" s="316">
        <f>N1122</f>
        <v>0</v>
      </c>
      <c r="O1123" s="316"/>
      <c r="P1123" s="316"/>
      <c r="Q1123" s="316"/>
      <c r="R1123" s="316"/>
      <c r="S1123" s="316"/>
      <c r="T1123" s="316"/>
      <c r="U1123" s="316"/>
      <c r="V1123" s="316"/>
      <c r="W1123" s="316"/>
      <c r="X1123" s="316"/>
      <c r="Y1123" s="425">
        <f>Y1122</f>
        <v>0</v>
      </c>
      <c r="Z1123" s="425">
        <f t="shared" ref="Z1123" si="3429">Z1122</f>
        <v>0</v>
      </c>
      <c r="AA1123" s="425">
        <f t="shared" ref="AA1123" si="3430">AA1122</f>
        <v>0</v>
      </c>
      <c r="AB1123" s="425">
        <f t="shared" ref="AB1123" si="3431">AB1122</f>
        <v>0</v>
      </c>
      <c r="AC1123" s="425">
        <f t="shared" ref="AC1123" si="3432">AC1122</f>
        <v>0</v>
      </c>
      <c r="AD1123" s="425">
        <f t="shared" ref="AD1123" si="3433">AD1122</f>
        <v>0</v>
      </c>
      <c r="AE1123" s="425">
        <f t="shared" ref="AE1123" si="3434">AE1122</f>
        <v>0</v>
      </c>
      <c r="AF1123" s="425">
        <f t="shared" ref="AF1123" si="3435">AF1122</f>
        <v>0</v>
      </c>
      <c r="AG1123" s="425">
        <f t="shared" ref="AG1123" si="3436">AG1122</f>
        <v>0</v>
      </c>
      <c r="AH1123" s="425">
        <f t="shared" ref="AH1123" si="3437">AH1122</f>
        <v>0</v>
      </c>
      <c r="AI1123" s="425">
        <f t="shared" ref="AI1123" si="3438">AI1122</f>
        <v>0</v>
      </c>
      <c r="AJ1123" s="425">
        <f t="shared" ref="AJ1123" si="3439">AJ1122</f>
        <v>0</v>
      </c>
      <c r="AK1123" s="425">
        <f t="shared" ref="AK1123" si="3440">AK1122</f>
        <v>0</v>
      </c>
      <c r="AL1123" s="425">
        <f t="shared" ref="AL1123" si="3441">AL1122</f>
        <v>0</v>
      </c>
      <c r="AM1123" s="327"/>
    </row>
    <row r="1124" spans="1:39" ht="15" hidden="1" customHeight="1" outlineLevel="1">
      <c r="A1124" s="554"/>
      <c r="B1124" s="315"/>
      <c r="C1124" s="326"/>
      <c r="D1124" s="312"/>
      <c r="E1124" s="312"/>
      <c r="F1124" s="312"/>
      <c r="G1124" s="312"/>
      <c r="H1124" s="312"/>
      <c r="I1124" s="312"/>
      <c r="J1124" s="312"/>
      <c r="K1124" s="312"/>
      <c r="L1124" s="312"/>
      <c r="M1124" s="312"/>
      <c r="N1124" s="312"/>
      <c r="O1124" s="312"/>
      <c r="P1124" s="312"/>
      <c r="Q1124" s="312"/>
      <c r="R1124" s="312"/>
      <c r="S1124" s="312"/>
      <c r="T1124" s="312"/>
      <c r="U1124" s="312"/>
      <c r="V1124" s="312"/>
      <c r="W1124" s="312"/>
      <c r="X1124" s="312"/>
      <c r="Y1124" s="322"/>
      <c r="Z1124" s="322"/>
      <c r="AA1124" s="322"/>
      <c r="AB1124" s="322"/>
      <c r="AC1124" s="322"/>
      <c r="AD1124" s="322"/>
      <c r="AE1124" s="322"/>
      <c r="AF1124" s="322"/>
      <c r="AG1124" s="322"/>
      <c r="AH1124" s="322"/>
      <c r="AI1124" s="322"/>
      <c r="AJ1124" s="322"/>
      <c r="AK1124" s="322"/>
      <c r="AL1124" s="322"/>
      <c r="AM1124" s="327"/>
    </row>
    <row r="1125" spans="1:39" ht="15.6" collapsed="1">
      <c r="B1125" s="348" t="s">
        <v>350</v>
      </c>
      <c r="C1125" s="350"/>
      <c r="D1125" s="350">
        <f>SUM(D968:D1123)</f>
        <v>0</v>
      </c>
      <c r="E1125" s="350"/>
      <c r="F1125" s="350"/>
      <c r="G1125" s="350"/>
      <c r="H1125" s="350"/>
      <c r="I1125" s="350"/>
      <c r="J1125" s="350"/>
      <c r="K1125" s="350"/>
      <c r="L1125" s="350"/>
      <c r="M1125" s="350"/>
      <c r="N1125" s="350"/>
      <c r="O1125" s="350">
        <f>SUM(O968:X1123)</f>
        <v>0</v>
      </c>
      <c r="P1125" s="350"/>
      <c r="Q1125" s="350"/>
      <c r="R1125" s="350"/>
      <c r="S1125" s="350"/>
      <c r="T1125" s="350"/>
      <c r="U1125" s="350"/>
      <c r="V1125" s="350"/>
      <c r="W1125" s="350"/>
      <c r="X1125" s="350"/>
      <c r="Y1125" s="350">
        <f>IF(Y966="kWh",SUMPRODUCT(D968:D1123,Y968:Y1123))</f>
        <v>0</v>
      </c>
      <c r="Z1125" s="350">
        <f>IF(Z966="kWh",SUMPRODUCT(D968:D1123,Z968:Z1123))</f>
        <v>0</v>
      </c>
      <c r="AA1125" s="350">
        <f>IF(AA966="kw",SUMPRODUCT(N968:N1123,O968:O1123,AA968:AA1123),SUMPRODUCT(D968:D1123,AA968:AA1123))</f>
        <v>0</v>
      </c>
      <c r="AB1125" s="350">
        <f>IF(AB966="kw",SUMPRODUCT(N968:N1123,O968:O1123,AB968:AB1123),SUMPRODUCT(D968:D1123,AB968:AB1123))</f>
        <v>0</v>
      </c>
      <c r="AC1125" s="350">
        <f>IF(AC966="kw",SUMPRODUCT(N968:N1123,O968:O1123,AC968:AC1123),SUMPRODUCT(D968:D1123,AC968:AC1123))</f>
        <v>0</v>
      </c>
      <c r="AD1125" s="350">
        <f>IF(AD966="kw",SUMPRODUCT(N968:N1123,O968:O1123,AD968:AD1123),SUMPRODUCT(D968:D1123,AD968:AD1123))</f>
        <v>0</v>
      </c>
      <c r="AE1125" s="350">
        <f>IF(AE966="kw",SUMPRODUCT(N968:N1123,O968:O1123,AE968:AE1123),SUMPRODUCT(D968:D1123,AE968:AE1123))</f>
        <v>0</v>
      </c>
      <c r="AF1125" s="350">
        <f>IF(AF966="kw",SUMPRODUCT(N968:N1123,O968:O1123,AF968:AF1123),SUMPRODUCT(D968:D1123,AF968:AF1123))</f>
        <v>0</v>
      </c>
      <c r="AG1125" s="350">
        <f>IF(AG966="kw",SUMPRODUCT(N968:N1123,O968:O1123,AG968:AG1123),SUMPRODUCT(D968:D1123,AG968:AG1123))</f>
        <v>0</v>
      </c>
      <c r="AH1125" s="350">
        <f>IF(AH966="kw",SUMPRODUCT(N968:N1123,O968:O1123,AH968:AH1123),SUMPRODUCT(D968:D1123,AH968:AH1123))</f>
        <v>0</v>
      </c>
      <c r="AI1125" s="350">
        <f>IF(AI966="kw",SUMPRODUCT(N968:N1123,O968:O1123,AI968:AI1123),SUMPRODUCT(D968:D1123,AI968:AI1123))</f>
        <v>0</v>
      </c>
      <c r="AJ1125" s="350">
        <f>IF(AJ966="kw",SUMPRODUCT(N968:N1123,O968:O1123,AJ968:AJ1123),SUMPRODUCT(D968:D1123,AJ968:AJ1123))</f>
        <v>0</v>
      </c>
      <c r="AK1125" s="350">
        <f>IF(AK966="kw",SUMPRODUCT(N968:N1123,O968:O1123,AK968:AK1123),SUMPRODUCT(D968:D1123,AK968:AK1123))</f>
        <v>0</v>
      </c>
      <c r="AL1125" s="350">
        <f>IF(AL966="kw",SUMPRODUCT(N968:N1123,O968:O1123,AL968:AL1123),SUMPRODUCT(D968:D1123,AL968:AL1123))</f>
        <v>0</v>
      </c>
      <c r="AM1125" s="351"/>
    </row>
    <row r="1126" spans="1:39" ht="15.6">
      <c r="B1126" s="409" t="s">
        <v>351</v>
      </c>
      <c r="C1126" s="410"/>
      <c r="D1126" s="410"/>
      <c r="E1126" s="410"/>
      <c r="F1126" s="410"/>
      <c r="G1126" s="410"/>
      <c r="H1126" s="410"/>
      <c r="I1126" s="410"/>
      <c r="J1126" s="410"/>
      <c r="K1126" s="410"/>
      <c r="L1126" s="410"/>
      <c r="M1126" s="410"/>
      <c r="N1126" s="410"/>
      <c r="O1126" s="410"/>
      <c r="P1126" s="410"/>
      <c r="Q1126" s="410"/>
      <c r="R1126" s="410"/>
      <c r="S1126" s="410"/>
      <c r="T1126" s="410"/>
      <c r="U1126" s="410"/>
      <c r="V1126" s="410"/>
      <c r="W1126" s="410"/>
      <c r="X1126" s="410"/>
      <c r="Y1126" s="410">
        <f>HLOOKUP(Y782,'2. LRAMVA Threshold'!$B$42:$Q$53,12,FALSE)</f>
        <v>0</v>
      </c>
      <c r="Z1126" s="410">
        <f>HLOOKUP(Z782,'2. LRAMVA Threshold'!$B$42:$Q$53,12,FALSE)</f>
        <v>0</v>
      </c>
      <c r="AA1126" s="410">
        <f>HLOOKUP(AA782,'2. LRAMVA Threshold'!$B$42:$Q$53,12,FALSE)</f>
        <v>0</v>
      </c>
      <c r="AB1126" s="410">
        <f>HLOOKUP(AB782,'2. LRAMVA Threshold'!$B$42:$Q$53,12,FALSE)</f>
        <v>0</v>
      </c>
      <c r="AC1126" s="410">
        <f>HLOOKUP(AC782,'2. LRAMVA Threshold'!$B$42:$Q$53,12,FALSE)</f>
        <v>0</v>
      </c>
      <c r="AD1126" s="410">
        <f>HLOOKUP(AD782,'2. LRAMVA Threshold'!$B$42:$Q$53,12,FALSE)</f>
        <v>0</v>
      </c>
      <c r="AE1126" s="410">
        <f>HLOOKUP(AE782,'2. LRAMVA Threshold'!$B$42:$Q$53,12,FALSE)</f>
        <v>0</v>
      </c>
      <c r="AF1126" s="410">
        <f>HLOOKUP(AF782,'2. LRAMVA Threshold'!$B$42:$Q$53,12,FALSE)</f>
        <v>0</v>
      </c>
      <c r="AG1126" s="410">
        <f>HLOOKUP(AG782,'2. LRAMVA Threshold'!$B$42:$Q$53,12,FALSE)</f>
        <v>0</v>
      </c>
      <c r="AH1126" s="410">
        <f>HLOOKUP(AH782,'2. LRAMVA Threshold'!$B$42:$Q$53,12,FALSE)</f>
        <v>0</v>
      </c>
      <c r="AI1126" s="410">
        <f>HLOOKUP(AI782,'2. LRAMVA Threshold'!$B$42:$Q$53,12,FALSE)</f>
        <v>0</v>
      </c>
      <c r="AJ1126" s="410">
        <f>HLOOKUP(AJ782,'2. LRAMVA Threshold'!$B$42:$Q$53,12,FALSE)</f>
        <v>0</v>
      </c>
      <c r="AK1126" s="410">
        <f>HLOOKUP(AK782,'2. LRAMVA Threshold'!$B$42:$Q$53,12,FALSE)</f>
        <v>0</v>
      </c>
      <c r="AL1126" s="410">
        <f>HLOOKUP(AL782,'2. LRAMVA Threshold'!$B$42:$Q$53,12,FALSE)</f>
        <v>0</v>
      </c>
      <c r="AM1126" s="456"/>
    </row>
    <row r="1127" spans="1:39" ht="15">
      <c r="B1127" s="412"/>
      <c r="C1127" s="446"/>
      <c r="D1127" s="447"/>
      <c r="E1127" s="447"/>
      <c r="F1127" s="447"/>
      <c r="G1127" s="447"/>
      <c r="H1127" s="447"/>
      <c r="I1127" s="447"/>
      <c r="J1127" s="447"/>
      <c r="K1127" s="447"/>
      <c r="L1127" s="447"/>
      <c r="M1127" s="447"/>
      <c r="N1127" s="447"/>
      <c r="O1127" s="448"/>
      <c r="P1127" s="447"/>
      <c r="Q1127" s="447"/>
      <c r="R1127" s="447"/>
      <c r="S1127" s="449"/>
      <c r="T1127" s="449"/>
      <c r="U1127" s="449"/>
      <c r="V1127" s="449"/>
      <c r="W1127" s="447"/>
      <c r="X1127" s="447"/>
      <c r="Y1127" s="450"/>
      <c r="Z1127" s="450"/>
      <c r="AA1127" s="450"/>
      <c r="AB1127" s="450"/>
      <c r="AC1127" s="450"/>
      <c r="AD1127" s="450"/>
      <c r="AE1127" s="450"/>
      <c r="AF1127" s="413"/>
      <c r="AG1127" s="413"/>
      <c r="AH1127" s="413"/>
      <c r="AI1127" s="413"/>
      <c r="AJ1127" s="413"/>
      <c r="AK1127" s="413"/>
      <c r="AL1127" s="413"/>
      <c r="AM1127" s="414"/>
    </row>
    <row r="1128" spans="1:39" ht="15">
      <c r="B1128" s="345" t="s">
        <v>352</v>
      </c>
      <c r="C1128" s="358"/>
      <c r="D1128" s="358"/>
      <c r="E1128" s="394"/>
      <c r="F1128" s="394"/>
      <c r="G1128" s="394"/>
      <c r="H1128" s="394"/>
      <c r="I1128" s="394"/>
      <c r="J1128" s="394"/>
      <c r="K1128" s="394"/>
      <c r="L1128" s="394"/>
      <c r="M1128" s="394"/>
      <c r="N1128" s="394"/>
      <c r="O1128" s="312"/>
      <c r="P1128" s="360"/>
      <c r="Q1128" s="360"/>
      <c r="R1128" s="360"/>
      <c r="S1128" s="359"/>
      <c r="T1128" s="359"/>
      <c r="U1128" s="359"/>
      <c r="V1128" s="359"/>
      <c r="W1128" s="360"/>
      <c r="X1128" s="360"/>
      <c r="Y1128" s="361">
        <f>HLOOKUP(Y$35,'3.  Distribution Rates'!$C$122:$P$133,12,FALSE)</f>
        <v>0</v>
      </c>
      <c r="Z1128" s="361">
        <f>HLOOKUP(Z$35,'3.  Distribution Rates'!$C$122:$P$133,12,FALSE)</f>
        <v>0</v>
      </c>
      <c r="AA1128" s="361">
        <f>HLOOKUP(AA$35,'3.  Distribution Rates'!$C$122:$P$133,12,FALSE)</f>
        <v>0</v>
      </c>
      <c r="AB1128" s="361">
        <f>HLOOKUP(AB$35,'3.  Distribution Rates'!$C$122:$P$133,12,FALSE)</f>
        <v>0</v>
      </c>
      <c r="AC1128" s="361">
        <f>HLOOKUP(AC$35,'3.  Distribution Rates'!$C$122:$P$133,12,FALSE)</f>
        <v>0</v>
      </c>
      <c r="AD1128" s="361">
        <f>HLOOKUP(AD$35,'3.  Distribution Rates'!$C$122:$P$133,12,FALSE)</f>
        <v>0</v>
      </c>
      <c r="AE1128" s="361">
        <f>HLOOKUP(AE$35,'3.  Distribution Rates'!$C$122:$P$133,12,FALSE)</f>
        <v>0</v>
      </c>
      <c r="AF1128" s="361">
        <f>HLOOKUP(AF$35,'3.  Distribution Rates'!$C$122:$P$133,12,FALSE)</f>
        <v>0</v>
      </c>
      <c r="AG1128" s="361">
        <f>HLOOKUP(AG$35,'3.  Distribution Rates'!$C$122:$P$133,12,FALSE)</f>
        <v>0</v>
      </c>
      <c r="AH1128" s="361">
        <f>HLOOKUP(AH$35,'3.  Distribution Rates'!$C$122:$P$133,12,FALSE)</f>
        <v>0</v>
      </c>
      <c r="AI1128" s="361">
        <f>HLOOKUP(AI$35,'3.  Distribution Rates'!$C$122:$P$133,12,FALSE)</f>
        <v>0</v>
      </c>
      <c r="AJ1128" s="361">
        <f>HLOOKUP(AJ$35,'3.  Distribution Rates'!$C$122:$P$133,12,FALSE)</f>
        <v>0</v>
      </c>
      <c r="AK1128" s="361">
        <f>HLOOKUP(AK$35,'3.  Distribution Rates'!$C$122:$P$133,12,FALSE)</f>
        <v>0</v>
      </c>
      <c r="AL1128" s="361">
        <f>HLOOKUP(AL$35,'3.  Distribution Rates'!$C$122:$P$133,12,FALSE)</f>
        <v>0</v>
      </c>
      <c r="AM1128" s="458"/>
    </row>
    <row r="1129" spans="1:39" ht="15">
      <c r="B1129" s="345" t="s">
        <v>356</v>
      </c>
      <c r="C1129" s="364"/>
      <c r="D1129" s="330"/>
      <c r="E1129" s="300"/>
      <c r="F1129" s="300"/>
      <c r="G1129" s="300"/>
      <c r="H1129" s="300"/>
      <c r="I1129" s="300"/>
      <c r="J1129" s="300"/>
      <c r="K1129" s="300"/>
      <c r="L1129" s="300"/>
      <c r="M1129" s="300"/>
      <c r="N1129" s="300"/>
      <c r="O1129" s="312"/>
      <c r="P1129" s="300"/>
      <c r="Q1129" s="300"/>
      <c r="R1129" s="300"/>
      <c r="S1129" s="330"/>
      <c r="T1129" s="330"/>
      <c r="U1129" s="330"/>
      <c r="V1129" s="330"/>
      <c r="W1129" s="300"/>
      <c r="X1129" s="300"/>
      <c r="Y1129" s="396">
        <f>'4.  2011-2014 LRAM'!Y143*Y1128</f>
        <v>0</v>
      </c>
      <c r="Z1129" s="396">
        <f>'4.  2011-2014 LRAM'!Z143*Z1128</f>
        <v>0</v>
      </c>
      <c r="AA1129" s="396">
        <f>'4.  2011-2014 LRAM'!AA143*AA1128</f>
        <v>0</v>
      </c>
      <c r="AB1129" s="396">
        <f>'4.  2011-2014 LRAM'!AB143*AB1128</f>
        <v>0</v>
      </c>
      <c r="AC1129" s="396">
        <f>'4.  2011-2014 LRAM'!AC143*AC1128</f>
        <v>0</v>
      </c>
      <c r="AD1129" s="396">
        <f>'4.  2011-2014 LRAM'!AD143*AD1128</f>
        <v>0</v>
      </c>
      <c r="AE1129" s="396">
        <f>'4.  2011-2014 LRAM'!AE143*AE1128</f>
        <v>0</v>
      </c>
      <c r="AF1129" s="396">
        <f>'4.  2011-2014 LRAM'!AF143*AF1128</f>
        <v>0</v>
      </c>
      <c r="AG1129" s="396">
        <f>'4.  2011-2014 LRAM'!AG143*AG1128</f>
        <v>0</v>
      </c>
      <c r="AH1129" s="396">
        <f>'4.  2011-2014 LRAM'!AH143*AH1128</f>
        <v>0</v>
      </c>
      <c r="AI1129" s="396">
        <f>'4.  2011-2014 LRAM'!AI143*AI1128</f>
        <v>0</v>
      </c>
      <c r="AJ1129" s="396">
        <f>'4.  2011-2014 LRAM'!AJ143*AJ1128</f>
        <v>0</v>
      </c>
      <c r="AK1129" s="396">
        <f>'4.  2011-2014 LRAM'!AK143*AK1128</f>
        <v>0</v>
      </c>
      <c r="AL1129" s="396">
        <f>'4.  2011-2014 LRAM'!AL143*AL1128</f>
        <v>0</v>
      </c>
      <c r="AM1129" s="395">
        <f t="shared" ref="AM1129:AM1138" si="3442">SUM(Y1129:AL1129)</f>
        <v>0</v>
      </c>
    </row>
    <row r="1130" spans="1:39" ht="15">
      <c r="B1130" s="345" t="s">
        <v>357</v>
      </c>
      <c r="C1130" s="364"/>
      <c r="D1130" s="330"/>
      <c r="E1130" s="300"/>
      <c r="F1130" s="300"/>
      <c r="G1130" s="300"/>
      <c r="H1130" s="300"/>
      <c r="I1130" s="300"/>
      <c r="J1130" s="300"/>
      <c r="K1130" s="300"/>
      <c r="L1130" s="300"/>
      <c r="M1130" s="300"/>
      <c r="N1130" s="300"/>
      <c r="O1130" s="312"/>
      <c r="P1130" s="300"/>
      <c r="Q1130" s="300"/>
      <c r="R1130" s="300"/>
      <c r="S1130" s="330"/>
      <c r="T1130" s="330"/>
      <c r="U1130" s="330"/>
      <c r="V1130" s="330"/>
      <c r="W1130" s="300"/>
      <c r="X1130" s="300"/>
      <c r="Y1130" s="396">
        <f>'4.  2011-2014 LRAM'!Y272*Y1128</f>
        <v>0</v>
      </c>
      <c r="Z1130" s="396">
        <f>'4.  2011-2014 LRAM'!Z272*Z1128</f>
        <v>0</v>
      </c>
      <c r="AA1130" s="396">
        <f>'4.  2011-2014 LRAM'!AA272*AA1128</f>
        <v>0</v>
      </c>
      <c r="AB1130" s="396">
        <f>'4.  2011-2014 LRAM'!AB272*AB1128</f>
        <v>0</v>
      </c>
      <c r="AC1130" s="396">
        <f>'4.  2011-2014 LRAM'!AC272*AC1128</f>
        <v>0</v>
      </c>
      <c r="AD1130" s="396">
        <f>'4.  2011-2014 LRAM'!AD272*AD1128</f>
        <v>0</v>
      </c>
      <c r="AE1130" s="396">
        <f>'4.  2011-2014 LRAM'!AE272*AE1128</f>
        <v>0</v>
      </c>
      <c r="AF1130" s="396">
        <f>'4.  2011-2014 LRAM'!AF272*AF1128</f>
        <v>0</v>
      </c>
      <c r="AG1130" s="396">
        <f>'4.  2011-2014 LRAM'!AG272*AG1128</f>
        <v>0</v>
      </c>
      <c r="AH1130" s="396">
        <f>'4.  2011-2014 LRAM'!AH272*AH1128</f>
        <v>0</v>
      </c>
      <c r="AI1130" s="396">
        <f>'4.  2011-2014 LRAM'!AI272*AI1128</f>
        <v>0</v>
      </c>
      <c r="AJ1130" s="396">
        <f>'4.  2011-2014 LRAM'!AJ272*AJ1128</f>
        <v>0</v>
      </c>
      <c r="AK1130" s="396">
        <f>'4.  2011-2014 LRAM'!AK272*AK1128</f>
        <v>0</v>
      </c>
      <c r="AL1130" s="396">
        <f>'4.  2011-2014 LRAM'!AL272*AL1128</f>
        <v>0</v>
      </c>
      <c r="AM1130" s="395">
        <f t="shared" si="3442"/>
        <v>0</v>
      </c>
    </row>
    <row r="1131" spans="1:39" ht="15">
      <c r="B1131" s="345" t="s">
        <v>358</v>
      </c>
      <c r="C1131" s="364"/>
      <c r="D1131" s="330"/>
      <c r="E1131" s="300"/>
      <c r="F1131" s="300"/>
      <c r="G1131" s="300"/>
      <c r="H1131" s="300"/>
      <c r="I1131" s="300"/>
      <c r="J1131" s="300"/>
      <c r="K1131" s="300"/>
      <c r="L1131" s="300"/>
      <c r="M1131" s="300"/>
      <c r="N1131" s="300"/>
      <c r="O1131" s="312"/>
      <c r="P1131" s="300"/>
      <c r="Q1131" s="300"/>
      <c r="R1131" s="300"/>
      <c r="S1131" s="330"/>
      <c r="T1131" s="330"/>
      <c r="U1131" s="330"/>
      <c r="V1131" s="330"/>
      <c r="W1131" s="300"/>
      <c r="X1131" s="300"/>
      <c r="Y1131" s="396">
        <f>'4.  2011-2014 LRAM'!Y401*Y1128</f>
        <v>0</v>
      </c>
      <c r="Z1131" s="396">
        <f>'4.  2011-2014 LRAM'!Z401*Z1128</f>
        <v>0</v>
      </c>
      <c r="AA1131" s="396">
        <f>'4.  2011-2014 LRAM'!AA401*AA1128</f>
        <v>0</v>
      </c>
      <c r="AB1131" s="396">
        <f>'4.  2011-2014 LRAM'!AB401*AB1128</f>
        <v>0</v>
      </c>
      <c r="AC1131" s="396">
        <f>'4.  2011-2014 LRAM'!AC401*AC1128</f>
        <v>0</v>
      </c>
      <c r="AD1131" s="396">
        <f>'4.  2011-2014 LRAM'!AD401*AD1128</f>
        <v>0</v>
      </c>
      <c r="AE1131" s="396">
        <f>'4.  2011-2014 LRAM'!AE401*AE1128</f>
        <v>0</v>
      </c>
      <c r="AF1131" s="396">
        <f>'4.  2011-2014 LRAM'!AF401*AF1128</f>
        <v>0</v>
      </c>
      <c r="AG1131" s="396">
        <f>'4.  2011-2014 LRAM'!AG401*AG1128</f>
        <v>0</v>
      </c>
      <c r="AH1131" s="396">
        <f>'4.  2011-2014 LRAM'!AH401*AH1128</f>
        <v>0</v>
      </c>
      <c r="AI1131" s="396">
        <f>'4.  2011-2014 LRAM'!AI401*AI1128</f>
        <v>0</v>
      </c>
      <c r="AJ1131" s="396">
        <f>'4.  2011-2014 LRAM'!AJ401*AJ1128</f>
        <v>0</v>
      </c>
      <c r="AK1131" s="396">
        <f>'4.  2011-2014 LRAM'!AK401*AK1128</f>
        <v>0</v>
      </c>
      <c r="AL1131" s="396">
        <f>'4.  2011-2014 LRAM'!AL401*AL1128</f>
        <v>0</v>
      </c>
      <c r="AM1131" s="395">
        <f t="shared" si="3442"/>
        <v>0</v>
      </c>
    </row>
    <row r="1132" spans="1:39" ht="15">
      <c r="B1132" s="345" t="s">
        <v>359</v>
      </c>
      <c r="C1132" s="364"/>
      <c r="D1132" s="330"/>
      <c r="E1132" s="300"/>
      <c r="F1132" s="300"/>
      <c r="G1132" s="300"/>
      <c r="H1132" s="300"/>
      <c r="I1132" s="300"/>
      <c r="J1132" s="300"/>
      <c r="K1132" s="300"/>
      <c r="L1132" s="300"/>
      <c r="M1132" s="300"/>
      <c r="N1132" s="300"/>
      <c r="O1132" s="312"/>
      <c r="P1132" s="300"/>
      <c r="Q1132" s="300"/>
      <c r="R1132" s="300"/>
      <c r="S1132" s="330"/>
      <c r="T1132" s="330"/>
      <c r="U1132" s="330"/>
      <c r="V1132" s="330"/>
      <c r="W1132" s="300"/>
      <c r="X1132" s="300"/>
      <c r="Y1132" s="396">
        <f>'4.  2011-2014 LRAM'!Y531*Y1128</f>
        <v>0</v>
      </c>
      <c r="Z1132" s="396">
        <f>'4.  2011-2014 LRAM'!Z531*Z1128</f>
        <v>0</v>
      </c>
      <c r="AA1132" s="396">
        <f>'4.  2011-2014 LRAM'!AA531*AA1128</f>
        <v>0</v>
      </c>
      <c r="AB1132" s="396">
        <f>'4.  2011-2014 LRAM'!AB531*AB1128</f>
        <v>0</v>
      </c>
      <c r="AC1132" s="396">
        <f>'4.  2011-2014 LRAM'!AC531*AC1128</f>
        <v>0</v>
      </c>
      <c r="AD1132" s="396">
        <f>'4.  2011-2014 LRAM'!AD531*AD1128</f>
        <v>0</v>
      </c>
      <c r="AE1132" s="396">
        <f>'4.  2011-2014 LRAM'!AE531*AE1128</f>
        <v>0</v>
      </c>
      <c r="AF1132" s="396">
        <f>'4.  2011-2014 LRAM'!AF531*AF1128</f>
        <v>0</v>
      </c>
      <c r="AG1132" s="396">
        <f>'4.  2011-2014 LRAM'!AG531*AG1128</f>
        <v>0</v>
      </c>
      <c r="AH1132" s="396">
        <f>'4.  2011-2014 LRAM'!AH531*AH1128</f>
        <v>0</v>
      </c>
      <c r="AI1132" s="396">
        <f>'4.  2011-2014 LRAM'!AI531*AI1128</f>
        <v>0</v>
      </c>
      <c r="AJ1132" s="396">
        <f>'4.  2011-2014 LRAM'!AJ531*AJ1128</f>
        <v>0</v>
      </c>
      <c r="AK1132" s="396">
        <f>'4.  2011-2014 LRAM'!AK531*AK1128</f>
        <v>0</v>
      </c>
      <c r="AL1132" s="396">
        <f>'4.  2011-2014 LRAM'!AL531*AL1128</f>
        <v>0</v>
      </c>
      <c r="AM1132" s="395">
        <f t="shared" si="3442"/>
        <v>0</v>
      </c>
    </row>
    <row r="1133" spans="1:39" ht="15">
      <c r="B1133" s="345" t="s">
        <v>360</v>
      </c>
      <c r="C1133" s="364"/>
      <c r="D1133" s="330"/>
      <c r="E1133" s="300"/>
      <c r="F1133" s="300"/>
      <c r="G1133" s="300"/>
      <c r="H1133" s="300"/>
      <c r="I1133" s="300"/>
      <c r="J1133" s="300"/>
      <c r="K1133" s="300"/>
      <c r="L1133" s="300"/>
      <c r="M1133" s="300"/>
      <c r="N1133" s="300"/>
      <c r="O1133" s="312"/>
      <c r="P1133" s="300"/>
      <c r="Q1133" s="300"/>
      <c r="R1133" s="300"/>
      <c r="S1133" s="330"/>
      <c r="T1133" s="330"/>
      <c r="U1133" s="330"/>
      <c r="V1133" s="330"/>
      <c r="W1133" s="300"/>
      <c r="X1133" s="300"/>
      <c r="Y1133" s="396">
        <f t="shared" ref="Y1133:AL1133" si="3443">Y212*Y1128</f>
        <v>0</v>
      </c>
      <c r="Z1133" s="396">
        <f t="shared" si="3443"/>
        <v>0</v>
      </c>
      <c r="AA1133" s="396">
        <f t="shared" si="3443"/>
        <v>0</v>
      </c>
      <c r="AB1133" s="396">
        <f t="shared" si="3443"/>
        <v>0</v>
      </c>
      <c r="AC1133" s="396">
        <f t="shared" si="3443"/>
        <v>0</v>
      </c>
      <c r="AD1133" s="396">
        <f t="shared" si="3443"/>
        <v>0</v>
      </c>
      <c r="AE1133" s="396">
        <f t="shared" si="3443"/>
        <v>0</v>
      </c>
      <c r="AF1133" s="396">
        <f t="shared" si="3443"/>
        <v>0</v>
      </c>
      <c r="AG1133" s="396">
        <f t="shared" si="3443"/>
        <v>0</v>
      </c>
      <c r="AH1133" s="396">
        <f t="shared" si="3443"/>
        <v>0</v>
      </c>
      <c r="AI1133" s="396">
        <f t="shared" si="3443"/>
        <v>0</v>
      </c>
      <c r="AJ1133" s="396">
        <f t="shared" si="3443"/>
        <v>0</v>
      </c>
      <c r="AK1133" s="396">
        <f t="shared" si="3443"/>
        <v>0</v>
      </c>
      <c r="AL1133" s="396">
        <f t="shared" si="3443"/>
        <v>0</v>
      </c>
      <c r="AM1133" s="395">
        <f t="shared" si="3442"/>
        <v>0</v>
      </c>
    </row>
    <row r="1134" spans="1:39" ht="15">
      <c r="B1134" s="345" t="s">
        <v>361</v>
      </c>
      <c r="C1134" s="364"/>
      <c r="D1134" s="330"/>
      <c r="E1134" s="300"/>
      <c r="F1134" s="300"/>
      <c r="G1134" s="300"/>
      <c r="H1134" s="300"/>
      <c r="I1134" s="300"/>
      <c r="J1134" s="300"/>
      <c r="K1134" s="300"/>
      <c r="L1134" s="300"/>
      <c r="M1134" s="300"/>
      <c r="N1134" s="300"/>
      <c r="O1134" s="312"/>
      <c r="P1134" s="300"/>
      <c r="Q1134" s="300"/>
      <c r="R1134" s="300"/>
      <c r="S1134" s="330"/>
      <c r="T1134" s="330"/>
      <c r="U1134" s="330"/>
      <c r="V1134" s="330"/>
      <c r="W1134" s="300"/>
      <c r="X1134" s="300"/>
      <c r="Y1134" s="396">
        <f t="shared" ref="Y1134:AL1134" si="3444">Y404*Y1128</f>
        <v>0</v>
      </c>
      <c r="Z1134" s="396">
        <f t="shared" si="3444"/>
        <v>0</v>
      </c>
      <c r="AA1134" s="396">
        <f t="shared" si="3444"/>
        <v>0</v>
      </c>
      <c r="AB1134" s="396">
        <f t="shared" si="3444"/>
        <v>0</v>
      </c>
      <c r="AC1134" s="396">
        <f t="shared" si="3444"/>
        <v>0</v>
      </c>
      <c r="AD1134" s="396">
        <f t="shared" si="3444"/>
        <v>0</v>
      </c>
      <c r="AE1134" s="396">
        <f t="shared" si="3444"/>
        <v>0</v>
      </c>
      <c r="AF1134" s="396">
        <f t="shared" si="3444"/>
        <v>0</v>
      </c>
      <c r="AG1134" s="396">
        <f t="shared" si="3444"/>
        <v>0</v>
      </c>
      <c r="AH1134" s="396">
        <f t="shared" si="3444"/>
        <v>0</v>
      </c>
      <c r="AI1134" s="396">
        <f t="shared" si="3444"/>
        <v>0</v>
      </c>
      <c r="AJ1134" s="396">
        <f t="shared" si="3444"/>
        <v>0</v>
      </c>
      <c r="AK1134" s="396">
        <f t="shared" si="3444"/>
        <v>0</v>
      </c>
      <c r="AL1134" s="396">
        <f t="shared" si="3444"/>
        <v>0</v>
      </c>
      <c r="AM1134" s="395">
        <f t="shared" si="3442"/>
        <v>0</v>
      </c>
    </row>
    <row r="1135" spans="1:39" ht="15">
      <c r="B1135" s="345" t="s">
        <v>362</v>
      </c>
      <c r="C1135" s="364"/>
      <c r="D1135" s="330"/>
      <c r="E1135" s="300"/>
      <c r="F1135" s="300"/>
      <c r="G1135" s="300"/>
      <c r="H1135" s="300"/>
      <c r="I1135" s="300"/>
      <c r="J1135" s="300"/>
      <c r="K1135" s="300"/>
      <c r="L1135" s="300"/>
      <c r="M1135" s="300"/>
      <c r="N1135" s="300"/>
      <c r="O1135" s="312"/>
      <c r="P1135" s="300"/>
      <c r="Q1135" s="300"/>
      <c r="R1135" s="300"/>
      <c r="S1135" s="330"/>
      <c r="T1135" s="330"/>
      <c r="U1135" s="330"/>
      <c r="V1135" s="330"/>
      <c r="W1135" s="300"/>
      <c r="X1135" s="300"/>
      <c r="Y1135" s="396">
        <f t="shared" ref="Y1135:AL1135" si="3445">Y593*Y1128</f>
        <v>0</v>
      </c>
      <c r="Z1135" s="396">
        <f t="shared" si="3445"/>
        <v>0</v>
      </c>
      <c r="AA1135" s="396">
        <f t="shared" si="3445"/>
        <v>0</v>
      </c>
      <c r="AB1135" s="396">
        <f t="shared" si="3445"/>
        <v>0</v>
      </c>
      <c r="AC1135" s="396">
        <f t="shared" si="3445"/>
        <v>0</v>
      </c>
      <c r="AD1135" s="396">
        <f t="shared" si="3445"/>
        <v>0</v>
      </c>
      <c r="AE1135" s="396">
        <f t="shared" si="3445"/>
        <v>0</v>
      </c>
      <c r="AF1135" s="396">
        <f t="shared" si="3445"/>
        <v>0</v>
      </c>
      <c r="AG1135" s="396">
        <f t="shared" si="3445"/>
        <v>0</v>
      </c>
      <c r="AH1135" s="396">
        <f t="shared" si="3445"/>
        <v>0</v>
      </c>
      <c r="AI1135" s="396">
        <f t="shared" si="3445"/>
        <v>0</v>
      </c>
      <c r="AJ1135" s="396">
        <f t="shared" si="3445"/>
        <v>0</v>
      </c>
      <c r="AK1135" s="396">
        <f t="shared" si="3445"/>
        <v>0</v>
      </c>
      <c r="AL1135" s="396">
        <f t="shared" si="3445"/>
        <v>0</v>
      </c>
      <c r="AM1135" s="395">
        <f t="shared" si="3442"/>
        <v>0</v>
      </c>
    </row>
    <row r="1136" spans="1:39" ht="15">
      <c r="B1136" s="345" t="s">
        <v>363</v>
      </c>
      <c r="C1136" s="364"/>
      <c r="D1136" s="330"/>
      <c r="E1136" s="300"/>
      <c r="F1136" s="300"/>
      <c r="G1136" s="300"/>
      <c r="H1136" s="300"/>
      <c r="I1136" s="300"/>
      <c r="J1136" s="300"/>
      <c r="K1136" s="300"/>
      <c r="L1136" s="300"/>
      <c r="M1136" s="300"/>
      <c r="N1136" s="300"/>
      <c r="O1136" s="312"/>
      <c r="P1136" s="300"/>
      <c r="Q1136" s="300"/>
      <c r="R1136" s="300"/>
      <c r="S1136" s="330"/>
      <c r="T1136" s="330"/>
      <c r="U1136" s="330"/>
      <c r="V1136" s="330"/>
      <c r="W1136" s="300"/>
      <c r="X1136" s="300"/>
      <c r="Y1136" s="396">
        <f t="shared" ref="Y1136:AL1136" si="3446">Y776*Y1128</f>
        <v>0</v>
      </c>
      <c r="Z1136" s="396">
        <f t="shared" si="3446"/>
        <v>0</v>
      </c>
      <c r="AA1136" s="396">
        <f t="shared" si="3446"/>
        <v>0</v>
      </c>
      <c r="AB1136" s="396">
        <f t="shared" si="3446"/>
        <v>0</v>
      </c>
      <c r="AC1136" s="396">
        <f t="shared" si="3446"/>
        <v>0</v>
      </c>
      <c r="AD1136" s="396">
        <f t="shared" si="3446"/>
        <v>0</v>
      </c>
      <c r="AE1136" s="396">
        <f t="shared" si="3446"/>
        <v>0</v>
      </c>
      <c r="AF1136" s="396">
        <f t="shared" si="3446"/>
        <v>0</v>
      </c>
      <c r="AG1136" s="396">
        <f t="shared" si="3446"/>
        <v>0</v>
      </c>
      <c r="AH1136" s="396">
        <f t="shared" si="3446"/>
        <v>0</v>
      </c>
      <c r="AI1136" s="396">
        <f t="shared" si="3446"/>
        <v>0</v>
      </c>
      <c r="AJ1136" s="396">
        <f t="shared" si="3446"/>
        <v>0</v>
      </c>
      <c r="AK1136" s="396">
        <f t="shared" si="3446"/>
        <v>0</v>
      </c>
      <c r="AL1136" s="396">
        <f t="shared" si="3446"/>
        <v>0</v>
      </c>
      <c r="AM1136" s="395">
        <f t="shared" si="3442"/>
        <v>0</v>
      </c>
    </row>
    <row r="1137" spans="2:39" ht="15">
      <c r="B1137" s="345" t="s">
        <v>364</v>
      </c>
      <c r="C1137" s="364"/>
      <c r="D1137" s="330"/>
      <c r="E1137" s="300"/>
      <c r="F1137" s="300"/>
      <c r="G1137" s="300"/>
      <c r="H1137" s="300"/>
      <c r="I1137" s="300"/>
      <c r="J1137" s="300"/>
      <c r="K1137" s="300"/>
      <c r="L1137" s="300"/>
      <c r="M1137" s="300"/>
      <c r="N1137" s="300"/>
      <c r="O1137" s="312"/>
      <c r="P1137" s="300"/>
      <c r="Q1137" s="300"/>
      <c r="R1137" s="300"/>
      <c r="S1137" s="330"/>
      <c r="T1137" s="330"/>
      <c r="U1137" s="330"/>
      <c r="V1137" s="330"/>
      <c r="W1137" s="300"/>
      <c r="X1137" s="300"/>
      <c r="Y1137" s="396">
        <f t="shared" ref="Y1137:AL1137" si="3447">Y959*Y1128</f>
        <v>0</v>
      </c>
      <c r="Z1137" s="396">
        <f t="shared" si="3447"/>
        <v>0</v>
      </c>
      <c r="AA1137" s="396">
        <f t="shared" si="3447"/>
        <v>0</v>
      </c>
      <c r="AB1137" s="396">
        <f t="shared" si="3447"/>
        <v>0</v>
      </c>
      <c r="AC1137" s="396">
        <f t="shared" si="3447"/>
        <v>0</v>
      </c>
      <c r="AD1137" s="396">
        <f t="shared" si="3447"/>
        <v>0</v>
      </c>
      <c r="AE1137" s="396">
        <f t="shared" si="3447"/>
        <v>0</v>
      </c>
      <c r="AF1137" s="396">
        <f t="shared" si="3447"/>
        <v>0</v>
      </c>
      <c r="AG1137" s="396">
        <f t="shared" si="3447"/>
        <v>0</v>
      </c>
      <c r="AH1137" s="396">
        <f t="shared" si="3447"/>
        <v>0</v>
      </c>
      <c r="AI1137" s="396">
        <f t="shared" si="3447"/>
        <v>0</v>
      </c>
      <c r="AJ1137" s="396">
        <f t="shared" si="3447"/>
        <v>0</v>
      </c>
      <c r="AK1137" s="396">
        <f t="shared" si="3447"/>
        <v>0</v>
      </c>
      <c r="AL1137" s="396">
        <f t="shared" si="3447"/>
        <v>0</v>
      </c>
      <c r="AM1137" s="395">
        <f t="shared" si="3442"/>
        <v>0</v>
      </c>
    </row>
    <row r="1138" spans="2:39" ht="15">
      <c r="B1138" s="345" t="s">
        <v>365</v>
      </c>
      <c r="C1138" s="364"/>
      <c r="D1138" s="330"/>
      <c r="E1138" s="300"/>
      <c r="F1138" s="300"/>
      <c r="G1138" s="300"/>
      <c r="H1138" s="300"/>
      <c r="I1138" s="300"/>
      <c r="J1138" s="300"/>
      <c r="K1138" s="300"/>
      <c r="L1138" s="300"/>
      <c r="M1138" s="300"/>
      <c r="N1138" s="300"/>
      <c r="O1138" s="312"/>
      <c r="P1138" s="300"/>
      <c r="Q1138" s="300"/>
      <c r="R1138" s="300"/>
      <c r="S1138" s="330"/>
      <c r="T1138" s="330"/>
      <c r="U1138" s="330"/>
      <c r="V1138" s="330"/>
      <c r="W1138" s="300"/>
      <c r="X1138" s="300"/>
      <c r="Y1138" s="396">
        <f>Y1125*Y1128</f>
        <v>0</v>
      </c>
      <c r="Z1138" s="396">
        <f t="shared" ref="Z1138:AL1138" si="3448">Z1125*Z1128</f>
        <v>0</v>
      </c>
      <c r="AA1138" s="396">
        <f t="shared" si="3448"/>
        <v>0</v>
      </c>
      <c r="AB1138" s="396">
        <f t="shared" si="3448"/>
        <v>0</v>
      </c>
      <c r="AC1138" s="396">
        <f t="shared" si="3448"/>
        <v>0</v>
      </c>
      <c r="AD1138" s="396">
        <f t="shared" si="3448"/>
        <v>0</v>
      </c>
      <c r="AE1138" s="396">
        <f t="shared" si="3448"/>
        <v>0</v>
      </c>
      <c r="AF1138" s="396">
        <f t="shared" si="3448"/>
        <v>0</v>
      </c>
      <c r="AG1138" s="396">
        <f t="shared" si="3448"/>
        <v>0</v>
      </c>
      <c r="AH1138" s="396">
        <f t="shared" si="3448"/>
        <v>0</v>
      </c>
      <c r="AI1138" s="396">
        <f t="shared" si="3448"/>
        <v>0</v>
      </c>
      <c r="AJ1138" s="396">
        <f t="shared" si="3448"/>
        <v>0</v>
      </c>
      <c r="AK1138" s="396">
        <f t="shared" si="3448"/>
        <v>0</v>
      </c>
      <c r="AL1138" s="396">
        <f t="shared" si="3448"/>
        <v>0</v>
      </c>
      <c r="AM1138" s="395">
        <f t="shared" si="3442"/>
        <v>0</v>
      </c>
    </row>
    <row r="1139" spans="2:39" ht="15.6">
      <c r="B1139" s="368" t="s">
        <v>355</v>
      </c>
      <c r="C1139" s="364"/>
      <c r="D1139" s="356"/>
      <c r="E1139" s="354"/>
      <c r="F1139" s="354"/>
      <c r="G1139" s="354"/>
      <c r="H1139" s="354"/>
      <c r="I1139" s="354"/>
      <c r="J1139" s="354"/>
      <c r="K1139" s="354"/>
      <c r="L1139" s="354"/>
      <c r="M1139" s="354"/>
      <c r="N1139" s="354"/>
      <c r="O1139" s="321"/>
      <c r="P1139" s="354"/>
      <c r="Q1139" s="354"/>
      <c r="R1139" s="354"/>
      <c r="S1139" s="356"/>
      <c r="T1139" s="356"/>
      <c r="U1139" s="356"/>
      <c r="V1139" s="356"/>
      <c r="W1139" s="354"/>
      <c r="X1139" s="354"/>
      <c r="Y1139" s="365">
        <f>SUM(Y1129:Y1138)</f>
        <v>0</v>
      </c>
      <c r="Z1139" s="365">
        <f t="shared" ref="Z1139:AE1139" si="3449">SUM(Z1129:Z1138)</f>
        <v>0</v>
      </c>
      <c r="AA1139" s="365">
        <f t="shared" si="3449"/>
        <v>0</v>
      </c>
      <c r="AB1139" s="365">
        <f t="shared" si="3449"/>
        <v>0</v>
      </c>
      <c r="AC1139" s="365">
        <f t="shared" si="3449"/>
        <v>0</v>
      </c>
      <c r="AD1139" s="365">
        <f t="shared" si="3449"/>
        <v>0</v>
      </c>
      <c r="AE1139" s="365">
        <f t="shared" si="3449"/>
        <v>0</v>
      </c>
      <c r="AF1139" s="365">
        <f>SUM(AF1129:AF1138)</f>
        <v>0</v>
      </c>
      <c r="AG1139" s="365">
        <f t="shared" ref="AG1139:AL1139" si="3450">SUM(AG1129:AG1138)</f>
        <v>0</v>
      </c>
      <c r="AH1139" s="365">
        <f t="shared" si="3450"/>
        <v>0</v>
      </c>
      <c r="AI1139" s="365">
        <f t="shared" si="3450"/>
        <v>0</v>
      </c>
      <c r="AJ1139" s="365">
        <f t="shared" si="3450"/>
        <v>0</v>
      </c>
      <c r="AK1139" s="365">
        <f t="shared" si="3450"/>
        <v>0</v>
      </c>
      <c r="AL1139" s="365">
        <f t="shared" si="3450"/>
        <v>0</v>
      </c>
      <c r="AM1139" s="367">
        <f>SUM(AM1129:AM1138)</f>
        <v>0</v>
      </c>
    </row>
    <row r="1140" spans="2:39" ht="15.6">
      <c r="B1140" s="368" t="s">
        <v>354</v>
      </c>
      <c r="C1140" s="364"/>
      <c r="D1140" s="369"/>
      <c r="E1140" s="354"/>
      <c r="F1140" s="354"/>
      <c r="G1140" s="354"/>
      <c r="H1140" s="354"/>
      <c r="I1140" s="354"/>
      <c r="J1140" s="354"/>
      <c r="K1140" s="354"/>
      <c r="L1140" s="354"/>
      <c r="M1140" s="354"/>
      <c r="N1140" s="354"/>
      <c r="O1140" s="321"/>
      <c r="P1140" s="354"/>
      <c r="Q1140" s="354"/>
      <c r="R1140" s="354"/>
      <c r="S1140" s="356"/>
      <c r="T1140" s="356"/>
      <c r="U1140" s="356"/>
      <c r="V1140" s="356"/>
      <c r="W1140" s="354"/>
      <c r="X1140" s="354"/>
      <c r="Y1140" s="366">
        <f>Y1126*Y1128</f>
        <v>0</v>
      </c>
      <c r="Z1140" s="366">
        <f t="shared" ref="Z1140:AE1140" si="3451">Z1126*Z1128</f>
        <v>0</v>
      </c>
      <c r="AA1140" s="366">
        <f>AA1126*AA1128</f>
        <v>0</v>
      </c>
      <c r="AB1140" s="366">
        <f t="shared" si="3451"/>
        <v>0</v>
      </c>
      <c r="AC1140" s="366">
        <f t="shared" si="3451"/>
        <v>0</v>
      </c>
      <c r="AD1140" s="366">
        <f t="shared" si="3451"/>
        <v>0</v>
      </c>
      <c r="AE1140" s="366">
        <f t="shared" si="3451"/>
        <v>0</v>
      </c>
      <c r="AF1140" s="366">
        <f t="shared" ref="AF1140:AL1140" si="3452">AF1126*AF1128</f>
        <v>0</v>
      </c>
      <c r="AG1140" s="366">
        <f t="shared" si="3452"/>
        <v>0</v>
      </c>
      <c r="AH1140" s="366">
        <f t="shared" si="3452"/>
        <v>0</v>
      </c>
      <c r="AI1140" s="366">
        <f t="shared" si="3452"/>
        <v>0</v>
      </c>
      <c r="AJ1140" s="366">
        <f t="shared" si="3452"/>
        <v>0</v>
      </c>
      <c r="AK1140" s="366">
        <f t="shared" si="3452"/>
        <v>0</v>
      </c>
      <c r="AL1140" s="366">
        <f t="shared" si="3452"/>
        <v>0</v>
      </c>
      <c r="AM1140" s="367">
        <f>SUM(Y1140:AL1140)</f>
        <v>0</v>
      </c>
    </row>
    <row r="1141" spans="2:39" ht="15.6">
      <c r="B1141" s="368" t="s">
        <v>353</v>
      </c>
      <c r="C1141" s="364"/>
      <c r="D1141" s="369"/>
      <c r="E1141" s="354"/>
      <c r="F1141" s="354"/>
      <c r="G1141" s="354"/>
      <c r="H1141" s="354"/>
      <c r="I1141" s="354"/>
      <c r="J1141" s="354"/>
      <c r="K1141" s="354"/>
      <c r="L1141" s="354"/>
      <c r="M1141" s="354"/>
      <c r="N1141" s="354"/>
      <c r="O1141" s="321"/>
      <c r="P1141" s="354"/>
      <c r="Q1141" s="354"/>
      <c r="R1141" s="354"/>
      <c r="S1141" s="369"/>
      <c r="T1141" s="369"/>
      <c r="U1141" s="369"/>
      <c r="V1141" s="369"/>
      <c r="W1141" s="354"/>
      <c r="X1141" s="354"/>
      <c r="Y1141" s="370"/>
      <c r="Z1141" s="370"/>
      <c r="AA1141" s="370"/>
      <c r="AB1141" s="370"/>
      <c r="AC1141" s="370"/>
      <c r="AD1141" s="370"/>
      <c r="AE1141" s="370"/>
      <c r="AF1141" s="370"/>
      <c r="AG1141" s="370"/>
      <c r="AH1141" s="370"/>
      <c r="AI1141" s="370"/>
      <c r="AJ1141" s="370"/>
      <c r="AK1141" s="370"/>
      <c r="AL1141" s="370"/>
      <c r="AM1141" s="367">
        <f>AM1139-AM1140</f>
        <v>0</v>
      </c>
    </row>
    <row r="1142" spans="2:39" ht="15">
      <c r="B1142" s="399"/>
      <c r="C1142" s="459"/>
      <c r="D1142" s="459"/>
      <c r="E1142" s="460"/>
      <c r="F1142" s="460"/>
      <c r="G1142" s="460"/>
      <c r="H1142" s="460"/>
      <c r="I1142" s="460"/>
      <c r="J1142" s="460"/>
      <c r="K1142" s="460"/>
      <c r="L1142" s="460"/>
      <c r="M1142" s="460"/>
      <c r="N1142" s="460"/>
      <c r="O1142" s="461"/>
      <c r="P1142" s="460"/>
      <c r="Q1142" s="460"/>
      <c r="R1142" s="460"/>
      <c r="S1142" s="459"/>
      <c r="T1142" s="462"/>
      <c r="U1142" s="459"/>
      <c r="V1142" s="459"/>
      <c r="W1142" s="460"/>
      <c r="X1142" s="460"/>
      <c r="Y1142" s="463"/>
      <c r="Z1142" s="463"/>
      <c r="AA1142" s="463"/>
      <c r="AB1142" s="463"/>
      <c r="AC1142" s="463"/>
      <c r="AD1142" s="463"/>
      <c r="AE1142" s="463"/>
      <c r="AF1142" s="463"/>
      <c r="AG1142" s="463"/>
      <c r="AH1142" s="463"/>
      <c r="AI1142" s="463"/>
      <c r="AJ1142" s="463"/>
      <c r="AK1142" s="463"/>
      <c r="AL1142" s="463"/>
      <c r="AM1142" s="404"/>
    </row>
    <row r="1143" spans="2:39" ht="19.5" customHeight="1">
      <c r="B1143" s="386" t="s">
        <v>226</v>
      </c>
      <c r="C1143" s="405"/>
      <c r="D1143" s="406"/>
      <c r="E1143" s="406"/>
      <c r="F1143" s="406"/>
      <c r="G1143" s="406"/>
      <c r="H1143" s="406"/>
      <c r="I1143" s="406"/>
      <c r="J1143" s="406"/>
      <c r="K1143" s="406"/>
      <c r="L1143" s="406"/>
      <c r="M1143" s="406"/>
      <c r="N1143" s="406"/>
      <c r="O1143" s="406"/>
      <c r="P1143" s="406"/>
      <c r="Q1143" s="406"/>
      <c r="R1143" s="406"/>
      <c r="S1143" s="389"/>
      <c r="T1143" s="390"/>
      <c r="U1143" s="406"/>
      <c r="V1143" s="406"/>
      <c r="W1143" s="406"/>
      <c r="X1143" s="406"/>
      <c r="Y1143" s="423"/>
      <c r="Z1143" s="423"/>
      <c r="AA1143" s="423"/>
      <c r="AB1143" s="423"/>
      <c r="AC1143" s="423"/>
      <c r="AD1143" s="423"/>
      <c r="AE1143" s="423"/>
      <c r="AF1143" s="423"/>
      <c r="AG1143" s="423"/>
      <c r="AH1143" s="423"/>
      <c r="AI1143" s="423"/>
      <c r="AJ1143" s="423"/>
      <c r="AK1143" s="423"/>
      <c r="AL1143" s="423"/>
      <c r="AM1143" s="407"/>
    </row>
    <row r="1145" spans="2:39">
      <c r="B1145" s="613" t="s">
        <v>578</v>
      </c>
    </row>
  </sheetData>
  <sheetProtection formatCells="0" formatColumns="0" formatRows="0" insertColumns="0" insertRows="0" insertHyperlinks="0" deleteColumns="0" deleteRows="0" sort="0" autoFilter="0" pivotTables="0"/>
  <mergeCells count="45">
    <mergeCell ref="C22:AM22"/>
    <mergeCell ref="B14:B16"/>
    <mergeCell ref="B34:B35"/>
    <mergeCell ref="C34:C35"/>
    <mergeCell ref="E34:M34"/>
    <mergeCell ref="B18:B19"/>
    <mergeCell ref="B24:B25"/>
    <mergeCell ref="C16:D16"/>
    <mergeCell ref="C18:AM18"/>
    <mergeCell ref="C19:AM19"/>
    <mergeCell ref="C20:AM20"/>
    <mergeCell ref="C21:AM21"/>
    <mergeCell ref="Y409:AM409"/>
    <mergeCell ref="Y217:AM217"/>
    <mergeCell ref="N34:N35"/>
    <mergeCell ref="P34:X34"/>
    <mergeCell ref="Y34:AM34"/>
    <mergeCell ref="P409:X409"/>
    <mergeCell ref="B217:B218"/>
    <mergeCell ref="C217:C218"/>
    <mergeCell ref="E217:M217"/>
    <mergeCell ref="N217:N218"/>
    <mergeCell ref="P217:X217"/>
    <mergeCell ref="C409:C410"/>
    <mergeCell ref="E409:M409"/>
    <mergeCell ref="N409:N410"/>
    <mergeCell ref="B598:B599"/>
    <mergeCell ref="C598:C599"/>
    <mergeCell ref="E598:M598"/>
    <mergeCell ref="N598:N599"/>
    <mergeCell ref="B409:B410"/>
    <mergeCell ref="Y964:AM964"/>
    <mergeCell ref="P598:X598"/>
    <mergeCell ref="B781:B782"/>
    <mergeCell ref="C781:C782"/>
    <mergeCell ref="E781:M781"/>
    <mergeCell ref="N781:N782"/>
    <mergeCell ref="P781:X781"/>
    <mergeCell ref="Y781:AM781"/>
    <mergeCell ref="Y598:AM598"/>
    <mergeCell ref="P964:X964"/>
    <mergeCell ref="N964:N965"/>
    <mergeCell ref="B964:B965"/>
    <mergeCell ref="C964:C965"/>
    <mergeCell ref="E964:M964"/>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97" location="'5.  2015-2020 LRAM'!A1" display="Return to top"/>
    <hyperlink ref="C29" location="Table_5_f.__2020_Lost_Revenues_Work_Form" display="Table 5-f.  2020 Lost Revenues"/>
    <hyperlink ref="D216" location="'5.  2015-2020 LRAM'!A1" display="Return to top"/>
    <hyperlink ref="D408" location="'5.  2015-2020 LRAM'!A1" display="Return to top"/>
    <hyperlink ref="D780" location="'5.  2015-2020 LRAM'!A1" display="Return to top"/>
    <hyperlink ref="D963" location="'5.  2015-2020 LRAM'!A1" display="Return to top"/>
    <hyperlink ref="B1145" location="'5.  2015-2020 LRAM'!A1" display="Return to top"/>
    <hyperlink ref="D33" location="'7-e.  2015'!A1" display="Go to Persistence Report"/>
    <hyperlink ref="F216" location="'7-f.  2016'!A1" display="Go to Persistence Report"/>
    <hyperlink ref="F408" location="'7-g.  2017'!A1" display="Go to Persistence Report"/>
    <hyperlink ref="F597" location="'7-h.  2018'!A1" display="Go to Persistence Report"/>
    <hyperlink ref="F780" location="'7-i.  2019'!A1" display="Go to Persistence Report"/>
    <hyperlink ref="F963" location="'7-j.  2020'!A1" display="Go to Persistence Report"/>
    <hyperlink ref="C28" location="Table_5_e.__2019_Lost_Revenues_Work_Form" display="Table 5-e.  2019 Lost Revenues"/>
  </hyperlinks>
  <pageMargins left="0.70866141732283472" right="0.70866141732283472" top="0.74803149606299213" bottom="0.74803149606299213" header="0.31496062992125984" footer="0.31496062992125984"/>
  <pageSetup scale="25" fitToHeight="0" orientation="landscape" r:id="rId1"/>
  <headerFooter>
    <oddFooter>&amp;R&amp;P of &amp;N</oddFooter>
  </headerFooter>
  <rowBreaks count="2" manualBreakCount="2">
    <brk id="215" max="38" man="1"/>
    <brk id="779" max="38"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165"/>
  <sheetViews>
    <sheetView view="pageBreakPreview" topLeftCell="A97" zoomScale="55" zoomScaleNormal="80" zoomScaleSheetLayoutView="55" workbookViewId="0"/>
  </sheetViews>
  <sheetFormatPr defaultColWidth="9.109375" defaultRowHeight="14.4" outlineLevelCol="1"/>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9" width="16.6640625" style="12" bestFit="1" customWidth="1"/>
    <col min="10" max="10" width="16.5546875" style="12" bestFit="1"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hidden="1" customWidth="1" outlineLevel="1"/>
    <col min="17" max="17" width="14" style="12" hidden="1" customWidth="1" outlineLevel="1"/>
    <col min="18" max="18" width="15.6640625" style="12" hidden="1" customWidth="1" outlineLevel="1"/>
    <col min="19" max="19" width="14.109375" style="12" hidden="1" customWidth="1" outlineLevel="1"/>
    <col min="20" max="22" width="15" style="12" hidden="1" customWidth="1" outlineLevel="1"/>
    <col min="23" max="23" width="17.88671875" style="12" bestFit="1" customWidth="1" collapsed="1"/>
    <col min="24" max="24" width="4.109375" style="12" customWidth="1"/>
    <col min="25" max="25" width="9.109375" style="12" customWidth="1"/>
    <col min="26" max="26" width="17.6640625" style="12" customWidth="1"/>
    <col min="27" max="31" width="9.109375" style="12"/>
    <col min="32" max="32" width="15" style="12" customWidth="1"/>
    <col min="33" max="33" width="12.6640625" style="12" customWidth="1"/>
    <col min="34" max="34" width="14.33203125" style="12" customWidth="1"/>
    <col min="35" max="35" width="12.88671875" style="12" customWidth="1"/>
    <col min="36" max="36" width="12.5546875" style="12" customWidth="1"/>
    <col min="37" max="38" width="9.109375" style="12"/>
    <col min="39" max="39" width="14.109375" style="12" customWidth="1"/>
    <col min="40" max="16384" width="9.109375" style="12"/>
  </cols>
  <sheetData>
    <row r="1" spans="1:45" ht="153" customHeight="1">
      <c r="E1" s="1"/>
      <c r="G1" s="1"/>
      <c r="I1" s="1"/>
      <c r="J1" s="1"/>
      <c r="K1" s="1"/>
      <c r="L1" s="1"/>
      <c r="M1" s="1"/>
      <c r="N1" s="1"/>
      <c r="O1" s="1"/>
      <c r="W1" s="1"/>
      <c r="X1" s="1"/>
      <c r="Y1" s="1"/>
      <c r="Z1" s="1"/>
      <c r="AA1" s="1"/>
    </row>
    <row r="3" spans="1:45" ht="14.25" customHeight="1" thickBot="1">
      <c r="B3" s="23"/>
      <c r="C3" s="57"/>
      <c r="D3" s="57"/>
      <c r="E3" s="58"/>
      <c r="F3" s="58"/>
      <c r="G3" s="58"/>
      <c r="H3" s="58"/>
      <c r="I3" s="58"/>
      <c r="J3" s="58"/>
      <c r="K3" s="58"/>
      <c r="L3" s="58"/>
      <c r="M3" s="58"/>
      <c r="N3" s="58"/>
      <c r="O3" s="58"/>
      <c r="P3" s="58"/>
      <c r="Q3" s="58"/>
      <c r="R3" s="58"/>
      <c r="S3" s="58"/>
      <c r="T3" s="58"/>
      <c r="U3" s="58"/>
      <c r="V3" s="58"/>
      <c r="W3" s="58"/>
    </row>
    <row r="4" spans="1:45" s="9" customFormat="1" ht="30" customHeight="1" thickBot="1">
      <c r="B4" s="119" t="s">
        <v>172</v>
      </c>
      <c r="C4" s="127" t="s">
        <v>176</v>
      </c>
      <c r="D4" s="17"/>
      <c r="E4" s="17"/>
      <c r="F4" s="17"/>
      <c r="G4" s="188"/>
      <c r="H4" s="189"/>
      <c r="I4" s="190"/>
      <c r="J4" s="190"/>
      <c r="K4" s="190"/>
      <c r="L4" s="190"/>
      <c r="M4" s="190"/>
      <c r="N4" s="188"/>
      <c r="O4" s="188"/>
      <c r="P4" s="188"/>
      <c r="Q4" s="188"/>
      <c r="R4" s="188"/>
      <c r="S4" s="188"/>
      <c r="T4" s="188"/>
      <c r="U4" s="188"/>
      <c r="V4" s="188"/>
      <c r="W4" s="191"/>
      <c r="Y4" s="12"/>
      <c r="Z4" s="12"/>
      <c r="AA4" s="12"/>
      <c r="AB4" s="12"/>
      <c r="AC4" s="12"/>
      <c r="AD4" s="12"/>
      <c r="AE4" s="12"/>
      <c r="AF4" s="12"/>
      <c r="AG4" s="12"/>
      <c r="AH4" s="12"/>
      <c r="AI4" s="12"/>
      <c r="AJ4" s="12"/>
      <c r="AK4" s="12"/>
      <c r="AL4" s="12"/>
      <c r="AM4" s="12"/>
      <c r="AN4" s="12"/>
      <c r="AO4" s="12"/>
      <c r="AP4" s="12"/>
      <c r="AQ4" s="12"/>
      <c r="AR4" s="12"/>
      <c r="AS4" s="12"/>
    </row>
    <row r="5" spans="1:45" s="9" customFormat="1" ht="25.5" customHeight="1" thickBot="1">
      <c r="B5" s="48"/>
      <c r="C5" s="130" t="s">
        <v>173</v>
      </c>
      <c r="D5" s="188"/>
      <c r="E5" s="188"/>
      <c r="F5" s="17"/>
      <c r="G5" s="188"/>
      <c r="H5" s="189"/>
      <c r="I5" s="190"/>
      <c r="J5" s="190"/>
      <c r="K5" s="190"/>
      <c r="L5" s="190"/>
      <c r="M5" s="190"/>
      <c r="N5" s="188"/>
      <c r="O5" s="188"/>
      <c r="P5" s="188"/>
      <c r="Q5" s="188"/>
      <c r="R5" s="188"/>
      <c r="S5" s="188"/>
      <c r="T5" s="188"/>
      <c r="U5" s="188"/>
      <c r="V5" s="188"/>
      <c r="W5" s="17"/>
      <c r="Y5" s="12"/>
      <c r="Z5" s="12"/>
      <c r="AA5" s="12"/>
      <c r="AB5" s="12"/>
      <c r="AC5" s="12"/>
      <c r="AD5" s="12"/>
      <c r="AE5" s="12"/>
      <c r="AF5" s="12"/>
      <c r="AG5" s="12"/>
      <c r="AH5" s="12"/>
      <c r="AI5" s="12"/>
      <c r="AJ5" s="12"/>
      <c r="AK5" s="12"/>
      <c r="AL5" s="12"/>
      <c r="AM5" s="12"/>
      <c r="AN5" s="12"/>
      <c r="AO5" s="12"/>
      <c r="AP5" s="12"/>
      <c r="AQ5" s="12"/>
      <c r="AR5" s="12"/>
      <c r="AS5" s="12"/>
    </row>
    <row r="6" spans="1:45" s="9" customFormat="1" ht="31.5" customHeight="1" thickBot="1">
      <c r="B6" s="89"/>
      <c r="C6" s="641" t="s">
        <v>612</v>
      </c>
      <c r="D6" s="188"/>
      <c r="E6" s="188"/>
      <c r="F6" s="17"/>
      <c r="G6" s="188"/>
      <c r="H6" s="189"/>
      <c r="I6" s="190"/>
      <c r="J6" s="190"/>
      <c r="K6" s="190"/>
      <c r="L6" s="190"/>
      <c r="M6" s="190"/>
      <c r="N6" s="188"/>
      <c r="O6" s="188"/>
      <c r="P6" s="188"/>
      <c r="Q6" s="188"/>
      <c r="R6" s="188"/>
      <c r="S6" s="188"/>
      <c r="T6" s="188"/>
      <c r="U6" s="188"/>
      <c r="V6" s="188"/>
      <c r="W6" s="17"/>
      <c r="Y6" s="12"/>
      <c r="Z6" s="12"/>
      <c r="AA6" s="12"/>
      <c r="AB6" s="12"/>
      <c r="AC6" s="12"/>
      <c r="AD6" s="12"/>
      <c r="AE6" s="12"/>
      <c r="AF6" s="12"/>
      <c r="AG6" s="12"/>
      <c r="AH6" s="12"/>
      <c r="AI6" s="12"/>
      <c r="AJ6" s="12"/>
      <c r="AK6" s="12"/>
      <c r="AL6" s="12"/>
      <c r="AM6" s="12"/>
      <c r="AN6" s="12"/>
      <c r="AO6" s="12"/>
      <c r="AP6" s="12"/>
      <c r="AQ6" s="12"/>
      <c r="AR6" s="12"/>
      <c r="AS6" s="12"/>
    </row>
    <row r="7" spans="1:45" s="9" customFormat="1" ht="18.75" customHeight="1">
      <c r="B7" s="89"/>
      <c r="C7" s="188"/>
      <c r="D7" s="188"/>
      <c r="E7" s="188"/>
      <c r="F7" s="17"/>
      <c r="G7" s="188"/>
      <c r="H7" s="189"/>
      <c r="I7" s="190"/>
      <c r="J7" s="190"/>
      <c r="K7" s="190"/>
      <c r="L7" s="190"/>
      <c r="M7" s="190"/>
      <c r="N7" s="188"/>
      <c r="O7" s="188"/>
      <c r="P7" s="188"/>
      <c r="Q7" s="188"/>
      <c r="R7" s="188"/>
      <c r="S7" s="188"/>
      <c r="T7" s="188"/>
      <c r="U7" s="188"/>
      <c r="V7" s="188"/>
      <c r="W7" s="17"/>
      <c r="Y7" s="12"/>
      <c r="Z7" s="12"/>
      <c r="AA7" s="12"/>
      <c r="AB7" s="12"/>
      <c r="AC7" s="12"/>
      <c r="AD7" s="12"/>
      <c r="AE7" s="12"/>
      <c r="AF7" s="12"/>
      <c r="AG7" s="12"/>
      <c r="AH7" s="12"/>
      <c r="AI7" s="12"/>
      <c r="AJ7" s="12"/>
      <c r="AK7" s="12"/>
      <c r="AL7" s="12"/>
      <c r="AM7" s="12"/>
      <c r="AN7" s="12"/>
      <c r="AO7" s="12"/>
      <c r="AP7" s="12"/>
      <c r="AQ7" s="12"/>
      <c r="AR7" s="12"/>
      <c r="AS7" s="12"/>
    </row>
    <row r="8" spans="1:45" s="9" customFormat="1" ht="36" customHeight="1">
      <c r="A8" s="26"/>
      <c r="B8" s="116" t="s">
        <v>520</v>
      </c>
      <c r="C8" s="954" t="s">
        <v>654</v>
      </c>
      <c r="D8" s="954"/>
      <c r="E8" s="954"/>
      <c r="F8" s="954"/>
      <c r="G8" s="954"/>
      <c r="H8" s="954"/>
      <c r="I8" s="954"/>
      <c r="J8" s="954"/>
      <c r="K8" s="954"/>
      <c r="L8" s="954"/>
      <c r="M8" s="954"/>
      <c r="N8" s="954"/>
      <c r="O8" s="954"/>
      <c r="P8" s="954"/>
      <c r="Q8" s="954"/>
      <c r="R8" s="954"/>
      <c r="S8" s="954"/>
      <c r="T8" s="106"/>
      <c r="U8" s="106"/>
      <c r="V8" s="106"/>
      <c r="W8" s="106"/>
      <c r="Y8" s="12"/>
      <c r="Z8" s="12"/>
      <c r="AA8" s="12"/>
      <c r="AB8" s="12"/>
      <c r="AC8" s="12"/>
      <c r="AD8" s="12"/>
      <c r="AE8" s="12"/>
      <c r="AF8" s="12"/>
      <c r="AG8" s="12"/>
      <c r="AH8" s="12"/>
      <c r="AI8" s="12"/>
      <c r="AJ8" s="12"/>
      <c r="AK8" s="12"/>
      <c r="AL8" s="12"/>
      <c r="AM8" s="12"/>
      <c r="AN8" s="12"/>
      <c r="AO8" s="12"/>
      <c r="AP8" s="12"/>
      <c r="AQ8" s="12"/>
      <c r="AR8" s="12"/>
      <c r="AS8" s="12"/>
    </row>
    <row r="9" spans="1:45" s="9" customFormat="1" ht="45" customHeight="1">
      <c r="B9" s="56"/>
      <c r="C9" s="954" t="s">
        <v>643</v>
      </c>
      <c r="D9" s="954"/>
      <c r="E9" s="954"/>
      <c r="F9" s="954"/>
      <c r="G9" s="954"/>
      <c r="H9" s="954"/>
      <c r="I9" s="954"/>
      <c r="J9" s="954"/>
      <c r="K9" s="954"/>
      <c r="L9" s="954"/>
      <c r="M9" s="954"/>
      <c r="N9" s="954"/>
      <c r="O9" s="954"/>
      <c r="P9" s="954"/>
      <c r="Q9" s="954"/>
      <c r="R9" s="954"/>
      <c r="S9" s="954"/>
      <c r="T9" s="106"/>
      <c r="U9" s="106"/>
      <c r="V9" s="106"/>
      <c r="W9" s="106"/>
      <c r="Y9" s="12"/>
      <c r="Z9" s="12"/>
      <c r="AA9" s="12"/>
      <c r="AB9" s="12"/>
      <c r="AC9" s="12"/>
      <c r="AD9" s="12"/>
      <c r="AE9" s="12"/>
      <c r="AF9" s="12"/>
      <c r="AG9" s="12"/>
      <c r="AH9" s="12"/>
      <c r="AI9" s="12"/>
      <c r="AJ9" s="12"/>
      <c r="AK9" s="12"/>
      <c r="AL9" s="12"/>
      <c r="AM9" s="12"/>
      <c r="AN9" s="12"/>
      <c r="AO9" s="12"/>
      <c r="AP9" s="12"/>
      <c r="AQ9" s="12"/>
      <c r="AR9" s="12"/>
      <c r="AS9" s="12"/>
    </row>
    <row r="10" spans="1:45" s="9" customFormat="1" ht="18.75" customHeight="1">
      <c r="B10" s="89"/>
      <c r="C10" s="89"/>
      <c r="D10" s="53"/>
      <c r="E10" s="89"/>
      <c r="F10" s="89"/>
      <c r="G10" s="89"/>
      <c r="H10" s="56"/>
      <c r="I10" s="42"/>
      <c r="J10" s="42"/>
      <c r="K10" s="42"/>
      <c r="L10" s="42"/>
      <c r="M10" s="42"/>
      <c r="N10" s="89"/>
      <c r="O10" s="89"/>
      <c r="P10" s="89"/>
      <c r="Q10" s="89"/>
      <c r="R10" s="89"/>
      <c r="S10" s="89"/>
      <c r="T10" s="89"/>
      <c r="U10" s="89"/>
      <c r="V10" s="89"/>
      <c r="Y10" s="12"/>
      <c r="Z10" s="12"/>
      <c r="AA10" s="12"/>
      <c r="AB10" s="12"/>
      <c r="AC10" s="12"/>
      <c r="AD10" s="12"/>
      <c r="AE10" s="12"/>
      <c r="AF10" s="12"/>
      <c r="AG10" s="12"/>
      <c r="AH10" s="12"/>
      <c r="AI10" s="12"/>
      <c r="AJ10" s="12"/>
      <c r="AK10" s="12"/>
      <c r="AL10" s="12"/>
      <c r="AM10" s="12"/>
      <c r="AN10" s="12"/>
      <c r="AO10" s="12"/>
      <c r="AP10" s="12"/>
      <c r="AQ10" s="12"/>
      <c r="AR10" s="12"/>
      <c r="AS10" s="12"/>
    </row>
    <row r="11" spans="1:45" ht="15" customHeight="1">
      <c r="B11" s="23"/>
      <c r="C11" s="23"/>
      <c r="D11" s="45"/>
      <c r="E11" s="24"/>
      <c r="F11" s="24"/>
      <c r="G11" s="24"/>
      <c r="H11" s="58"/>
      <c r="I11" s="43"/>
      <c r="J11" s="43"/>
      <c r="K11" s="43"/>
      <c r="L11" s="43"/>
      <c r="M11" s="43"/>
      <c r="N11" s="24"/>
      <c r="O11" s="24"/>
      <c r="P11" s="24"/>
      <c r="Q11" s="24"/>
      <c r="R11" s="24"/>
      <c r="S11" s="24"/>
      <c r="T11" s="24"/>
      <c r="U11" s="24"/>
      <c r="V11" s="24"/>
      <c r="W11" s="24"/>
    </row>
    <row r="12" spans="1:45" s="50" customFormat="1" ht="17.25" customHeight="1">
      <c r="B12" s="953" t="s">
        <v>238</v>
      </c>
      <c r="C12" s="953"/>
      <c r="D12" s="192"/>
      <c r="E12" s="193" t="s">
        <v>239</v>
      </c>
      <c r="F12" s="51"/>
      <c r="G12" s="51"/>
      <c r="H12" s="44"/>
      <c r="I12" s="51"/>
      <c r="K12" s="615" t="s">
        <v>587</v>
      </c>
      <c r="L12" s="52"/>
      <c r="M12" s="52"/>
      <c r="N12" s="52"/>
      <c r="O12" s="52"/>
      <c r="P12" s="52"/>
      <c r="Q12" s="52"/>
      <c r="R12" s="52"/>
      <c r="S12" s="52"/>
      <c r="T12" s="52"/>
      <c r="U12" s="52"/>
      <c r="V12" s="52"/>
      <c r="W12" s="52"/>
      <c r="Y12" s="12"/>
      <c r="Z12" s="12"/>
      <c r="AA12" s="12"/>
      <c r="AB12" s="12"/>
      <c r="AC12" s="12"/>
      <c r="AD12" s="12"/>
      <c r="AE12" s="12"/>
      <c r="AF12" s="12"/>
      <c r="AG12" s="12"/>
      <c r="AH12" s="12"/>
      <c r="AI12" s="12"/>
      <c r="AJ12" s="12"/>
      <c r="AK12" s="12"/>
      <c r="AL12" s="12"/>
      <c r="AM12" s="12"/>
      <c r="AN12" s="12"/>
      <c r="AO12" s="12"/>
      <c r="AP12" s="12"/>
      <c r="AQ12" s="12"/>
      <c r="AR12" s="12"/>
      <c r="AS12" s="12"/>
    </row>
    <row r="13" spans="1:45" s="2" customFormat="1" ht="11.25" customHeight="1">
      <c r="B13" s="21"/>
      <c r="E13" s="8"/>
      <c r="F13" s="8"/>
      <c r="G13" s="1"/>
      <c r="H13" s="18"/>
      <c r="I13" s="1"/>
      <c r="J13" s="1"/>
      <c r="K13" s="1"/>
      <c r="L13" s="1"/>
      <c r="M13" s="1"/>
      <c r="N13" s="1"/>
      <c r="O13" s="1"/>
      <c r="P13" s="12"/>
      <c r="Q13" s="12"/>
      <c r="R13" s="12"/>
      <c r="S13" s="12"/>
      <c r="T13" s="12"/>
      <c r="U13" s="12"/>
      <c r="V13" s="12"/>
      <c r="W13" s="1"/>
      <c r="Y13" s="12"/>
      <c r="Z13" s="12"/>
      <c r="AA13" s="12"/>
      <c r="AB13" s="12"/>
      <c r="AC13" s="12"/>
      <c r="AD13" s="12"/>
      <c r="AE13" s="12"/>
      <c r="AF13" s="12"/>
      <c r="AG13" s="12"/>
      <c r="AH13" s="12"/>
      <c r="AI13" s="12"/>
      <c r="AJ13" s="12"/>
      <c r="AK13" s="12"/>
      <c r="AL13" s="12"/>
      <c r="AM13" s="12"/>
      <c r="AN13" s="12"/>
      <c r="AO13" s="12"/>
      <c r="AP13" s="12"/>
      <c r="AQ13" s="12"/>
      <c r="AR13" s="12"/>
      <c r="AS13" s="12"/>
    </row>
    <row r="14" spans="1:45" s="9" customFormat="1" ht="63" customHeight="1">
      <c r="B14" s="213" t="s">
        <v>63</v>
      </c>
      <c r="C14" s="214" t="s">
        <v>478</v>
      </c>
      <c r="D14" s="215"/>
      <c r="E14" s="216" t="s">
        <v>62</v>
      </c>
      <c r="F14" s="216" t="s">
        <v>508</v>
      </c>
      <c r="G14" s="216" t="s">
        <v>63</v>
      </c>
      <c r="H14" s="216" t="s">
        <v>64</v>
      </c>
      <c r="I14" s="216" t="str">
        <f>'1.  LRAMVA Summary'!D51</f>
        <v>Residential</v>
      </c>
      <c r="J14" s="216" t="str">
        <f>'1.  LRAMVA Summary'!E51</f>
        <v>GS&lt;50 kW</v>
      </c>
      <c r="K14" s="216" t="str">
        <f>'1.  LRAMVA Summary'!F51</f>
        <v>GS&gt;50 kW</v>
      </c>
      <c r="L14" s="216" t="str">
        <f>'1.  LRAMVA Summary'!G51</f>
        <v>Large Use</v>
      </c>
      <c r="M14" s="216" t="str">
        <f>'1.  LRAMVA Summary'!H51</f>
        <v>Unmetered Scattered Load</v>
      </c>
      <c r="N14" s="216" t="str">
        <f>'1.  LRAMVA Summary'!I51</f>
        <v>Sentinel Lighting</v>
      </c>
      <c r="O14" s="216" t="str">
        <f>'1.  LRAMVA Summary'!J51</f>
        <v>Street Lighting</v>
      </c>
      <c r="P14" s="216" t="str">
        <f>'1.  LRAMVA Summary'!K51</f>
        <v/>
      </c>
      <c r="Q14" s="216" t="str">
        <f>'1.  LRAMVA Summary'!L51</f>
        <v/>
      </c>
      <c r="R14" s="216" t="str">
        <f>'1.  LRAMVA Summary'!M51</f>
        <v/>
      </c>
      <c r="S14" s="216" t="str">
        <f>'1.  LRAMVA Summary'!N51</f>
        <v/>
      </c>
      <c r="T14" s="216" t="str">
        <f>'1.  LRAMVA Summary'!O51</f>
        <v/>
      </c>
      <c r="U14" s="216" t="str">
        <f>'1.  LRAMVA Summary'!P51</f>
        <v/>
      </c>
      <c r="V14" s="216" t="str">
        <f>'1.  LRAMVA Summary'!Q51</f>
        <v/>
      </c>
      <c r="W14" s="216" t="str">
        <f>'1.  LRAMVA Summary'!R51</f>
        <v>Total</v>
      </c>
      <c r="Y14" s="12"/>
      <c r="Z14" s="12"/>
      <c r="AA14" s="12"/>
      <c r="AB14" s="12"/>
      <c r="AC14" s="12"/>
      <c r="AD14" s="12"/>
      <c r="AE14" s="12"/>
      <c r="AF14" s="12"/>
      <c r="AG14" s="12"/>
      <c r="AH14" s="12"/>
      <c r="AI14" s="12"/>
      <c r="AJ14" s="12"/>
      <c r="AK14" s="12"/>
      <c r="AL14" s="12"/>
      <c r="AM14" s="12"/>
      <c r="AN14" s="12"/>
      <c r="AO14" s="12"/>
      <c r="AP14" s="12"/>
      <c r="AQ14" s="12"/>
      <c r="AR14" s="12"/>
      <c r="AS14" s="12"/>
    </row>
    <row r="15" spans="1:45" s="9" customFormat="1">
      <c r="B15" s="217" t="s">
        <v>44</v>
      </c>
      <c r="C15" s="217">
        <v>1.47E-2</v>
      </c>
      <c r="D15" s="218"/>
      <c r="E15" s="219">
        <v>40544</v>
      </c>
      <c r="F15" s="220">
        <v>2011</v>
      </c>
      <c r="G15" s="221" t="s">
        <v>65</v>
      </c>
      <c r="H15" s="222">
        <f>C$15/12</f>
        <v>1.225E-3</v>
      </c>
      <c r="I15" s="223">
        <f>SUM('1.  LRAMVA Summary'!D$53:D$54)*(MONTH($E15)-1)/12*$H15</f>
        <v>0</v>
      </c>
      <c r="J15" s="223">
        <f>SUM('1.  LRAMVA Summary'!E$53:E$54)*(MONTH($E15)-1)/12*$H15</f>
        <v>0</v>
      </c>
      <c r="K15" s="223">
        <f>SUM('1.  LRAMVA Summary'!F$53:F$54)*(MONTH($E15)-1)/12*$H15</f>
        <v>0</v>
      </c>
      <c r="L15" s="223">
        <f>SUM('1.  LRAMVA Summary'!G$53:G$54)*(MONTH($E15)-1)/12*$H15</f>
        <v>0</v>
      </c>
      <c r="M15" s="223">
        <f>SUM('1.  LRAMVA Summary'!H$53:H$54)*(MONTH($E15)-1)/12*$H15</f>
        <v>0</v>
      </c>
      <c r="N15" s="223">
        <f>SUM('1.  LRAMVA Summary'!I$53:I$54)*(MONTH($E15)-1)/12*$H15</f>
        <v>0</v>
      </c>
      <c r="O15" s="223">
        <f>SUM('1.  LRAMVA Summary'!J$53:J$54)*(MONTH($E15)-1)/12*$H15</f>
        <v>0</v>
      </c>
      <c r="P15" s="223">
        <f>SUM('1.  LRAMVA Summary'!K$53:K$54)*(MONTH($E15)-1)/12*$H15</f>
        <v>0</v>
      </c>
      <c r="Q15" s="223">
        <f>SUM('1.  LRAMVA Summary'!L$53:L$54)*(MONTH($E15)-1)/12*$H15</f>
        <v>0</v>
      </c>
      <c r="R15" s="223">
        <f>SUM('1.  LRAMVA Summary'!M$53:M$54)*(MONTH($E15)-1)/12*$H15</f>
        <v>0</v>
      </c>
      <c r="S15" s="223">
        <f>SUM('1.  LRAMVA Summary'!N$53:N$54)*(MONTH($E15)-1)/12*$H15</f>
        <v>0</v>
      </c>
      <c r="T15" s="223">
        <f>SUM('1.  LRAMVA Summary'!O$53:O$54)*(MONTH($E15)-1)/12*$H15</f>
        <v>0</v>
      </c>
      <c r="U15" s="223">
        <f>SUM('1.  LRAMVA Summary'!P$53:P$54)*(MONTH($E15)-1)/12*$H15</f>
        <v>0</v>
      </c>
      <c r="V15" s="223">
        <f>SUM('1.  LRAMVA Summary'!Q$53:Q$54)*(MONTH($E15)-1)/12*$H15</f>
        <v>0</v>
      </c>
      <c r="W15" s="224">
        <f>SUM(I15:V15)</f>
        <v>0</v>
      </c>
      <c r="Y15" s="12"/>
      <c r="Z15" s="12"/>
      <c r="AA15" s="12"/>
      <c r="AB15" s="12"/>
      <c r="AC15" s="12"/>
      <c r="AD15" s="12"/>
      <c r="AE15" s="12"/>
      <c r="AF15" s="12"/>
      <c r="AG15" s="12"/>
      <c r="AH15" s="12"/>
      <c r="AI15" s="12"/>
      <c r="AJ15" s="12"/>
      <c r="AK15" s="12"/>
      <c r="AL15" s="12"/>
      <c r="AM15" s="12"/>
      <c r="AN15" s="12"/>
      <c r="AO15" s="12"/>
      <c r="AP15" s="12"/>
      <c r="AQ15" s="12"/>
      <c r="AR15" s="12"/>
      <c r="AS15" s="12"/>
    </row>
    <row r="16" spans="1:45" s="9" customFormat="1">
      <c r="B16" s="225" t="s">
        <v>45</v>
      </c>
      <c r="C16" s="225">
        <v>1.47E-2</v>
      </c>
      <c r="D16" s="218"/>
      <c r="E16" s="219">
        <v>40575</v>
      </c>
      <c r="F16" s="220">
        <v>2011</v>
      </c>
      <c r="G16" s="221" t="s">
        <v>65</v>
      </c>
      <c r="H16" s="222">
        <f>C$15/12</f>
        <v>1.225E-3</v>
      </c>
      <c r="I16" s="223">
        <f>SUM('1.  LRAMVA Summary'!D$53:D$54)*(MONTH($E16)-1)/12*$H16</f>
        <v>0</v>
      </c>
      <c r="J16" s="223">
        <f>SUM('1.  LRAMVA Summary'!E$53:E$54)*(MONTH($E16)-1)/12*$H16</f>
        <v>0</v>
      </c>
      <c r="K16" s="223">
        <f>SUM('1.  LRAMVA Summary'!F$53:F$54)*(MONTH($E16)-1)/12*$H16</f>
        <v>0</v>
      </c>
      <c r="L16" s="223">
        <f>SUM('1.  LRAMVA Summary'!G$53:G$54)*(MONTH($E16)-1)/12*$H16</f>
        <v>0</v>
      </c>
      <c r="M16" s="223">
        <f>SUM('1.  LRAMVA Summary'!H$53:H$54)*(MONTH($E16)-1)/12*$H16</f>
        <v>0</v>
      </c>
      <c r="N16" s="223">
        <f>SUM('1.  LRAMVA Summary'!I$53:I$54)*(MONTH($E16)-1)/12*$H16</f>
        <v>0</v>
      </c>
      <c r="O16" s="223">
        <f>SUM('1.  LRAMVA Summary'!J$53:J$54)*(MONTH($E16)-1)/12*$H16</f>
        <v>0</v>
      </c>
      <c r="P16" s="223">
        <f>SUM('1.  LRAMVA Summary'!K$53:K$54)*(MONTH($E16)-1)/12*$H16</f>
        <v>0</v>
      </c>
      <c r="Q16" s="223">
        <f>SUM('1.  LRAMVA Summary'!L$53:L$54)*(MONTH($E16)-1)/12*$H16</f>
        <v>0</v>
      </c>
      <c r="R16" s="223">
        <f>SUM('1.  LRAMVA Summary'!M$53:M$54)*(MONTH($E16)-1)/12*$H16</f>
        <v>0</v>
      </c>
      <c r="S16" s="223">
        <f>SUM('1.  LRAMVA Summary'!N$53:N$54)*(MONTH($E16)-1)/12*$H16</f>
        <v>0</v>
      </c>
      <c r="T16" s="223">
        <f>SUM('1.  LRAMVA Summary'!O$53:O$54)*(MONTH($E16)-1)/12*$H16</f>
        <v>0</v>
      </c>
      <c r="U16" s="223">
        <f>SUM('1.  LRAMVA Summary'!P$53:P$54)*(MONTH($E16)-1)/12*$H16</f>
        <v>0</v>
      </c>
      <c r="V16" s="223">
        <f>SUM('1.  LRAMVA Summary'!Q$53:Q$54)*(MONTH($E16)-1)/12*$H16</f>
        <v>0</v>
      </c>
      <c r="W16" s="224">
        <f t="shared" ref="W16:W25" si="0">SUM(I16:V16)</f>
        <v>0</v>
      </c>
      <c r="Y16" s="12"/>
      <c r="Z16" s="12"/>
      <c r="AA16" s="12"/>
      <c r="AB16" s="12"/>
      <c r="AC16" s="12"/>
      <c r="AD16" s="12"/>
      <c r="AE16" s="12"/>
      <c r="AF16" s="12"/>
      <c r="AG16" s="12"/>
      <c r="AH16" s="12"/>
      <c r="AI16" s="12"/>
      <c r="AJ16" s="12"/>
      <c r="AK16" s="12"/>
      <c r="AL16" s="12"/>
      <c r="AM16" s="12"/>
      <c r="AN16" s="12"/>
      <c r="AO16" s="12"/>
      <c r="AP16" s="12"/>
      <c r="AQ16" s="12"/>
      <c r="AR16" s="12"/>
      <c r="AS16" s="12"/>
    </row>
    <row r="17" spans="2:45" s="9" customFormat="1">
      <c r="B17" s="225" t="s">
        <v>46</v>
      </c>
      <c r="C17" s="225">
        <v>1.47E-2</v>
      </c>
      <c r="D17" s="218"/>
      <c r="E17" s="219">
        <v>40603</v>
      </c>
      <c r="F17" s="220">
        <v>2011</v>
      </c>
      <c r="G17" s="221" t="s">
        <v>65</v>
      </c>
      <c r="H17" s="222">
        <f>C$15/12</f>
        <v>1.225E-3</v>
      </c>
      <c r="I17" s="223">
        <f>SUM('1.  LRAMVA Summary'!D$53:D$54)*(MONTH($E17)-1)/12*$H17</f>
        <v>0</v>
      </c>
      <c r="J17" s="223">
        <f>SUM('1.  LRAMVA Summary'!E$53:E$54)*(MONTH($E17)-1)/12*$H17</f>
        <v>0</v>
      </c>
      <c r="K17" s="223">
        <f>SUM('1.  LRAMVA Summary'!F$53:F$54)*(MONTH($E17)-1)/12*$H17</f>
        <v>0</v>
      </c>
      <c r="L17" s="223">
        <f>SUM('1.  LRAMVA Summary'!G$53:G$54)*(MONTH($E17)-1)/12*$H17</f>
        <v>0</v>
      </c>
      <c r="M17" s="223">
        <f>SUM('1.  LRAMVA Summary'!H$53:H$54)*(MONTH($E17)-1)/12*$H17</f>
        <v>0</v>
      </c>
      <c r="N17" s="223">
        <f>SUM('1.  LRAMVA Summary'!I$53:I$54)*(MONTH($E17)-1)/12*$H17</f>
        <v>0</v>
      </c>
      <c r="O17" s="223">
        <f>SUM('1.  LRAMVA Summary'!J$53:J$54)*(MONTH($E17)-1)/12*$H17</f>
        <v>0</v>
      </c>
      <c r="P17" s="223">
        <f>SUM('1.  LRAMVA Summary'!K$53:K$54)*(MONTH($E17)-1)/12*$H17</f>
        <v>0</v>
      </c>
      <c r="Q17" s="223">
        <f>SUM('1.  LRAMVA Summary'!L$53:L$54)*(MONTH($E17)-1)/12*$H17</f>
        <v>0</v>
      </c>
      <c r="R17" s="223">
        <f>SUM('1.  LRAMVA Summary'!M$53:M$54)*(MONTH($E17)-1)/12*$H17</f>
        <v>0</v>
      </c>
      <c r="S17" s="223">
        <f>SUM('1.  LRAMVA Summary'!N$53:N$54)*(MONTH($E17)-1)/12*$H17</f>
        <v>0</v>
      </c>
      <c r="T17" s="223">
        <f>SUM('1.  LRAMVA Summary'!O$53:O$54)*(MONTH($E17)-1)/12*$H17</f>
        <v>0</v>
      </c>
      <c r="U17" s="223">
        <f>SUM('1.  LRAMVA Summary'!P$53:P$54)*(MONTH($E17)-1)/12*$H17</f>
        <v>0</v>
      </c>
      <c r="V17" s="223">
        <f>SUM('1.  LRAMVA Summary'!Q$53:Q$54)*(MONTH($E17)-1)/12*$H17</f>
        <v>0</v>
      </c>
      <c r="W17" s="224">
        <f>SUM(I17:V17)</f>
        <v>0</v>
      </c>
      <c r="Y17" s="12"/>
      <c r="Z17" s="12"/>
      <c r="AA17" s="12"/>
      <c r="AB17" s="12"/>
      <c r="AC17" s="12"/>
      <c r="AD17" s="12"/>
      <c r="AE17" s="12"/>
      <c r="AF17" s="12"/>
      <c r="AG17" s="12"/>
      <c r="AH17" s="12"/>
      <c r="AI17" s="12"/>
      <c r="AJ17" s="12"/>
      <c r="AK17" s="12"/>
      <c r="AL17" s="12"/>
      <c r="AM17" s="12"/>
      <c r="AN17" s="12"/>
      <c r="AO17" s="12"/>
      <c r="AP17" s="12"/>
      <c r="AQ17" s="12"/>
      <c r="AR17" s="12"/>
      <c r="AS17" s="12"/>
    </row>
    <row r="18" spans="2:45" s="9" customFormat="1">
      <c r="B18" s="225" t="s">
        <v>47</v>
      </c>
      <c r="C18" s="225">
        <v>1.47E-2</v>
      </c>
      <c r="D18" s="218"/>
      <c r="E18" s="226">
        <v>40634</v>
      </c>
      <c r="F18" s="220">
        <v>2011</v>
      </c>
      <c r="G18" s="227" t="s">
        <v>66</v>
      </c>
      <c r="H18" s="222">
        <f>C$16/12</f>
        <v>1.225E-3</v>
      </c>
      <c r="I18" s="223">
        <f>SUM('1.  LRAMVA Summary'!D$53:D$54)*(MONTH($E18)-1)/12*$H18</f>
        <v>0</v>
      </c>
      <c r="J18" s="223">
        <f>SUM('1.  LRAMVA Summary'!E$53:E$54)*(MONTH($E18)-1)/12*$H18</f>
        <v>0</v>
      </c>
      <c r="K18" s="223">
        <f>SUM('1.  LRAMVA Summary'!F$53:F$54)*(MONTH($E18)-1)/12*$H18</f>
        <v>0</v>
      </c>
      <c r="L18" s="223">
        <f>SUM('1.  LRAMVA Summary'!G$53:G$54)*(MONTH($E18)-1)/12*$H18</f>
        <v>0</v>
      </c>
      <c r="M18" s="223">
        <f>SUM('1.  LRAMVA Summary'!H$53:H$54)*(MONTH($E18)-1)/12*$H18</f>
        <v>0</v>
      </c>
      <c r="N18" s="223">
        <f>SUM('1.  LRAMVA Summary'!I$53:I$54)*(MONTH($E18)-1)/12*$H18</f>
        <v>0</v>
      </c>
      <c r="O18" s="223">
        <f>SUM('1.  LRAMVA Summary'!J$53:J$54)*(MONTH($E18)-1)/12*$H18</f>
        <v>0</v>
      </c>
      <c r="P18" s="223">
        <f>SUM('1.  LRAMVA Summary'!K$53:K$54)*(MONTH($E18)-1)/12*$H18</f>
        <v>0</v>
      </c>
      <c r="Q18" s="223">
        <f>SUM('1.  LRAMVA Summary'!L$53:L$54)*(MONTH($E18)-1)/12*$H18</f>
        <v>0</v>
      </c>
      <c r="R18" s="223">
        <f>SUM('1.  LRAMVA Summary'!M$53:M$54)*(MONTH($E18)-1)/12*$H18</f>
        <v>0</v>
      </c>
      <c r="S18" s="223">
        <f>SUM('1.  LRAMVA Summary'!N$53:N$54)*(MONTH($E18)-1)/12*$H18</f>
        <v>0</v>
      </c>
      <c r="T18" s="223">
        <f>SUM('1.  LRAMVA Summary'!O$53:O$54)*(MONTH($E18)-1)/12*$H18</f>
        <v>0</v>
      </c>
      <c r="U18" s="223">
        <f>SUM('1.  LRAMVA Summary'!P$53:P$54)*(MONTH($E18)-1)/12*$H18</f>
        <v>0</v>
      </c>
      <c r="V18" s="223">
        <f>SUM('1.  LRAMVA Summary'!Q$53:Q$54)*(MONTH($E18)-1)/12*$H18</f>
        <v>0</v>
      </c>
      <c r="W18" s="224">
        <f>SUM(I18:V18)</f>
        <v>0</v>
      </c>
      <c r="Y18" s="12"/>
      <c r="Z18" s="12"/>
      <c r="AA18" s="12"/>
      <c r="AB18" s="12"/>
      <c r="AC18" s="12"/>
      <c r="AD18" s="12"/>
      <c r="AE18" s="12"/>
      <c r="AF18" s="12"/>
      <c r="AG18" s="12"/>
      <c r="AH18" s="12"/>
      <c r="AI18" s="12"/>
      <c r="AJ18" s="12"/>
      <c r="AK18" s="12"/>
      <c r="AL18" s="12"/>
      <c r="AM18" s="12"/>
      <c r="AN18" s="12"/>
      <c r="AO18" s="12"/>
      <c r="AP18" s="12"/>
      <c r="AQ18" s="12"/>
      <c r="AR18" s="12"/>
      <c r="AS18" s="12"/>
    </row>
    <row r="19" spans="2:45" s="9" customFormat="1">
      <c r="B19" s="225" t="s">
        <v>48</v>
      </c>
      <c r="C19" s="225">
        <v>1.47E-2</v>
      </c>
      <c r="D19" s="218"/>
      <c r="E19" s="226">
        <v>40664</v>
      </c>
      <c r="F19" s="220">
        <v>2011</v>
      </c>
      <c r="G19" s="227" t="s">
        <v>66</v>
      </c>
      <c r="H19" s="222">
        <f>C$16/12</f>
        <v>1.225E-3</v>
      </c>
      <c r="I19" s="223">
        <f>SUM('1.  LRAMVA Summary'!D$53:D$54)*(MONTH($E19)-1)/12*$H19</f>
        <v>0</v>
      </c>
      <c r="J19" s="223">
        <f>SUM('1.  LRAMVA Summary'!E$53:E$54)*(MONTH($E19)-1)/12*$H19</f>
        <v>0</v>
      </c>
      <c r="K19" s="223">
        <f>SUM('1.  LRAMVA Summary'!F$53:F$54)*(MONTH($E19)-1)/12*$H19</f>
        <v>0</v>
      </c>
      <c r="L19" s="223">
        <f>SUM('1.  LRAMVA Summary'!G$53:G$54)*(MONTH($E19)-1)/12*$H19</f>
        <v>0</v>
      </c>
      <c r="M19" s="223">
        <f>SUM('1.  LRAMVA Summary'!H$53:H$54)*(MONTH($E19)-1)/12*$H19</f>
        <v>0</v>
      </c>
      <c r="N19" s="223">
        <f>SUM('1.  LRAMVA Summary'!I$53:I$54)*(MONTH($E19)-1)/12*$H19</f>
        <v>0</v>
      </c>
      <c r="O19" s="223">
        <f>SUM('1.  LRAMVA Summary'!J$53:J$54)*(MONTH($E19)-1)/12*$H19</f>
        <v>0</v>
      </c>
      <c r="P19" s="223">
        <f>SUM('1.  LRAMVA Summary'!K$53:K$54)*(MONTH($E19)-1)/12*$H19</f>
        <v>0</v>
      </c>
      <c r="Q19" s="223">
        <f>SUM('1.  LRAMVA Summary'!L$53:L$54)*(MONTH($E19)-1)/12*$H19</f>
        <v>0</v>
      </c>
      <c r="R19" s="223">
        <f>SUM('1.  LRAMVA Summary'!M$53:M$54)*(MONTH($E19)-1)/12*$H19</f>
        <v>0</v>
      </c>
      <c r="S19" s="223">
        <f>SUM('1.  LRAMVA Summary'!N$53:N$54)*(MONTH($E19)-1)/12*$H19</f>
        <v>0</v>
      </c>
      <c r="T19" s="223">
        <f>SUM('1.  LRAMVA Summary'!O$53:O$54)*(MONTH($E19)-1)/12*$H19</f>
        <v>0</v>
      </c>
      <c r="U19" s="223">
        <f>SUM('1.  LRAMVA Summary'!P$53:P$54)*(MONTH($E19)-1)/12*$H19</f>
        <v>0</v>
      </c>
      <c r="V19" s="223">
        <f>SUM('1.  LRAMVA Summary'!Q$53:Q$54)*(MONTH($E19)-1)/12*$H19</f>
        <v>0</v>
      </c>
      <c r="W19" s="224">
        <f t="shared" si="0"/>
        <v>0</v>
      </c>
      <c r="Y19" s="12"/>
      <c r="Z19" s="12"/>
      <c r="AA19" s="12"/>
      <c r="AB19" s="12"/>
      <c r="AC19" s="12"/>
      <c r="AD19" s="12"/>
      <c r="AE19" s="12"/>
      <c r="AF19" s="12"/>
      <c r="AG19" s="12"/>
      <c r="AH19" s="12"/>
      <c r="AI19" s="12"/>
      <c r="AJ19" s="12"/>
      <c r="AK19" s="12"/>
      <c r="AL19" s="12"/>
      <c r="AM19" s="12"/>
      <c r="AN19" s="12"/>
      <c r="AO19" s="12"/>
      <c r="AP19" s="12"/>
      <c r="AQ19" s="12"/>
      <c r="AR19" s="12"/>
      <c r="AS19" s="12"/>
    </row>
    <row r="20" spans="2:45" s="9" customFormat="1">
      <c r="B20" s="225" t="s">
        <v>49</v>
      </c>
      <c r="C20" s="225">
        <v>1.47E-2</v>
      </c>
      <c r="D20" s="218"/>
      <c r="E20" s="226">
        <v>40695</v>
      </c>
      <c r="F20" s="220">
        <v>2011</v>
      </c>
      <c r="G20" s="227" t="s">
        <v>66</v>
      </c>
      <c r="H20" s="222">
        <f>C$16/12</f>
        <v>1.225E-3</v>
      </c>
      <c r="I20" s="223">
        <f>SUM('1.  LRAMVA Summary'!D$53:D$54)*(MONTH($E20)-1)/12*$H20</f>
        <v>0</v>
      </c>
      <c r="J20" s="223">
        <f>SUM('1.  LRAMVA Summary'!E$53:E$54)*(MONTH($E20)-1)/12*$H20</f>
        <v>0</v>
      </c>
      <c r="K20" s="223">
        <f>SUM('1.  LRAMVA Summary'!F$53:F$54)*(MONTH($E20)-1)/12*$H20</f>
        <v>0</v>
      </c>
      <c r="L20" s="223">
        <f>SUM('1.  LRAMVA Summary'!G$53:G$54)*(MONTH($E20)-1)/12*$H20</f>
        <v>0</v>
      </c>
      <c r="M20" s="223">
        <f>SUM('1.  LRAMVA Summary'!H$53:H$54)*(MONTH($E20)-1)/12*$H20</f>
        <v>0</v>
      </c>
      <c r="N20" s="223">
        <f>SUM('1.  LRAMVA Summary'!I$53:I$54)*(MONTH($E20)-1)/12*$H20</f>
        <v>0</v>
      </c>
      <c r="O20" s="223">
        <f>SUM('1.  LRAMVA Summary'!J$53:J$54)*(MONTH($E20)-1)/12*$H20</f>
        <v>0</v>
      </c>
      <c r="P20" s="223">
        <f>SUM('1.  LRAMVA Summary'!K$53:K$54)*(MONTH($E20)-1)/12*$H20</f>
        <v>0</v>
      </c>
      <c r="Q20" s="223">
        <f>SUM('1.  LRAMVA Summary'!L$53:L$54)*(MONTH($E20)-1)/12*$H20</f>
        <v>0</v>
      </c>
      <c r="R20" s="223">
        <f>SUM('1.  LRAMVA Summary'!M$53:M$54)*(MONTH($E20)-1)/12*$H20</f>
        <v>0</v>
      </c>
      <c r="S20" s="223">
        <f>SUM('1.  LRAMVA Summary'!N$53:N$54)*(MONTH($E20)-1)/12*$H20</f>
        <v>0</v>
      </c>
      <c r="T20" s="223">
        <f>SUM('1.  LRAMVA Summary'!O$53:O$54)*(MONTH($E20)-1)/12*$H20</f>
        <v>0</v>
      </c>
      <c r="U20" s="223">
        <f>SUM('1.  LRAMVA Summary'!P$53:P$54)*(MONTH($E20)-1)/12*$H20</f>
        <v>0</v>
      </c>
      <c r="V20" s="223">
        <f>SUM('1.  LRAMVA Summary'!Q$53:Q$54)*(MONTH($E20)-1)/12*$H20</f>
        <v>0</v>
      </c>
      <c r="W20" s="224">
        <f t="shared" si="0"/>
        <v>0</v>
      </c>
      <c r="Y20" s="12"/>
      <c r="Z20" s="12"/>
      <c r="AA20" s="12"/>
      <c r="AB20" s="12"/>
      <c r="AC20" s="12"/>
      <c r="AD20" s="12"/>
      <c r="AE20" s="12"/>
      <c r="AF20" s="12"/>
      <c r="AG20" s="12"/>
      <c r="AH20" s="12"/>
      <c r="AI20" s="12"/>
      <c r="AJ20" s="12"/>
      <c r="AK20" s="12"/>
      <c r="AL20" s="12"/>
      <c r="AM20" s="12"/>
      <c r="AN20" s="12"/>
      <c r="AO20" s="12"/>
      <c r="AP20" s="12"/>
      <c r="AQ20" s="12"/>
      <c r="AR20" s="12"/>
      <c r="AS20" s="12"/>
    </row>
    <row r="21" spans="2:45" s="9" customFormat="1">
      <c r="B21" s="225" t="s">
        <v>50</v>
      </c>
      <c r="C21" s="225">
        <v>1.47E-2</v>
      </c>
      <c r="D21" s="218"/>
      <c r="E21" s="226">
        <v>40725</v>
      </c>
      <c r="F21" s="220">
        <v>2011</v>
      </c>
      <c r="G21" s="227" t="s">
        <v>68</v>
      </c>
      <c r="H21" s="222">
        <f>C$17/12</f>
        <v>1.225E-3</v>
      </c>
      <c r="I21" s="223">
        <f>SUM('1.  LRAMVA Summary'!D$53:D$54)*(MONTH($E21)-1)/12*$H21</f>
        <v>0</v>
      </c>
      <c r="J21" s="223">
        <f>SUM('1.  LRAMVA Summary'!E$53:E$54)*(MONTH($E21)-1)/12*$H21</f>
        <v>0</v>
      </c>
      <c r="K21" s="223">
        <f>SUM('1.  LRAMVA Summary'!F$53:F$54)*(MONTH($E21)-1)/12*$H21</f>
        <v>0</v>
      </c>
      <c r="L21" s="223">
        <f>SUM('1.  LRAMVA Summary'!G$53:G$54)*(MONTH($E21)-1)/12*$H21</f>
        <v>0</v>
      </c>
      <c r="M21" s="223">
        <f>SUM('1.  LRAMVA Summary'!H$53:H$54)*(MONTH($E21)-1)/12*$H21</f>
        <v>0</v>
      </c>
      <c r="N21" s="223">
        <f>SUM('1.  LRAMVA Summary'!I$53:I$54)*(MONTH($E21)-1)/12*$H21</f>
        <v>0</v>
      </c>
      <c r="O21" s="223">
        <f>SUM('1.  LRAMVA Summary'!J$53:J$54)*(MONTH($E21)-1)/12*$H21</f>
        <v>0</v>
      </c>
      <c r="P21" s="223">
        <f>SUM('1.  LRAMVA Summary'!K$53:K$54)*(MONTH($E21)-1)/12*$H21</f>
        <v>0</v>
      </c>
      <c r="Q21" s="223">
        <f>SUM('1.  LRAMVA Summary'!L$53:L$54)*(MONTH($E21)-1)/12*$H21</f>
        <v>0</v>
      </c>
      <c r="R21" s="223">
        <f>SUM('1.  LRAMVA Summary'!M$53:M$54)*(MONTH($E21)-1)/12*$H21</f>
        <v>0</v>
      </c>
      <c r="S21" s="223">
        <f>SUM('1.  LRAMVA Summary'!N$53:N$54)*(MONTH($E21)-1)/12*$H21</f>
        <v>0</v>
      </c>
      <c r="T21" s="223">
        <f>SUM('1.  LRAMVA Summary'!O$53:O$54)*(MONTH($E21)-1)/12*$H21</f>
        <v>0</v>
      </c>
      <c r="U21" s="223">
        <f>SUM('1.  LRAMVA Summary'!P$53:P$54)*(MONTH($E21)-1)/12*$H21</f>
        <v>0</v>
      </c>
      <c r="V21" s="223">
        <f>SUM('1.  LRAMVA Summary'!Q$53:Q$54)*(MONTH($E21)-1)/12*$H21</f>
        <v>0</v>
      </c>
      <c r="W21" s="224">
        <f t="shared" si="0"/>
        <v>0</v>
      </c>
      <c r="Y21" s="12"/>
      <c r="Z21" s="12"/>
      <c r="AA21" s="12"/>
      <c r="AB21" s="12"/>
      <c r="AC21" s="12"/>
      <c r="AD21" s="12"/>
      <c r="AE21" s="12"/>
      <c r="AF21" s="12"/>
      <c r="AG21" s="12"/>
      <c r="AH21" s="12"/>
      <c r="AI21" s="12"/>
      <c r="AJ21" s="12"/>
      <c r="AK21" s="12"/>
      <c r="AL21" s="12"/>
      <c r="AM21" s="12"/>
      <c r="AN21" s="12"/>
      <c r="AO21" s="12"/>
      <c r="AP21" s="12"/>
      <c r="AQ21" s="12"/>
      <c r="AR21" s="12"/>
      <c r="AS21" s="12"/>
    </row>
    <row r="22" spans="2:45" s="9" customFormat="1">
      <c r="B22" s="225" t="s">
        <v>51</v>
      </c>
      <c r="C22" s="225">
        <v>1.47E-2</v>
      </c>
      <c r="D22" s="218"/>
      <c r="E22" s="226">
        <v>40756</v>
      </c>
      <c r="F22" s="220">
        <v>2011</v>
      </c>
      <c r="G22" s="227" t="s">
        <v>68</v>
      </c>
      <c r="H22" s="222">
        <f>C$17/12</f>
        <v>1.225E-3</v>
      </c>
      <c r="I22" s="223">
        <f>SUM('1.  LRAMVA Summary'!D$53:D$54)*(MONTH($E22)-1)/12*$H22</f>
        <v>0</v>
      </c>
      <c r="J22" s="223">
        <f>SUM('1.  LRAMVA Summary'!E$53:E$54)*(MONTH($E22)-1)/12*$H22</f>
        <v>0</v>
      </c>
      <c r="K22" s="223">
        <f>SUM('1.  LRAMVA Summary'!F$53:F$54)*(MONTH($E22)-1)/12*$H22</f>
        <v>0</v>
      </c>
      <c r="L22" s="223">
        <f>SUM('1.  LRAMVA Summary'!G$53:G$54)*(MONTH($E22)-1)/12*$H22</f>
        <v>0</v>
      </c>
      <c r="M22" s="223">
        <f>SUM('1.  LRAMVA Summary'!H$53:H$54)*(MONTH($E22)-1)/12*$H22</f>
        <v>0</v>
      </c>
      <c r="N22" s="223">
        <f>SUM('1.  LRAMVA Summary'!I$53:I$54)*(MONTH($E22)-1)/12*$H22</f>
        <v>0</v>
      </c>
      <c r="O22" s="223">
        <f>SUM('1.  LRAMVA Summary'!J$53:J$54)*(MONTH($E22)-1)/12*$H22</f>
        <v>0</v>
      </c>
      <c r="P22" s="223">
        <f>SUM('1.  LRAMVA Summary'!K$53:K$54)*(MONTH($E22)-1)/12*$H22</f>
        <v>0</v>
      </c>
      <c r="Q22" s="223">
        <f>SUM('1.  LRAMVA Summary'!L$53:L$54)*(MONTH($E22)-1)/12*$H22</f>
        <v>0</v>
      </c>
      <c r="R22" s="223">
        <f>SUM('1.  LRAMVA Summary'!M$53:M$54)*(MONTH($E22)-1)/12*$H22</f>
        <v>0</v>
      </c>
      <c r="S22" s="223">
        <f>SUM('1.  LRAMVA Summary'!N$53:N$54)*(MONTH($E22)-1)/12*$H22</f>
        <v>0</v>
      </c>
      <c r="T22" s="223">
        <f>SUM('1.  LRAMVA Summary'!O$53:O$54)*(MONTH($E22)-1)/12*$H22</f>
        <v>0</v>
      </c>
      <c r="U22" s="223">
        <f>SUM('1.  LRAMVA Summary'!P$53:P$54)*(MONTH($E22)-1)/12*$H22</f>
        <v>0</v>
      </c>
      <c r="V22" s="223">
        <f>SUM('1.  LRAMVA Summary'!Q$53:Q$54)*(MONTH($E22)-1)/12*$H22</f>
        <v>0</v>
      </c>
      <c r="W22" s="224">
        <f t="shared" si="0"/>
        <v>0</v>
      </c>
      <c r="Y22" s="12"/>
      <c r="Z22" s="12"/>
      <c r="AA22" s="12"/>
      <c r="AB22" s="12"/>
      <c r="AC22" s="12"/>
      <c r="AD22" s="12"/>
      <c r="AE22" s="12"/>
      <c r="AF22" s="12"/>
      <c r="AG22" s="12"/>
      <c r="AH22" s="12"/>
      <c r="AI22" s="12"/>
      <c r="AJ22" s="12"/>
      <c r="AK22" s="12"/>
      <c r="AL22" s="12"/>
      <c r="AM22" s="12"/>
      <c r="AN22" s="12"/>
      <c r="AO22" s="12"/>
      <c r="AP22" s="12"/>
      <c r="AQ22" s="12"/>
      <c r="AR22" s="12"/>
      <c r="AS22" s="12"/>
    </row>
    <row r="23" spans="2:45" s="9" customFormat="1">
      <c r="B23" s="225" t="s">
        <v>52</v>
      </c>
      <c r="C23" s="225">
        <v>1.47E-2</v>
      </c>
      <c r="D23" s="218"/>
      <c r="E23" s="226">
        <v>40787</v>
      </c>
      <c r="F23" s="220">
        <v>2011</v>
      </c>
      <c r="G23" s="227" t="s">
        <v>68</v>
      </c>
      <c r="H23" s="222">
        <f>C$17/12</f>
        <v>1.225E-3</v>
      </c>
      <c r="I23" s="223">
        <f>SUM('1.  LRAMVA Summary'!D$53:D$54)*(MONTH($E23)-1)/12*$H23</f>
        <v>0</v>
      </c>
      <c r="J23" s="223">
        <f>SUM('1.  LRAMVA Summary'!E$53:E$54)*(MONTH($E23)-1)/12*$H23</f>
        <v>0</v>
      </c>
      <c r="K23" s="223">
        <f>SUM('1.  LRAMVA Summary'!F$53:F$54)*(MONTH($E23)-1)/12*$H23</f>
        <v>0</v>
      </c>
      <c r="L23" s="223">
        <f>SUM('1.  LRAMVA Summary'!G$53:G$54)*(MONTH($E23)-1)/12*$H23</f>
        <v>0</v>
      </c>
      <c r="M23" s="223">
        <f>SUM('1.  LRAMVA Summary'!H$53:H$54)*(MONTH($E23)-1)/12*$H23</f>
        <v>0</v>
      </c>
      <c r="N23" s="223">
        <f>SUM('1.  LRAMVA Summary'!I$53:I$54)*(MONTH($E23)-1)/12*$H23</f>
        <v>0</v>
      </c>
      <c r="O23" s="223">
        <f>SUM('1.  LRAMVA Summary'!J$53:J$54)*(MONTH($E23)-1)/12*$H23</f>
        <v>0</v>
      </c>
      <c r="P23" s="223">
        <f>SUM('1.  LRAMVA Summary'!K$53:K$54)*(MONTH($E23)-1)/12*$H23</f>
        <v>0</v>
      </c>
      <c r="Q23" s="223">
        <f>SUM('1.  LRAMVA Summary'!L$53:L$54)*(MONTH($E23)-1)/12*$H23</f>
        <v>0</v>
      </c>
      <c r="R23" s="223">
        <f>SUM('1.  LRAMVA Summary'!M$53:M$54)*(MONTH($E23)-1)/12*$H23</f>
        <v>0</v>
      </c>
      <c r="S23" s="223">
        <f>SUM('1.  LRAMVA Summary'!N$53:N$54)*(MONTH($E23)-1)/12*$H23</f>
        <v>0</v>
      </c>
      <c r="T23" s="223">
        <f>SUM('1.  LRAMVA Summary'!O$53:O$54)*(MONTH($E23)-1)/12*$H23</f>
        <v>0</v>
      </c>
      <c r="U23" s="223">
        <f>SUM('1.  LRAMVA Summary'!P$53:P$54)*(MONTH($E23)-1)/12*$H23</f>
        <v>0</v>
      </c>
      <c r="V23" s="223">
        <f>SUM('1.  LRAMVA Summary'!Q$53:Q$54)*(MONTH($E23)-1)/12*$H23</f>
        <v>0</v>
      </c>
      <c r="W23" s="224">
        <f t="shared" si="0"/>
        <v>0</v>
      </c>
      <c r="Y23" s="12"/>
      <c r="Z23" s="12"/>
      <c r="AA23" s="12"/>
      <c r="AB23" s="12"/>
      <c r="AC23" s="12"/>
      <c r="AD23" s="12"/>
      <c r="AE23" s="12"/>
      <c r="AF23" s="12"/>
      <c r="AG23" s="12"/>
      <c r="AH23" s="12"/>
      <c r="AI23" s="12"/>
      <c r="AJ23" s="12"/>
      <c r="AK23" s="12"/>
      <c r="AL23" s="12"/>
      <c r="AM23" s="12"/>
      <c r="AN23" s="12"/>
      <c r="AO23" s="12"/>
      <c r="AP23" s="12"/>
      <c r="AQ23" s="12"/>
      <c r="AR23" s="12"/>
      <c r="AS23" s="12"/>
    </row>
    <row r="24" spans="2:45" s="9" customFormat="1">
      <c r="B24" s="225" t="s">
        <v>53</v>
      </c>
      <c r="C24" s="225">
        <v>1.47E-2</v>
      </c>
      <c r="D24" s="218"/>
      <c r="E24" s="226">
        <v>40817</v>
      </c>
      <c r="F24" s="220">
        <v>2011</v>
      </c>
      <c r="G24" s="227" t="s">
        <v>69</v>
      </c>
      <c r="H24" s="222">
        <f>C$18/12</f>
        <v>1.225E-3</v>
      </c>
      <c r="I24" s="223">
        <f>SUM('1.  LRAMVA Summary'!D$53:D$54)*(MONTH($E24)-1)/12*$H24</f>
        <v>0</v>
      </c>
      <c r="J24" s="223">
        <f>SUM('1.  LRAMVA Summary'!E$53:E$54)*(MONTH($E24)-1)/12*$H24</f>
        <v>0</v>
      </c>
      <c r="K24" s="223">
        <f>SUM('1.  LRAMVA Summary'!F$53:F$54)*(MONTH($E24)-1)/12*$H24</f>
        <v>0</v>
      </c>
      <c r="L24" s="223">
        <f>SUM('1.  LRAMVA Summary'!G$53:G$54)*(MONTH($E24)-1)/12*$H24</f>
        <v>0</v>
      </c>
      <c r="M24" s="223">
        <f>SUM('1.  LRAMVA Summary'!H$53:H$54)*(MONTH($E24)-1)/12*$H24</f>
        <v>0</v>
      </c>
      <c r="N24" s="223">
        <f>SUM('1.  LRAMVA Summary'!I$53:I$54)*(MONTH($E24)-1)/12*$H24</f>
        <v>0</v>
      </c>
      <c r="O24" s="223">
        <f>SUM('1.  LRAMVA Summary'!J$53:J$54)*(MONTH($E24)-1)/12*$H24</f>
        <v>0</v>
      </c>
      <c r="P24" s="223">
        <f>SUM('1.  LRAMVA Summary'!K$53:K$54)*(MONTH($E24)-1)/12*$H24</f>
        <v>0</v>
      </c>
      <c r="Q24" s="223">
        <f>SUM('1.  LRAMVA Summary'!L$53:L$54)*(MONTH($E24)-1)/12*$H24</f>
        <v>0</v>
      </c>
      <c r="R24" s="223">
        <f>SUM('1.  LRAMVA Summary'!M$53:M$54)*(MONTH($E24)-1)/12*$H24</f>
        <v>0</v>
      </c>
      <c r="S24" s="223">
        <f>SUM('1.  LRAMVA Summary'!N$53:N$54)*(MONTH($E24)-1)/12*$H24</f>
        <v>0</v>
      </c>
      <c r="T24" s="223">
        <f>SUM('1.  LRAMVA Summary'!O$53:O$54)*(MONTH($E24)-1)/12*$H24</f>
        <v>0</v>
      </c>
      <c r="U24" s="223">
        <f>SUM('1.  LRAMVA Summary'!P$53:P$54)*(MONTH($E24)-1)/12*$H24</f>
        <v>0</v>
      </c>
      <c r="V24" s="223">
        <f>SUM('1.  LRAMVA Summary'!Q$53:Q$54)*(MONTH($E24)-1)/12*$H24</f>
        <v>0</v>
      </c>
      <c r="W24" s="224">
        <f t="shared" si="0"/>
        <v>0</v>
      </c>
      <c r="Y24" s="12"/>
      <c r="Z24" s="12"/>
      <c r="AA24" s="12"/>
      <c r="AB24" s="12"/>
      <c r="AC24" s="12"/>
      <c r="AD24" s="12"/>
      <c r="AE24" s="12"/>
      <c r="AF24" s="12"/>
      <c r="AG24" s="12"/>
      <c r="AH24" s="12"/>
      <c r="AI24" s="12"/>
      <c r="AJ24" s="12"/>
      <c r="AK24" s="12"/>
      <c r="AL24" s="12"/>
      <c r="AM24" s="12"/>
      <c r="AN24" s="12"/>
      <c r="AO24" s="12"/>
      <c r="AP24" s="12"/>
      <c r="AQ24" s="12"/>
      <c r="AR24" s="12"/>
      <c r="AS24" s="12"/>
    </row>
    <row r="25" spans="2:45" s="9" customFormat="1">
      <c r="B25" s="225" t="s">
        <v>54</v>
      </c>
      <c r="C25" s="225">
        <v>1.47E-2</v>
      </c>
      <c r="D25" s="218"/>
      <c r="E25" s="226">
        <v>40848</v>
      </c>
      <c r="F25" s="220">
        <v>2011</v>
      </c>
      <c r="G25" s="227" t="s">
        <v>69</v>
      </c>
      <c r="H25" s="222">
        <f>C$18/12</f>
        <v>1.225E-3</v>
      </c>
      <c r="I25" s="223">
        <f>SUM('1.  LRAMVA Summary'!D$53:D$54)*(MONTH($E25)-1)/12*$H25</f>
        <v>0</v>
      </c>
      <c r="J25" s="223">
        <f>SUM('1.  LRAMVA Summary'!E$53:E$54)*(MONTH($E25)-1)/12*$H25</f>
        <v>0</v>
      </c>
      <c r="K25" s="223">
        <f>SUM('1.  LRAMVA Summary'!F$53:F$54)*(MONTH($E25)-1)/12*$H25</f>
        <v>0</v>
      </c>
      <c r="L25" s="223">
        <f>SUM('1.  LRAMVA Summary'!G$53:G$54)*(MONTH($E25)-1)/12*$H25</f>
        <v>0</v>
      </c>
      <c r="M25" s="223">
        <f>SUM('1.  LRAMVA Summary'!H$53:H$54)*(MONTH($E25)-1)/12*$H25</f>
        <v>0</v>
      </c>
      <c r="N25" s="223">
        <f>SUM('1.  LRAMVA Summary'!I$53:I$54)*(MONTH($E25)-1)/12*$H25</f>
        <v>0</v>
      </c>
      <c r="O25" s="223">
        <f>SUM('1.  LRAMVA Summary'!J$53:J$54)*(MONTH($E25)-1)/12*$H25</f>
        <v>0</v>
      </c>
      <c r="P25" s="223">
        <f>SUM('1.  LRAMVA Summary'!K$53:K$54)*(MONTH($E25)-1)/12*$H25</f>
        <v>0</v>
      </c>
      <c r="Q25" s="223">
        <f>SUM('1.  LRAMVA Summary'!L$53:L$54)*(MONTH($E25)-1)/12*$H25</f>
        <v>0</v>
      </c>
      <c r="R25" s="223">
        <f>SUM('1.  LRAMVA Summary'!M$53:M$54)*(MONTH($E25)-1)/12*$H25</f>
        <v>0</v>
      </c>
      <c r="S25" s="223">
        <f>SUM('1.  LRAMVA Summary'!N$53:N$54)*(MONTH($E25)-1)/12*$H25</f>
        <v>0</v>
      </c>
      <c r="T25" s="223">
        <f>SUM('1.  LRAMVA Summary'!O$53:O$54)*(MONTH($E25)-1)/12*$H25</f>
        <v>0</v>
      </c>
      <c r="U25" s="223">
        <f>SUM('1.  LRAMVA Summary'!P$53:P$54)*(MONTH($E25)-1)/12*$H25</f>
        <v>0</v>
      </c>
      <c r="V25" s="223">
        <f>SUM('1.  LRAMVA Summary'!Q$53:Q$54)*(MONTH($E25)-1)/12*$H25</f>
        <v>0</v>
      </c>
      <c r="W25" s="224">
        <f t="shared" si="0"/>
        <v>0</v>
      </c>
      <c r="Y25" s="12"/>
      <c r="Z25" s="12"/>
      <c r="AA25" s="12"/>
      <c r="AB25" s="12"/>
      <c r="AC25" s="12"/>
      <c r="AD25" s="12"/>
      <c r="AE25" s="12"/>
      <c r="AF25" s="12"/>
      <c r="AG25" s="12"/>
      <c r="AH25" s="12"/>
      <c r="AI25" s="12"/>
      <c r="AJ25" s="12"/>
      <c r="AK25" s="12"/>
      <c r="AL25" s="12"/>
      <c r="AM25" s="12"/>
      <c r="AN25" s="12"/>
      <c r="AO25" s="12"/>
      <c r="AP25" s="12"/>
      <c r="AQ25" s="12"/>
      <c r="AR25" s="12"/>
      <c r="AS25" s="12"/>
    </row>
    <row r="26" spans="2:45" s="9" customFormat="1">
      <c r="B26" s="225" t="s">
        <v>55</v>
      </c>
      <c r="C26" s="225">
        <v>1.47E-2</v>
      </c>
      <c r="D26" s="218"/>
      <c r="E26" s="226">
        <v>40878</v>
      </c>
      <c r="F26" s="220">
        <v>2011</v>
      </c>
      <c r="G26" s="227" t="s">
        <v>69</v>
      </c>
      <c r="H26" s="222">
        <f>C$18/12</f>
        <v>1.225E-3</v>
      </c>
      <c r="I26" s="223">
        <f>SUM('1.  LRAMVA Summary'!D$53:D$54)*(MONTH($E26)-1)/12*$H26</f>
        <v>0</v>
      </c>
      <c r="J26" s="223">
        <f>SUM('1.  LRAMVA Summary'!E$53:E$54)*(MONTH($E26)-1)/12*$H26</f>
        <v>0</v>
      </c>
      <c r="K26" s="223">
        <f>SUM('1.  LRAMVA Summary'!F$53:F$54)*(MONTH($E26)-1)/12*$H26</f>
        <v>0</v>
      </c>
      <c r="L26" s="223">
        <f>SUM('1.  LRAMVA Summary'!G$53:G$54)*(MONTH($E26)-1)/12*$H26</f>
        <v>0</v>
      </c>
      <c r="M26" s="223">
        <f>SUM('1.  LRAMVA Summary'!H$53:H$54)*(MONTH($E26)-1)/12*$H26</f>
        <v>0</v>
      </c>
      <c r="N26" s="223">
        <f>SUM('1.  LRAMVA Summary'!I$53:I$54)*(MONTH($E26)-1)/12*$H26</f>
        <v>0</v>
      </c>
      <c r="O26" s="223">
        <f>SUM('1.  LRAMVA Summary'!J$53:J$54)*(MONTH($E26)-1)/12*$H26</f>
        <v>0</v>
      </c>
      <c r="P26" s="223">
        <f>SUM('1.  LRAMVA Summary'!K$53:K$54)*(MONTH($E26)-1)/12*$H26</f>
        <v>0</v>
      </c>
      <c r="Q26" s="223">
        <f>SUM('1.  LRAMVA Summary'!L$53:L$54)*(MONTH($E26)-1)/12*$H26</f>
        <v>0</v>
      </c>
      <c r="R26" s="223">
        <f>SUM('1.  LRAMVA Summary'!M$53:M$54)*(MONTH($E26)-1)/12*$H26</f>
        <v>0</v>
      </c>
      <c r="S26" s="223">
        <f>SUM('1.  LRAMVA Summary'!N$53:N$54)*(MONTH($E26)-1)/12*$H26</f>
        <v>0</v>
      </c>
      <c r="T26" s="223">
        <f>SUM('1.  LRAMVA Summary'!O$53:O$54)*(MONTH($E26)-1)/12*$H26</f>
        <v>0</v>
      </c>
      <c r="U26" s="223">
        <f>SUM('1.  LRAMVA Summary'!P$53:P$54)*(MONTH($E26)-1)/12*$H26</f>
        <v>0</v>
      </c>
      <c r="V26" s="223">
        <f>SUM('1.  LRAMVA Summary'!Q$53:Q$54)*(MONTH($E26)-1)/12*$H26</f>
        <v>0</v>
      </c>
      <c r="W26" s="224">
        <f>SUM(I26:V26)</f>
        <v>0</v>
      </c>
      <c r="Y26" s="12"/>
      <c r="Z26" s="12"/>
      <c r="AA26" s="12"/>
      <c r="AB26" s="12"/>
      <c r="AC26" s="12"/>
      <c r="AD26" s="12"/>
      <c r="AE26" s="12"/>
      <c r="AF26" s="12"/>
      <c r="AG26" s="12"/>
      <c r="AH26" s="12"/>
      <c r="AI26" s="12"/>
      <c r="AJ26" s="12"/>
      <c r="AK26" s="12"/>
      <c r="AL26" s="12"/>
      <c r="AM26" s="12"/>
      <c r="AN26" s="12"/>
      <c r="AO26" s="12"/>
      <c r="AP26" s="12"/>
      <c r="AQ26" s="12"/>
      <c r="AR26" s="12"/>
      <c r="AS26" s="12"/>
    </row>
    <row r="27" spans="2:45" s="9" customFormat="1" ht="15" thickBot="1">
      <c r="B27" s="225" t="s">
        <v>56</v>
      </c>
      <c r="C27" s="225">
        <v>1.47E-2</v>
      </c>
      <c r="D27" s="218"/>
      <c r="E27" s="228" t="s">
        <v>467</v>
      </c>
      <c r="F27" s="228"/>
      <c r="G27" s="229"/>
      <c r="H27" s="230"/>
      <c r="I27" s="231">
        <f>SUM(I15:I26)</f>
        <v>0</v>
      </c>
      <c r="J27" s="231">
        <f t="shared" ref="J27:O27" si="1">SUM(J15:J26)</f>
        <v>0</v>
      </c>
      <c r="K27" s="231">
        <f t="shared" si="1"/>
        <v>0</v>
      </c>
      <c r="L27" s="231">
        <f t="shared" si="1"/>
        <v>0</v>
      </c>
      <c r="M27" s="231">
        <f t="shared" si="1"/>
        <v>0</v>
      </c>
      <c r="N27" s="231">
        <f t="shared" si="1"/>
        <v>0</v>
      </c>
      <c r="O27" s="231">
        <f t="shared" si="1"/>
        <v>0</v>
      </c>
      <c r="P27" s="231">
        <f t="shared" ref="P27:V27" si="2">SUM(P15:P26)</f>
        <v>0</v>
      </c>
      <c r="Q27" s="231">
        <f t="shared" si="2"/>
        <v>0</v>
      </c>
      <c r="R27" s="231">
        <f t="shared" si="2"/>
        <v>0</v>
      </c>
      <c r="S27" s="231">
        <f t="shared" si="2"/>
        <v>0</v>
      </c>
      <c r="T27" s="231">
        <f t="shared" si="2"/>
        <v>0</v>
      </c>
      <c r="U27" s="231">
        <f t="shared" si="2"/>
        <v>0</v>
      </c>
      <c r="V27" s="231">
        <f t="shared" si="2"/>
        <v>0</v>
      </c>
      <c r="W27" s="231">
        <f>SUM(W15:W26)</f>
        <v>0</v>
      </c>
      <c r="Y27" s="12"/>
      <c r="Z27" s="12"/>
      <c r="AA27" s="12"/>
      <c r="AB27" s="12"/>
      <c r="AC27" s="12"/>
      <c r="AD27" s="12"/>
      <c r="AE27" s="12"/>
      <c r="AF27" s="12"/>
      <c r="AG27" s="12"/>
      <c r="AH27" s="12"/>
      <c r="AI27" s="12"/>
      <c r="AJ27" s="12"/>
      <c r="AK27" s="12"/>
      <c r="AL27" s="12"/>
      <c r="AM27" s="12"/>
      <c r="AN27" s="12"/>
      <c r="AO27" s="12"/>
      <c r="AP27" s="12"/>
      <c r="AQ27" s="12"/>
      <c r="AR27" s="12"/>
      <c r="AS27" s="12"/>
    </row>
    <row r="28" spans="2:45" s="9" customFormat="1" ht="15" thickTop="1">
      <c r="B28" s="225" t="s">
        <v>57</v>
      </c>
      <c r="C28" s="225">
        <v>1.47E-2</v>
      </c>
      <c r="D28" s="218"/>
      <c r="E28" s="232"/>
      <c r="F28" s="232"/>
      <c r="G28" s="233"/>
      <c r="H28" s="234"/>
      <c r="I28" s="235"/>
      <c r="J28" s="235"/>
      <c r="K28" s="235"/>
      <c r="L28" s="235"/>
      <c r="M28" s="235"/>
      <c r="N28" s="235"/>
      <c r="O28" s="235"/>
      <c r="P28" s="235"/>
      <c r="Q28" s="235"/>
      <c r="R28" s="235"/>
      <c r="S28" s="235"/>
      <c r="T28" s="235"/>
      <c r="U28" s="235"/>
      <c r="V28" s="235"/>
      <c r="W28" s="236"/>
      <c r="Y28" s="12"/>
      <c r="Z28" s="12"/>
      <c r="AA28" s="12"/>
      <c r="AB28" s="12"/>
      <c r="AC28" s="12"/>
      <c r="AD28" s="12"/>
      <c r="AE28" s="12"/>
      <c r="AF28" s="12"/>
      <c r="AG28" s="12"/>
      <c r="AH28" s="12"/>
      <c r="AI28" s="12"/>
      <c r="AJ28" s="12"/>
      <c r="AK28" s="12"/>
      <c r="AL28" s="12"/>
      <c r="AM28" s="12"/>
      <c r="AN28" s="12"/>
      <c r="AO28" s="12"/>
      <c r="AP28" s="12"/>
      <c r="AQ28" s="12"/>
      <c r="AR28" s="12"/>
      <c r="AS28" s="12"/>
    </row>
    <row r="29" spans="2:45" s="9" customFormat="1">
      <c r="B29" s="225" t="s">
        <v>58</v>
      </c>
      <c r="C29" s="225">
        <v>1.47E-2</v>
      </c>
      <c r="D29" s="218"/>
      <c r="E29" s="237" t="s">
        <v>430</v>
      </c>
      <c r="F29" s="237"/>
      <c r="G29" s="238"/>
      <c r="H29" s="239"/>
      <c r="I29" s="240">
        <f>I27+I28</f>
        <v>0</v>
      </c>
      <c r="J29" s="240">
        <f t="shared" ref="J29:M29" si="3">J27+J28</f>
        <v>0</v>
      </c>
      <c r="K29" s="240">
        <f t="shared" si="3"/>
        <v>0</v>
      </c>
      <c r="L29" s="240">
        <f t="shared" si="3"/>
        <v>0</v>
      </c>
      <c r="M29" s="240">
        <f t="shared" si="3"/>
        <v>0</v>
      </c>
      <c r="N29" s="240">
        <f>N27+N28</f>
        <v>0</v>
      </c>
      <c r="O29" s="240">
        <f>O27+O28</f>
        <v>0</v>
      </c>
      <c r="P29" s="240">
        <f t="shared" ref="P29:V29" si="4">P27+P28</f>
        <v>0</v>
      </c>
      <c r="Q29" s="240">
        <f t="shared" si="4"/>
        <v>0</v>
      </c>
      <c r="R29" s="240">
        <f t="shared" si="4"/>
        <v>0</v>
      </c>
      <c r="S29" s="240">
        <f t="shared" si="4"/>
        <v>0</v>
      </c>
      <c r="T29" s="240">
        <f t="shared" si="4"/>
        <v>0</v>
      </c>
      <c r="U29" s="240">
        <f t="shared" si="4"/>
        <v>0</v>
      </c>
      <c r="V29" s="240">
        <f t="shared" si="4"/>
        <v>0</v>
      </c>
      <c r="W29" s="240">
        <f>W27+W28</f>
        <v>0</v>
      </c>
      <c r="Y29" s="12"/>
      <c r="Z29" s="12"/>
      <c r="AA29" s="12"/>
      <c r="AB29" s="12"/>
      <c r="AC29" s="12"/>
      <c r="AD29" s="12"/>
      <c r="AE29" s="12"/>
      <c r="AF29" s="12"/>
      <c r="AG29" s="12"/>
      <c r="AH29" s="12"/>
      <c r="AI29" s="12"/>
      <c r="AJ29" s="12"/>
      <c r="AK29" s="12"/>
      <c r="AL29" s="12"/>
      <c r="AM29" s="12"/>
      <c r="AN29" s="12"/>
      <c r="AO29" s="12"/>
      <c r="AP29" s="12"/>
      <c r="AQ29" s="12"/>
      <c r="AR29" s="12"/>
      <c r="AS29" s="12"/>
    </row>
    <row r="30" spans="2:45" s="9" customFormat="1">
      <c r="B30" s="225" t="s">
        <v>59</v>
      </c>
      <c r="C30" s="225">
        <v>1.47E-2</v>
      </c>
      <c r="D30" s="218"/>
      <c r="E30" s="226">
        <v>40909</v>
      </c>
      <c r="F30" s="226" t="s">
        <v>179</v>
      </c>
      <c r="G30" s="227" t="s">
        <v>65</v>
      </c>
      <c r="H30" s="241">
        <f>C$19/12</f>
        <v>1.225E-3</v>
      </c>
      <c r="I30" s="242">
        <f>(SUM('1.  LRAMVA Summary'!D$53:D$55)+SUM('1.  LRAMVA Summary'!D$56:D$57)*(MONTH($E30)-1)/12)*$H30</f>
        <v>0</v>
      </c>
      <c r="J30" s="242">
        <f>(SUM('1.  LRAMVA Summary'!E$53:E$55)+SUM('1.  LRAMVA Summary'!E$56:E$57)*(MONTH($E30)-1)/12)*$H30</f>
        <v>0</v>
      </c>
      <c r="K30" s="242">
        <f>(SUM('1.  LRAMVA Summary'!F$53:F$55)+SUM('1.  LRAMVA Summary'!F$56:F$57)*(MONTH($E30)-1)/12)*$H30</f>
        <v>0</v>
      </c>
      <c r="L30" s="242">
        <f>(SUM('1.  LRAMVA Summary'!G$53:G$55)+SUM('1.  LRAMVA Summary'!G$56:G$57)*(MONTH($E30)-1)/12)*$H30</f>
        <v>0</v>
      </c>
      <c r="M30" s="242">
        <f>(SUM('1.  LRAMVA Summary'!H$53:H$55)+SUM('1.  LRAMVA Summary'!H$56:H$57)*(MONTH($E30)-1)/12)*$H30</f>
        <v>0</v>
      </c>
      <c r="N30" s="242">
        <f>(SUM('1.  LRAMVA Summary'!I$53:I$55)+SUM('1.  LRAMVA Summary'!I$56:I$57)*(MONTH($E30)-1)/12)*$H30</f>
        <v>0</v>
      </c>
      <c r="O30" s="242">
        <f>(SUM('1.  LRAMVA Summary'!J$53:J$55)+SUM('1.  LRAMVA Summary'!J$56:J$57)*(MONTH($E30)-1)/12)*$H30</f>
        <v>0</v>
      </c>
      <c r="P30" s="242">
        <f>(SUM('1.  LRAMVA Summary'!K$53:K$55)+SUM('1.  LRAMVA Summary'!K$56:K$57)*(MONTH($E30)-1)/12)*$H30</f>
        <v>0</v>
      </c>
      <c r="Q30" s="242">
        <f>(SUM('1.  LRAMVA Summary'!L$53:L$55)+SUM('1.  LRAMVA Summary'!L$56:L$57)*(MONTH($E30)-1)/12)*$H30</f>
        <v>0</v>
      </c>
      <c r="R30" s="242">
        <f>(SUM('1.  LRAMVA Summary'!M$53:M$55)+SUM('1.  LRAMVA Summary'!M$56:M$57)*(MONTH($E30)-1)/12)*$H30</f>
        <v>0</v>
      </c>
      <c r="S30" s="242">
        <f>(SUM('1.  LRAMVA Summary'!N$53:N$55)+SUM('1.  LRAMVA Summary'!N$56:N$57)*(MONTH($E30)-1)/12)*$H30</f>
        <v>0</v>
      </c>
      <c r="T30" s="242">
        <f>(SUM('1.  LRAMVA Summary'!O$53:O$55)+SUM('1.  LRAMVA Summary'!O$56:O$57)*(MONTH($E30)-1)/12)*$H30</f>
        <v>0</v>
      </c>
      <c r="U30" s="242">
        <f>(SUM('1.  LRAMVA Summary'!P$53:P$55)+SUM('1.  LRAMVA Summary'!P$56:P$57)*(MONTH($E30)-1)/12)*$H30</f>
        <v>0</v>
      </c>
      <c r="V30" s="242">
        <f>(SUM('1.  LRAMVA Summary'!Q$53:Q$55)+SUM('1.  LRAMVA Summary'!Q$56:Q$57)*(MONTH($E30)-1)/12)*$H30</f>
        <v>0</v>
      </c>
      <c r="W30" s="243">
        <f>SUM(I30:V30)</f>
        <v>0</v>
      </c>
      <c r="Y30" s="12"/>
      <c r="Z30" s="12"/>
      <c r="AA30" s="12"/>
      <c r="AB30" s="12"/>
      <c r="AC30" s="12"/>
      <c r="AD30" s="12"/>
      <c r="AE30" s="12"/>
      <c r="AF30" s="12"/>
      <c r="AG30" s="12"/>
      <c r="AH30" s="12"/>
      <c r="AI30" s="12"/>
      <c r="AJ30" s="12"/>
      <c r="AK30" s="12"/>
      <c r="AL30" s="12"/>
      <c r="AM30" s="12"/>
      <c r="AN30" s="12"/>
      <c r="AO30" s="12"/>
      <c r="AP30" s="12"/>
      <c r="AQ30" s="12"/>
      <c r="AR30" s="12"/>
      <c r="AS30" s="12"/>
    </row>
    <row r="31" spans="2:45" s="9" customFormat="1">
      <c r="B31" s="225" t="s">
        <v>60</v>
      </c>
      <c r="C31" s="225">
        <v>1.47E-2</v>
      </c>
      <c r="D31" s="218"/>
      <c r="E31" s="226">
        <v>40940</v>
      </c>
      <c r="F31" s="226" t="s">
        <v>179</v>
      </c>
      <c r="G31" s="227" t="s">
        <v>65</v>
      </c>
      <c r="H31" s="241">
        <f>C$19/12</f>
        <v>1.225E-3</v>
      </c>
      <c r="I31" s="242">
        <f>(SUM('1.  LRAMVA Summary'!D$53:D$55)+SUM('1.  LRAMVA Summary'!D$56:D$57)*(MONTH($E31)-1)/12)*$H31</f>
        <v>0</v>
      </c>
      <c r="J31" s="242">
        <f>(SUM('1.  LRAMVA Summary'!E$53:E$55)+SUM('1.  LRAMVA Summary'!E$56:E$57)*(MONTH($E31)-1)/12)*$H31</f>
        <v>0</v>
      </c>
      <c r="K31" s="242">
        <f>(SUM('1.  LRAMVA Summary'!F$53:F$55)+SUM('1.  LRAMVA Summary'!F$56:F$57)*(MONTH($E31)-1)/12)*$H31</f>
        <v>0</v>
      </c>
      <c r="L31" s="242">
        <f>(SUM('1.  LRAMVA Summary'!G$53:G$55)+SUM('1.  LRAMVA Summary'!G$56:G$57)*(MONTH($E31)-1)/12)*$H31</f>
        <v>0</v>
      </c>
      <c r="M31" s="242">
        <f>(SUM('1.  LRAMVA Summary'!H$53:H$55)+SUM('1.  LRAMVA Summary'!H$56:H$57)*(MONTH($E31)-1)/12)*$H31</f>
        <v>0</v>
      </c>
      <c r="N31" s="242">
        <f>(SUM('1.  LRAMVA Summary'!I$53:I$55)+SUM('1.  LRAMVA Summary'!I$56:I$57)*(MONTH($E31)-1)/12)*$H31</f>
        <v>0</v>
      </c>
      <c r="O31" s="242">
        <f>(SUM('1.  LRAMVA Summary'!J$53:J$55)+SUM('1.  LRAMVA Summary'!J$56:J$57)*(MONTH($E31)-1)/12)*$H31</f>
        <v>0</v>
      </c>
      <c r="P31" s="242">
        <f>(SUM('1.  LRAMVA Summary'!K$53:K$55)+SUM('1.  LRAMVA Summary'!K$56:K$57)*(MONTH($E31)-1)/12)*$H31</f>
        <v>0</v>
      </c>
      <c r="Q31" s="242">
        <f>(SUM('1.  LRAMVA Summary'!L$53:L$55)+SUM('1.  LRAMVA Summary'!L$56:L$57)*(MONTH($E31)-1)/12)*$H31</f>
        <v>0</v>
      </c>
      <c r="R31" s="242">
        <f>(SUM('1.  LRAMVA Summary'!M$53:M$55)+SUM('1.  LRAMVA Summary'!M$56:M$57)*(MONTH($E31)-1)/12)*$H31</f>
        <v>0</v>
      </c>
      <c r="S31" s="242">
        <f>(SUM('1.  LRAMVA Summary'!N$53:N$55)+SUM('1.  LRAMVA Summary'!N$56:N$57)*(MONTH($E31)-1)/12)*$H31</f>
        <v>0</v>
      </c>
      <c r="T31" s="242">
        <f>(SUM('1.  LRAMVA Summary'!O$53:O$55)+SUM('1.  LRAMVA Summary'!O$56:O$57)*(MONTH($E31)-1)/12)*$H31</f>
        <v>0</v>
      </c>
      <c r="U31" s="242">
        <f>(SUM('1.  LRAMVA Summary'!P$53:P$55)+SUM('1.  LRAMVA Summary'!P$56:P$57)*(MONTH($E31)-1)/12)*$H31</f>
        <v>0</v>
      </c>
      <c r="V31" s="242">
        <f>(SUM('1.  LRAMVA Summary'!Q$53:Q$55)+SUM('1.  LRAMVA Summary'!Q$56:Q$57)*(MONTH($E31)-1)/12)*$H31</f>
        <v>0</v>
      </c>
      <c r="W31" s="243">
        <f t="shared" ref="W31:W40" si="5">SUM(I31:V31)</f>
        <v>0</v>
      </c>
      <c r="Y31" s="12"/>
      <c r="Z31" s="12"/>
      <c r="AA31" s="12"/>
      <c r="AB31" s="12"/>
      <c r="AC31" s="12"/>
      <c r="AD31" s="12"/>
      <c r="AE31" s="12"/>
      <c r="AF31" s="12"/>
      <c r="AG31" s="12"/>
      <c r="AH31" s="12"/>
      <c r="AI31" s="12"/>
      <c r="AJ31" s="12"/>
      <c r="AK31" s="12"/>
      <c r="AL31" s="12"/>
      <c r="AM31" s="12"/>
      <c r="AN31" s="12"/>
      <c r="AO31" s="12"/>
      <c r="AP31" s="12"/>
      <c r="AQ31" s="12"/>
      <c r="AR31" s="12"/>
      <c r="AS31" s="12"/>
    </row>
    <row r="32" spans="2:45" s="9" customFormat="1">
      <c r="B32" s="225" t="s">
        <v>61</v>
      </c>
      <c r="C32" s="225">
        <v>1.0999999999999999E-2</v>
      </c>
      <c r="D32" s="218"/>
      <c r="E32" s="226">
        <v>40969</v>
      </c>
      <c r="F32" s="226" t="s">
        <v>179</v>
      </c>
      <c r="G32" s="227" t="s">
        <v>65</v>
      </c>
      <c r="H32" s="241">
        <f>C$19/12</f>
        <v>1.225E-3</v>
      </c>
      <c r="I32" s="242">
        <f>(SUM('1.  LRAMVA Summary'!D$53:D$55)+SUM('1.  LRAMVA Summary'!D$56:D$57)*(MONTH($E32)-1)/12)*$H32</f>
        <v>0</v>
      </c>
      <c r="J32" s="242">
        <f>(SUM('1.  LRAMVA Summary'!E$53:E$55)+SUM('1.  LRAMVA Summary'!E$56:E$57)*(MONTH($E32)-1)/12)*$H32</f>
        <v>0</v>
      </c>
      <c r="K32" s="242">
        <f>(SUM('1.  LRAMVA Summary'!F$53:F$55)+SUM('1.  LRAMVA Summary'!F$56:F$57)*(MONTH($E32)-1)/12)*$H32</f>
        <v>0</v>
      </c>
      <c r="L32" s="242">
        <f>(SUM('1.  LRAMVA Summary'!G$53:G$55)+SUM('1.  LRAMVA Summary'!G$56:G$57)*(MONTH($E32)-1)/12)*$H32</f>
        <v>0</v>
      </c>
      <c r="M32" s="242">
        <f>(SUM('1.  LRAMVA Summary'!H$53:H$55)+SUM('1.  LRAMVA Summary'!H$56:H$57)*(MONTH($E32)-1)/12)*$H32</f>
        <v>0</v>
      </c>
      <c r="N32" s="242">
        <f>(SUM('1.  LRAMVA Summary'!I$53:I$55)+SUM('1.  LRAMVA Summary'!I$56:I$57)*(MONTH($E32)-1)/12)*$H32</f>
        <v>0</v>
      </c>
      <c r="O32" s="242">
        <f>(SUM('1.  LRAMVA Summary'!J$53:J$55)+SUM('1.  LRAMVA Summary'!J$56:J$57)*(MONTH($E32)-1)/12)*$H32</f>
        <v>0</v>
      </c>
      <c r="P32" s="242">
        <f>(SUM('1.  LRAMVA Summary'!K$53:K$55)+SUM('1.  LRAMVA Summary'!K$56:K$57)*(MONTH($E32)-1)/12)*$H32</f>
        <v>0</v>
      </c>
      <c r="Q32" s="242">
        <f>(SUM('1.  LRAMVA Summary'!L$53:L$55)+SUM('1.  LRAMVA Summary'!L$56:L$57)*(MONTH($E32)-1)/12)*$H32</f>
        <v>0</v>
      </c>
      <c r="R32" s="242">
        <f>(SUM('1.  LRAMVA Summary'!M$53:M$55)+SUM('1.  LRAMVA Summary'!M$56:M$57)*(MONTH($E32)-1)/12)*$H32</f>
        <v>0</v>
      </c>
      <c r="S32" s="242">
        <f>(SUM('1.  LRAMVA Summary'!N$53:N$55)+SUM('1.  LRAMVA Summary'!N$56:N$57)*(MONTH($E32)-1)/12)*$H32</f>
        <v>0</v>
      </c>
      <c r="T32" s="242">
        <f>(SUM('1.  LRAMVA Summary'!O$53:O$55)+SUM('1.  LRAMVA Summary'!O$56:O$57)*(MONTH($E32)-1)/12)*$H32</f>
        <v>0</v>
      </c>
      <c r="U32" s="242">
        <f>(SUM('1.  LRAMVA Summary'!P$53:P$55)+SUM('1.  LRAMVA Summary'!P$56:P$57)*(MONTH($E32)-1)/12)*$H32</f>
        <v>0</v>
      </c>
      <c r="V32" s="242">
        <f>(SUM('1.  LRAMVA Summary'!Q$53:Q$55)+SUM('1.  LRAMVA Summary'!Q$56:Q$57)*(MONTH($E32)-1)/12)*$H32</f>
        <v>0</v>
      </c>
      <c r="W32" s="243">
        <f t="shared" si="5"/>
        <v>0</v>
      </c>
      <c r="Y32" s="12"/>
      <c r="Z32" s="12"/>
      <c r="AA32" s="12"/>
      <c r="AB32" s="12"/>
      <c r="AC32" s="12"/>
      <c r="AD32" s="12"/>
      <c r="AE32" s="12"/>
      <c r="AF32" s="12"/>
      <c r="AG32" s="12"/>
      <c r="AH32" s="12"/>
      <c r="AI32" s="12"/>
      <c r="AJ32" s="12"/>
      <c r="AK32" s="12"/>
      <c r="AL32" s="12"/>
      <c r="AM32" s="12"/>
      <c r="AN32" s="12"/>
      <c r="AO32" s="12"/>
      <c r="AP32" s="12"/>
      <c r="AQ32" s="12"/>
      <c r="AR32" s="12"/>
      <c r="AS32" s="12"/>
    </row>
    <row r="33" spans="2:45" s="9" customFormat="1">
      <c r="B33" s="225" t="s">
        <v>177</v>
      </c>
      <c r="C33" s="225">
        <v>1.0999999999999999E-2</v>
      </c>
      <c r="D33" s="218"/>
      <c r="E33" s="226">
        <v>41000</v>
      </c>
      <c r="F33" s="226" t="s">
        <v>179</v>
      </c>
      <c r="G33" s="227" t="s">
        <v>66</v>
      </c>
      <c r="H33" s="244">
        <f>C$20/12</f>
        <v>1.225E-3</v>
      </c>
      <c r="I33" s="242">
        <f>(SUM('1.  LRAMVA Summary'!D$53:D$55)+SUM('1.  LRAMVA Summary'!D$56:D$57)*(MONTH($E33)-1)/12)*$H33</f>
        <v>0</v>
      </c>
      <c r="J33" s="242">
        <f>(SUM('1.  LRAMVA Summary'!E$53:E$55)+SUM('1.  LRAMVA Summary'!E$56:E$57)*(MONTH($E33)-1)/12)*$H33</f>
        <v>0</v>
      </c>
      <c r="K33" s="242">
        <f>(SUM('1.  LRAMVA Summary'!F$53:F$55)+SUM('1.  LRAMVA Summary'!F$56:F$57)*(MONTH($E33)-1)/12)*$H33</f>
        <v>0</v>
      </c>
      <c r="L33" s="242">
        <f>(SUM('1.  LRAMVA Summary'!G$53:G$55)+SUM('1.  LRAMVA Summary'!G$56:G$57)*(MONTH($E33)-1)/12)*$H33</f>
        <v>0</v>
      </c>
      <c r="M33" s="242">
        <f>(SUM('1.  LRAMVA Summary'!H$53:H$55)+SUM('1.  LRAMVA Summary'!H$56:H$57)*(MONTH($E33)-1)/12)*$H33</f>
        <v>0</v>
      </c>
      <c r="N33" s="242">
        <f>(SUM('1.  LRAMVA Summary'!I$53:I$55)+SUM('1.  LRAMVA Summary'!I$56:I$57)*(MONTH($E33)-1)/12)*$H33</f>
        <v>0</v>
      </c>
      <c r="O33" s="242">
        <f>(SUM('1.  LRAMVA Summary'!J$53:J$55)+SUM('1.  LRAMVA Summary'!J$56:J$57)*(MONTH($E33)-1)/12)*$H33</f>
        <v>0</v>
      </c>
      <c r="P33" s="242">
        <f>(SUM('1.  LRAMVA Summary'!K$53:K$55)+SUM('1.  LRAMVA Summary'!K$56:K$57)*(MONTH($E33)-1)/12)*$H33</f>
        <v>0</v>
      </c>
      <c r="Q33" s="242">
        <f>(SUM('1.  LRAMVA Summary'!L$53:L$55)+SUM('1.  LRAMVA Summary'!L$56:L$57)*(MONTH($E33)-1)/12)*$H33</f>
        <v>0</v>
      </c>
      <c r="R33" s="242">
        <f>(SUM('1.  LRAMVA Summary'!M$53:M$55)+SUM('1.  LRAMVA Summary'!M$56:M$57)*(MONTH($E33)-1)/12)*$H33</f>
        <v>0</v>
      </c>
      <c r="S33" s="242">
        <f>(SUM('1.  LRAMVA Summary'!N$53:N$55)+SUM('1.  LRAMVA Summary'!N$56:N$57)*(MONTH($E33)-1)/12)*$H33</f>
        <v>0</v>
      </c>
      <c r="T33" s="242">
        <f>(SUM('1.  LRAMVA Summary'!O$53:O$55)+SUM('1.  LRAMVA Summary'!O$56:O$57)*(MONTH($E33)-1)/12)*$H33</f>
        <v>0</v>
      </c>
      <c r="U33" s="242">
        <f>(SUM('1.  LRAMVA Summary'!P$53:P$55)+SUM('1.  LRAMVA Summary'!P$56:P$57)*(MONTH($E33)-1)/12)*$H33</f>
        <v>0</v>
      </c>
      <c r="V33" s="242">
        <f>(SUM('1.  LRAMVA Summary'!Q$53:Q$55)+SUM('1.  LRAMVA Summary'!Q$56:Q$57)*(MONTH($E33)-1)/12)*$H33</f>
        <v>0</v>
      </c>
      <c r="W33" s="243">
        <f t="shared" si="5"/>
        <v>0</v>
      </c>
      <c r="Y33" s="12"/>
      <c r="Z33" s="12"/>
      <c r="AA33" s="12"/>
      <c r="AB33" s="12"/>
      <c r="AC33" s="12"/>
      <c r="AD33" s="12"/>
      <c r="AE33" s="12"/>
      <c r="AF33" s="12"/>
      <c r="AG33" s="12"/>
      <c r="AH33" s="12"/>
      <c r="AI33" s="12"/>
      <c r="AJ33" s="12"/>
      <c r="AK33" s="12"/>
      <c r="AL33" s="12"/>
      <c r="AM33" s="12"/>
      <c r="AN33" s="12"/>
      <c r="AO33" s="12"/>
      <c r="AP33" s="12"/>
      <c r="AQ33" s="12"/>
      <c r="AR33" s="12"/>
      <c r="AS33" s="12"/>
    </row>
    <row r="34" spans="2:45" s="9" customFormat="1">
      <c r="B34" s="225" t="s">
        <v>178</v>
      </c>
      <c r="C34" s="225">
        <v>1.0999999999999999E-2</v>
      </c>
      <c r="D34" s="218"/>
      <c r="E34" s="226">
        <v>41030</v>
      </c>
      <c r="F34" s="226" t="s">
        <v>179</v>
      </c>
      <c r="G34" s="227" t="s">
        <v>66</v>
      </c>
      <c r="H34" s="241">
        <f>C$20/12</f>
        <v>1.225E-3</v>
      </c>
      <c r="I34" s="242">
        <f>(SUM('1.  LRAMVA Summary'!D$53:D$55)+SUM('1.  LRAMVA Summary'!D$56:D$57)*(MONTH($E34)-1)/12)*$H34</f>
        <v>0</v>
      </c>
      <c r="J34" s="242">
        <f>(SUM('1.  LRAMVA Summary'!E$53:E$55)+SUM('1.  LRAMVA Summary'!E$56:E$57)*(MONTH($E34)-1)/12)*$H34</f>
        <v>0</v>
      </c>
      <c r="K34" s="242">
        <f>(SUM('1.  LRAMVA Summary'!F$53:F$55)+SUM('1.  LRAMVA Summary'!F$56:F$57)*(MONTH($E34)-1)/12)*$H34</f>
        <v>0</v>
      </c>
      <c r="L34" s="242">
        <f>(SUM('1.  LRAMVA Summary'!G$53:G$55)+SUM('1.  LRAMVA Summary'!G$56:G$57)*(MONTH($E34)-1)/12)*$H34</f>
        <v>0</v>
      </c>
      <c r="M34" s="242">
        <f>(SUM('1.  LRAMVA Summary'!H$53:H$55)+SUM('1.  LRAMVA Summary'!H$56:H$57)*(MONTH($E34)-1)/12)*$H34</f>
        <v>0</v>
      </c>
      <c r="N34" s="242">
        <f>(SUM('1.  LRAMVA Summary'!I$53:I$55)+SUM('1.  LRAMVA Summary'!I$56:I$57)*(MONTH($E34)-1)/12)*$H34</f>
        <v>0</v>
      </c>
      <c r="O34" s="242">
        <f>(SUM('1.  LRAMVA Summary'!J$53:J$55)+SUM('1.  LRAMVA Summary'!J$56:J$57)*(MONTH($E34)-1)/12)*$H34</f>
        <v>0</v>
      </c>
      <c r="P34" s="242">
        <f>(SUM('1.  LRAMVA Summary'!K$53:K$55)+SUM('1.  LRAMVA Summary'!K$56:K$57)*(MONTH($E34)-1)/12)*$H34</f>
        <v>0</v>
      </c>
      <c r="Q34" s="242">
        <f>(SUM('1.  LRAMVA Summary'!L$53:L$55)+SUM('1.  LRAMVA Summary'!L$56:L$57)*(MONTH($E34)-1)/12)*$H34</f>
        <v>0</v>
      </c>
      <c r="R34" s="242">
        <f>(SUM('1.  LRAMVA Summary'!M$53:M$55)+SUM('1.  LRAMVA Summary'!M$56:M$57)*(MONTH($E34)-1)/12)*$H34</f>
        <v>0</v>
      </c>
      <c r="S34" s="242">
        <f>(SUM('1.  LRAMVA Summary'!N$53:N$55)+SUM('1.  LRAMVA Summary'!N$56:N$57)*(MONTH($E34)-1)/12)*$H34</f>
        <v>0</v>
      </c>
      <c r="T34" s="242">
        <f>(SUM('1.  LRAMVA Summary'!O$53:O$55)+SUM('1.  LRAMVA Summary'!O$56:O$57)*(MONTH($E34)-1)/12)*$H34</f>
        <v>0</v>
      </c>
      <c r="U34" s="242">
        <f>(SUM('1.  LRAMVA Summary'!P$53:P$55)+SUM('1.  LRAMVA Summary'!P$56:P$57)*(MONTH($E34)-1)/12)*$H34</f>
        <v>0</v>
      </c>
      <c r="V34" s="242">
        <f>(SUM('1.  LRAMVA Summary'!Q$53:Q$55)+SUM('1.  LRAMVA Summary'!Q$56:Q$57)*(MONTH($E34)-1)/12)*$H34</f>
        <v>0</v>
      </c>
      <c r="W34" s="243">
        <f t="shared" si="5"/>
        <v>0</v>
      </c>
      <c r="Y34" s="12"/>
      <c r="Z34" s="12"/>
      <c r="AA34" s="12"/>
      <c r="AB34" s="12"/>
      <c r="AC34" s="12"/>
      <c r="AD34" s="12"/>
      <c r="AE34" s="12"/>
      <c r="AF34" s="12"/>
      <c r="AG34" s="12"/>
      <c r="AH34" s="12"/>
      <c r="AI34" s="12"/>
      <c r="AJ34" s="12"/>
      <c r="AK34" s="12"/>
      <c r="AL34" s="12"/>
      <c r="AM34" s="12"/>
      <c r="AN34" s="12"/>
      <c r="AO34" s="12"/>
      <c r="AP34" s="12"/>
      <c r="AQ34" s="12"/>
      <c r="AR34" s="12"/>
      <c r="AS34" s="12"/>
    </row>
    <row r="35" spans="2:45" s="9" customFormat="1">
      <c r="B35" s="225" t="s">
        <v>73</v>
      </c>
      <c r="C35" s="225">
        <v>1.0999999999999999E-2</v>
      </c>
      <c r="D35" s="218"/>
      <c r="E35" s="226">
        <v>41061</v>
      </c>
      <c r="F35" s="226" t="s">
        <v>179</v>
      </c>
      <c r="G35" s="227" t="s">
        <v>66</v>
      </c>
      <c r="H35" s="241">
        <f>C$20/12</f>
        <v>1.225E-3</v>
      </c>
      <c r="I35" s="242">
        <f>(SUM('1.  LRAMVA Summary'!D$53:D$55)+SUM('1.  LRAMVA Summary'!D$56:D$57)*(MONTH($E35)-1)/12)*$H35</f>
        <v>0</v>
      </c>
      <c r="J35" s="242">
        <f>(SUM('1.  LRAMVA Summary'!E$53:E$55)+SUM('1.  LRAMVA Summary'!E$56:E$57)*(MONTH($E35)-1)/12)*$H35</f>
        <v>0</v>
      </c>
      <c r="K35" s="242">
        <f>(SUM('1.  LRAMVA Summary'!F$53:F$55)+SUM('1.  LRAMVA Summary'!F$56:F$57)*(MONTH($E35)-1)/12)*$H35</f>
        <v>0</v>
      </c>
      <c r="L35" s="242">
        <f>(SUM('1.  LRAMVA Summary'!G$53:G$55)+SUM('1.  LRAMVA Summary'!G$56:G$57)*(MONTH($E35)-1)/12)*$H35</f>
        <v>0</v>
      </c>
      <c r="M35" s="242">
        <f>(SUM('1.  LRAMVA Summary'!H$53:H$55)+SUM('1.  LRAMVA Summary'!H$56:H$57)*(MONTH($E35)-1)/12)*$H35</f>
        <v>0</v>
      </c>
      <c r="N35" s="242">
        <f>(SUM('1.  LRAMVA Summary'!I$53:I$55)+SUM('1.  LRAMVA Summary'!I$56:I$57)*(MONTH($E35)-1)/12)*$H35</f>
        <v>0</v>
      </c>
      <c r="O35" s="242">
        <f>(SUM('1.  LRAMVA Summary'!J$53:J$55)+SUM('1.  LRAMVA Summary'!J$56:J$57)*(MONTH($E35)-1)/12)*$H35</f>
        <v>0</v>
      </c>
      <c r="P35" s="242">
        <f>(SUM('1.  LRAMVA Summary'!K$53:K$55)+SUM('1.  LRAMVA Summary'!K$56:K$57)*(MONTH($E35)-1)/12)*$H35</f>
        <v>0</v>
      </c>
      <c r="Q35" s="242">
        <f>(SUM('1.  LRAMVA Summary'!L$53:L$55)+SUM('1.  LRAMVA Summary'!L$56:L$57)*(MONTH($E35)-1)/12)*$H35</f>
        <v>0</v>
      </c>
      <c r="R35" s="242">
        <f>(SUM('1.  LRAMVA Summary'!M$53:M$55)+SUM('1.  LRAMVA Summary'!M$56:M$57)*(MONTH($E35)-1)/12)*$H35</f>
        <v>0</v>
      </c>
      <c r="S35" s="242">
        <f>(SUM('1.  LRAMVA Summary'!N$53:N$55)+SUM('1.  LRAMVA Summary'!N$56:N$57)*(MONTH($E35)-1)/12)*$H35</f>
        <v>0</v>
      </c>
      <c r="T35" s="242">
        <f>(SUM('1.  LRAMVA Summary'!O$53:O$55)+SUM('1.  LRAMVA Summary'!O$56:O$57)*(MONTH($E35)-1)/12)*$H35</f>
        <v>0</v>
      </c>
      <c r="U35" s="242">
        <f>(SUM('1.  LRAMVA Summary'!P$53:P$55)+SUM('1.  LRAMVA Summary'!P$56:P$57)*(MONTH($E35)-1)/12)*$H35</f>
        <v>0</v>
      </c>
      <c r="V35" s="242">
        <f>(SUM('1.  LRAMVA Summary'!Q$53:Q$55)+SUM('1.  LRAMVA Summary'!Q$56:Q$57)*(MONTH($E35)-1)/12)*$H35</f>
        <v>0</v>
      </c>
      <c r="W35" s="243">
        <f t="shared" si="5"/>
        <v>0</v>
      </c>
      <c r="Y35" s="12"/>
      <c r="Z35" s="12"/>
      <c r="AA35" s="12"/>
      <c r="AB35" s="12"/>
      <c r="AC35" s="12"/>
      <c r="AD35" s="12"/>
      <c r="AE35" s="12"/>
      <c r="AF35" s="12"/>
      <c r="AG35" s="12"/>
      <c r="AH35" s="12"/>
      <c r="AI35" s="12"/>
      <c r="AJ35" s="12"/>
      <c r="AK35" s="12"/>
      <c r="AL35" s="12"/>
      <c r="AM35" s="12"/>
      <c r="AN35" s="12"/>
      <c r="AO35" s="12"/>
      <c r="AP35" s="12"/>
      <c r="AQ35" s="12"/>
      <c r="AR35" s="12"/>
      <c r="AS35" s="12"/>
    </row>
    <row r="36" spans="2:45" s="9" customFormat="1">
      <c r="B36" s="225" t="s">
        <v>74</v>
      </c>
      <c r="C36" s="225">
        <v>1.0999999999999999E-2</v>
      </c>
      <c r="D36" s="218"/>
      <c r="E36" s="226">
        <v>41091</v>
      </c>
      <c r="F36" s="226" t="s">
        <v>179</v>
      </c>
      <c r="G36" s="227" t="s">
        <v>68</v>
      </c>
      <c r="H36" s="244">
        <f>C$21/12</f>
        <v>1.225E-3</v>
      </c>
      <c r="I36" s="242">
        <f>(SUM('1.  LRAMVA Summary'!D$53:D$55)+SUM('1.  LRAMVA Summary'!D$56:D$57)*(MONTH($E36)-1)/12)*$H36</f>
        <v>0</v>
      </c>
      <c r="J36" s="242">
        <f>(SUM('1.  LRAMVA Summary'!E$53:E$55)+SUM('1.  LRAMVA Summary'!E$56:E$57)*(MONTH($E36)-1)/12)*$H36</f>
        <v>0</v>
      </c>
      <c r="K36" s="242">
        <f>(SUM('1.  LRAMVA Summary'!F$53:F$55)+SUM('1.  LRAMVA Summary'!F$56:F$57)*(MONTH($E36)-1)/12)*$H36</f>
        <v>0</v>
      </c>
      <c r="L36" s="242">
        <f>(SUM('1.  LRAMVA Summary'!G$53:G$55)+SUM('1.  LRAMVA Summary'!G$56:G$57)*(MONTH($E36)-1)/12)*$H36</f>
        <v>0</v>
      </c>
      <c r="M36" s="242">
        <f>(SUM('1.  LRAMVA Summary'!H$53:H$55)+SUM('1.  LRAMVA Summary'!H$56:H$57)*(MONTH($E36)-1)/12)*$H36</f>
        <v>0</v>
      </c>
      <c r="N36" s="242">
        <f>(SUM('1.  LRAMVA Summary'!I$53:I$55)+SUM('1.  LRAMVA Summary'!I$56:I$57)*(MONTH($E36)-1)/12)*$H36</f>
        <v>0</v>
      </c>
      <c r="O36" s="242">
        <f>(SUM('1.  LRAMVA Summary'!J$53:J$55)+SUM('1.  LRAMVA Summary'!J$56:J$57)*(MONTH($E36)-1)/12)*$H36</f>
        <v>0</v>
      </c>
      <c r="P36" s="242">
        <f>(SUM('1.  LRAMVA Summary'!K$53:K$55)+SUM('1.  LRAMVA Summary'!K$56:K$57)*(MONTH($E36)-1)/12)*$H36</f>
        <v>0</v>
      </c>
      <c r="Q36" s="242">
        <f>(SUM('1.  LRAMVA Summary'!L$53:L$55)+SUM('1.  LRAMVA Summary'!L$56:L$57)*(MONTH($E36)-1)/12)*$H36</f>
        <v>0</v>
      </c>
      <c r="R36" s="242">
        <f>(SUM('1.  LRAMVA Summary'!M$53:M$55)+SUM('1.  LRAMVA Summary'!M$56:M$57)*(MONTH($E36)-1)/12)*$H36</f>
        <v>0</v>
      </c>
      <c r="S36" s="242">
        <f>(SUM('1.  LRAMVA Summary'!N$53:N$55)+SUM('1.  LRAMVA Summary'!N$56:N$57)*(MONTH($E36)-1)/12)*$H36</f>
        <v>0</v>
      </c>
      <c r="T36" s="242">
        <f>(SUM('1.  LRAMVA Summary'!O$53:O$55)+SUM('1.  LRAMVA Summary'!O$56:O$57)*(MONTH($E36)-1)/12)*$H36</f>
        <v>0</v>
      </c>
      <c r="U36" s="242">
        <f>(SUM('1.  LRAMVA Summary'!P$53:P$55)+SUM('1.  LRAMVA Summary'!P$56:P$57)*(MONTH($E36)-1)/12)*$H36</f>
        <v>0</v>
      </c>
      <c r="V36" s="242">
        <f>(SUM('1.  LRAMVA Summary'!Q$53:Q$55)+SUM('1.  LRAMVA Summary'!Q$56:Q$57)*(MONTH($E36)-1)/12)*$H36</f>
        <v>0</v>
      </c>
      <c r="W36" s="243">
        <f t="shared" si="5"/>
        <v>0</v>
      </c>
      <c r="Y36" s="12"/>
      <c r="Z36" s="12"/>
      <c r="AA36" s="12"/>
      <c r="AB36" s="12"/>
      <c r="AC36" s="12"/>
      <c r="AD36" s="12"/>
      <c r="AE36" s="12"/>
      <c r="AF36" s="12"/>
      <c r="AG36" s="12"/>
      <c r="AH36" s="12"/>
      <c r="AI36" s="12"/>
      <c r="AJ36" s="12"/>
      <c r="AK36" s="12"/>
      <c r="AL36" s="12"/>
      <c r="AM36" s="12"/>
      <c r="AN36" s="12"/>
      <c r="AO36" s="12"/>
      <c r="AP36" s="12"/>
      <c r="AQ36" s="12"/>
      <c r="AR36" s="12"/>
      <c r="AS36" s="12"/>
    </row>
    <row r="37" spans="2:45" s="9" customFormat="1">
      <c r="B37" s="225" t="s">
        <v>75</v>
      </c>
      <c r="C37" s="225">
        <v>1.0999999999999999E-2</v>
      </c>
      <c r="D37" s="218"/>
      <c r="E37" s="226">
        <v>41122</v>
      </c>
      <c r="F37" s="226" t="s">
        <v>179</v>
      </c>
      <c r="G37" s="227" t="s">
        <v>68</v>
      </c>
      <c r="H37" s="241">
        <f>C$21/12</f>
        <v>1.225E-3</v>
      </c>
      <c r="I37" s="242">
        <f>(SUM('1.  LRAMVA Summary'!D$53:D$55)+SUM('1.  LRAMVA Summary'!D$56:D$57)*(MONTH($E37)-1)/12)*$H37</f>
        <v>0</v>
      </c>
      <c r="J37" s="242">
        <f>(SUM('1.  LRAMVA Summary'!E$53:E$55)+SUM('1.  LRAMVA Summary'!E$56:E$57)*(MONTH($E37)-1)/12)*$H37</f>
        <v>0</v>
      </c>
      <c r="K37" s="242">
        <f>(SUM('1.  LRAMVA Summary'!F$53:F$55)+SUM('1.  LRAMVA Summary'!F$56:F$57)*(MONTH($E37)-1)/12)*$H37</f>
        <v>0</v>
      </c>
      <c r="L37" s="242">
        <f>(SUM('1.  LRAMVA Summary'!G$53:G$55)+SUM('1.  LRAMVA Summary'!G$56:G$57)*(MONTH($E37)-1)/12)*$H37</f>
        <v>0</v>
      </c>
      <c r="M37" s="242">
        <f>(SUM('1.  LRAMVA Summary'!H$53:H$55)+SUM('1.  LRAMVA Summary'!H$56:H$57)*(MONTH($E37)-1)/12)*$H37</f>
        <v>0</v>
      </c>
      <c r="N37" s="242">
        <f>(SUM('1.  LRAMVA Summary'!I$53:I$55)+SUM('1.  LRAMVA Summary'!I$56:I$57)*(MONTH($E37)-1)/12)*$H37</f>
        <v>0</v>
      </c>
      <c r="O37" s="242">
        <f>(SUM('1.  LRAMVA Summary'!J$53:J$55)+SUM('1.  LRAMVA Summary'!J$56:J$57)*(MONTH($E37)-1)/12)*$H37</f>
        <v>0</v>
      </c>
      <c r="P37" s="242">
        <f>(SUM('1.  LRAMVA Summary'!K$53:K$55)+SUM('1.  LRAMVA Summary'!K$56:K$57)*(MONTH($E37)-1)/12)*$H37</f>
        <v>0</v>
      </c>
      <c r="Q37" s="242">
        <f>(SUM('1.  LRAMVA Summary'!L$53:L$55)+SUM('1.  LRAMVA Summary'!L$56:L$57)*(MONTH($E37)-1)/12)*$H37</f>
        <v>0</v>
      </c>
      <c r="R37" s="242">
        <f>(SUM('1.  LRAMVA Summary'!M$53:M$55)+SUM('1.  LRAMVA Summary'!M$56:M$57)*(MONTH($E37)-1)/12)*$H37</f>
        <v>0</v>
      </c>
      <c r="S37" s="242">
        <f>(SUM('1.  LRAMVA Summary'!N$53:N$55)+SUM('1.  LRAMVA Summary'!N$56:N$57)*(MONTH($E37)-1)/12)*$H37</f>
        <v>0</v>
      </c>
      <c r="T37" s="242">
        <f>(SUM('1.  LRAMVA Summary'!O$53:O$55)+SUM('1.  LRAMVA Summary'!O$56:O$57)*(MONTH($E37)-1)/12)*$H37</f>
        <v>0</v>
      </c>
      <c r="U37" s="242">
        <f>(SUM('1.  LRAMVA Summary'!P$53:P$55)+SUM('1.  LRAMVA Summary'!P$56:P$57)*(MONTH($E37)-1)/12)*$H37</f>
        <v>0</v>
      </c>
      <c r="V37" s="242">
        <f>(SUM('1.  LRAMVA Summary'!Q$53:Q$55)+SUM('1.  LRAMVA Summary'!Q$56:Q$57)*(MONTH($E37)-1)/12)*$H37</f>
        <v>0</v>
      </c>
      <c r="W37" s="243">
        <f t="shared" si="5"/>
        <v>0</v>
      </c>
      <c r="Y37" s="12"/>
      <c r="Z37" s="12"/>
      <c r="AA37" s="12"/>
      <c r="AB37" s="12"/>
      <c r="AC37" s="12"/>
      <c r="AD37" s="12"/>
      <c r="AE37" s="12"/>
      <c r="AF37" s="12"/>
      <c r="AG37" s="12"/>
      <c r="AH37" s="12"/>
      <c r="AI37" s="12"/>
      <c r="AJ37" s="12"/>
      <c r="AK37" s="12"/>
      <c r="AL37" s="12"/>
      <c r="AM37" s="12"/>
      <c r="AN37" s="12"/>
      <c r="AO37" s="12"/>
      <c r="AP37" s="12"/>
      <c r="AQ37" s="12"/>
      <c r="AR37" s="12"/>
      <c r="AS37" s="12"/>
    </row>
    <row r="38" spans="2:45" s="9" customFormat="1">
      <c r="B38" s="225" t="s">
        <v>76</v>
      </c>
      <c r="C38" s="225">
        <v>1.0999999999999999E-2</v>
      </c>
      <c r="D38" s="218"/>
      <c r="E38" s="226">
        <v>41153</v>
      </c>
      <c r="F38" s="226" t="s">
        <v>179</v>
      </c>
      <c r="G38" s="227" t="s">
        <v>68</v>
      </c>
      <c r="H38" s="241">
        <f>C$21/12</f>
        <v>1.225E-3</v>
      </c>
      <c r="I38" s="242">
        <f>(SUM('1.  LRAMVA Summary'!D$53:D$55)+SUM('1.  LRAMVA Summary'!D$56:D$57)*(MONTH($E38)-1)/12)*$H38</f>
        <v>0</v>
      </c>
      <c r="J38" s="242">
        <f>(SUM('1.  LRAMVA Summary'!E$53:E$55)+SUM('1.  LRAMVA Summary'!E$56:E$57)*(MONTH($E38)-1)/12)*$H38</f>
        <v>0</v>
      </c>
      <c r="K38" s="242">
        <f>(SUM('1.  LRAMVA Summary'!F$53:F$55)+SUM('1.  LRAMVA Summary'!F$56:F$57)*(MONTH($E38)-1)/12)*$H38</f>
        <v>0</v>
      </c>
      <c r="L38" s="242">
        <f>(SUM('1.  LRAMVA Summary'!G$53:G$55)+SUM('1.  LRAMVA Summary'!G$56:G$57)*(MONTH($E38)-1)/12)*$H38</f>
        <v>0</v>
      </c>
      <c r="M38" s="242">
        <f>(SUM('1.  LRAMVA Summary'!H$53:H$55)+SUM('1.  LRAMVA Summary'!H$56:H$57)*(MONTH($E38)-1)/12)*$H38</f>
        <v>0</v>
      </c>
      <c r="N38" s="242">
        <f>(SUM('1.  LRAMVA Summary'!I$53:I$55)+SUM('1.  LRAMVA Summary'!I$56:I$57)*(MONTH($E38)-1)/12)*$H38</f>
        <v>0</v>
      </c>
      <c r="O38" s="242">
        <f>(SUM('1.  LRAMVA Summary'!J$53:J$55)+SUM('1.  LRAMVA Summary'!J$56:J$57)*(MONTH($E38)-1)/12)*$H38</f>
        <v>0</v>
      </c>
      <c r="P38" s="242">
        <f>(SUM('1.  LRAMVA Summary'!K$53:K$55)+SUM('1.  LRAMVA Summary'!K$56:K$57)*(MONTH($E38)-1)/12)*$H38</f>
        <v>0</v>
      </c>
      <c r="Q38" s="242">
        <f>(SUM('1.  LRAMVA Summary'!L$53:L$55)+SUM('1.  LRAMVA Summary'!L$56:L$57)*(MONTH($E38)-1)/12)*$H38</f>
        <v>0</v>
      </c>
      <c r="R38" s="242">
        <f>(SUM('1.  LRAMVA Summary'!M$53:M$55)+SUM('1.  LRAMVA Summary'!M$56:M$57)*(MONTH($E38)-1)/12)*$H38</f>
        <v>0</v>
      </c>
      <c r="S38" s="242">
        <f>(SUM('1.  LRAMVA Summary'!N$53:N$55)+SUM('1.  LRAMVA Summary'!N$56:N$57)*(MONTH($E38)-1)/12)*$H38</f>
        <v>0</v>
      </c>
      <c r="T38" s="242">
        <f>(SUM('1.  LRAMVA Summary'!O$53:O$55)+SUM('1.  LRAMVA Summary'!O$56:O$57)*(MONTH($E38)-1)/12)*$H38</f>
        <v>0</v>
      </c>
      <c r="U38" s="242">
        <f>(SUM('1.  LRAMVA Summary'!P$53:P$55)+SUM('1.  LRAMVA Summary'!P$56:P$57)*(MONTH($E38)-1)/12)*$H38</f>
        <v>0</v>
      </c>
      <c r="V38" s="242">
        <f>(SUM('1.  LRAMVA Summary'!Q$53:Q$55)+SUM('1.  LRAMVA Summary'!Q$56:Q$57)*(MONTH($E38)-1)/12)*$H38</f>
        <v>0</v>
      </c>
      <c r="W38" s="243">
        <f t="shared" si="5"/>
        <v>0</v>
      </c>
      <c r="Y38" s="12"/>
      <c r="Z38" s="12"/>
      <c r="AA38" s="12"/>
      <c r="AB38" s="12"/>
      <c r="AC38" s="12"/>
      <c r="AD38" s="12"/>
      <c r="AE38" s="12"/>
      <c r="AF38" s="12"/>
      <c r="AG38" s="12"/>
      <c r="AH38" s="12"/>
      <c r="AI38" s="12"/>
      <c r="AJ38" s="12"/>
      <c r="AK38" s="12"/>
      <c r="AL38" s="12"/>
      <c r="AM38" s="12"/>
      <c r="AN38" s="12"/>
      <c r="AO38" s="12"/>
      <c r="AP38" s="12"/>
      <c r="AQ38" s="12"/>
      <c r="AR38" s="12"/>
      <c r="AS38" s="12"/>
    </row>
    <row r="39" spans="2:45" s="9" customFormat="1">
      <c r="B39" s="225" t="s">
        <v>77</v>
      </c>
      <c r="C39" s="225">
        <v>1.0999999999999999E-2</v>
      </c>
      <c r="D39" s="218"/>
      <c r="E39" s="226">
        <v>41183</v>
      </c>
      <c r="F39" s="226" t="s">
        <v>179</v>
      </c>
      <c r="G39" s="227" t="s">
        <v>69</v>
      </c>
      <c r="H39" s="244">
        <f>C$22/12</f>
        <v>1.225E-3</v>
      </c>
      <c r="I39" s="242">
        <f>(SUM('1.  LRAMVA Summary'!D$53:D$55)+SUM('1.  LRAMVA Summary'!D$56:D$57)*(MONTH($E39)-1)/12)*$H39</f>
        <v>0</v>
      </c>
      <c r="J39" s="242">
        <f>(SUM('1.  LRAMVA Summary'!E$53:E$55)+SUM('1.  LRAMVA Summary'!E$56:E$57)*(MONTH($E39)-1)/12)*$H39</f>
        <v>0</v>
      </c>
      <c r="K39" s="242">
        <f>(SUM('1.  LRAMVA Summary'!F$53:F$55)+SUM('1.  LRAMVA Summary'!F$56:F$57)*(MONTH($E39)-1)/12)*$H39</f>
        <v>0</v>
      </c>
      <c r="L39" s="242">
        <f>(SUM('1.  LRAMVA Summary'!G$53:G$55)+SUM('1.  LRAMVA Summary'!G$56:G$57)*(MONTH($E39)-1)/12)*$H39</f>
        <v>0</v>
      </c>
      <c r="M39" s="242">
        <f>(SUM('1.  LRAMVA Summary'!H$53:H$55)+SUM('1.  LRAMVA Summary'!H$56:H$57)*(MONTH($E39)-1)/12)*$H39</f>
        <v>0</v>
      </c>
      <c r="N39" s="242">
        <f>(SUM('1.  LRAMVA Summary'!I$53:I$55)+SUM('1.  LRAMVA Summary'!I$56:I$57)*(MONTH($E39)-1)/12)*$H39</f>
        <v>0</v>
      </c>
      <c r="O39" s="242">
        <f>(SUM('1.  LRAMVA Summary'!J$53:J$55)+SUM('1.  LRAMVA Summary'!J$56:J$57)*(MONTH($E39)-1)/12)*$H39</f>
        <v>0</v>
      </c>
      <c r="P39" s="242">
        <f>(SUM('1.  LRAMVA Summary'!K$53:K$55)+SUM('1.  LRAMVA Summary'!K$56:K$57)*(MONTH($E39)-1)/12)*$H39</f>
        <v>0</v>
      </c>
      <c r="Q39" s="242">
        <f>(SUM('1.  LRAMVA Summary'!L$53:L$55)+SUM('1.  LRAMVA Summary'!L$56:L$57)*(MONTH($E39)-1)/12)*$H39</f>
        <v>0</v>
      </c>
      <c r="R39" s="242">
        <f>(SUM('1.  LRAMVA Summary'!M$53:M$55)+SUM('1.  LRAMVA Summary'!M$56:M$57)*(MONTH($E39)-1)/12)*$H39</f>
        <v>0</v>
      </c>
      <c r="S39" s="242">
        <f>(SUM('1.  LRAMVA Summary'!N$53:N$55)+SUM('1.  LRAMVA Summary'!N$56:N$57)*(MONTH($E39)-1)/12)*$H39</f>
        <v>0</v>
      </c>
      <c r="T39" s="242">
        <f>(SUM('1.  LRAMVA Summary'!O$53:O$55)+SUM('1.  LRAMVA Summary'!O$56:O$57)*(MONTH($E39)-1)/12)*$H39</f>
        <v>0</v>
      </c>
      <c r="U39" s="242">
        <f>(SUM('1.  LRAMVA Summary'!P$53:P$55)+SUM('1.  LRAMVA Summary'!P$56:P$57)*(MONTH($E39)-1)/12)*$H39</f>
        <v>0</v>
      </c>
      <c r="V39" s="242">
        <f>(SUM('1.  LRAMVA Summary'!Q$53:Q$55)+SUM('1.  LRAMVA Summary'!Q$56:Q$57)*(MONTH($E39)-1)/12)*$H39</f>
        <v>0</v>
      </c>
      <c r="W39" s="243">
        <f t="shared" si="5"/>
        <v>0</v>
      </c>
      <c r="Y39" s="12"/>
      <c r="Z39" s="12"/>
      <c r="AA39" s="12"/>
      <c r="AB39" s="12"/>
      <c r="AC39" s="12"/>
      <c r="AD39" s="12"/>
      <c r="AE39" s="12"/>
      <c r="AF39" s="12"/>
      <c r="AG39" s="12"/>
      <c r="AH39" s="12"/>
      <c r="AI39" s="12"/>
      <c r="AJ39" s="12"/>
      <c r="AK39" s="12"/>
      <c r="AL39" s="12"/>
      <c r="AM39" s="12"/>
      <c r="AN39" s="12"/>
      <c r="AO39" s="12"/>
      <c r="AP39" s="12"/>
      <c r="AQ39" s="12"/>
      <c r="AR39" s="12"/>
      <c r="AS39" s="12"/>
    </row>
    <row r="40" spans="2:45" s="9" customFormat="1">
      <c r="B40" s="225" t="s">
        <v>78</v>
      </c>
      <c r="C40" s="225">
        <v>1.0999999999999999E-2</v>
      </c>
      <c r="D40" s="218"/>
      <c r="E40" s="226">
        <v>41214</v>
      </c>
      <c r="F40" s="226" t="s">
        <v>179</v>
      </c>
      <c r="G40" s="227" t="s">
        <v>69</v>
      </c>
      <c r="H40" s="241">
        <f>C$22/12</f>
        <v>1.225E-3</v>
      </c>
      <c r="I40" s="242">
        <f>(SUM('1.  LRAMVA Summary'!D$53:D$55)+SUM('1.  LRAMVA Summary'!D$56:D$57)*(MONTH($E40)-1)/12)*$H40</f>
        <v>0</v>
      </c>
      <c r="J40" s="242">
        <f>(SUM('1.  LRAMVA Summary'!E$53:E$55)+SUM('1.  LRAMVA Summary'!E$56:E$57)*(MONTH($E40)-1)/12)*$H40</f>
        <v>0</v>
      </c>
      <c r="K40" s="242">
        <f>(SUM('1.  LRAMVA Summary'!F$53:F$55)+SUM('1.  LRAMVA Summary'!F$56:F$57)*(MONTH($E40)-1)/12)*$H40</f>
        <v>0</v>
      </c>
      <c r="L40" s="242">
        <f>(SUM('1.  LRAMVA Summary'!G$53:G$55)+SUM('1.  LRAMVA Summary'!G$56:G$57)*(MONTH($E40)-1)/12)*$H40</f>
        <v>0</v>
      </c>
      <c r="M40" s="242">
        <f>(SUM('1.  LRAMVA Summary'!H$53:H$55)+SUM('1.  LRAMVA Summary'!H$56:H$57)*(MONTH($E40)-1)/12)*$H40</f>
        <v>0</v>
      </c>
      <c r="N40" s="242">
        <f>(SUM('1.  LRAMVA Summary'!I$53:I$55)+SUM('1.  LRAMVA Summary'!I$56:I$57)*(MONTH($E40)-1)/12)*$H40</f>
        <v>0</v>
      </c>
      <c r="O40" s="242">
        <f>(SUM('1.  LRAMVA Summary'!J$53:J$55)+SUM('1.  LRAMVA Summary'!J$56:J$57)*(MONTH($E40)-1)/12)*$H40</f>
        <v>0</v>
      </c>
      <c r="P40" s="242">
        <f>(SUM('1.  LRAMVA Summary'!K$53:K$55)+SUM('1.  LRAMVA Summary'!K$56:K$57)*(MONTH($E40)-1)/12)*$H40</f>
        <v>0</v>
      </c>
      <c r="Q40" s="242">
        <f>(SUM('1.  LRAMVA Summary'!L$53:L$55)+SUM('1.  LRAMVA Summary'!L$56:L$57)*(MONTH($E40)-1)/12)*$H40</f>
        <v>0</v>
      </c>
      <c r="R40" s="242">
        <f>(SUM('1.  LRAMVA Summary'!M$53:M$55)+SUM('1.  LRAMVA Summary'!M$56:M$57)*(MONTH($E40)-1)/12)*$H40</f>
        <v>0</v>
      </c>
      <c r="S40" s="242">
        <f>(SUM('1.  LRAMVA Summary'!N$53:N$55)+SUM('1.  LRAMVA Summary'!N$56:N$57)*(MONTH($E40)-1)/12)*$H40</f>
        <v>0</v>
      </c>
      <c r="T40" s="242">
        <f>(SUM('1.  LRAMVA Summary'!O$53:O$55)+SUM('1.  LRAMVA Summary'!O$56:O$57)*(MONTH($E40)-1)/12)*$H40</f>
        <v>0</v>
      </c>
      <c r="U40" s="242">
        <f>(SUM('1.  LRAMVA Summary'!P$53:P$55)+SUM('1.  LRAMVA Summary'!P$56:P$57)*(MONTH($E40)-1)/12)*$H40</f>
        <v>0</v>
      </c>
      <c r="V40" s="242">
        <f>(SUM('1.  LRAMVA Summary'!Q$53:Q$55)+SUM('1.  LRAMVA Summary'!Q$56:Q$57)*(MONTH($E40)-1)/12)*$H40</f>
        <v>0</v>
      </c>
      <c r="W40" s="243">
        <f t="shared" si="5"/>
        <v>0</v>
      </c>
      <c r="Y40" s="12"/>
      <c r="Z40" s="12"/>
      <c r="AA40" s="12"/>
      <c r="AB40" s="12"/>
      <c r="AC40" s="12"/>
      <c r="AD40" s="12"/>
      <c r="AE40" s="12"/>
      <c r="AF40" s="12"/>
      <c r="AG40" s="12"/>
      <c r="AH40" s="12"/>
      <c r="AI40" s="12"/>
      <c r="AJ40" s="12"/>
      <c r="AK40" s="12"/>
      <c r="AL40" s="12"/>
      <c r="AM40" s="12"/>
      <c r="AN40" s="12"/>
      <c r="AO40" s="12"/>
      <c r="AP40" s="12"/>
      <c r="AQ40" s="12"/>
      <c r="AR40" s="12"/>
      <c r="AS40" s="12"/>
    </row>
    <row r="41" spans="2:45" s="9" customFormat="1">
      <c r="B41" s="225" t="s">
        <v>79</v>
      </c>
      <c r="C41" s="225">
        <f>C40</f>
        <v>1.0999999999999999E-2</v>
      </c>
      <c r="D41" s="218"/>
      <c r="E41" s="226">
        <v>41244</v>
      </c>
      <c r="F41" s="226" t="s">
        <v>179</v>
      </c>
      <c r="G41" s="227" t="s">
        <v>69</v>
      </c>
      <c r="H41" s="241">
        <f>C$22/12</f>
        <v>1.225E-3</v>
      </c>
      <c r="I41" s="242">
        <f>(SUM('1.  LRAMVA Summary'!D$53:D$55)+SUM('1.  LRAMVA Summary'!D$56:D$57)*(MONTH($E41)-1)/12)*$H41</f>
        <v>0</v>
      </c>
      <c r="J41" s="242">
        <f>(SUM('1.  LRAMVA Summary'!E$53:E$55)+SUM('1.  LRAMVA Summary'!E$56:E$57)*(MONTH($E41)-1)/12)*$H41</f>
        <v>0</v>
      </c>
      <c r="K41" s="242">
        <f>(SUM('1.  LRAMVA Summary'!F$53:F$55)+SUM('1.  LRAMVA Summary'!F$56:F$57)*(MONTH($E41)-1)/12)*$H41</f>
        <v>0</v>
      </c>
      <c r="L41" s="242">
        <f>(SUM('1.  LRAMVA Summary'!G$53:G$55)+SUM('1.  LRAMVA Summary'!G$56:G$57)*(MONTH($E41)-1)/12)*$H41</f>
        <v>0</v>
      </c>
      <c r="M41" s="242">
        <f>(SUM('1.  LRAMVA Summary'!H$53:H$55)+SUM('1.  LRAMVA Summary'!H$56:H$57)*(MONTH($E41)-1)/12)*$H41</f>
        <v>0</v>
      </c>
      <c r="N41" s="242">
        <f>(SUM('1.  LRAMVA Summary'!I$53:I$55)+SUM('1.  LRAMVA Summary'!I$56:I$57)*(MONTH($E41)-1)/12)*$H41</f>
        <v>0</v>
      </c>
      <c r="O41" s="242">
        <f>(SUM('1.  LRAMVA Summary'!J$53:J$55)+SUM('1.  LRAMVA Summary'!J$56:J$57)*(MONTH($E41)-1)/12)*$H41</f>
        <v>0</v>
      </c>
      <c r="P41" s="242">
        <f>(SUM('1.  LRAMVA Summary'!K$53:K$55)+SUM('1.  LRAMVA Summary'!K$56:K$57)*(MONTH($E41)-1)/12)*$H41</f>
        <v>0</v>
      </c>
      <c r="Q41" s="242">
        <f>(SUM('1.  LRAMVA Summary'!L$53:L$55)+SUM('1.  LRAMVA Summary'!L$56:L$57)*(MONTH($E41)-1)/12)*$H41</f>
        <v>0</v>
      </c>
      <c r="R41" s="242">
        <f>(SUM('1.  LRAMVA Summary'!M$53:M$55)+SUM('1.  LRAMVA Summary'!M$56:M$57)*(MONTH($E41)-1)/12)*$H41</f>
        <v>0</v>
      </c>
      <c r="S41" s="242">
        <f>(SUM('1.  LRAMVA Summary'!N$53:N$55)+SUM('1.  LRAMVA Summary'!N$56:N$57)*(MONTH($E41)-1)/12)*$H41</f>
        <v>0</v>
      </c>
      <c r="T41" s="242">
        <f>(SUM('1.  LRAMVA Summary'!O$53:O$55)+SUM('1.  LRAMVA Summary'!O$56:O$57)*(MONTH($E41)-1)/12)*$H41</f>
        <v>0</v>
      </c>
      <c r="U41" s="242">
        <f>(SUM('1.  LRAMVA Summary'!P$53:P$55)+SUM('1.  LRAMVA Summary'!P$56:P$57)*(MONTH($E41)-1)/12)*$H41</f>
        <v>0</v>
      </c>
      <c r="V41" s="242">
        <f>(SUM('1.  LRAMVA Summary'!Q$53:Q$55)+SUM('1.  LRAMVA Summary'!Q$56:Q$57)*(MONTH($E41)-1)/12)*$H41</f>
        <v>0</v>
      </c>
      <c r="W41" s="243">
        <f>SUM(I41:V41)</f>
        <v>0</v>
      </c>
      <c r="Y41" s="12"/>
      <c r="Z41" s="12"/>
      <c r="AA41" s="12"/>
      <c r="AB41" s="12"/>
      <c r="AC41" s="12"/>
      <c r="AD41" s="12"/>
      <c r="AE41" s="12"/>
      <c r="AF41" s="12"/>
      <c r="AG41" s="12"/>
      <c r="AH41" s="12"/>
      <c r="AI41" s="12"/>
      <c r="AJ41" s="12"/>
      <c r="AK41" s="12"/>
      <c r="AL41" s="12"/>
      <c r="AM41" s="12"/>
      <c r="AN41" s="12"/>
      <c r="AO41" s="12"/>
      <c r="AP41" s="12"/>
      <c r="AQ41" s="12"/>
      <c r="AR41" s="12"/>
      <c r="AS41" s="12"/>
    </row>
    <row r="42" spans="2:45" s="9" customFormat="1" ht="15" thickBot="1">
      <c r="B42" s="225" t="s">
        <v>80</v>
      </c>
      <c r="C42" s="245">
        <v>1.4999999999999999E-2</v>
      </c>
      <c r="D42" s="218"/>
      <c r="E42" s="228" t="s">
        <v>468</v>
      </c>
      <c r="F42" s="228"/>
      <c r="G42" s="229"/>
      <c r="H42" s="246"/>
      <c r="I42" s="231">
        <f>SUM(I29:I41)</f>
        <v>0</v>
      </c>
      <c r="J42" s="231">
        <f t="shared" ref="J42:O42" si="6">SUM(J29:J41)</f>
        <v>0</v>
      </c>
      <c r="K42" s="231">
        <f t="shared" si="6"/>
        <v>0</v>
      </c>
      <c r="L42" s="231">
        <f t="shared" si="6"/>
        <v>0</v>
      </c>
      <c r="M42" s="231">
        <f t="shared" si="6"/>
        <v>0</v>
      </c>
      <c r="N42" s="231">
        <f t="shared" si="6"/>
        <v>0</v>
      </c>
      <c r="O42" s="231">
        <f t="shared" si="6"/>
        <v>0</v>
      </c>
      <c r="P42" s="231">
        <f t="shared" ref="P42:V42" si="7">SUM(P29:P41)</f>
        <v>0</v>
      </c>
      <c r="Q42" s="231">
        <f t="shared" si="7"/>
        <v>0</v>
      </c>
      <c r="R42" s="231">
        <f t="shared" si="7"/>
        <v>0</v>
      </c>
      <c r="S42" s="231">
        <f t="shared" si="7"/>
        <v>0</v>
      </c>
      <c r="T42" s="231">
        <f t="shared" si="7"/>
        <v>0</v>
      </c>
      <c r="U42" s="231">
        <f t="shared" si="7"/>
        <v>0</v>
      </c>
      <c r="V42" s="231">
        <f t="shared" si="7"/>
        <v>0</v>
      </c>
      <c r="W42" s="231">
        <f>SUM(W29:W41)</f>
        <v>0</v>
      </c>
      <c r="Y42" s="12"/>
      <c r="Z42" s="12"/>
      <c r="AA42" s="12"/>
      <c r="AB42" s="12"/>
      <c r="AC42" s="12"/>
      <c r="AD42" s="12"/>
      <c r="AE42" s="12"/>
      <c r="AF42" s="12"/>
      <c r="AG42" s="12"/>
      <c r="AH42" s="12"/>
      <c r="AI42" s="12"/>
      <c r="AJ42" s="12"/>
      <c r="AK42" s="12"/>
      <c r="AL42" s="12"/>
      <c r="AM42" s="12"/>
      <c r="AN42" s="12"/>
      <c r="AO42" s="12"/>
      <c r="AP42" s="12"/>
      <c r="AQ42" s="12"/>
      <c r="AR42" s="12"/>
      <c r="AS42" s="12"/>
    </row>
    <row r="43" spans="2:45" s="9" customFormat="1" ht="15" thickTop="1">
      <c r="B43" s="225" t="s">
        <v>81</v>
      </c>
      <c r="C43" s="245">
        <v>1.4999999999999999E-2</v>
      </c>
      <c r="D43" s="218"/>
      <c r="E43" s="232" t="s">
        <v>67</v>
      </c>
      <c r="F43" s="232"/>
      <c r="G43" s="233"/>
      <c r="H43" s="234"/>
      <c r="I43" s="235"/>
      <c r="J43" s="235"/>
      <c r="K43" s="235"/>
      <c r="L43" s="235"/>
      <c r="M43" s="235"/>
      <c r="N43" s="235"/>
      <c r="O43" s="235"/>
      <c r="P43" s="235"/>
      <c r="Q43" s="235"/>
      <c r="R43" s="235"/>
      <c r="S43" s="235"/>
      <c r="T43" s="235"/>
      <c r="U43" s="235"/>
      <c r="V43" s="235"/>
      <c r="W43" s="236"/>
      <c r="Y43" s="12"/>
      <c r="Z43" s="12"/>
      <c r="AA43" s="12"/>
      <c r="AB43" s="12"/>
      <c r="AC43" s="12"/>
      <c r="AD43" s="12"/>
      <c r="AE43" s="12"/>
      <c r="AF43" s="12"/>
      <c r="AG43" s="12"/>
      <c r="AH43" s="12"/>
      <c r="AI43" s="12"/>
      <c r="AJ43" s="12"/>
      <c r="AK43" s="12"/>
      <c r="AL43" s="12"/>
      <c r="AM43" s="12"/>
      <c r="AN43" s="12"/>
      <c r="AO43" s="12"/>
      <c r="AP43" s="12"/>
      <c r="AQ43" s="12"/>
      <c r="AR43" s="12"/>
      <c r="AS43" s="12"/>
    </row>
    <row r="44" spans="2:45" s="9" customFormat="1">
      <c r="B44" s="225" t="s">
        <v>82</v>
      </c>
      <c r="C44" s="245">
        <v>1.89E-2</v>
      </c>
      <c r="D44" s="218"/>
      <c r="E44" s="237" t="s">
        <v>431</v>
      </c>
      <c r="F44" s="237"/>
      <c r="G44" s="238"/>
      <c r="H44" s="239"/>
      <c r="I44" s="240">
        <f t="shared" ref="I44:O44" si="8">I42+I43</f>
        <v>0</v>
      </c>
      <c r="J44" s="240">
        <f t="shared" si="8"/>
        <v>0</v>
      </c>
      <c r="K44" s="240">
        <f t="shared" si="8"/>
        <v>0</v>
      </c>
      <c r="L44" s="240">
        <f t="shared" si="8"/>
        <v>0</v>
      </c>
      <c r="M44" s="240">
        <f t="shared" si="8"/>
        <v>0</v>
      </c>
      <c r="N44" s="240">
        <f t="shared" si="8"/>
        <v>0</v>
      </c>
      <c r="O44" s="240">
        <f t="shared" si="8"/>
        <v>0</v>
      </c>
      <c r="P44" s="240">
        <f t="shared" ref="P44:V44" si="9">P42+P43</f>
        <v>0</v>
      </c>
      <c r="Q44" s="240">
        <f t="shared" si="9"/>
        <v>0</v>
      </c>
      <c r="R44" s="240">
        <f t="shared" si="9"/>
        <v>0</v>
      </c>
      <c r="S44" s="240">
        <f t="shared" si="9"/>
        <v>0</v>
      </c>
      <c r="T44" s="240">
        <f t="shared" si="9"/>
        <v>0</v>
      </c>
      <c r="U44" s="240">
        <f t="shared" si="9"/>
        <v>0</v>
      </c>
      <c r="V44" s="240">
        <f t="shared" si="9"/>
        <v>0</v>
      </c>
      <c r="W44" s="240">
        <f>W42+W43</f>
        <v>0</v>
      </c>
      <c r="Y44" s="12"/>
      <c r="Z44" s="12"/>
      <c r="AA44" s="12"/>
      <c r="AB44" s="12"/>
      <c r="AC44" s="12"/>
      <c r="AD44" s="12"/>
      <c r="AE44" s="12"/>
      <c r="AF44" s="12"/>
      <c r="AG44" s="12"/>
      <c r="AH44" s="12"/>
      <c r="AI44" s="12"/>
      <c r="AJ44" s="12"/>
      <c r="AK44" s="12"/>
      <c r="AL44" s="12"/>
      <c r="AM44" s="12"/>
      <c r="AN44" s="12"/>
      <c r="AO44" s="12"/>
      <c r="AP44" s="12"/>
      <c r="AQ44" s="12"/>
      <c r="AR44" s="12"/>
      <c r="AS44" s="12"/>
    </row>
    <row r="45" spans="2:45" s="9" customFormat="1">
      <c r="B45" s="225" t="s">
        <v>83</v>
      </c>
      <c r="C45" s="245">
        <v>1.89E-2</v>
      </c>
      <c r="D45" s="218"/>
      <c r="E45" s="226">
        <v>41275</v>
      </c>
      <c r="F45" s="226" t="s">
        <v>180</v>
      </c>
      <c r="G45" s="227" t="s">
        <v>65</v>
      </c>
      <c r="H45" s="244">
        <f>C$23/12</f>
        <v>1.225E-3</v>
      </c>
      <c r="I45" s="242">
        <f>(SUM('1.  LRAMVA Summary'!D$53:D$58)+SUM('1.  LRAMVA Summary'!D$59:D$60)*(MONTH($E45)-1)/12)*$H45</f>
        <v>0</v>
      </c>
      <c r="J45" s="242">
        <f>(SUM('1.  LRAMVA Summary'!E$53:E$58)+SUM('1.  LRAMVA Summary'!E$59:E$60)*(MONTH($E45)-1)/12)*$H45</f>
        <v>0</v>
      </c>
      <c r="K45" s="242">
        <f>(SUM('1.  LRAMVA Summary'!F$53:F$58)+SUM('1.  LRAMVA Summary'!F$59:F$60)*(MONTH($E45)-1)/12)*$H45</f>
        <v>0</v>
      </c>
      <c r="L45" s="242">
        <f>(SUM('1.  LRAMVA Summary'!G$53:G$58)+SUM('1.  LRAMVA Summary'!G$59:G$60)*(MONTH($E45)-1)/12)*$H45</f>
        <v>0</v>
      </c>
      <c r="M45" s="242">
        <f>(SUM('1.  LRAMVA Summary'!H$53:H$58)+SUM('1.  LRAMVA Summary'!H$59:H$60)*(MONTH($E45)-1)/12)*$H45</f>
        <v>0</v>
      </c>
      <c r="N45" s="242">
        <f>(SUM('1.  LRAMVA Summary'!I$53:I$58)+SUM('1.  LRAMVA Summary'!I$59:I$60)*(MONTH($E45)-1)/12)*$H45</f>
        <v>0</v>
      </c>
      <c r="O45" s="242">
        <f>(SUM('1.  LRAMVA Summary'!J$53:J$58)+SUM('1.  LRAMVA Summary'!J$59:J$60)*(MONTH($E45)-1)/12)*$H45</f>
        <v>0</v>
      </c>
      <c r="P45" s="242">
        <f>(SUM('1.  LRAMVA Summary'!K$53:K$58)+SUM('1.  LRAMVA Summary'!K$59:K$60)*(MONTH($E45)-1)/12)*$H45</f>
        <v>0</v>
      </c>
      <c r="Q45" s="242">
        <f>(SUM('1.  LRAMVA Summary'!L$53:L$58)+SUM('1.  LRAMVA Summary'!L$59:L$60)*(MONTH($E45)-1)/12)*$H45</f>
        <v>0</v>
      </c>
      <c r="R45" s="242">
        <f>(SUM('1.  LRAMVA Summary'!M$53:M$58)+SUM('1.  LRAMVA Summary'!M$59:M$60)*(MONTH($E45)-1)/12)*$H45</f>
        <v>0</v>
      </c>
      <c r="S45" s="242">
        <f>(SUM('1.  LRAMVA Summary'!N$53:N$58)+SUM('1.  LRAMVA Summary'!N$59:N$60)*(MONTH($E45)-1)/12)*$H45</f>
        <v>0</v>
      </c>
      <c r="T45" s="242">
        <f>(SUM('1.  LRAMVA Summary'!O$53:O$58)+SUM('1.  LRAMVA Summary'!O$59:O$60)*(MONTH($E45)-1)/12)*$H45</f>
        <v>0</v>
      </c>
      <c r="U45" s="242">
        <f>(SUM('1.  LRAMVA Summary'!P$53:P$58)+SUM('1.  LRAMVA Summary'!P$59:P$60)*(MONTH($E45)-1)/12)*$H45</f>
        <v>0</v>
      </c>
      <c r="V45" s="242">
        <f>(SUM('1.  LRAMVA Summary'!Q$53:Q$58)+SUM('1.  LRAMVA Summary'!Q$59:Q$60)*(MONTH($E45)-1)/12)*$H45</f>
        <v>0</v>
      </c>
      <c r="W45" s="243">
        <f>SUM(I45:V45)</f>
        <v>0</v>
      </c>
      <c r="Y45" s="12"/>
      <c r="Z45" s="12"/>
      <c r="AA45" s="12"/>
      <c r="AB45" s="12"/>
      <c r="AC45" s="12"/>
      <c r="AD45" s="12"/>
      <c r="AE45" s="12"/>
      <c r="AF45" s="12"/>
      <c r="AG45" s="12"/>
      <c r="AH45" s="12"/>
      <c r="AI45" s="12"/>
      <c r="AJ45" s="12"/>
      <c r="AK45" s="12"/>
      <c r="AL45" s="12"/>
      <c r="AM45" s="12"/>
      <c r="AN45" s="12"/>
      <c r="AO45" s="12"/>
      <c r="AP45" s="12"/>
      <c r="AQ45" s="12"/>
      <c r="AR45" s="12"/>
      <c r="AS45" s="12"/>
    </row>
    <row r="46" spans="2:45" s="9" customFormat="1">
      <c r="B46" s="225" t="s">
        <v>84</v>
      </c>
      <c r="C46" s="245">
        <v>2.1700000000000001E-2</v>
      </c>
      <c r="D46" s="218"/>
      <c r="E46" s="226">
        <v>41306</v>
      </c>
      <c r="F46" s="226" t="s">
        <v>180</v>
      </c>
      <c r="G46" s="227" t="s">
        <v>65</v>
      </c>
      <c r="H46" s="241">
        <f>C$23/12</f>
        <v>1.225E-3</v>
      </c>
      <c r="I46" s="242">
        <f>(SUM('1.  LRAMVA Summary'!D$53:D$58)+SUM('1.  LRAMVA Summary'!D$59:D$60)*(MONTH($E46)-1)/12)*$H46</f>
        <v>0</v>
      </c>
      <c r="J46" s="242">
        <f>(SUM('1.  LRAMVA Summary'!E$53:E$58)+SUM('1.  LRAMVA Summary'!E$59:E$60)*(MONTH($E46)-1)/12)*$H46</f>
        <v>0</v>
      </c>
      <c r="K46" s="242">
        <f>(SUM('1.  LRAMVA Summary'!F$53:F$58)+SUM('1.  LRAMVA Summary'!F$59:F$60)*(MONTH($E46)-1)/12)*$H46</f>
        <v>0</v>
      </c>
      <c r="L46" s="242">
        <f>(SUM('1.  LRAMVA Summary'!G$53:G$58)+SUM('1.  LRAMVA Summary'!G$59:G$60)*(MONTH($E46)-1)/12)*$H46</f>
        <v>0</v>
      </c>
      <c r="M46" s="242">
        <f>(SUM('1.  LRAMVA Summary'!H$53:H$58)+SUM('1.  LRAMVA Summary'!H$59:H$60)*(MONTH($E46)-1)/12)*$H46</f>
        <v>0</v>
      </c>
      <c r="N46" s="242">
        <f>(SUM('1.  LRAMVA Summary'!I$53:I$58)+SUM('1.  LRAMVA Summary'!I$59:I$60)*(MONTH($E46)-1)/12)*$H46</f>
        <v>0</v>
      </c>
      <c r="O46" s="242">
        <f>(SUM('1.  LRAMVA Summary'!J$53:J$58)+SUM('1.  LRAMVA Summary'!J$59:J$60)*(MONTH($E46)-1)/12)*$H46</f>
        <v>0</v>
      </c>
      <c r="P46" s="242">
        <f>(SUM('1.  LRAMVA Summary'!K$53:K$58)+SUM('1.  LRAMVA Summary'!K$59:K$60)*(MONTH($E46)-1)/12)*$H46</f>
        <v>0</v>
      </c>
      <c r="Q46" s="242">
        <f>(SUM('1.  LRAMVA Summary'!L$53:L$58)+SUM('1.  LRAMVA Summary'!L$59:L$60)*(MONTH($E46)-1)/12)*$H46</f>
        <v>0</v>
      </c>
      <c r="R46" s="242">
        <f>(SUM('1.  LRAMVA Summary'!M$53:M$58)+SUM('1.  LRAMVA Summary'!M$59:M$60)*(MONTH($E46)-1)/12)*$H46</f>
        <v>0</v>
      </c>
      <c r="S46" s="242">
        <f>(SUM('1.  LRAMVA Summary'!N$53:N$58)+SUM('1.  LRAMVA Summary'!N$59:N$60)*(MONTH($E46)-1)/12)*$H46</f>
        <v>0</v>
      </c>
      <c r="T46" s="242">
        <f>(SUM('1.  LRAMVA Summary'!O$53:O$58)+SUM('1.  LRAMVA Summary'!O$59:O$60)*(MONTH($E46)-1)/12)*$H46</f>
        <v>0</v>
      </c>
      <c r="U46" s="242">
        <f>(SUM('1.  LRAMVA Summary'!P$53:P$58)+SUM('1.  LRAMVA Summary'!P$59:P$60)*(MONTH($E46)-1)/12)*$H46</f>
        <v>0</v>
      </c>
      <c r="V46" s="242">
        <f>(SUM('1.  LRAMVA Summary'!Q$53:Q$58)+SUM('1.  LRAMVA Summary'!Q$59:Q$60)*(MONTH($E46)-1)/12)*$H46</f>
        <v>0</v>
      </c>
      <c r="W46" s="243">
        <f t="shared" ref="W46:W56" si="10">SUM(I46:V46)</f>
        <v>0</v>
      </c>
      <c r="Y46" s="12"/>
      <c r="Z46" s="12"/>
      <c r="AA46" s="12"/>
      <c r="AB46" s="12"/>
      <c r="AC46" s="12"/>
      <c r="AD46" s="12"/>
      <c r="AE46" s="12"/>
      <c r="AF46" s="12"/>
      <c r="AG46" s="12"/>
      <c r="AH46" s="12"/>
      <c r="AI46" s="12"/>
      <c r="AJ46" s="12"/>
      <c r="AK46" s="12"/>
      <c r="AL46" s="12"/>
      <c r="AM46" s="12"/>
      <c r="AN46" s="12"/>
      <c r="AO46" s="12"/>
      <c r="AP46" s="12"/>
      <c r="AQ46" s="12"/>
      <c r="AR46" s="12"/>
      <c r="AS46" s="12"/>
    </row>
    <row r="47" spans="2:45" s="9" customFormat="1">
      <c r="B47" s="225" t="s">
        <v>85</v>
      </c>
      <c r="C47" s="245">
        <v>2.4500000000000001E-2</v>
      </c>
      <c r="D47" s="218"/>
      <c r="E47" s="226">
        <v>41334</v>
      </c>
      <c r="F47" s="226" t="s">
        <v>180</v>
      </c>
      <c r="G47" s="227" t="s">
        <v>65</v>
      </c>
      <c r="H47" s="241">
        <f>C$23/12</f>
        <v>1.225E-3</v>
      </c>
      <c r="I47" s="242">
        <f>(SUM('1.  LRAMVA Summary'!D$53:D$58)+SUM('1.  LRAMVA Summary'!D$59:D$60)*(MONTH($E47)-1)/12)*$H47</f>
        <v>0</v>
      </c>
      <c r="J47" s="242">
        <f>(SUM('1.  LRAMVA Summary'!E$53:E$58)+SUM('1.  LRAMVA Summary'!E$59:E$60)*(MONTH($E47)-1)/12)*$H47</f>
        <v>0</v>
      </c>
      <c r="K47" s="242">
        <f>(SUM('1.  LRAMVA Summary'!F$53:F$58)+SUM('1.  LRAMVA Summary'!F$59:F$60)*(MONTH($E47)-1)/12)*$H47</f>
        <v>0</v>
      </c>
      <c r="L47" s="242">
        <f>(SUM('1.  LRAMVA Summary'!G$53:G$58)+SUM('1.  LRAMVA Summary'!G$59:G$60)*(MONTH($E47)-1)/12)*$H47</f>
        <v>0</v>
      </c>
      <c r="M47" s="242">
        <f>(SUM('1.  LRAMVA Summary'!H$53:H$58)+SUM('1.  LRAMVA Summary'!H$59:H$60)*(MONTH($E47)-1)/12)*$H47</f>
        <v>0</v>
      </c>
      <c r="N47" s="242">
        <f>(SUM('1.  LRAMVA Summary'!I$53:I$58)+SUM('1.  LRAMVA Summary'!I$59:I$60)*(MONTH($E47)-1)/12)*$H47</f>
        <v>0</v>
      </c>
      <c r="O47" s="242">
        <f>(SUM('1.  LRAMVA Summary'!J$53:J$58)+SUM('1.  LRAMVA Summary'!J$59:J$60)*(MONTH($E47)-1)/12)*$H47</f>
        <v>0</v>
      </c>
      <c r="P47" s="242">
        <f>(SUM('1.  LRAMVA Summary'!K$53:K$58)+SUM('1.  LRAMVA Summary'!K$59:K$60)*(MONTH($E47)-1)/12)*$H47</f>
        <v>0</v>
      </c>
      <c r="Q47" s="242">
        <f>(SUM('1.  LRAMVA Summary'!L$53:L$58)+SUM('1.  LRAMVA Summary'!L$59:L$60)*(MONTH($E47)-1)/12)*$H47</f>
        <v>0</v>
      </c>
      <c r="R47" s="242">
        <f>(SUM('1.  LRAMVA Summary'!M$53:M$58)+SUM('1.  LRAMVA Summary'!M$59:M$60)*(MONTH($E47)-1)/12)*$H47</f>
        <v>0</v>
      </c>
      <c r="S47" s="242">
        <f>(SUM('1.  LRAMVA Summary'!N$53:N$58)+SUM('1.  LRAMVA Summary'!N$59:N$60)*(MONTH($E47)-1)/12)*$H47</f>
        <v>0</v>
      </c>
      <c r="T47" s="242">
        <f>(SUM('1.  LRAMVA Summary'!O$53:O$58)+SUM('1.  LRAMVA Summary'!O$59:O$60)*(MONTH($E47)-1)/12)*$H47</f>
        <v>0</v>
      </c>
      <c r="U47" s="242">
        <f>(SUM('1.  LRAMVA Summary'!P$53:P$58)+SUM('1.  LRAMVA Summary'!P$59:P$60)*(MONTH($E47)-1)/12)*$H47</f>
        <v>0</v>
      </c>
      <c r="V47" s="242">
        <f>(SUM('1.  LRAMVA Summary'!Q$53:Q$58)+SUM('1.  LRAMVA Summary'!Q$59:Q$60)*(MONTH($E47)-1)/12)*$H47</f>
        <v>0</v>
      </c>
      <c r="W47" s="243">
        <f t="shared" si="10"/>
        <v>0</v>
      </c>
      <c r="Y47" s="12"/>
      <c r="Z47" s="12"/>
      <c r="AA47" s="12"/>
      <c r="AB47" s="12"/>
      <c r="AC47" s="12"/>
      <c r="AD47" s="12"/>
      <c r="AE47" s="12"/>
      <c r="AF47" s="12"/>
      <c r="AG47" s="12"/>
      <c r="AH47" s="12"/>
      <c r="AI47" s="12"/>
      <c r="AJ47" s="12"/>
      <c r="AK47" s="12"/>
      <c r="AL47" s="12"/>
      <c r="AM47" s="12"/>
      <c r="AN47" s="12"/>
      <c r="AO47" s="12"/>
      <c r="AP47" s="12"/>
      <c r="AQ47" s="12"/>
      <c r="AR47" s="12"/>
      <c r="AS47" s="12"/>
    </row>
    <row r="48" spans="2:45" s="9" customFormat="1">
      <c r="B48" s="225" t="s">
        <v>86</v>
      </c>
      <c r="C48" s="245">
        <v>2.18E-2</v>
      </c>
      <c r="D48" s="218"/>
      <c r="E48" s="226">
        <v>41365</v>
      </c>
      <c r="F48" s="226" t="s">
        <v>180</v>
      </c>
      <c r="G48" s="227" t="s">
        <v>66</v>
      </c>
      <c r="H48" s="244">
        <f>C$24/12</f>
        <v>1.225E-3</v>
      </c>
      <c r="I48" s="242">
        <f>(SUM('1.  LRAMVA Summary'!D$53:D$58)+SUM('1.  LRAMVA Summary'!D$59:D$60)*(MONTH($E48)-1)/12)*$H48</f>
        <v>0</v>
      </c>
      <c r="J48" s="242">
        <f>(SUM('1.  LRAMVA Summary'!E$53:E$58)+SUM('1.  LRAMVA Summary'!E$59:E$60)*(MONTH($E48)-1)/12)*$H48</f>
        <v>0</v>
      </c>
      <c r="K48" s="242">
        <f>(SUM('1.  LRAMVA Summary'!F$53:F$58)+SUM('1.  LRAMVA Summary'!F$59:F$60)*(MONTH($E48)-1)/12)*$H48</f>
        <v>0</v>
      </c>
      <c r="L48" s="242">
        <f>(SUM('1.  LRAMVA Summary'!G$53:G$58)+SUM('1.  LRAMVA Summary'!G$59:G$60)*(MONTH($E48)-1)/12)*$H48</f>
        <v>0</v>
      </c>
      <c r="M48" s="242">
        <f>(SUM('1.  LRAMVA Summary'!H$53:H$58)+SUM('1.  LRAMVA Summary'!H$59:H$60)*(MONTH($E48)-1)/12)*$H48</f>
        <v>0</v>
      </c>
      <c r="N48" s="242">
        <f>(SUM('1.  LRAMVA Summary'!I$53:I$58)+SUM('1.  LRAMVA Summary'!I$59:I$60)*(MONTH($E48)-1)/12)*$H48</f>
        <v>0</v>
      </c>
      <c r="O48" s="242">
        <f>(SUM('1.  LRAMVA Summary'!J$53:J$58)+SUM('1.  LRAMVA Summary'!J$59:J$60)*(MONTH($E48)-1)/12)*$H48</f>
        <v>0</v>
      </c>
      <c r="P48" s="242">
        <f>(SUM('1.  LRAMVA Summary'!K$53:K$58)+SUM('1.  LRAMVA Summary'!K$59:K$60)*(MONTH($E48)-1)/12)*$H48</f>
        <v>0</v>
      </c>
      <c r="Q48" s="242">
        <f>(SUM('1.  LRAMVA Summary'!L$53:L$58)+SUM('1.  LRAMVA Summary'!L$59:L$60)*(MONTH($E48)-1)/12)*$H48</f>
        <v>0</v>
      </c>
      <c r="R48" s="242">
        <f>(SUM('1.  LRAMVA Summary'!M$53:M$58)+SUM('1.  LRAMVA Summary'!M$59:M$60)*(MONTH($E48)-1)/12)*$H48</f>
        <v>0</v>
      </c>
      <c r="S48" s="242">
        <f>(SUM('1.  LRAMVA Summary'!N$53:N$58)+SUM('1.  LRAMVA Summary'!N$59:N$60)*(MONTH($E48)-1)/12)*$H48</f>
        <v>0</v>
      </c>
      <c r="T48" s="242">
        <f>(SUM('1.  LRAMVA Summary'!O$53:O$58)+SUM('1.  LRAMVA Summary'!O$59:O$60)*(MONTH($E48)-1)/12)*$H48</f>
        <v>0</v>
      </c>
      <c r="U48" s="242">
        <f>(SUM('1.  LRAMVA Summary'!P$53:P$58)+SUM('1.  LRAMVA Summary'!P$59:P$60)*(MONTH($E48)-1)/12)*$H48</f>
        <v>0</v>
      </c>
      <c r="V48" s="242">
        <f>(SUM('1.  LRAMVA Summary'!Q$53:Q$58)+SUM('1.  LRAMVA Summary'!Q$59:Q$60)*(MONTH($E48)-1)/12)*$H48</f>
        <v>0</v>
      </c>
      <c r="W48" s="243">
        <f t="shared" si="10"/>
        <v>0</v>
      </c>
      <c r="Y48" s="12"/>
      <c r="Z48" s="12"/>
      <c r="AA48" s="12"/>
      <c r="AB48" s="12"/>
      <c r="AC48" s="12"/>
      <c r="AD48" s="12"/>
      <c r="AE48" s="12"/>
      <c r="AF48" s="12"/>
      <c r="AG48" s="12"/>
      <c r="AH48" s="12"/>
      <c r="AI48" s="12"/>
      <c r="AJ48" s="12"/>
      <c r="AK48" s="12"/>
      <c r="AL48" s="12"/>
      <c r="AM48" s="12"/>
      <c r="AN48" s="12"/>
      <c r="AO48" s="12"/>
      <c r="AP48" s="12"/>
      <c r="AQ48" s="12"/>
      <c r="AR48" s="12"/>
      <c r="AS48" s="12"/>
    </row>
    <row r="49" spans="1:45" s="9" customFormat="1">
      <c r="B49" s="225" t="s">
        <v>87</v>
      </c>
      <c r="C49" s="245">
        <v>2.18E-2</v>
      </c>
      <c r="D49" s="218"/>
      <c r="E49" s="226">
        <v>41395</v>
      </c>
      <c r="F49" s="226" t="s">
        <v>180</v>
      </c>
      <c r="G49" s="227" t="s">
        <v>66</v>
      </c>
      <c r="H49" s="241">
        <f>C$24/12</f>
        <v>1.225E-3</v>
      </c>
      <c r="I49" s="242">
        <f>(SUM('1.  LRAMVA Summary'!D$53:D$58)+SUM('1.  LRAMVA Summary'!D$59:D$60)*(MONTH($E49)-1)/12)*$H49</f>
        <v>0</v>
      </c>
      <c r="J49" s="242">
        <f>(SUM('1.  LRAMVA Summary'!E$53:E$58)+SUM('1.  LRAMVA Summary'!E$59:E$60)*(MONTH($E49)-1)/12)*$H49</f>
        <v>0</v>
      </c>
      <c r="K49" s="242">
        <f>(SUM('1.  LRAMVA Summary'!F$53:F$58)+SUM('1.  LRAMVA Summary'!F$59:F$60)*(MONTH($E49)-1)/12)*$H49</f>
        <v>0</v>
      </c>
      <c r="L49" s="242">
        <f>(SUM('1.  LRAMVA Summary'!G$53:G$58)+SUM('1.  LRAMVA Summary'!G$59:G$60)*(MONTH($E49)-1)/12)*$H49</f>
        <v>0</v>
      </c>
      <c r="M49" s="242">
        <f>(SUM('1.  LRAMVA Summary'!H$53:H$58)+SUM('1.  LRAMVA Summary'!H$59:H$60)*(MONTH($E49)-1)/12)*$H49</f>
        <v>0</v>
      </c>
      <c r="N49" s="242">
        <f>(SUM('1.  LRAMVA Summary'!I$53:I$58)+SUM('1.  LRAMVA Summary'!I$59:I$60)*(MONTH($E49)-1)/12)*$H49</f>
        <v>0</v>
      </c>
      <c r="O49" s="242">
        <f>(SUM('1.  LRAMVA Summary'!J$53:J$58)+SUM('1.  LRAMVA Summary'!J$59:J$60)*(MONTH($E49)-1)/12)*$H49</f>
        <v>0</v>
      </c>
      <c r="P49" s="242">
        <f>(SUM('1.  LRAMVA Summary'!K$53:K$58)+SUM('1.  LRAMVA Summary'!K$59:K$60)*(MONTH($E49)-1)/12)*$H49</f>
        <v>0</v>
      </c>
      <c r="Q49" s="242">
        <f>(SUM('1.  LRAMVA Summary'!L$53:L$58)+SUM('1.  LRAMVA Summary'!L$59:L$60)*(MONTH($E49)-1)/12)*$H49</f>
        <v>0</v>
      </c>
      <c r="R49" s="242">
        <f>(SUM('1.  LRAMVA Summary'!M$53:M$58)+SUM('1.  LRAMVA Summary'!M$59:M$60)*(MONTH($E49)-1)/12)*$H49</f>
        <v>0</v>
      </c>
      <c r="S49" s="242">
        <f>(SUM('1.  LRAMVA Summary'!N$53:N$58)+SUM('1.  LRAMVA Summary'!N$59:N$60)*(MONTH($E49)-1)/12)*$H49</f>
        <v>0</v>
      </c>
      <c r="T49" s="242">
        <f>(SUM('1.  LRAMVA Summary'!O$53:O$58)+SUM('1.  LRAMVA Summary'!O$59:O$60)*(MONTH($E49)-1)/12)*$H49</f>
        <v>0</v>
      </c>
      <c r="U49" s="242">
        <f>(SUM('1.  LRAMVA Summary'!P$53:P$58)+SUM('1.  LRAMVA Summary'!P$59:P$60)*(MONTH($E49)-1)/12)*$H49</f>
        <v>0</v>
      </c>
      <c r="V49" s="242">
        <f>(SUM('1.  LRAMVA Summary'!Q$53:Q$58)+SUM('1.  LRAMVA Summary'!Q$59:Q$60)*(MONTH($E49)-1)/12)*$H49</f>
        <v>0</v>
      </c>
      <c r="W49" s="243">
        <f t="shared" si="10"/>
        <v>0</v>
      </c>
      <c r="Y49" s="12"/>
      <c r="Z49" s="12"/>
      <c r="AA49" s="12"/>
      <c r="AB49" s="12"/>
      <c r="AC49" s="12"/>
      <c r="AD49" s="12"/>
      <c r="AE49" s="12"/>
      <c r="AF49" s="12"/>
      <c r="AG49" s="12"/>
      <c r="AH49" s="12"/>
      <c r="AI49" s="12"/>
      <c r="AJ49" s="12"/>
      <c r="AK49" s="12"/>
      <c r="AL49" s="12"/>
      <c r="AM49" s="12"/>
      <c r="AN49" s="12"/>
      <c r="AO49" s="12"/>
      <c r="AP49" s="12"/>
      <c r="AQ49" s="12"/>
      <c r="AR49" s="12"/>
      <c r="AS49" s="12"/>
    </row>
    <row r="50" spans="1:45" s="9" customFormat="1">
      <c r="B50" s="225" t="s">
        <v>88</v>
      </c>
      <c r="C50" s="245">
        <v>2.18E-2</v>
      </c>
      <c r="D50" s="218"/>
      <c r="E50" s="226">
        <v>41426</v>
      </c>
      <c r="F50" s="226" t="s">
        <v>180</v>
      </c>
      <c r="G50" s="227" t="s">
        <v>66</v>
      </c>
      <c r="H50" s="241">
        <f>C$24/12</f>
        <v>1.225E-3</v>
      </c>
      <c r="I50" s="242">
        <f>(SUM('1.  LRAMVA Summary'!D$53:D$58)+SUM('1.  LRAMVA Summary'!D$59:D$60)*(MONTH($E50)-1)/12)*$H50</f>
        <v>0</v>
      </c>
      <c r="J50" s="242">
        <f>(SUM('1.  LRAMVA Summary'!E$53:E$58)+SUM('1.  LRAMVA Summary'!E$59:E$60)*(MONTH($E50)-1)/12)*$H50</f>
        <v>0</v>
      </c>
      <c r="K50" s="242">
        <f>(SUM('1.  LRAMVA Summary'!F$53:F$58)+SUM('1.  LRAMVA Summary'!F$59:F$60)*(MONTH($E50)-1)/12)*$H50</f>
        <v>0</v>
      </c>
      <c r="L50" s="242">
        <f>(SUM('1.  LRAMVA Summary'!G$53:G$58)+SUM('1.  LRAMVA Summary'!G$59:G$60)*(MONTH($E50)-1)/12)*$H50</f>
        <v>0</v>
      </c>
      <c r="M50" s="242">
        <f>(SUM('1.  LRAMVA Summary'!H$53:H$58)+SUM('1.  LRAMVA Summary'!H$59:H$60)*(MONTH($E50)-1)/12)*$H50</f>
        <v>0</v>
      </c>
      <c r="N50" s="242">
        <f>(SUM('1.  LRAMVA Summary'!I$53:I$58)+SUM('1.  LRAMVA Summary'!I$59:I$60)*(MONTH($E50)-1)/12)*$H50</f>
        <v>0</v>
      </c>
      <c r="O50" s="242">
        <f>(SUM('1.  LRAMVA Summary'!J$53:J$58)+SUM('1.  LRAMVA Summary'!J$59:J$60)*(MONTH($E50)-1)/12)*$H50</f>
        <v>0</v>
      </c>
      <c r="P50" s="242">
        <f>(SUM('1.  LRAMVA Summary'!K$53:K$58)+SUM('1.  LRAMVA Summary'!K$59:K$60)*(MONTH($E50)-1)/12)*$H50</f>
        <v>0</v>
      </c>
      <c r="Q50" s="242">
        <f>(SUM('1.  LRAMVA Summary'!L$53:L$58)+SUM('1.  LRAMVA Summary'!L$59:L$60)*(MONTH($E50)-1)/12)*$H50</f>
        <v>0</v>
      </c>
      <c r="R50" s="242">
        <f>(SUM('1.  LRAMVA Summary'!M$53:M$58)+SUM('1.  LRAMVA Summary'!M$59:M$60)*(MONTH($E50)-1)/12)*$H50</f>
        <v>0</v>
      </c>
      <c r="S50" s="242">
        <f>(SUM('1.  LRAMVA Summary'!N$53:N$58)+SUM('1.  LRAMVA Summary'!N$59:N$60)*(MONTH($E50)-1)/12)*$H50</f>
        <v>0</v>
      </c>
      <c r="T50" s="242">
        <f>(SUM('1.  LRAMVA Summary'!O$53:O$58)+SUM('1.  LRAMVA Summary'!O$59:O$60)*(MONTH($E50)-1)/12)*$H50</f>
        <v>0</v>
      </c>
      <c r="U50" s="242">
        <f>(SUM('1.  LRAMVA Summary'!P$53:P$58)+SUM('1.  LRAMVA Summary'!P$59:P$60)*(MONTH($E50)-1)/12)*$H50</f>
        <v>0</v>
      </c>
      <c r="V50" s="242">
        <f>(SUM('1.  LRAMVA Summary'!Q$53:Q$58)+SUM('1.  LRAMVA Summary'!Q$59:Q$60)*(MONTH($E50)-1)/12)*$H50</f>
        <v>0</v>
      </c>
      <c r="W50" s="243">
        <f t="shared" si="10"/>
        <v>0</v>
      </c>
      <c r="Y50" s="12"/>
      <c r="Z50" s="12"/>
      <c r="AA50" s="12"/>
      <c r="AB50" s="12"/>
      <c r="AC50" s="12"/>
      <c r="AD50" s="12"/>
      <c r="AE50" s="12"/>
      <c r="AF50" s="12"/>
      <c r="AG50" s="12"/>
      <c r="AH50" s="12"/>
      <c r="AI50" s="12"/>
      <c r="AJ50" s="12"/>
      <c r="AK50" s="12"/>
      <c r="AL50" s="12"/>
      <c r="AM50" s="12"/>
      <c r="AN50" s="12"/>
      <c r="AO50" s="12"/>
      <c r="AP50" s="12"/>
      <c r="AQ50" s="12"/>
      <c r="AR50" s="12"/>
      <c r="AS50" s="12"/>
    </row>
    <row r="51" spans="1:45" s="9" customFormat="1">
      <c r="B51" s="225" t="s">
        <v>89</v>
      </c>
      <c r="C51" s="245"/>
      <c r="D51" s="218"/>
      <c r="E51" s="226">
        <v>41456</v>
      </c>
      <c r="F51" s="226" t="s">
        <v>180</v>
      </c>
      <c r="G51" s="227" t="s">
        <v>68</v>
      </c>
      <c r="H51" s="244">
        <f>C$25/12</f>
        <v>1.225E-3</v>
      </c>
      <c r="I51" s="242">
        <f>(SUM('1.  LRAMVA Summary'!D$53:D$58)+SUM('1.  LRAMVA Summary'!D$59:D$60)*(MONTH($E51)-1)/12)*$H51</f>
        <v>0</v>
      </c>
      <c r="J51" s="242">
        <f>(SUM('1.  LRAMVA Summary'!E$53:E$58)+SUM('1.  LRAMVA Summary'!E$59:E$60)*(MONTH($E51)-1)/12)*$H51</f>
        <v>0</v>
      </c>
      <c r="K51" s="242">
        <f>(SUM('1.  LRAMVA Summary'!F$53:F$58)+SUM('1.  LRAMVA Summary'!F$59:F$60)*(MONTH($E51)-1)/12)*$H51</f>
        <v>0</v>
      </c>
      <c r="L51" s="242">
        <f>(SUM('1.  LRAMVA Summary'!G$53:G$58)+SUM('1.  LRAMVA Summary'!G$59:G$60)*(MONTH($E51)-1)/12)*$H51</f>
        <v>0</v>
      </c>
      <c r="M51" s="242">
        <f>(SUM('1.  LRAMVA Summary'!H$53:H$58)+SUM('1.  LRAMVA Summary'!H$59:H$60)*(MONTH($E51)-1)/12)*$H51</f>
        <v>0</v>
      </c>
      <c r="N51" s="242">
        <f>(SUM('1.  LRAMVA Summary'!I$53:I$58)+SUM('1.  LRAMVA Summary'!I$59:I$60)*(MONTH($E51)-1)/12)*$H51</f>
        <v>0</v>
      </c>
      <c r="O51" s="242">
        <f>(SUM('1.  LRAMVA Summary'!J$53:J$58)+SUM('1.  LRAMVA Summary'!J$59:J$60)*(MONTH($E51)-1)/12)*$H51</f>
        <v>0</v>
      </c>
      <c r="P51" s="242">
        <f>(SUM('1.  LRAMVA Summary'!K$53:K$58)+SUM('1.  LRAMVA Summary'!K$59:K$60)*(MONTH($E51)-1)/12)*$H51</f>
        <v>0</v>
      </c>
      <c r="Q51" s="242">
        <f>(SUM('1.  LRAMVA Summary'!L$53:L$58)+SUM('1.  LRAMVA Summary'!L$59:L$60)*(MONTH($E51)-1)/12)*$H51</f>
        <v>0</v>
      </c>
      <c r="R51" s="242">
        <f>(SUM('1.  LRAMVA Summary'!M$53:M$58)+SUM('1.  LRAMVA Summary'!M$59:M$60)*(MONTH($E51)-1)/12)*$H51</f>
        <v>0</v>
      </c>
      <c r="S51" s="242">
        <f>(SUM('1.  LRAMVA Summary'!N$53:N$58)+SUM('1.  LRAMVA Summary'!N$59:N$60)*(MONTH($E51)-1)/12)*$H51</f>
        <v>0</v>
      </c>
      <c r="T51" s="242">
        <f>(SUM('1.  LRAMVA Summary'!O$53:O$58)+SUM('1.  LRAMVA Summary'!O$59:O$60)*(MONTH($E51)-1)/12)*$H51</f>
        <v>0</v>
      </c>
      <c r="U51" s="242">
        <f>(SUM('1.  LRAMVA Summary'!P$53:P$58)+SUM('1.  LRAMVA Summary'!P$59:P$60)*(MONTH($E51)-1)/12)*$H51</f>
        <v>0</v>
      </c>
      <c r="V51" s="242">
        <f>(SUM('1.  LRAMVA Summary'!Q$53:Q$58)+SUM('1.  LRAMVA Summary'!Q$59:Q$60)*(MONTH($E51)-1)/12)*$H51</f>
        <v>0</v>
      </c>
      <c r="W51" s="243">
        <f t="shared" si="10"/>
        <v>0</v>
      </c>
      <c r="Y51" s="12"/>
      <c r="Z51" s="12"/>
      <c r="AA51" s="12"/>
      <c r="AB51" s="12"/>
      <c r="AC51" s="12"/>
      <c r="AD51" s="12"/>
      <c r="AE51" s="12"/>
      <c r="AF51" s="12"/>
      <c r="AG51" s="12"/>
      <c r="AH51" s="12"/>
      <c r="AI51" s="12"/>
      <c r="AJ51" s="12"/>
      <c r="AK51" s="12"/>
      <c r="AL51" s="12"/>
      <c r="AM51" s="12"/>
      <c r="AN51" s="12"/>
      <c r="AO51" s="12"/>
      <c r="AP51" s="12"/>
      <c r="AQ51" s="12"/>
      <c r="AR51" s="12"/>
      <c r="AS51" s="12"/>
    </row>
    <row r="52" spans="1:45" s="9" customFormat="1">
      <c r="B52" s="225" t="s">
        <v>91</v>
      </c>
      <c r="C52" s="245"/>
      <c r="D52" s="218"/>
      <c r="E52" s="226">
        <v>41487</v>
      </c>
      <c r="F52" s="226" t="s">
        <v>180</v>
      </c>
      <c r="G52" s="227" t="s">
        <v>68</v>
      </c>
      <c r="H52" s="241">
        <f>C$25/12</f>
        <v>1.225E-3</v>
      </c>
      <c r="I52" s="242">
        <f>(SUM('1.  LRAMVA Summary'!D$53:D$58)+SUM('1.  LRAMVA Summary'!D$59:D$60)*(MONTH($E52)-1)/12)*$H52</f>
        <v>0</v>
      </c>
      <c r="J52" s="242">
        <f>(SUM('1.  LRAMVA Summary'!E$53:E$58)+SUM('1.  LRAMVA Summary'!E$59:E$60)*(MONTH($E52)-1)/12)*$H52</f>
        <v>0</v>
      </c>
      <c r="K52" s="242">
        <f>(SUM('1.  LRAMVA Summary'!F$53:F$58)+SUM('1.  LRAMVA Summary'!F$59:F$60)*(MONTH($E52)-1)/12)*$H52</f>
        <v>0</v>
      </c>
      <c r="L52" s="242">
        <f>(SUM('1.  LRAMVA Summary'!G$53:G$58)+SUM('1.  LRAMVA Summary'!G$59:G$60)*(MONTH($E52)-1)/12)*$H52</f>
        <v>0</v>
      </c>
      <c r="M52" s="242">
        <f>(SUM('1.  LRAMVA Summary'!H$53:H$58)+SUM('1.  LRAMVA Summary'!H$59:H$60)*(MONTH($E52)-1)/12)*$H52</f>
        <v>0</v>
      </c>
      <c r="N52" s="242">
        <f>(SUM('1.  LRAMVA Summary'!I$53:I$58)+SUM('1.  LRAMVA Summary'!I$59:I$60)*(MONTH($E52)-1)/12)*$H52</f>
        <v>0</v>
      </c>
      <c r="O52" s="242">
        <f>(SUM('1.  LRAMVA Summary'!J$53:J$58)+SUM('1.  LRAMVA Summary'!J$59:J$60)*(MONTH($E52)-1)/12)*$H52</f>
        <v>0</v>
      </c>
      <c r="P52" s="242">
        <f>(SUM('1.  LRAMVA Summary'!K$53:K$58)+SUM('1.  LRAMVA Summary'!K$59:K$60)*(MONTH($E52)-1)/12)*$H52</f>
        <v>0</v>
      </c>
      <c r="Q52" s="242">
        <f>(SUM('1.  LRAMVA Summary'!L$53:L$58)+SUM('1.  LRAMVA Summary'!L$59:L$60)*(MONTH($E52)-1)/12)*$H52</f>
        <v>0</v>
      </c>
      <c r="R52" s="242">
        <f>(SUM('1.  LRAMVA Summary'!M$53:M$58)+SUM('1.  LRAMVA Summary'!M$59:M$60)*(MONTH($E52)-1)/12)*$H52</f>
        <v>0</v>
      </c>
      <c r="S52" s="242">
        <f>(SUM('1.  LRAMVA Summary'!N$53:N$58)+SUM('1.  LRAMVA Summary'!N$59:N$60)*(MONTH($E52)-1)/12)*$H52</f>
        <v>0</v>
      </c>
      <c r="T52" s="242">
        <f>(SUM('1.  LRAMVA Summary'!O$53:O$58)+SUM('1.  LRAMVA Summary'!O$59:O$60)*(MONTH($E52)-1)/12)*$H52</f>
        <v>0</v>
      </c>
      <c r="U52" s="242">
        <f>(SUM('1.  LRAMVA Summary'!P$53:P$58)+SUM('1.  LRAMVA Summary'!P$59:P$60)*(MONTH($E52)-1)/12)*$H52</f>
        <v>0</v>
      </c>
      <c r="V52" s="242">
        <f>(SUM('1.  LRAMVA Summary'!Q$53:Q$58)+SUM('1.  LRAMVA Summary'!Q$59:Q$60)*(MONTH($E52)-1)/12)*$H52</f>
        <v>0</v>
      </c>
      <c r="W52" s="243">
        <f t="shared" si="10"/>
        <v>0</v>
      </c>
      <c r="Y52" s="12"/>
      <c r="Z52" s="12"/>
      <c r="AA52" s="12"/>
      <c r="AB52" s="12"/>
      <c r="AC52" s="12"/>
      <c r="AD52" s="12"/>
      <c r="AE52" s="12"/>
      <c r="AF52" s="12"/>
      <c r="AG52" s="12"/>
      <c r="AH52" s="12"/>
      <c r="AI52" s="12"/>
      <c r="AJ52" s="12"/>
      <c r="AK52" s="12"/>
      <c r="AL52" s="12"/>
      <c r="AM52" s="12"/>
      <c r="AN52" s="12"/>
      <c r="AO52" s="12"/>
      <c r="AP52" s="12"/>
      <c r="AQ52" s="12"/>
      <c r="AR52" s="12"/>
      <c r="AS52" s="12"/>
    </row>
    <row r="53" spans="1:45" s="9" customFormat="1">
      <c r="B53" s="225" t="s">
        <v>90</v>
      </c>
      <c r="C53" s="245"/>
      <c r="D53" s="218"/>
      <c r="E53" s="226">
        <v>41518</v>
      </c>
      <c r="F53" s="226" t="s">
        <v>180</v>
      </c>
      <c r="G53" s="227" t="s">
        <v>68</v>
      </c>
      <c r="H53" s="241">
        <f>C$25/12</f>
        <v>1.225E-3</v>
      </c>
      <c r="I53" s="242">
        <f>(SUM('1.  LRAMVA Summary'!D$53:D$58)+SUM('1.  LRAMVA Summary'!D$59:D$60)*(MONTH($E53)-1)/12)*$H53</f>
        <v>0</v>
      </c>
      <c r="J53" s="242">
        <f>(SUM('1.  LRAMVA Summary'!E$53:E$58)+SUM('1.  LRAMVA Summary'!E$59:E$60)*(MONTH($E53)-1)/12)*$H53</f>
        <v>0</v>
      </c>
      <c r="K53" s="242">
        <f>(SUM('1.  LRAMVA Summary'!F$53:F$58)+SUM('1.  LRAMVA Summary'!F$59:F$60)*(MONTH($E53)-1)/12)*$H53</f>
        <v>0</v>
      </c>
      <c r="L53" s="242">
        <f>(SUM('1.  LRAMVA Summary'!G$53:G$58)+SUM('1.  LRAMVA Summary'!G$59:G$60)*(MONTH($E53)-1)/12)*$H53</f>
        <v>0</v>
      </c>
      <c r="M53" s="242">
        <f>(SUM('1.  LRAMVA Summary'!H$53:H$58)+SUM('1.  LRAMVA Summary'!H$59:H$60)*(MONTH($E53)-1)/12)*$H53</f>
        <v>0</v>
      </c>
      <c r="N53" s="242">
        <f>(SUM('1.  LRAMVA Summary'!I$53:I$58)+SUM('1.  LRAMVA Summary'!I$59:I$60)*(MONTH($E53)-1)/12)*$H53</f>
        <v>0</v>
      </c>
      <c r="O53" s="242">
        <f>(SUM('1.  LRAMVA Summary'!J$53:J$58)+SUM('1.  LRAMVA Summary'!J$59:J$60)*(MONTH($E53)-1)/12)*$H53</f>
        <v>0</v>
      </c>
      <c r="P53" s="242">
        <f>(SUM('1.  LRAMVA Summary'!K$53:K$58)+SUM('1.  LRAMVA Summary'!K$59:K$60)*(MONTH($E53)-1)/12)*$H53</f>
        <v>0</v>
      </c>
      <c r="Q53" s="242">
        <f>(SUM('1.  LRAMVA Summary'!L$53:L$58)+SUM('1.  LRAMVA Summary'!L$59:L$60)*(MONTH($E53)-1)/12)*$H53</f>
        <v>0</v>
      </c>
      <c r="R53" s="242">
        <f>(SUM('1.  LRAMVA Summary'!M$53:M$58)+SUM('1.  LRAMVA Summary'!M$59:M$60)*(MONTH($E53)-1)/12)*$H53</f>
        <v>0</v>
      </c>
      <c r="S53" s="242">
        <f>(SUM('1.  LRAMVA Summary'!N$53:N$58)+SUM('1.  LRAMVA Summary'!N$59:N$60)*(MONTH($E53)-1)/12)*$H53</f>
        <v>0</v>
      </c>
      <c r="T53" s="242">
        <f>(SUM('1.  LRAMVA Summary'!O$53:O$58)+SUM('1.  LRAMVA Summary'!O$59:O$60)*(MONTH($E53)-1)/12)*$H53</f>
        <v>0</v>
      </c>
      <c r="U53" s="242">
        <f>(SUM('1.  LRAMVA Summary'!P$53:P$58)+SUM('1.  LRAMVA Summary'!P$59:P$60)*(MONTH($E53)-1)/12)*$H53</f>
        <v>0</v>
      </c>
      <c r="V53" s="242">
        <f>(SUM('1.  LRAMVA Summary'!Q$53:Q$58)+SUM('1.  LRAMVA Summary'!Q$59:Q$60)*(MONTH($E53)-1)/12)*$H53</f>
        <v>0</v>
      </c>
      <c r="W53" s="243">
        <f t="shared" si="10"/>
        <v>0</v>
      </c>
      <c r="Y53" s="12"/>
      <c r="Z53" s="12"/>
      <c r="AA53" s="12"/>
      <c r="AB53" s="12"/>
      <c r="AC53" s="12"/>
      <c r="AD53" s="12"/>
      <c r="AE53" s="12"/>
      <c r="AF53" s="12"/>
      <c r="AG53" s="12"/>
      <c r="AH53" s="12"/>
      <c r="AI53" s="12"/>
      <c r="AJ53" s="12"/>
      <c r="AK53" s="12"/>
      <c r="AL53" s="12"/>
      <c r="AM53" s="12"/>
      <c r="AN53" s="12"/>
      <c r="AO53" s="12"/>
      <c r="AP53" s="12"/>
      <c r="AQ53" s="12"/>
      <c r="AR53" s="12"/>
      <c r="AS53" s="12"/>
    </row>
    <row r="54" spans="1:45" s="9" customFormat="1">
      <c r="B54" s="247" t="s">
        <v>92</v>
      </c>
      <c r="C54" s="248"/>
      <c r="D54" s="218"/>
      <c r="E54" s="226">
        <v>41548</v>
      </c>
      <c r="F54" s="226" t="s">
        <v>180</v>
      </c>
      <c r="G54" s="227" t="s">
        <v>69</v>
      </c>
      <c r="H54" s="244">
        <f>C$26/12</f>
        <v>1.225E-3</v>
      </c>
      <c r="I54" s="242">
        <f>(SUM('1.  LRAMVA Summary'!D$53:D$58)+SUM('1.  LRAMVA Summary'!D$59:D$60)*(MONTH($E54)-1)/12)*$H54</f>
        <v>0</v>
      </c>
      <c r="J54" s="242">
        <f>(SUM('1.  LRAMVA Summary'!E$53:E$58)+SUM('1.  LRAMVA Summary'!E$59:E$60)*(MONTH($E54)-1)/12)*$H54</f>
        <v>0</v>
      </c>
      <c r="K54" s="242">
        <f>(SUM('1.  LRAMVA Summary'!F$53:F$58)+SUM('1.  LRAMVA Summary'!F$59:F$60)*(MONTH($E54)-1)/12)*$H54</f>
        <v>0</v>
      </c>
      <c r="L54" s="242">
        <f>(SUM('1.  LRAMVA Summary'!G$53:G$58)+SUM('1.  LRAMVA Summary'!G$59:G$60)*(MONTH($E54)-1)/12)*$H54</f>
        <v>0</v>
      </c>
      <c r="M54" s="242">
        <f>(SUM('1.  LRAMVA Summary'!H$53:H$58)+SUM('1.  LRAMVA Summary'!H$59:H$60)*(MONTH($E54)-1)/12)*$H54</f>
        <v>0</v>
      </c>
      <c r="N54" s="242">
        <f>(SUM('1.  LRAMVA Summary'!I$53:I$58)+SUM('1.  LRAMVA Summary'!I$59:I$60)*(MONTH($E54)-1)/12)*$H54</f>
        <v>0</v>
      </c>
      <c r="O54" s="242">
        <f>(SUM('1.  LRAMVA Summary'!J$53:J$58)+SUM('1.  LRAMVA Summary'!J$59:J$60)*(MONTH($E54)-1)/12)*$H54</f>
        <v>0</v>
      </c>
      <c r="P54" s="242">
        <f>(SUM('1.  LRAMVA Summary'!K$53:K$58)+SUM('1.  LRAMVA Summary'!K$59:K$60)*(MONTH($E54)-1)/12)*$H54</f>
        <v>0</v>
      </c>
      <c r="Q54" s="242">
        <f>(SUM('1.  LRAMVA Summary'!L$53:L$58)+SUM('1.  LRAMVA Summary'!L$59:L$60)*(MONTH($E54)-1)/12)*$H54</f>
        <v>0</v>
      </c>
      <c r="R54" s="242">
        <f>(SUM('1.  LRAMVA Summary'!M$53:M$58)+SUM('1.  LRAMVA Summary'!M$59:M$60)*(MONTH($E54)-1)/12)*$H54</f>
        <v>0</v>
      </c>
      <c r="S54" s="242">
        <f>(SUM('1.  LRAMVA Summary'!N$53:N$58)+SUM('1.  LRAMVA Summary'!N$59:N$60)*(MONTH($E54)-1)/12)*$H54</f>
        <v>0</v>
      </c>
      <c r="T54" s="242">
        <f>(SUM('1.  LRAMVA Summary'!O$53:O$58)+SUM('1.  LRAMVA Summary'!O$59:O$60)*(MONTH($E54)-1)/12)*$H54</f>
        <v>0</v>
      </c>
      <c r="U54" s="242">
        <f>(SUM('1.  LRAMVA Summary'!P$53:P$58)+SUM('1.  LRAMVA Summary'!P$59:P$60)*(MONTH($E54)-1)/12)*$H54</f>
        <v>0</v>
      </c>
      <c r="V54" s="242">
        <f>(SUM('1.  LRAMVA Summary'!Q$53:Q$58)+SUM('1.  LRAMVA Summary'!Q$59:Q$60)*(MONTH($E54)-1)/12)*$H54</f>
        <v>0</v>
      </c>
      <c r="W54" s="243">
        <f t="shared" si="10"/>
        <v>0</v>
      </c>
      <c r="Y54" s="12"/>
      <c r="Z54" s="12"/>
      <c r="AA54" s="12"/>
      <c r="AB54" s="12"/>
      <c r="AC54" s="12"/>
      <c r="AD54" s="12"/>
      <c r="AE54" s="12"/>
      <c r="AF54" s="12"/>
      <c r="AG54" s="12"/>
      <c r="AH54" s="12"/>
      <c r="AI54" s="12"/>
      <c r="AJ54" s="12"/>
      <c r="AK54" s="12"/>
      <c r="AL54" s="12"/>
      <c r="AM54" s="12"/>
      <c r="AN54" s="12"/>
      <c r="AO54" s="12"/>
      <c r="AP54" s="12"/>
      <c r="AQ54" s="12"/>
      <c r="AR54" s="12"/>
      <c r="AS54" s="12"/>
    </row>
    <row r="55" spans="1:45" s="9" customFormat="1">
      <c r="D55" s="218"/>
      <c r="E55" s="226">
        <v>41579</v>
      </c>
      <c r="F55" s="226" t="s">
        <v>180</v>
      </c>
      <c r="G55" s="227" t="s">
        <v>69</v>
      </c>
      <c r="H55" s="241">
        <f>C$26/12</f>
        <v>1.225E-3</v>
      </c>
      <c r="I55" s="242">
        <f>(SUM('1.  LRAMVA Summary'!D$53:D$58)+SUM('1.  LRAMVA Summary'!D$59:D$60)*(MONTH($E55)-1)/12)*$H55</f>
        <v>0</v>
      </c>
      <c r="J55" s="242">
        <f>(SUM('1.  LRAMVA Summary'!E$53:E$58)+SUM('1.  LRAMVA Summary'!E$59:E$60)*(MONTH($E55)-1)/12)*$H55</f>
        <v>0</v>
      </c>
      <c r="K55" s="242">
        <f>(SUM('1.  LRAMVA Summary'!F$53:F$58)+SUM('1.  LRAMVA Summary'!F$59:F$60)*(MONTH($E55)-1)/12)*$H55</f>
        <v>0</v>
      </c>
      <c r="L55" s="242">
        <f>(SUM('1.  LRAMVA Summary'!G$53:G$58)+SUM('1.  LRAMVA Summary'!G$59:G$60)*(MONTH($E55)-1)/12)*$H55</f>
        <v>0</v>
      </c>
      <c r="M55" s="242">
        <f>(SUM('1.  LRAMVA Summary'!H$53:H$58)+SUM('1.  LRAMVA Summary'!H$59:H$60)*(MONTH($E55)-1)/12)*$H55</f>
        <v>0</v>
      </c>
      <c r="N55" s="242">
        <f>(SUM('1.  LRAMVA Summary'!I$53:I$58)+SUM('1.  LRAMVA Summary'!I$59:I$60)*(MONTH($E55)-1)/12)*$H55</f>
        <v>0</v>
      </c>
      <c r="O55" s="242">
        <f>(SUM('1.  LRAMVA Summary'!J$53:J$58)+SUM('1.  LRAMVA Summary'!J$59:J$60)*(MONTH($E55)-1)/12)*$H55</f>
        <v>0</v>
      </c>
      <c r="P55" s="242">
        <f>(SUM('1.  LRAMVA Summary'!K$53:K$58)+SUM('1.  LRAMVA Summary'!K$59:K$60)*(MONTH($E55)-1)/12)*$H55</f>
        <v>0</v>
      </c>
      <c r="Q55" s="242">
        <f>(SUM('1.  LRAMVA Summary'!L$53:L$58)+SUM('1.  LRAMVA Summary'!L$59:L$60)*(MONTH($E55)-1)/12)*$H55</f>
        <v>0</v>
      </c>
      <c r="R55" s="242">
        <f>(SUM('1.  LRAMVA Summary'!M$53:M$58)+SUM('1.  LRAMVA Summary'!M$59:M$60)*(MONTH($E55)-1)/12)*$H55</f>
        <v>0</v>
      </c>
      <c r="S55" s="242">
        <f>(SUM('1.  LRAMVA Summary'!N$53:N$58)+SUM('1.  LRAMVA Summary'!N$59:N$60)*(MONTH($E55)-1)/12)*$H55</f>
        <v>0</v>
      </c>
      <c r="T55" s="242">
        <f>(SUM('1.  LRAMVA Summary'!O$53:O$58)+SUM('1.  LRAMVA Summary'!O$59:O$60)*(MONTH($E55)-1)/12)*$H55</f>
        <v>0</v>
      </c>
      <c r="U55" s="242">
        <f>(SUM('1.  LRAMVA Summary'!P$53:P$58)+SUM('1.  LRAMVA Summary'!P$59:P$60)*(MONTH($E55)-1)/12)*$H55</f>
        <v>0</v>
      </c>
      <c r="V55" s="242">
        <f>(SUM('1.  LRAMVA Summary'!Q$53:Q$58)+SUM('1.  LRAMVA Summary'!Q$59:Q$60)*(MONTH($E55)-1)/12)*$H55</f>
        <v>0</v>
      </c>
      <c r="W55" s="243">
        <f t="shared" si="10"/>
        <v>0</v>
      </c>
      <c r="Y55" s="12"/>
      <c r="Z55" s="12"/>
      <c r="AA55" s="12"/>
      <c r="AB55" s="12"/>
      <c r="AC55" s="12"/>
      <c r="AD55" s="12"/>
      <c r="AE55" s="12"/>
      <c r="AF55" s="12"/>
      <c r="AG55" s="12"/>
      <c r="AH55" s="12"/>
      <c r="AI55" s="12"/>
      <c r="AJ55" s="12"/>
      <c r="AK55" s="12"/>
      <c r="AL55" s="12"/>
      <c r="AM55" s="12"/>
      <c r="AN55" s="12"/>
      <c r="AO55" s="12"/>
      <c r="AP55" s="12"/>
      <c r="AQ55" s="12"/>
      <c r="AR55" s="12"/>
      <c r="AS55" s="12"/>
    </row>
    <row r="56" spans="1:45" s="9" customFormat="1" ht="15.6">
      <c r="B56" s="194" t="s">
        <v>183</v>
      </c>
      <c r="C56" s="27"/>
      <c r="D56" s="218"/>
      <c r="E56" s="226">
        <v>41609</v>
      </c>
      <c r="F56" s="226" t="s">
        <v>180</v>
      </c>
      <c r="G56" s="227" t="s">
        <v>69</v>
      </c>
      <c r="H56" s="241">
        <f>C$26/12</f>
        <v>1.225E-3</v>
      </c>
      <c r="I56" s="242">
        <f>(SUM('1.  LRAMVA Summary'!D$53:D$58)+SUM('1.  LRAMVA Summary'!D$59:D$60)*(MONTH($E56)-1)/12)*$H56</f>
        <v>0</v>
      </c>
      <c r="J56" s="242">
        <f>(SUM('1.  LRAMVA Summary'!E$53:E$58)+SUM('1.  LRAMVA Summary'!E$59:E$60)*(MONTH($E56)-1)/12)*$H56</f>
        <v>0</v>
      </c>
      <c r="K56" s="242">
        <f>(SUM('1.  LRAMVA Summary'!F$53:F$58)+SUM('1.  LRAMVA Summary'!F$59:F$60)*(MONTH($E56)-1)/12)*$H56</f>
        <v>0</v>
      </c>
      <c r="L56" s="242">
        <f>(SUM('1.  LRAMVA Summary'!G$53:G$58)+SUM('1.  LRAMVA Summary'!G$59:G$60)*(MONTH($E56)-1)/12)*$H56</f>
        <v>0</v>
      </c>
      <c r="M56" s="242">
        <f>(SUM('1.  LRAMVA Summary'!H$53:H$58)+SUM('1.  LRAMVA Summary'!H$59:H$60)*(MONTH($E56)-1)/12)*$H56</f>
        <v>0</v>
      </c>
      <c r="N56" s="242">
        <f>(SUM('1.  LRAMVA Summary'!I$53:I$58)+SUM('1.  LRAMVA Summary'!I$59:I$60)*(MONTH($E56)-1)/12)*$H56</f>
        <v>0</v>
      </c>
      <c r="O56" s="242">
        <f>(SUM('1.  LRAMVA Summary'!J$53:J$58)+SUM('1.  LRAMVA Summary'!J$59:J$60)*(MONTH($E56)-1)/12)*$H56</f>
        <v>0</v>
      </c>
      <c r="P56" s="242">
        <f>(SUM('1.  LRAMVA Summary'!K$53:K$58)+SUM('1.  LRAMVA Summary'!K$59:K$60)*(MONTH($E56)-1)/12)*$H56</f>
        <v>0</v>
      </c>
      <c r="Q56" s="242">
        <f>(SUM('1.  LRAMVA Summary'!L$53:L$58)+SUM('1.  LRAMVA Summary'!L$59:L$60)*(MONTH($E56)-1)/12)*$H56</f>
        <v>0</v>
      </c>
      <c r="R56" s="242">
        <f>(SUM('1.  LRAMVA Summary'!M$53:M$58)+SUM('1.  LRAMVA Summary'!M$59:M$60)*(MONTH($E56)-1)/12)*$H56</f>
        <v>0</v>
      </c>
      <c r="S56" s="242">
        <f>(SUM('1.  LRAMVA Summary'!N$53:N$58)+SUM('1.  LRAMVA Summary'!N$59:N$60)*(MONTH($E56)-1)/12)*$H56</f>
        <v>0</v>
      </c>
      <c r="T56" s="242">
        <f>(SUM('1.  LRAMVA Summary'!O$53:O$58)+SUM('1.  LRAMVA Summary'!O$59:O$60)*(MONTH($E56)-1)/12)*$H56</f>
        <v>0</v>
      </c>
      <c r="U56" s="242">
        <f>(SUM('1.  LRAMVA Summary'!P$53:P$58)+SUM('1.  LRAMVA Summary'!P$59:P$60)*(MONTH($E56)-1)/12)*$H56</f>
        <v>0</v>
      </c>
      <c r="V56" s="242">
        <f>(SUM('1.  LRAMVA Summary'!Q$53:Q$58)+SUM('1.  LRAMVA Summary'!Q$59:Q$60)*(MONTH($E56)-1)/12)*$H56</f>
        <v>0</v>
      </c>
      <c r="W56" s="243">
        <f t="shared" si="10"/>
        <v>0</v>
      </c>
      <c r="Y56" s="12"/>
      <c r="Z56" s="12"/>
      <c r="AA56" s="12"/>
      <c r="AB56" s="12"/>
      <c r="AC56" s="12"/>
      <c r="AD56" s="12"/>
      <c r="AE56" s="12"/>
      <c r="AF56" s="12"/>
      <c r="AG56" s="12"/>
      <c r="AH56" s="12"/>
      <c r="AI56" s="12"/>
      <c r="AJ56" s="12"/>
      <c r="AK56" s="12"/>
      <c r="AL56" s="12"/>
      <c r="AM56" s="12"/>
      <c r="AN56" s="12"/>
      <c r="AO56" s="12"/>
      <c r="AP56" s="12"/>
      <c r="AQ56" s="12"/>
      <c r="AR56" s="12"/>
      <c r="AS56" s="12"/>
    </row>
    <row r="57" spans="1:45" s="9" customFormat="1" ht="15" thickBot="1">
      <c r="B57" s="27"/>
      <c r="C57" s="27"/>
      <c r="D57" s="218"/>
      <c r="E57" s="228" t="s">
        <v>469</v>
      </c>
      <c r="F57" s="228"/>
      <c r="G57" s="229"/>
      <c r="H57" s="230"/>
      <c r="I57" s="231">
        <f>SUM(I44:I56)</f>
        <v>0</v>
      </c>
      <c r="J57" s="231">
        <f t="shared" ref="J57:O57" si="11">SUM(J44:J56)</f>
        <v>0</v>
      </c>
      <c r="K57" s="231">
        <f t="shared" si="11"/>
        <v>0</v>
      </c>
      <c r="L57" s="231">
        <f t="shared" si="11"/>
        <v>0</v>
      </c>
      <c r="M57" s="231">
        <f t="shared" si="11"/>
        <v>0</v>
      </c>
      <c r="N57" s="231">
        <f t="shared" si="11"/>
        <v>0</v>
      </c>
      <c r="O57" s="231">
        <f t="shared" si="11"/>
        <v>0</v>
      </c>
      <c r="P57" s="231">
        <f t="shared" ref="P57:V57" si="12">SUM(P44:P56)</f>
        <v>0</v>
      </c>
      <c r="Q57" s="231">
        <f t="shared" si="12"/>
        <v>0</v>
      </c>
      <c r="R57" s="231">
        <f t="shared" si="12"/>
        <v>0</v>
      </c>
      <c r="S57" s="231">
        <f t="shared" si="12"/>
        <v>0</v>
      </c>
      <c r="T57" s="231">
        <f t="shared" si="12"/>
        <v>0</v>
      </c>
      <c r="U57" s="231">
        <f t="shared" si="12"/>
        <v>0</v>
      </c>
      <c r="V57" s="231">
        <f t="shared" si="12"/>
        <v>0</v>
      </c>
      <c r="W57" s="231">
        <f>SUM(W44:W56)</f>
        <v>0</v>
      </c>
      <c r="Y57" s="12"/>
      <c r="Z57" s="12"/>
      <c r="AA57" s="12"/>
      <c r="AB57" s="12"/>
      <c r="AC57" s="12"/>
      <c r="AD57" s="12"/>
      <c r="AE57" s="12"/>
      <c r="AF57" s="12"/>
      <c r="AG57" s="12"/>
      <c r="AH57" s="12"/>
      <c r="AI57" s="12"/>
      <c r="AJ57" s="12"/>
      <c r="AK57" s="12"/>
      <c r="AL57" s="12"/>
      <c r="AM57" s="12"/>
      <c r="AN57" s="12"/>
      <c r="AO57" s="12"/>
      <c r="AP57" s="12"/>
      <c r="AQ57" s="12"/>
      <c r="AR57" s="12"/>
      <c r="AS57" s="12"/>
    </row>
    <row r="58" spans="1:45" s="9" customFormat="1" ht="15" thickTop="1">
      <c r="D58" s="218"/>
      <c r="E58" s="232" t="s">
        <v>67</v>
      </c>
      <c r="F58" s="232"/>
      <c r="G58" s="233"/>
      <c r="H58" s="234"/>
      <c r="I58" s="235"/>
      <c r="J58" s="235"/>
      <c r="K58" s="235"/>
      <c r="L58" s="235"/>
      <c r="M58" s="235"/>
      <c r="N58" s="235"/>
      <c r="O58" s="235"/>
      <c r="P58" s="235"/>
      <c r="Q58" s="235"/>
      <c r="R58" s="235"/>
      <c r="S58" s="235"/>
      <c r="T58" s="235"/>
      <c r="U58" s="235"/>
      <c r="V58" s="235"/>
      <c r="W58" s="236"/>
      <c r="Y58" s="12"/>
      <c r="Z58" s="12"/>
      <c r="AA58" s="12"/>
      <c r="AB58" s="12"/>
      <c r="AC58" s="12"/>
      <c r="AD58" s="12"/>
      <c r="AE58" s="12"/>
      <c r="AF58" s="12"/>
      <c r="AG58" s="12"/>
      <c r="AH58" s="12"/>
      <c r="AI58" s="12"/>
      <c r="AJ58" s="12"/>
      <c r="AK58" s="12"/>
      <c r="AL58" s="12"/>
      <c r="AM58" s="12"/>
      <c r="AN58" s="12"/>
      <c r="AO58" s="12"/>
      <c r="AP58" s="12"/>
      <c r="AQ58" s="12"/>
      <c r="AR58" s="12"/>
      <c r="AS58" s="12"/>
    </row>
    <row r="59" spans="1:45" s="9" customFormat="1">
      <c r="D59" s="218"/>
      <c r="E59" s="237" t="s">
        <v>432</v>
      </c>
      <c r="F59" s="237"/>
      <c r="G59" s="238"/>
      <c r="H59" s="239"/>
      <c r="I59" s="240">
        <f t="shared" ref="I59:W59" si="13">I57+I58</f>
        <v>0</v>
      </c>
      <c r="J59" s="240">
        <f t="shared" si="13"/>
        <v>0</v>
      </c>
      <c r="K59" s="240">
        <f t="shared" si="13"/>
        <v>0</v>
      </c>
      <c r="L59" s="240">
        <f t="shared" si="13"/>
        <v>0</v>
      </c>
      <c r="M59" s="240">
        <f t="shared" si="13"/>
        <v>0</v>
      </c>
      <c r="N59" s="240">
        <f t="shared" si="13"/>
        <v>0</v>
      </c>
      <c r="O59" s="240">
        <f t="shared" si="13"/>
        <v>0</v>
      </c>
      <c r="P59" s="240">
        <f t="shared" ref="P59:V59" si="14">P57+P58</f>
        <v>0</v>
      </c>
      <c r="Q59" s="240">
        <f t="shared" si="14"/>
        <v>0</v>
      </c>
      <c r="R59" s="240">
        <f t="shared" si="14"/>
        <v>0</v>
      </c>
      <c r="S59" s="240">
        <f t="shared" si="14"/>
        <v>0</v>
      </c>
      <c r="T59" s="240">
        <f t="shared" si="14"/>
        <v>0</v>
      </c>
      <c r="U59" s="240">
        <f t="shared" si="14"/>
        <v>0</v>
      </c>
      <c r="V59" s="240">
        <f t="shared" si="14"/>
        <v>0</v>
      </c>
      <c r="W59" s="240">
        <f t="shared" si="13"/>
        <v>0</v>
      </c>
      <c r="Y59" s="12"/>
      <c r="Z59" s="12"/>
      <c r="AA59" s="12"/>
      <c r="AB59" s="12"/>
      <c r="AC59" s="12"/>
      <c r="AD59" s="12"/>
      <c r="AE59" s="12"/>
      <c r="AF59" s="12"/>
      <c r="AG59" s="12"/>
      <c r="AH59" s="12"/>
      <c r="AI59" s="12"/>
      <c r="AJ59" s="12"/>
      <c r="AK59" s="12"/>
      <c r="AL59" s="12"/>
      <c r="AM59" s="12"/>
      <c r="AN59" s="12"/>
      <c r="AO59" s="12"/>
      <c r="AP59" s="12"/>
      <c r="AQ59" s="12"/>
      <c r="AR59" s="12"/>
      <c r="AS59" s="12"/>
    </row>
    <row r="60" spans="1:45" s="9" customFormat="1">
      <c r="D60" s="218"/>
      <c r="E60" s="226">
        <v>41640</v>
      </c>
      <c r="F60" s="226" t="s">
        <v>181</v>
      </c>
      <c r="G60" s="227" t="s">
        <v>65</v>
      </c>
      <c r="H60" s="244">
        <f>C$27/12</f>
        <v>1.225E-3</v>
      </c>
      <c r="I60" s="242">
        <f>(SUM('1.  LRAMVA Summary'!D$53:D$61)+SUM('1.  LRAMVA Summary'!D$62:D$63)*(MONTH($E60)-1)/12)*$H60</f>
        <v>0</v>
      </c>
      <c r="J60" s="242">
        <f>(SUM('1.  LRAMVA Summary'!E$53:E$61)+SUM('1.  LRAMVA Summary'!E$62:E$63)*(MONTH($E60)-1)/12)*$H60</f>
        <v>0</v>
      </c>
      <c r="K60" s="242">
        <f>(SUM('1.  LRAMVA Summary'!F$53:F$61)+SUM('1.  LRAMVA Summary'!F$62:F$63)*(MONTH($E60)-1)/12)*$H60</f>
        <v>0</v>
      </c>
      <c r="L60" s="242">
        <f>(SUM('1.  LRAMVA Summary'!G$53:G$61)+SUM('1.  LRAMVA Summary'!G$62:G$63)*(MONTH($E60)-1)/12)*$H60</f>
        <v>0</v>
      </c>
      <c r="M60" s="242">
        <f>(SUM('1.  LRAMVA Summary'!H$53:H$61)+SUM('1.  LRAMVA Summary'!H$62:H$63)*(MONTH($E60)-1)/12)*$H60</f>
        <v>0</v>
      </c>
      <c r="N60" s="242">
        <f>(SUM('1.  LRAMVA Summary'!I$53:I$61)+SUM('1.  LRAMVA Summary'!I$62:I$63)*(MONTH($E60)-1)/12)*$H60</f>
        <v>0</v>
      </c>
      <c r="O60" s="242"/>
      <c r="P60" s="242">
        <f>(SUM('1.  LRAMVA Summary'!K$53:K$61)+SUM('1.  LRAMVA Summary'!K$62:K$63)*(MONTH($E60)-1)/12)*$H60</f>
        <v>0</v>
      </c>
      <c r="Q60" s="242">
        <f>(SUM('1.  LRAMVA Summary'!L$53:L$61)+SUM('1.  LRAMVA Summary'!L$62:L$63)*(MONTH($E60)-1)/12)*$H60</f>
        <v>0</v>
      </c>
      <c r="R60" s="242">
        <f>(SUM('1.  LRAMVA Summary'!M$53:M$61)+SUM('1.  LRAMVA Summary'!M$62:M$63)*(MONTH($E60)-1)/12)*$H60</f>
        <v>0</v>
      </c>
      <c r="S60" s="242">
        <f>(SUM('1.  LRAMVA Summary'!N$53:N$61)+SUM('1.  LRAMVA Summary'!N$62:N$63)*(MONTH($E60)-1)/12)*$H60</f>
        <v>0</v>
      </c>
      <c r="T60" s="242">
        <f>(SUM('1.  LRAMVA Summary'!O$53:O$61)+SUM('1.  LRAMVA Summary'!O$62:O$63)*(MONTH($E60)-1)/12)*$H60</f>
        <v>0</v>
      </c>
      <c r="U60" s="242">
        <f>(SUM('1.  LRAMVA Summary'!P$53:P$61)+SUM('1.  LRAMVA Summary'!P$62:P$63)*(MONTH($E60)-1)/12)*$H60</f>
        <v>0</v>
      </c>
      <c r="V60" s="242">
        <f>(SUM('1.  LRAMVA Summary'!Q$53:Q$61)+SUM('1.  LRAMVA Summary'!Q$62:Q$63)*(MONTH($E60)-1)/12)*$H60</f>
        <v>0</v>
      </c>
      <c r="W60" s="243">
        <f>SUM(I60:V60)</f>
        <v>0</v>
      </c>
      <c r="Y60" s="12"/>
      <c r="Z60" s="12"/>
      <c r="AA60" s="12"/>
      <c r="AB60" s="12"/>
      <c r="AC60" s="12"/>
      <c r="AD60" s="12"/>
      <c r="AE60" s="12"/>
      <c r="AF60" s="12"/>
      <c r="AG60" s="12"/>
      <c r="AH60" s="12"/>
      <c r="AI60" s="12"/>
      <c r="AJ60" s="12"/>
      <c r="AK60" s="12"/>
      <c r="AL60" s="12"/>
      <c r="AM60" s="12"/>
      <c r="AN60" s="12"/>
      <c r="AO60" s="12"/>
      <c r="AP60" s="12"/>
      <c r="AQ60" s="12"/>
      <c r="AR60" s="12"/>
      <c r="AS60" s="12"/>
    </row>
    <row r="61" spans="1:45" s="9" customFormat="1">
      <c r="A61" s="28"/>
      <c r="E61" s="226">
        <v>41671</v>
      </c>
      <c r="F61" s="226" t="s">
        <v>181</v>
      </c>
      <c r="G61" s="227" t="s">
        <v>65</v>
      </c>
      <c r="H61" s="241">
        <f>C$27/12</f>
        <v>1.225E-3</v>
      </c>
      <c r="I61" s="242">
        <f>(SUM('1.  LRAMVA Summary'!D$53:D$61)+SUM('1.  LRAMVA Summary'!D$62:D$63)*(MONTH($E61)-1)/12)*$H61</f>
        <v>0</v>
      </c>
      <c r="J61" s="242">
        <f>(SUM('1.  LRAMVA Summary'!E$53:E$61)+SUM('1.  LRAMVA Summary'!E$62:E$63)*(MONTH($E61)-1)/12)*$H61</f>
        <v>0</v>
      </c>
      <c r="K61" s="242">
        <f>(SUM('1.  LRAMVA Summary'!F$53:F$61)+SUM('1.  LRAMVA Summary'!F$62:F$63)*(MONTH($E61)-1)/12)*$H61</f>
        <v>0</v>
      </c>
      <c r="L61" s="242">
        <f>(SUM('1.  LRAMVA Summary'!G$53:G$61)+SUM('1.  LRAMVA Summary'!G$62:G$63)*(MONTH($E61)-1)/12)*$H61</f>
        <v>0</v>
      </c>
      <c r="M61" s="242">
        <f>(SUM('1.  LRAMVA Summary'!H$53:H$61)+SUM('1.  LRAMVA Summary'!H$62:H$63)*(MONTH($E61)-1)/12)*$H61</f>
        <v>0</v>
      </c>
      <c r="N61" s="242">
        <f>(SUM('1.  LRAMVA Summary'!I$53:I$61)+SUM('1.  LRAMVA Summary'!I$62:I$63)*(MONTH($E61)-1)/12)*$H61</f>
        <v>0</v>
      </c>
      <c r="O61" s="242"/>
      <c r="P61" s="242">
        <f>(SUM('1.  LRAMVA Summary'!K$53:K$61)+SUM('1.  LRAMVA Summary'!K$62:K$63)*(MONTH($E61)-1)/12)*$H61</f>
        <v>0</v>
      </c>
      <c r="Q61" s="242">
        <f>(SUM('1.  LRAMVA Summary'!L$53:L$61)+SUM('1.  LRAMVA Summary'!L$62:L$63)*(MONTH($E61)-1)/12)*$H61</f>
        <v>0</v>
      </c>
      <c r="R61" s="242">
        <f>(SUM('1.  LRAMVA Summary'!M$53:M$61)+SUM('1.  LRAMVA Summary'!M$62:M$63)*(MONTH($E61)-1)/12)*$H61</f>
        <v>0</v>
      </c>
      <c r="S61" s="242">
        <f>(SUM('1.  LRAMVA Summary'!N$53:N$61)+SUM('1.  LRAMVA Summary'!N$62:N$63)*(MONTH($E61)-1)/12)*$H61</f>
        <v>0</v>
      </c>
      <c r="T61" s="242">
        <f>(SUM('1.  LRAMVA Summary'!O$53:O$61)+SUM('1.  LRAMVA Summary'!O$62:O$63)*(MONTH($E61)-1)/12)*$H61</f>
        <v>0</v>
      </c>
      <c r="U61" s="242">
        <f>(SUM('1.  LRAMVA Summary'!P$53:P$61)+SUM('1.  LRAMVA Summary'!P$62:P$63)*(MONTH($E61)-1)/12)*$H61</f>
        <v>0</v>
      </c>
      <c r="V61" s="242">
        <f>(SUM('1.  LRAMVA Summary'!Q$53:Q$61)+SUM('1.  LRAMVA Summary'!Q$62:Q$63)*(MONTH($E61)-1)/12)*$H61</f>
        <v>0</v>
      </c>
      <c r="W61" s="243">
        <f t="shared" ref="W61:W71" si="15">SUM(I61:V61)</f>
        <v>0</v>
      </c>
      <c r="Y61" s="12"/>
      <c r="Z61" s="12"/>
      <c r="AA61" s="12"/>
      <c r="AB61" s="12"/>
      <c r="AC61" s="12"/>
      <c r="AD61" s="12"/>
      <c r="AE61" s="12"/>
      <c r="AF61" s="12"/>
      <c r="AG61" s="12"/>
      <c r="AH61" s="12"/>
      <c r="AI61" s="12"/>
      <c r="AJ61" s="12"/>
      <c r="AK61" s="12"/>
      <c r="AL61" s="12"/>
      <c r="AM61" s="12"/>
      <c r="AN61" s="12"/>
      <c r="AO61" s="12"/>
      <c r="AP61" s="12"/>
      <c r="AQ61" s="12"/>
      <c r="AR61" s="12"/>
      <c r="AS61" s="12"/>
    </row>
    <row r="62" spans="1:45" s="9" customFormat="1">
      <c r="B62" s="67"/>
      <c r="E62" s="226">
        <v>41699</v>
      </c>
      <c r="F62" s="226" t="s">
        <v>181</v>
      </c>
      <c r="G62" s="227" t="s">
        <v>65</v>
      </c>
      <c r="H62" s="241">
        <f>C$27/12</f>
        <v>1.225E-3</v>
      </c>
      <c r="I62" s="242">
        <f>(SUM('1.  LRAMVA Summary'!D$53:D$61)+SUM('1.  LRAMVA Summary'!D$62:D$63)*(MONTH($E62)-1)/12)*$H62</f>
        <v>0</v>
      </c>
      <c r="J62" s="242">
        <f>(SUM('1.  LRAMVA Summary'!E$53:E$61)+SUM('1.  LRAMVA Summary'!E$62:E$63)*(MONTH($E62)-1)/12)*$H62</f>
        <v>0</v>
      </c>
      <c r="K62" s="242">
        <f>(SUM('1.  LRAMVA Summary'!F$53:F$61)+SUM('1.  LRAMVA Summary'!F$62:F$63)*(MONTH($E62)-1)/12)*$H62</f>
        <v>0</v>
      </c>
      <c r="L62" s="242">
        <f>(SUM('1.  LRAMVA Summary'!G$53:G$61)+SUM('1.  LRAMVA Summary'!G$62:G$63)*(MONTH($E62)-1)/12)*$H62</f>
        <v>0</v>
      </c>
      <c r="M62" s="242">
        <f>(SUM('1.  LRAMVA Summary'!H$53:H$61)+SUM('1.  LRAMVA Summary'!H$62:H$63)*(MONTH($E62)-1)/12)*$H62</f>
        <v>0</v>
      </c>
      <c r="N62" s="242">
        <f>(SUM('1.  LRAMVA Summary'!I$53:I$61)+SUM('1.  LRAMVA Summary'!I$62:I$63)*(MONTH($E62)-1)/12)*$H62</f>
        <v>0</v>
      </c>
      <c r="O62" s="242"/>
      <c r="P62" s="242">
        <f>(SUM('1.  LRAMVA Summary'!K$53:K$61)+SUM('1.  LRAMVA Summary'!K$62:K$63)*(MONTH($E62)-1)/12)*$H62</f>
        <v>0</v>
      </c>
      <c r="Q62" s="242">
        <f>(SUM('1.  LRAMVA Summary'!L$53:L$61)+SUM('1.  LRAMVA Summary'!L$62:L$63)*(MONTH($E62)-1)/12)*$H62</f>
        <v>0</v>
      </c>
      <c r="R62" s="242">
        <f>(SUM('1.  LRAMVA Summary'!M$53:M$61)+SUM('1.  LRAMVA Summary'!M$62:M$63)*(MONTH($E62)-1)/12)*$H62</f>
        <v>0</v>
      </c>
      <c r="S62" s="242">
        <f>(SUM('1.  LRAMVA Summary'!N$53:N$61)+SUM('1.  LRAMVA Summary'!N$62:N$63)*(MONTH($E62)-1)/12)*$H62</f>
        <v>0</v>
      </c>
      <c r="T62" s="242">
        <f>(SUM('1.  LRAMVA Summary'!O$53:O$61)+SUM('1.  LRAMVA Summary'!O$62:O$63)*(MONTH($E62)-1)/12)*$H62</f>
        <v>0</v>
      </c>
      <c r="U62" s="242">
        <f>(SUM('1.  LRAMVA Summary'!P$53:P$61)+SUM('1.  LRAMVA Summary'!P$62:P$63)*(MONTH($E62)-1)/12)*$H62</f>
        <v>0</v>
      </c>
      <c r="V62" s="242">
        <f>(SUM('1.  LRAMVA Summary'!Q$53:Q$61)+SUM('1.  LRAMVA Summary'!Q$62:Q$63)*(MONTH($E62)-1)/12)*$H62</f>
        <v>0</v>
      </c>
      <c r="W62" s="243">
        <f t="shared" si="15"/>
        <v>0</v>
      </c>
      <c r="Y62" s="12"/>
      <c r="Z62" s="12"/>
      <c r="AA62" s="12"/>
      <c r="AB62" s="12"/>
      <c r="AC62" s="12"/>
      <c r="AD62" s="12"/>
      <c r="AE62" s="12"/>
      <c r="AF62" s="12"/>
      <c r="AG62" s="12"/>
      <c r="AH62" s="12"/>
      <c r="AI62" s="12"/>
      <c r="AJ62" s="12"/>
      <c r="AK62" s="12"/>
      <c r="AL62" s="12"/>
      <c r="AM62" s="12"/>
      <c r="AN62" s="12"/>
      <c r="AO62" s="12"/>
      <c r="AP62" s="12"/>
      <c r="AQ62" s="12"/>
      <c r="AR62" s="12"/>
      <c r="AS62" s="12"/>
    </row>
    <row r="63" spans="1:45" s="9" customFormat="1">
      <c r="B63" s="67"/>
      <c r="E63" s="226">
        <v>41730</v>
      </c>
      <c r="F63" s="226" t="s">
        <v>181</v>
      </c>
      <c r="G63" s="227" t="s">
        <v>66</v>
      </c>
      <c r="H63" s="244">
        <f>C$28/12</f>
        <v>1.225E-3</v>
      </c>
      <c r="I63" s="242">
        <f>(SUM('1.  LRAMVA Summary'!D$53:D$61)+SUM('1.  LRAMVA Summary'!D$62:D$63)*(MONTH($E63)-1)/12)*$H63</f>
        <v>0</v>
      </c>
      <c r="J63" s="242">
        <f>(SUM('1.  LRAMVA Summary'!E$53:E$61)+SUM('1.  LRAMVA Summary'!E$62:E$63)*(MONTH($E63)-1)/12)*$H63</f>
        <v>0</v>
      </c>
      <c r="K63" s="242">
        <f>(SUM('1.  LRAMVA Summary'!F$53:F$61)+SUM('1.  LRAMVA Summary'!F$62:F$63)*(MONTH($E63)-1)/12)*$H63</f>
        <v>0</v>
      </c>
      <c r="L63" s="242">
        <f>(SUM('1.  LRAMVA Summary'!G$53:G$61)+SUM('1.  LRAMVA Summary'!G$62:G$63)*(MONTH($E63)-1)/12)*$H63</f>
        <v>0</v>
      </c>
      <c r="M63" s="242">
        <f>(SUM('1.  LRAMVA Summary'!H$53:H$61)+SUM('1.  LRAMVA Summary'!H$62:H$63)*(MONTH($E63)-1)/12)*$H63</f>
        <v>0</v>
      </c>
      <c r="N63" s="242">
        <f>(SUM('1.  LRAMVA Summary'!I$53:I$61)+SUM('1.  LRAMVA Summary'!I$62:I$63)*(MONTH($E63)-1)/12)*$H63</f>
        <v>0</v>
      </c>
      <c r="O63" s="242"/>
      <c r="P63" s="242">
        <f>(SUM('1.  LRAMVA Summary'!K$53:K$61)+SUM('1.  LRAMVA Summary'!K$62:K$63)*(MONTH($E63)-1)/12)*$H63</f>
        <v>0</v>
      </c>
      <c r="Q63" s="242">
        <f>(SUM('1.  LRAMVA Summary'!L$53:L$61)+SUM('1.  LRAMVA Summary'!L$62:L$63)*(MONTH($E63)-1)/12)*$H63</f>
        <v>0</v>
      </c>
      <c r="R63" s="242">
        <f>(SUM('1.  LRAMVA Summary'!M$53:M$61)+SUM('1.  LRAMVA Summary'!M$62:M$63)*(MONTH($E63)-1)/12)*$H63</f>
        <v>0</v>
      </c>
      <c r="S63" s="242">
        <f>(SUM('1.  LRAMVA Summary'!N$53:N$61)+SUM('1.  LRAMVA Summary'!N$62:N$63)*(MONTH($E63)-1)/12)*$H63</f>
        <v>0</v>
      </c>
      <c r="T63" s="242">
        <f>(SUM('1.  LRAMVA Summary'!O$53:O$61)+SUM('1.  LRAMVA Summary'!O$62:O$63)*(MONTH($E63)-1)/12)*$H63</f>
        <v>0</v>
      </c>
      <c r="U63" s="242">
        <f>(SUM('1.  LRAMVA Summary'!P$53:P$61)+SUM('1.  LRAMVA Summary'!P$62:P$63)*(MONTH($E63)-1)/12)*$H63</f>
        <v>0</v>
      </c>
      <c r="V63" s="242">
        <f>(SUM('1.  LRAMVA Summary'!Q$53:Q$61)+SUM('1.  LRAMVA Summary'!Q$62:Q$63)*(MONTH($E63)-1)/12)*$H63</f>
        <v>0</v>
      </c>
      <c r="W63" s="243">
        <f t="shared" si="15"/>
        <v>0</v>
      </c>
      <c r="Y63" s="12"/>
      <c r="Z63" s="12"/>
      <c r="AA63" s="12"/>
      <c r="AB63" s="12"/>
      <c r="AC63" s="12"/>
      <c r="AD63" s="12"/>
      <c r="AE63" s="12"/>
      <c r="AF63" s="12"/>
      <c r="AG63" s="12"/>
      <c r="AH63" s="12"/>
      <c r="AI63" s="12"/>
      <c r="AJ63" s="12"/>
      <c r="AK63" s="12"/>
      <c r="AL63" s="12"/>
      <c r="AM63" s="12"/>
      <c r="AN63" s="12"/>
      <c r="AO63" s="12"/>
      <c r="AP63" s="12"/>
      <c r="AQ63" s="12"/>
      <c r="AR63" s="12"/>
      <c r="AS63" s="12"/>
    </row>
    <row r="64" spans="1:45" s="9" customFormat="1">
      <c r="B64" s="67"/>
      <c r="E64" s="226">
        <v>41760</v>
      </c>
      <c r="F64" s="226" t="s">
        <v>181</v>
      </c>
      <c r="G64" s="227" t="s">
        <v>66</v>
      </c>
      <c r="H64" s="241">
        <f>C$28/12</f>
        <v>1.225E-3</v>
      </c>
      <c r="I64" s="242">
        <f>(SUM('1.  LRAMVA Summary'!D$53:D$61)+SUM('1.  LRAMVA Summary'!D$62:D$63)*(MONTH($E64)-1)/12)*$H64</f>
        <v>0</v>
      </c>
      <c r="J64" s="242">
        <f>(SUM('1.  LRAMVA Summary'!E$53:E$61)+SUM('1.  LRAMVA Summary'!E$62:E$63)*(MONTH($E64)-1)/12)*$H64</f>
        <v>0</v>
      </c>
      <c r="K64" s="242">
        <f>(SUM('1.  LRAMVA Summary'!F$53:F$61)+SUM('1.  LRAMVA Summary'!F$62:F$63)*(MONTH($E64)-1)/12)*$H64</f>
        <v>0</v>
      </c>
      <c r="L64" s="242">
        <f>(SUM('1.  LRAMVA Summary'!G$53:G$61)+SUM('1.  LRAMVA Summary'!G$62:G$63)*(MONTH($E64)-1)/12)*$H64</f>
        <v>0</v>
      </c>
      <c r="M64" s="242">
        <f>(SUM('1.  LRAMVA Summary'!H$53:H$61)+SUM('1.  LRAMVA Summary'!H$62:H$63)*(MONTH($E64)-1)/12)*$H64</f>
        <v>0</v>
      </c>
      <c r="N64" s="242">
        <f>(SUM('1.  LRAMVA Summary'!I$53:I$61)+SUM('1.  LRAMVA Summary'!I$62:I$63)*(MONTH($E64)-1)/12)*$H64</f>
        <v>0</v>
      </c>
      <c r="O64" s="242"/>
      <c r="P64" s="242">
        <f>(SUM('1.  LRAMVA Summary'!K$53:K$61)+SUM('1.  LRAMVA Summary'!K$62:K$63)*(MONTH($E64)-1)/12)*$H64</f>
        <v>0</v>
      </c>
      <c r="Q64" s="242">
        <f>(SUM('1.  LRAMVA Summary'!L$53:L$61)+SUM('1.  LRAMVA Summary'!L$62:L$63)*(MONTH($E64)-1)/12)*$H64</f>
        <v>0</v>
      </c>
      <c r="R64" s="242">
        <f>(SUM('1.  LRAMVA Summary'!M$53:M$61)+SUM('1.  LRAMVA Summary'!M$62:M$63)*(MONTH($E64)-1)/12)*$H64</f>
        <v>0</v>
      </c>
      <c r="S64" s="242">
        <f>(SUM('1.  LRAMVA Summary'!N$53:N$61)+SUM('1.  LRAMVA Summary'!N$62:N$63)*(MONTH($E64)-1)/12)*$H64</f>
        <v>0</v>
      </c>
      <c r="T64" s="242">
        <f>(SUM('1.  LRAMVA Summary'!O$53:O$61)+SUM('1.  LRAMVA Summary'!O$62:O$63)*(MONTH($E64)-1)/12)*$H64</f>
        <v>0</v>
      </c>
      <c r="U64" s="242">
        <f>(SUM('1.  LRAMVA Summary'!P$53:P$61)+SUM('1.  LRAMVA Summary'!P$62:P$63)*(MONTH($E64)-1)/12)*$H64</f>
        <v>0</v>
      </c>
      <c r="V64" s="242">
        <f>(SUM('1.  LRAMVA Summary'!Q$53:Q$61)+SUM('1.  LRAMVA Summary'!Q$62:Q$63)*(MONTH($E64)-1)/12)*$H64</f>
        <v>0</v>
      </c>
      <c r="W64" s="243">
        <f t="shared" si="15"/>
        <v>0</v>
      </c>
      <c r="Y64" s="12"/>
      <c r="Z64" s="12"/>
      <c r="AA64" s="12"/>
      <c r="AB64" s="12"/>
      <c r="AC64" s="12"/>
      <c r="AD64" s="12"/>
      <c r="AE64" s="12"/>
      <c r="AF64" s="12"/>
      <c r="AG64" s="12"/>
      <c r="AH64" s="12"/>
      <c r="AI64" s="12"/>
      <c r="AJ64" s="12"/>
      <c r="AK64" s="12"/>
      <c r="AL64" s="12"/>
      <c r="AM64" s="12"/>
      <c r="AN64" s="12"/>
      <c r="AO64" s="12"/>
      <c r="AP64" s="12"/>
      <c r="AQ64" s="12"/>
      <c r="AR64" s="12"/>
      <c r="AS64" s="12"/>
    </row>
    <row r="65" spans="2:45" s="9" customFormat="1">
      <c r="B65" s="67"/>
      <c r="E65" s="226">
        <v>41791</v>
      </c>
      <c r="F65" s="226" t="s">
        <v>181</v>
      </c>
      <c r="G65" s="227" t="s">
        <v>66</v>
      </c>
      <c r="H65" s="241">
        <f>C$28/12</f>
        <v>1.225E-3</v>
      </c>
      <c r="I65" s="242">
        <f>(SUM('1.  LRAMVA Summary'!D$53:D$61)+SUM('1.  LRAMVA Summary'!D$62:D$63)*(MONTH($E65)-1)/12)*$H65</f>
        <v>0</v>
      </c>
      <c r="J65" s="242">
        <f>(SUM('1.  LRAMVA Summary'!E$53:E$61)+SUM('1.  LRAMVA Summary'!E$62:E$63)*(MONTH($E65)-1)/12)*$H65</f>
        <v>0</v>
      </c>
      <c r="K65" s="242">
        <f>(SUM('1.  LRAMVA Summary'!F$53:F$61)+SUM('1.  LRAMVA Summary'!F$62:F$63)*(MONTH($E65)-1)/12)*$H65</f>
        <v>0</v>
      </c>
      <c r="L65" s="242">
        <f>(SUM('1.  LRAMVA Summary'!G$53:G$61)+SUM('1.  LRAMVA Summary'!G$62:G$63)*(MONTH($E65)-1)/12)*$H65</f>
        <v>0</v>
      </c>
      <c r="M65" s="242">
        <f>(SUM('1.  LRAMVA Summary'!H$53:H$61)+SUM('1.  LRAMVA Summary'!H$62:H$63)*(MONTH($E65)-1)/12)*$H65</f>
        <v>0</v>
      </c>
      <c r="N65" s="242">
        <f>(SUM('1.  LRAMVA Summary'!I$53:I$61)+SUM('1.  LRAMVA Summary'!I$62:I$63)*(MONTH($E65)-1)/12)*$H65</f>
        <v>0</v>
      </c>
      <c r="O65" s="242"/>
      <c r="P65" s="242">
        <f>(SUM('1.  LRAMVA Summary'!K$53:K$61)+SUM('1.  LRAMVA Summary'!K$62:K$63)*(MONTH($E65)-1)/12)*$H65</f>
        <v>0</v>
      </c>
      <c r="Q65" s="242">
        <f>(SUM('1.  LRAMVA Summary'!L$53:L$61)+SUM('1.  LRAMVA Summary'!L$62:L$63)*(MONTH($E65)-1)/12)*$H65</f>
        <v>0</v>
      </c>
      <c r="R65" s="242">
        <f>(SUM('1.  LRAMVA Summary'!M$53:M$61)+SUM('1.  LRAMVA Summary'!M$62:M$63)*(MONTH($E65)-1)/12)*$H65</f>
        <v>0</v>
      </c>
      <c r="S65" s="242">
        <f>(SUM('1.  LRAMVA Summary'!N$53:N$61)+SUM('1.  LRAMVA Summary'!N$62:N$63)*(MONTH($E65)-1)/12)*$H65</f>
        <v>0</v>
      </c>
      <c r="T65" s="242">
        <f>(SUM('1.  LRAMVA Summary'!O$53:O$61)+SUM('1.  LRAMVA Summary'!O$62:O$63)*(MONTH($E65)-1)/12)*$H65</f>
        <v>0</v>
      </c>
      <c r="U65" s="242">
        <f>(SUM('1.  LRAMVA Summary'!P$53:P$61)+SUM('1.  LRAMVA Summary'!P$62:P$63)*(MONTH($E65)-1)/12)*$H65</f>
        <v>0</v>
      </c>
      <c r="V65" s="242">
        <f>(SUM('1.  LRAMVA Summary'!Q$53:Q$61)+SUM('1.  LRAMVA Summary'!Q$62:Q$63)*(MONTH($E65)-1)/12)*$H65</f>
        <v>0</v>
      </c>
      <c r="W65" s="243">
        <f t="shared" si="15"/>
        <v>0</v>
      </c>
      <c r="Y65" s="12"/>
      <c r="Z65" s="12"/>
      <c r="AA65" s="12"/>
      <c r="AB65" s="12"/>
      <c r="AC65" s="12"/>
      <c r="AD65" s="12"/>
      <c r="AE65" s="12"/>
      <c r="AF65" s="12"/>
      <c r="AG65" s="12"/>
      <c r="AH65" s="12"/>
      <c r="AI65" s="12"/>
      <c r="AJ65" s="12"/>
      <c r="AK65" s="12"/>
      <c r="AL65" s="12"/>
      <c r="AM65" s="12"/>
      <c r="AN65" s="12"/>
      <c r="AO65" s="12"/>
      <c r="AP65" s="12"/>
      <c r="AQ65" s="12"/>
      <c r="AR65" s="12"/>
      <c r="AS65" s="12"/>
    </row>
    <row r="66" spans="2:45" s="9" customFormat="1">
      <c r="B66" s="67"/>
      <c r="E66" s="226">
        <v>41821</v>
      </c>
      <c r="F66" s="226" t="s">
        <v>181</v>
      </c>
      <c r="G66" s="227" t="s">
        <v>68</v>
      </c>
      <c r="H66" s="244">
        <f>C$29/12</f>
        <v>1.225E-3</v>
      </c>
      <c r="I66" s="242">
        <f>(SUM('1.  LRAMVA Summary'!D$53:D$61)+SUM('1.  LRAMVA Summary'!D$62:D$63)*(MONTH($E66)-1)/12)*$H66</f>
        <v>0</v>
      </c>
      <c r="J66" s="242">
        <f>(SUM('1.  LRAMVA Summary'!E$53:E$61)+SUM('1.  LRAMVA Summary'!E$62:E$63)*(MONTH($E66)-1)/12)*$H66</f>
        <v>0</v>
      </c>
      <c r="K66" s="242">
        <f>(SUM('1.  LRAMVA Summary'!F$53:F$61)+SUM('1.  LRAMVA Summary'!F$62:F$63)*(MONTH($E66)-1)/12)*$H66</f>
        <v>0</v>
      </c>
      <c r="L66" s="242">
        <f>(SUM('1.  LRAMVA Summary'!G$53:G$61)+SUM('1.  LRAMVA Summary'!G$62:G$63)*(MONTH($E66)-1)/12)*$H66</f>
        <v>0</v>
      </c>
      <c r="M66" s="242">
        <f>(SUM('1.  LRAMVA Summary'!H$53:H$61)+SUM('1.  LRAMVA Summary'!H$62:H$63)*(MONTH($E66)-1)/12)*$H66</f>
        <v>0</v>
      </c>
      <c r="N66" s="242">
        <f>(SUM('1.  LRAMVA Summary'!I$53:I$61)+SUM('1.  LRAMVA Summary'!I$62:I$63)*(MONTH($E66)-1)/12)*$H66</f>
        <v>0</v>
      </c>
      <c r="O66" s="242"/>
      <c r="P66" s="242">
        <f>(SUM('1.  LRAMVA Summary'!K$53:K$61)+SUM('1.  LRAMVA Summary'!K$62:K$63)*(MONTH($E66)-1)/12)*$H66</f>
        <v>0</v>
      </c>
      <c r="Q66" s="242">
        <f>(SUM('1.  LRAMVA Summary'!L$53:L$61)+SUM('1.  LRAMVA Summary'!L$62:L$63)*(MONTH($E66)-1)/12)*$H66</f>
        <v>0</v>
      </c>
      <c r="R66" s="242">
        <f>(SUM('1.  LRAMVA Summary'!M$53:M$61)+SUM('1.  LRAMVA Summary'!M$62:M$63)*(MONTH($E66)-1)/12)*$H66</f>
        <v>0</v>
      </c>
      <c r="S66" s="242">
        <f>(SUM('1.  LRAMVA Summary'!N$53:N$61)+SUM('1.  LRAMVA Summary'!N$62:N$63)*(MONTH($E66)-1)/12)*$H66</f>
        <v>0</v>
      </c>
      <c r="T66" s="242">
        <f>(SUM('1.  LRAMVA Summary'!O$53:O$61)+SUM('1.  LRAMVA Summary'!O$62:O$63)*(MONTH($E66)-1)/12)*$H66</f>
        <v>0</v>
      </c>
      <c r="U66" s="242">
        <f>(SUM('1.  LRAMVA Summary'!P$53:P$61)+SUM('1.  LRAMVA Summary'!P$62:P$63)*(MONTH($E66)-1)/12)*$H66</f>
        <v>0</v>
      </c>
      <c r="V66" s="242">
        <f>(SUM('1.  LRAMVA Summary'!Q$53:Q$61)+SUM('1.  LRAMVA Summary'!Q$62:Q$63)*(MONTH($E66)-1)/12)*$H66</f>
        <v>0</v>
      </c>
      <c r="W66" s="243">
        <f t="shared" si="15"/>
        <v>0</v>
      </c>
      <c r="Y66" s="12"/>
      <c r="Z66" s="12"/>
      <c r="AA66" s="12"/>
      <c r="AB66" s="12"/>
      <c r="AC66" s="12"/>
      <c r="AD66" s="12"/>
      <c r="AE66" s="12"/>
      <c r="AF66" s="12"/>
      <c r="AG66" s="12"/>
      <c r="AH66" s="12"/>
      <c r="AI66" s="12"/>
      <c r="AJ66" s="12"/>
      <c r="AK66" s="12"/>
      <c r="AL66" s="12"/>
      <c r="AM66" s="12"/>
      <c r="AN66" s="12"/>
      <c r="AO66" s="12"/>
      <c r="AP66" s="12"/>
      <c r="AQ66" s="12"/>
      <c r="AR66" s="12"/>
      <c r="AS66" s="12"/>
    </row>
    <row r="67" spans="2:45" s="9" customFormat="1">
      <c r="B67" s="67"/>
      <c r="E67" s="226">
        <v>41852</v>
      </c>
      <c r="F67" s="226" t="s">
        <v>181</v>
      </c>
      <c r="G67" s="227" t="s">
        <v>68</v>
      </c>
      <c r="H67" s="241">
        <f>C$29/12</f>
        <v>1.225E-3</v>
      </c>
      <c r="I67" s="242">
        <f>(SUM('1.  LRAMVA Summary'!D$53:D$61)+SUM('1.  LRAMVA Summary'!D$62:D$63)*(MONTH($E67)-1)/12)*$H67</f>
        <v>0</v>
      </c>
      <c r="J67" s="242">
        <f>(SUM('1.  LRAMVA Summary'!E$53:E$61)+SUM('1.  LRAMVA Summary'!E$62:E$63)*(MONTH($E67)-1)/12)*$H67</f>
        <v>0</v>
      </c>
      <c r="K67" s="242">
        <f>(SUM('1.  LRAMVA Summary'!F$53:F$61)+SUM('1.  LRAMVA Summary'!F$62:F$63)*(MONTH($E67)-1)/12)*$H67</f>
        <v>0</v>
      </c>
      <c r="L67" s="242">
        <f>(SUM('1.  LRAMVA Summary'!G$53:G$61)+SUM('1.  LRAMVA Summary'!G$62:G$63)*(MONTH($E67)-1)/12)*$H67</f>
        <v>0</v>
      </c>
      <c r="M67" s="242">
        <f>(SUM('1.  LRAMVA Summary'!H$53:H$61)+SUM('1.  LRAMVA Summary'!H$62:H$63)*(MONTH($E67)-1)/12)*$H67</f>
        <v>0</v>
      </c>
      <c r="N67" s="242">
        <f>(SUM('1.  LRAMVA Summary'!I$53:I$61)+SUM('1.  LRAMVA Summary'!I$62:I$63)*(MONTH($E67)-1)/12)*$H67</f>
        <v>0</v>
      </c>
      <c r="O67" s="242"/>
      <c r="P67" s="242">
        <f>(SUM('1.  LRAMVA Summary'!K$53:K$61)+SUM('1.  LRAMVA Summary'!K$62:K$63)*(MONTH($E67)-1)/12)*$H67</f>
        <v>0</v>
      </c>
      <c r="Q67" s="242">
        <f>(SUM('1.  LRAMVA Summary'!L$53:L$61)+SUM('1.  LRAMVA Summary'!L$62:L$63)*(MONTH($E67)-1)/12)*$H67</f>
        <v>0</v>
      </c>
      <c r="R67" s="242">
        <f>(SUM('1.  LRAMVA Summary'!M$53:M$61)+SUM('1.  LRAMVA Summary'!M$62:M$63)*(MONTH($E67)-1)/12)*$H67</f>
        <v>0</v>
      </c>
      <c r="S67" s="242">
        <f>(SUM('1.  LRAMVA Summary'!N$53:N$61)+SUM('1.  LRAMVA Summary'!N$62:N$63)*(MONTH($E67)-1)/12)*$H67</f>
        <v>0</v>
      </c>
      <c r="T67" s="242">
        <f>(SUM('1.  LRAMVA Summary'!O$53:O$61)+SUM('1.  LRAMVA Summary'!O$62:O$63)*(MONTH($E67)-1)/12)*$H67</f>
        <v>0</v>
      </c>
      <c r="U67" s="242">
        <f>(SUM('1.  LRAMVA Summary'!P$53:P$61)+SUM('1.  LRAMVA Summary'!P$62:P$63)*(MONTH($E67)-1)/12)*$H67</f>
        <v>0</v>
      </c>
      <c r="V67" s="242">
        <f>(SUM('1.  LRAMVA Summary'!Q$53:Q$61)+SUM('1.  LRAMVA Summary'!Q$62:Q$63)*(MONTH($E67)-1)/12)*$H67</f>
        <v>0</v>
      </c>
      <c r="W67" s="243">
        <f t="shared" si="15"/>
        <v>0</v>
      </c>
      <c r="Y67" s="12"/>
      <c r="Z67" s="12"/>
      <c r="AA67" s="12"/>
      <c r="AB67" s="12"/>
      <c r="AC67" s="12"/>
      <c r="AD67" s="12"/>
      <c r="AE67" s="12"/>
      <c r="AF67" s="12"/>
      <c r="AG67" s="12"/>
      <c r="AH67" s="12"/>
      <c r="AI67" s="12"/>
      <c r="AJ67" s="12"/>
      <c r="AK67" s="12"/>
      <c r="AL67" s="12"/>
      <c r="AM67" s="12"/>
      <c r="AN67" s="12"/>
      <c r="AO67" s="12"/>
      <c r="AP67" s="12"/>
      <c r="AQ67" s="12"/>
      <c r="AR67" s="12"/>
      <c r="AS67" s="12"/>
    </row>
    <row r="68" spans="2:45" s="9" customFormat="1">
      <c r="B68" s="67"/>
      <c r="E68" s="226">
        <v>41883</v>
      </c>
      <c r="F68" s="226" t="s">
        <v>181</v>
      </c>
      <c r="G68" s="227" t="s">
        <v>68</v>
      </c>
      <c r="H68" s="241">
        <f>C$29/12</f>
        <v>1.225E-3</v>
      </c>
      <c r="I68" s="242">
        <f>(SUM('1.  LRAMVA Summary'!D$53:D$61)+SUM('1.  LRAMVA Summary'!D$62:D$63)*(MONTH($E68)-1)/12)*$H68</f>
        <v>0</v>
      </c>
      <c r="J68" s="242">
        <f>(SUM('1.  LRAMVA Summary'!E$53:E$61)+SUM('1.  LRAMVA Summary'!E$62:E$63)*(MONTH($E68)-1)/12)*$H68</f>
        <v>0</v>
      </c>
      <c r="K68" s="242">
        <f>(SUM('1.  LRAMVA Summary'!F$53:F$61)+SUM('1.  LRAMVA Summary'!F$62:F$63)*(MONTH($E68)-1)/12)*$H68</f>
        <v>0</v>
      </c>
      <c r="L68" s="242">
        <f>(SUM('1.  LRAMVA Summary'!G$53:G$61)+SUM('1.  LRAMVA Summary'!G$62:G$63)*(MONTH($E68)-1)/12)*$H68</f>
        <v>0</v>
      </c>
      <c r="M68" s="242">
        <f>(SUM('1.  LRAMVA Summary'!H$53:H$61)+SUM('1.  LRAMVA Summary'!H$62:H$63)*(MONTH($E68)-1)/12)*$H68</f>
        <v>0</v>
      </c>
      <c r="N68" s="242">
        <f>(SUM('1.  LRAMVA Summary'!I$53:I$61)+SUM('1.  LRAMVA Summary'!I$62:I$63)*(MONTH($E68)-1)/12)*$H68</f>
        <v>0</v>
      </c>
      <c r="O68" s="242"/>
      <c r="P68" s="242">
        <f>(SUM('1.  LRAMVA Summary'!K$53:K$61)+SUM('1.  LRAMVA Summary'!K$62:K$63)*(MONTH($E68)-1)/12)*$H68</f>
        <v>0</v>
      </c>
      <c r="Q68" s="242">
        <f>(SUM('1.  LRAMVA Summary'!L$53:L$61)+SUM('1.  LRAMVA Summary'!L$62:L$63)*(MONTH($E68)-1)/12)*$H68</f>
        <v>0</v>
      </c>
      <c r="R68" s="242">
        <f>(SUM('1.  LRAMVA Summary'!M$53:M$61)+SUM('1.  LRAMVA Summary'!M$62:M$63)*(MONTH($E68)-1)/12)*$H68</f>
        <v>0</v>
      </c>
      <c r="S68" s="242">
        <f>(SUM('1.  LRAMVA Summary'!N$53:N$61)+SUM('1.  LRAMVA Summary'!N$62:N$63)*(MONTH($E68)-1)/12)*$H68</f>
        <v>0</v>
      </c>
      <c r="T68" s="242">
        <f>(SUM('1.  LRAMVA Summary'!O$53:O$61)+SUM('1.  LRAMVA Summary'!O$62:O$63)*(MONTH($E68)-1)/12)*$H68</f>
        <v>0</v>
      </c>
      <c r="U68" s="242">
        <f>(SUM('1.  LRAMVA Summary'!P$53:P$61)+SUM('1.  LRAMVA Summary'!P$62:P$63)*(MONTH($E68)-1)/12)*$H68</f>
        <v>0</v>
      </c>
      <c r="V68" s="242">
        <f>(SUM('1.  LRAMVA Summary'!Q$53:Q$61)+SUM('1.  LRAMVA Summary'!Q$62:Q$63)*(MONTH($E68)-1)/12)*$H68</f>
        <v>0</v>
      </c>
      <c r="W68" s="243">
        <f t="shared" si="15"/>
        <v>0</v>
      </c>
      <c r="Y68" s="12"/>
      <c r="Z68" s="12"/>
      <c r="AA68" s="12"/>
      <c r="AB68" s="12"/>
      <c r="AC68" s="12"/>
      <c r="AD68" s="12"/>
      <c r="AE68" s="12"/>
      <c r="AF68" s="12"/>
      <c r="AG68" s="12"/>
      <c r="AH68" s="12"/>
      <c r="AI68" s="12"/>
      <c r="AJ68" s="12"/>
      <c r="AK68" s="12"/>
      <c r="AL68" s="12"/>
      <c r="AM68" s="12"/>
      <c r="AN68" s="12"/>
      <c r="AO68" s="12"/>
      <c r="AP68" s="12"/>
      <c r="AQ68" s="12"/>
      <c r="AR68" s="12"/>
      <c r="AS68" s="12"/>
    </row>
    <row r="69" spans="2:45" s="9" customFormat="1">
      <c r="B69" s="67"/>
      <c r="E69" s="226">
        <v>41913</v>
      </c>
      <c r="F69" s="226" t="s">
        <v>181</v>
      </c>
      <c r="G69" s="227" t="s">
        <v>69</v>
      </c>
      <c r="H69" s="244">
        <f>C$30/12</f>
        <v>1.225E-3</v>
      </c>
      <c r="I69" s="242">
        <f>(SUM('1.  LRAMVA Summary'!D$53:D$61)+SUM('1.  LRAMVA Summary'!D$62:D$63)*(MONTH($E69)-1)/12)*$H69</f>
        <v>0</v>
      </c>
      <c r="J69" s="242">
        <f>(SUM('1.  LRAMVA Summary'!E$53:E$61)+SUM('1.  LRAMVA Summary'!E$62:E$63)*(MONTH($E69)-1)/12)*$H69</f>
        <v>0</v>
      </c>
      <c r="K69" s="242">
        <f>(SUM('1.  LRAMVA Summary'!F$53:F$61)+SUM('1.  LRAMVA Summary'!F$62:F$63)*(MONTH($E69)-1)/12)*$H69</f>
        <v>0</v>
      </c>
      <c r="L69" s="242">
        <f>(SUM('1.  LRAMVA Summary'!G$53:G$61)+SUM('1.  LRAMVA Summary'!G$62:G$63)*(MONTH($E69)-1)/12)*$H69</f>
        <v>0</v>
      </c>
      <c r="M69" s="242">
        <f>(SUM('1.  LRAMVA Summary'!H$53:H$61)+SUM('1.  LRAMVA Summary'!H$62:H$63)*(MONTH($E69)-1)/12)*$H69</f>
        <v>0</v>
      </c>
      <c r="N69" s="242">
        <f>(SUM('1.  LRAMVA Summary'!I$53:I$61)+SUM('1.  LRAMVA Summary'!I$62:I$63)*(MONTH($E69)-1)/12)*$H69</f>
        <v>0</v>
      </c>
      <c r="O69" s="242"/>
      <c r="P69" s="242">
        <f>(SUM('1.  LRAMVA Summary'!K$53:K$61)+SUM('1.  LRAMVA Summary'!K$62:K$63)*(MONTH($E69)-1)/12)*$H69</f>
        <v>0</v>
      </c>
      <c r="Q69" s="242">
        <f>(SUM('1.  LRAMVA Summary'!L$53:L$61)+SUM('1.  LRAMVA Summary'!L$62:L$63)*(MONTH($E69)-1)/12)*$H69</f>
        <v>0</v>
      </c>
      <c r="R69" s="242">
        <f>(SUM('1.  LRAMVA Summary'!M$53:M$61)+SUM('1.  LRAMVA Summary'!M$62:M$63)*(MONTH($E69)-1)/12)*$H69</f>
        <v>0</v>
      </c>
      <c r="S69" s="242">
        <f>(SUM('1.  LRAMVA Summary'!N$53:N$61)+SUM('1.  LRAMVA Summary'!N$62:N$63)*(MONTH($E69)-1)/12)*$H69</f>
        <v>0</v>
      </c>
      <c r="T69" s="242">
        <f>(SUM('1.  LRAMVA Summary'!O$53:O$61)+SUM('1.  LRAMVA Summary'!O$62:O$63)*(MONTH($E69)-1)/12)*$H69</f>
        <v>0</v>
      </c>
      <c r="U69" s="242">
        <f>(SUM('1.  LRAMVA Summary'!P$53:P$61)+SUM('1.  LRAMVA Summary'!P$62:P$63)*(MONTH($E69)-1)/12)*$H69</f>
        <v>0</v>
      </c>
      <c r="V69" s="242">
        <f>(SUM('1.  LRAMVA Summary'!Q$53:Q$61)+SUM('1.  LRAMVA Summary'!Q$62:Q$63)*(MONTH($E69)-1)/12)*$H69</f>
        <v>0</v>
      </c>
      <c r="W69" s="243">
        <f t="shared" si="15"/>
        <v>0</v>
      </c>
      <c r="Y69" s="12"/>
      <c r="Z69" s="12"/>
      <c r="AA69" s="12"/>
      <c r="AB69" s="12"/>
      <c r="AC69" s="12"/>
      <c r="AD69" s="12"/>
      <c r="AE69" s="12"/>
      <c r="AF69" s="12"/>
      <c r="AG69" s="12"/>
      <c r="AH69" s="12"/>
      <c r="AI69" s="12"/>
      <c r="AJ69" s="12"/>
      <c r="AK69" s="12"/>
      <c r="AL69" s="12"/>
      <c r="AM69" s="12"/>
      <c r="AN69" s="12"/>
      <c r="AO69" s="12"/>
      <c r="AP69" s="12"/>
      <c r="AQ69" s="12"/>
      <c r="AR69" s="12"/>
      <c r="AS69" s="12"/>
    </row>
    <row r="70" spans="2:45" s="9" customFormat="1">
      <c r="B70" s="67"/>
      <c r="E70" s="226">
        <v>41944</v>
      </c>
      <c r="F70" s="226" t="s">
        <v>181</v>
      </c>
      <c r="G70" s="227" t="s">
        <v>69</v>
      </c>
      <c r="H70" s="241">
        <f>C$30/12</f>
        <v>1.225E-3</v>
      </c>
      <c r="I70" s="242">
        <f>(SUM('1.  LRAMVA Summary'!D$53:D$61)+SUM('1.  LRAMVA Summary'!D$62:D$63)*(MONTH($E70)-1)/12)*$H70</f>
        <v>0</v>
      </c>
      <c r="J70" s="242">
        <f>(SUM('1.  LRAMVA Summary'!E$53:E$61)+SUM('1.  LRAMVA Summary'!E$62:E$63)*(MONTH($E70)-1)/12)*$H70</f>
        <v>0</v>
      </c>
      <c r="K70" s="242">
        <f>(SUM('1.  LRAMVA Summary'!F$53:F$61)+SUM('1.  LRAMVA Summary'!F$62:F$63)*(MONTH($E70)-1)/12)*$H70</f>
        <v>0</v>
      </c>
      <c r="L70" s="242">
        <f>(SUM('1.  LRAMVA Summary'!G$53:G$61)+SUM('1.  LRAMVA Summary'!G$62:G$63)*(MONTH($E70)-1)/12)*$H70</f>
        <v>0</v>
      </c>
      <c r="M70" s="242">
        <f>(SUM('1.  LRAMVA Summary'!H$53:H$61)+SUM('1.  LRAMVA Summary'!H$62:H$63)*(MONTH($E70)-1)/12)*$H70</f>
        <v>0</v>
      </c>
      <c r="N70" s="242">
        <f>(SUM('1.  LRAMVA Summary'!I$53:I$61)+SUM('1.  LRAMVA Summary'!I$62:I$63)*(MONTH($E70)-1)/12)*$H70</f>
        <v>0</v>
      </c>
      <c r="O70" s="242"/>
      <c r="P70" s="242">
        <f>(SUM('1.  LRAMVA Summary'!K$53:K$61)+SUM('1.  LRAMVA Summary'!K$62:K$63)*(MONTH($E70)-1)/12)*$H70</f>
        <v>0</v>
      </c>
      <c r="Q70" s="242">
        <f>(SUM('1.  LRAMVA Summary'!L$53:L$61)+SUM('1.  LRAMVA Summary'!L$62:L$63)*(MONTH($E70)-1)/12)*$H70</f>
        <v>0</v>
      </c>
      <c r="R70" s="242">
        <f>(SUM('1.  LRAMVA Summary'!M$53:M$61)+SUM('1.  LRAMVA Summary'!M$62:M$63)*(MONTH($E70)-1)/12)*$H70</f>
        <v>0</v>
      </c>
      <c r="S70" s="242">
        <f>(SUM('1.  LRAMVA Summary'!N$53:N$61)+SUM('1.  LRAMVA Summary'!N$62:N$63)*(MONTH($E70)-1)/12)*$H70</f>
        <v>0</v>
      </c>
      <c r="T70" s="242">
        <f>(SUM('1.  LRAMVA Summary'!O$53:O$61)+SUM('1.  LRAMVA Summary'!O$62:O$63)*(MONTH($E70)-1)/12)*$H70</f>
        <v>0</v>
      </c>
      <c r="U70" s="242">
        <f>(SUM('1.  LRAMVA Summary'!P$53:P$61)+SUM('1.  LRAMVA Summary'!P$62:P$63)*(MONTH($E70)-1)/12)*$H70</f>
        <v>0</v>
      </c>
      <c r="V70" s="242">
        <f>(SUM('1.  LRAMVA Summary'!Q$53:Q$61)+SUM('1.  LRAMVA Summary'!Q$62:Q$63)*(MONTH($E70)-1)/12)*$H70</f>
        <v>0</v>
      </c>
      <c r="W70" s="243">
        <f t="shared" si="15"/>
        <v>0</v>
      </c>
      <c r="Y70" s="12"/>
      <c r="Z70" s="12"/>
      <c r="AA70" s="12"/>
      <c r="AB70" s="12"/>
      <c r="AC70" s="12"/>
      <c r="AD70" s="12"/>
      <c r="AE70" s="12"/>
      <c r="AF70" s="12"/>
      <c r="AG70" s="12"/>
      <c r="AH70" s="12"/>
      <c r="AI70" s="12"/>
      <c r="AJ70" s="12"/>
      <c r="AK70" s="12"/>
      <c r="AL70" s="12"/>
      <c r="AM70" s="12"/>
      <c r="AN70" s="12"/>
      <c r="AO70" s="12"/>
      <c r="AP70" s="12"/>
      <c r="AQ70" s="12"/>
      <c r="AR70" s="12"/>
      <c r="AS70" s="12"/>
    </row>
    <row r="71" spans="2:45" s="9" customFormat="1">
      <c r="B71" s="67"/>
      <c r="E71" s="226">
        <v>41974</v>
      </c>
      <c r="F71" s="226" t="s">
        <v>181</v>
      </c>
      <c r="G71" s="227" t="s">
        <v>69</v>
      </c>
      <c r="H71" s="241">
        <f>C$30/12</f>
        <v>1.225E-3</v>
      </c>
      <c r="I71" s="242">
        <f>(SUM('1.  LRAMVA Summary'!D$53:D$61)+SUM('1.  LRAMVA Summary'!D$62:D$63)*(MONTH($E71)-1)/12)*$H71</f>
        <v>0</v>
      </c>
      <c r="J71" s="242">
        <f>(SUM('1.  LRAMVA Summary'!E$53:E$61)+SUM('1.  LRAMVA Summary'!E$62:E$63)*(MONTH($E71)-1)/12)*$H71</f>
        <v>0</v>
      </c>
      <c r="K71" s="242">
        <f>(SUM('1.  LRAMVA Summary'!F$53:F$61)+SUM('1.  LRAMVA Summary'!F$62:F$63)*(MONTH($E71)-1)/12)*$H71</f>
        <v>0</v>
      </c>
      <c r="L71" s="242">
        <f>(SUM('1.  LRAMVA Summary'!G$53:G$61)+SUM('1.  LRAMVA Summary'!G$62:G$63)*(MONTH($E71)-1)/12)*$H71</f>
        <v>0</v>
      </c>
      <c r="M71" s="242">
        <f>(SUM('1.  LRAMVA Summary'!H$53:H$61)+SUM('1.  LRAMVA Summary'!H$62:H$63)*(MONTH($E71)-1)/12)*$H71</f>
        <v>0</v>
      </c>
      <c r="N71" s="242">
        <f>(SUM('1.  LRAMVA Summary'!I$53:I$61)+SUM('1.  LRAMVA Summary'!I$62:I$63)*(MONTH($E71)-1)/12)*$H71</f>
        <v>0</v>
      </c>
      <c r="O71" s="242"/>
      <c r="P71" s="242">
        <f>(SUM('1.  LRAMVA Summary'!K$53:K$61)+SUM('1.  LRAMVA Summary'!K$62:K$63)*(MONTH($E71)-1)/12)*$H71</f>
        <v>0</v>
      </c>
      <c r="Q71" s="242">
        <f>(SUM('1.  LRAMVA Summary'!L$53:L$61)+SUM('1.  LRAMVA Summary'!L$62:L$63)*(MONTH($E71)-1)/12)*$H71</f>
        <v>0</v>
      </c>
      <c r="R71" s="242">
        <f>(SUM('1.  LRAMVA Summary'!M$53:M$61)+SUM('1.  LRAMVA Summary'!M$62:M$63)*(MONTH($E71)-1)/12)*$H71</f>
        <v>0</v>
      </c>
      <c r="S71" s="242">
        <f>(SUM('1.  LRAMVA Summary'!N$53:N$61)+SUM('1.  LRAMVA Summary'!N$62:N$63)*(MONTH($E71)-1)/12)*$H71</f>
        <v>0</v>
      </c>
      <c r="T71" s="242">
        <f>(SUM('1.  LRAMVA Summary'!O$53:O$61)+SUM('1.  LRAMVA Summary'!O$62:O$63)*(MONTH($E71)-1)/12)*$H71</f>
        <v>0</v>
      </c>
      <c r="U71" s="242">
        <f>(SUM('1.  LRAMVA Summary'!P$53:P$61)+SUM('1.  LRAMVA Summary'!P$62:P$63)*(MONTH($E71)-1)/12)*$H71</f>
        <v>0</v>
      </c>
      <c r="V71" s="242">
        <f>(SUM('1.  LRAMVA Summary'!Q$53:Q$61)+SUM('1.  LRAMVA Summary'!Q$62:Q$63)*(MONTH($E71)-1)/12)*$H71</f>
        <v>0</v>
      </c>
      <c r="W71" s="243">
        <f t="shared" si="15"/>
        <v>0</v>
      </c>
      <c r="Y71" s="12"/>
      <c r="Z71" s="12"/>
      <c r="AA71" s="12"/>
      <c r="AB71" s="12"/>
      <c r="AC71" s="12"/>
      <c r="AD71" s="12"/>
      <c r="AE71" s="12"/>
      <c r="AF71" s="12"/>
      <c r="AG71" s="12"/>
      <c r="AH71" s="12"/>
      <c r="AI71" s="12"/>
      <c r="AJ71" s="12"/>
      <c r="AK71" s="12"/>
      <c r="AL71" s="12"/>
      <c r="AM71" s="12"/>
      <c r="AN71" s="12"/>
      <c r="AO71" s="12"/>
      <c r="AP71" s="12"/>
      <c r="AQ71" s="12"/>
      <c r="AR71" s="12"/>
      <c r="AS71" s="12"/>
    </row>
    <row r="72" spans="2:45" s="9" customFormat="1" ht="15" thickBot="1">
      <c r="B72" s="67"/>
      <c r="E72" s="228" t="s">
        <v>470</v>
      </c>
      <c r="F72" s="228"/>
      <c r="G72" s="229"/>
      <c r="H72" s="230"/>
      <c r="I72" s="231">
        <f>SUM(I59:I71)</f>
        <v>0</v>
      </c>
      <c r="J72" s="231">
        <f t="shared" ref="J72:V72" si="16">SUM(J59:J71)</f>
        <v>0</v>
      </c>
      <c r="K72" s="231">
        <f t="shared" si="16"/>
        <v>0</v>
      </c>
      <c r="L72" s="231">
        <f t="shared" si="16"/>
        <v>0</v>
      </c>
      <c r="M72" s="231">
        <f t="shared" si="16"/>
        <v>0</v>
      </c>
      <c r="N72" s="231">
        <f t="shared" si="16"/>
        <v>0</v>
      </c>
      <c r="O72" s="231">
        <f t="shared" si="16"/>
        <v>0</v>
      </c>
      <c r="P72" s="231">
        <f t="shared" si="16"/>
        <v>0</v>
      </c>
      <c r="Q72" s="231">
        <f t="shared" si="16"/>
        <v>0</v>
      </c>
      <c r="R72" s="231">
        <f t="shared" si="16"/>
        <v>0</v>
      </c>
      <c r="S72" s="231">
        <f t="shared" si="16"/>
        <v>0</v>
      </c>
      <c r="T72" s="231">
        <f t="shared" si="16"/>
        <v>0</v>
      </c>
      <c r="U72" s="231">
        <f t="shared" si="16"/>
        <v>0</v>
      </c>
      <c r="V72" s="231">
        <f t="shared" si="16"/>
        <v>0</v>
      </c>
      <c r="W72" s="231">
        <f>SUM(W59:W71)</f>
        <v>0</v>
      </c>
      <c r="Y72" s="12"/>
      <c r="Z72" s="12"/>
      <c r="AA72" s="12"/>
      <c r="AB72" s="12"/>
      <c r="AC72" s="12"/>
      <c r="AD72" s="12"/>
      <c r="AE72" s="12"/>
      <c r="AF72" s="12"/>
      <c r="AG72" s="12"/>
      <c r="AH72" s="12"/>
      <c r="AI72" s="12"/>
      <c r="AJ72" s="12"/>
      <c r="AK72" s="12"/>
      <c r="AL72" s="12"/>
      <c r="AM72" s="12"/>
      <c r="AN72" s="12"/>
      <c r="AO72" s="12"/>
      <c r="AP72" s="12"/>
      <c r="AQ72" s="12"/>
      <c r="AR72" s="12"/>
      <c r="AS72" s="12"/>
    </row>
    <row r="73" spans="2:45" s="9" customFormat="1" ht="15" thickTop="1">
      <c r="B73" s="67"/>
      <c r="E73" s="232" t="s">
        <v>67</v>
      </c>
      <c r="F73" s="232"/>
      <c r="G73" s="233"/>
      <c r="H73" s="234"/>
      <c r="I73" s="235"/>
      <c r="J73" s="235"/>
      <c r="K73" s="235"/>
      <c r="L73" s="235"/>
      <c r="M73" s="235"/>
      <c r="N73" s="235"/>
      <c r="O73" s="235"/>
      <c r="P73" s="235"/>
      <c r="Q73" s="235"/>
      <c r="R73" s="235"/>
      <c r="S73" s="235"/>
      <c r="T73" s="235"/>
      <c r="U73" s="235"/>
      <c r="V73" s="235"/>
      <c r="W73" s="236"/>
      <c r="Y73" s="12"/>
      <c r="Z73" s="12"/>
      <c r="AA73" s="12"/>
      <c r="AB73" s="12"/>
      <c r="AC73" s="12"/>
      <c r="AD73" s="12"/>
      <c r="AE73" s="12"/>
      <c r="AF73" s="12"/>
      <c r="AG73" s="12"/>
      <c r="AH73" s="12"/>
      <c r="AI73" s="12"/>
      <c r="AJ73" s="12"/>
      <c r="AK73" s="12"/>
      <c r="AL73" s="12"/>
      <c r="AM73" s="12"/>
      <c r="AN73" s="12"/>
      <c r="AO73" s="12"/>
      <c r="AP73" s="12"/>
      <c r="AQ73" s="12"/>
      <c r="AR73" s="12"/>
      <c r="AS73" s="12"/>
    </row>
    <row r="74" spans="2:45" s="9" customFormat="1">
      <c r="B74" s="67"/>
      <c r="E74" s="237" t="s">
        <v>433</v>
      </c>
      <c r="F74" s="237"/>
      <c r="G74" s="238"/>
      <c r="H74" s="239"/>
      <c r="I74" s="240">
        <f t="shared" ref="I74:O74" si="17">I72+I73</f>
        <v>0</v>
      </c>
      <c r="J74" s="240">
        <f t="shared" si="17"/>
        <v>0</v>
      </c>
      <c r="K74" s="240">
        <f t="shared" si="17"/>
        <v>0</v>
      </c>
      <c r="L74" s="240">
        <f t="shared" si="17"/>
        <v>0</v>
      </c>
      <c r="M74" s="240">
        <f t="shared" si="17"/>
        <v>0</v>
      </c>
      <c r="N74" s="240">
        <f t="shared" si="17"/>
        <v>0</v>
      </c>
      <c r="O74" s="240">
        <f t="shared" si="17"/>
        <v>0</v>
      </c>
      <c r="P74" s="240">
        <f t="shared" ref="P74:V74" si="18">P72+P73</f>
        <v>0</v>
      </c>
      <c r="Q74" s="240">
        <f t="shared" si="18"/>
        <v>0</v>
      </c>
      <c r="R74" s="240">
        <f t="shared" si="18"/>
        <v>0</v>
      </c>
      <c r="S74" s="240">
        <f t="shared" si="18"/>
        <v>0</v>
      </c>
      <c r="T74" s="240">
        <f t="shared" si="18"/>
        <v>0</v>
      </c>
      <c r="U74" s="240">
        <f t="shared" si="18"/>
        <v>0</v>
      </c>
      <c r="V74" s="240">
        <f t="shared" si="18"/>
        <v>0</v>
      </c>
      <c r="W74" s="240">
        <f>W72+W73</f>
        <v>0</v>
      </c>
      <c r="Y74" s="12"/>
      <c r="Z74" s="12"/>
      <c r="AA74" s="12"/>
      <c r="AB74" s="12"/>
      <c r="AC74" s="12"/>
      <c r="AD74" s="12"/>
      <c r="AE74" s="12"/>
      <c r="AF74" s="12"/>
      <c r="AG74" s="12"/>
      <c r="AH74" s="12"/>
      <c r="AI74" s="12"/>
      <c r="AJ74" s="12"/>
      <c r="AK74" s="12"/>
      <c r="AL74" s="12"/>
      <c r="AM74" s="12"/>
      <c r="AN74" s="12"/>
      <c r="AO74" s="12"/>
      <c r="AP74" s="12"/>
      <c r="AQ74" s="12"/>
      <c r="AR74" s="12"/>
      <c r="AS74" s="12"/>
    </row>
    <row r="75" spans="2:45" s="9" customFormat="1">
      <c r="B75" s="67"/>
      <c r="E75" s="226">
        <v>42005</v>
      </c>
      <c r="F75" s="226" t="s">
        <v>182</v>
      </c>
      <c r="G75" s="227" t="s">
        <v>65</v>
      </c>
      <c r="H75" s="241">
        <f>C$31/12</f>
        <v>1.225E-3</v>
      </c>
      <c r="I75" s="242">
        <f>(SUM('1.  LRAMVA Summary'!D$53:D$64)+SUM('1.  LRAMVA Summary'!D$65:D$66)*(MONTH($E75)-1)/12)*$H75</f>
        <v>0</v>
      </c>
      <c r="J75" s="242">
        <f>(SUM('1.  LRAMVA Summary'!E$53:E$64)+SUM('1.  LRAMVA Summary'!E$65:E$66)*(MONTH($E75)-1)/12)*$H75</f>
        <v>0</v>
      </c>
      <c r="K75" s="242">
        <f>(SUM('1.  LRAMVA Summary'!F$53:F$64)+SUM('1.  LRAMVA Summary'!F$65:F$66)*(MONTH($E75)-1)/12)*$H75</f>
        <v>0</v>
      </c>
      <c r="L75" s="242">
        <f>(SUM('1.  LRAMVA Summary'!G$53:G$64)+SUM('1.  LRAMVA Summary'!G$65:G$66)*(MONTH($E75)-1)/12)*$H75</f>
        <v>0</v>
      </c>
      <c r="M75" s="242">
        <f>(SUM('1.  LRAMVA Summary'!H$53:H$64)+SUM('1.  LRAMVA Summary'!H$65:H$66)*(MONTH($E75)-1)/12)*$H75</f>
        <v>0</v>
      </c>
      <c r="N75" s="242">
        <f>(SUM('1.  LRAMVA Summary'!I$53:I$64)+SUM('1.  LRAMVA Summary'!I$65:I$66)*(MONTH($E75)-1)/12)*$H75</f>
        <v>0</v>
      </c>
      <c r="O75" s="242"/>
      <c r="P75" s="242">
        <f>(SUM('1.  LRAMVA Summary'!K$53:K$64)+SUM('1.  LRAMVA Summary'!K$65:K$66)*(MONTH($E75)-1)/12)*$H75</f>
        <v>0</v>
      </c>
      <c r="Q75" s="242">
        <f>(SUM('1.  LRAMVA Summary'!L$53:L$64)+SUM('1.  LRAMVA Summary'!L$65:L$66)*(MONTH($E75)-1)/12)*$H75</f>
        <v>0</v>
      </c>
      <c r="R75" s="242">
        <f>(SUM('1.  LRAMVA Summary'!M$53:M$64)+SUM('1.  LRAMVA Summary'!M$65:M$66)*(MONTH($E75)-1)/12)*$H75</f>
        <v>0</v>
      </c>
      <c r="S75" s="242">
        <f>(SUM('1.  LRAMVA Summary'!N$53:N$64)+SUM('1.  LRAMVA Summary'!N$65:N$66)*(MONTH($E75)-1)/12)*$H75</f>
        <v>0</v>
      </c>
      <c r="T75" s="242">
        <f>(SUM('1.  LRAMVA Summary'!O$53:O$64)+SUM('1.  LRAMVA Summary'!O$65:O$66)*(MONTH($E75)-1)/12)*$H75</f>
        <v>0</v>
      </c>
      <c r="U75" s="242">
        <f>(SUM('1.  LRAMVA Summary'!P$53:P$64)+SUM('1.  LRAMVA Summary'!P$65:P$66)*(MONTH($E75)-1)/12)*$H75</f>
        <v>0</v>
      </c>
      <c r="V75" s="242">
        <f>(SUM('1.  LRAMVA Summary'!Q$53:Q$64)+SUM('1.  LRAMVA Summary'!Q$65:Q$66)*(MONTH($E75)-1)/12)*$H75</f>
        <v>0</v>
      </c>
      <c r="W75" s="243">
        <f>SUM(I75:V75)</f>
        <v>0</v>
      </c>
      <c r="Y75" s="12"/>
      <c r="Z75" s="12"/>
      <c r="AA75" s="12"/>
      <c r="AB75" s="12"/>
      <c r="AC75" s="12"/>
      <c r="AD75" s="12"/>
      <c r="AE75" s="12"/>
      <c r="AF75" s="12"/>
      <c r="AG75" s="12"/>
      <c r="AH75" s="12"/>
      <c r="AI75" s="12"/>
      <c r="AJ75" s="12"/>
      <c r="AK75" s="12"/>
      <c r="AL75" s="12"/>
      <c r="AM75" s="12"/>
      <c r="AN75" s="12"/>
      <c r="AO75" s="12"/>
      <c r="AP75" s="12"/>
      <c r="AQ75" s="12"/>
      <c r="AR75" s="12"/>
      <c r="AS75" s="12"/>
    </row>
    <row r="76" spans="2:45" s="250" customFormat="1">
      <c r="B76" s="249"/>
      <c r="E76" s="226">
        <v>42036</v>
      </c>
      <c r="F76" s="226" t="s">
        <v>182</v>
      </c>
      <c r="G76" s="227" t="s">
        <v>65</v>
      </c>
      <c r="H76" s="241">
        <f t="shared" ref="H76:H77" si="19">C$31/12</f>
        <v>1.225E-3</v>
      </c>
      <c r="I76" s="242">
        <f>(SUM('1.  LRAMVA Summary'!D$53:D$64)+SUM('1.  LRAMVA Summary'!D$65:D$66)*(MONTH($E76)-1)/12)*$H76</f>
        <v>0</v>
      </c>
      <c r="J76" s="242">
        <f>(SUM('1.  LRAMVA Summary'!E$53:E$64)+SUM('1.  LRAMVA Summary'!E$65:E$66)*(MONTH($E76)-1)/12)*$H76</f>
        <v>0</v>
      </c>
      <c r="K76" s="242">
        <f>(SUM('1.  LRAMVA Summary'!F$53:F$64)+SUM('1.  LRAMVA Summary'!F$65:F$66)*(MONTH($E76)-1)/12)*$H76</f>
        <v>0</v>
      </c>
      <c r="L76" s="242">
        <f>(SUM('1.  LRAMVA Summary'!G$53:G$64)+SUM('1.  LRAMVA Summary'!G$65:G$66)*(MONTH($E76)-1)/12)*$H76</f>
        <v>0</v>
      </c>
      <c r="M76" s="242">
        <f>(SUM('1.  LRAMVA Summary'!H$53:H$64)+SUM('1.  LRAMVA Summary'!H$65:H$66)*(MONTH($E76)-1)/12)*$H76</f>
        <v>0</v>
      </c>
      <c r="N76" s="242">
        <f>(SUM('1.  LRAMVA Summary'!I$53:I$64)+SUM('1.  LRAMVA Summary'!I$65:I$66)*(MONTH($E76)-1)/12)*$H76</f>
        <v>0</v>
      </c>
      <c r="O76" s="242"/>
      <c r="P76" s="242">
        <f>(SUM('1.  LRAMVA Summary'!K$53:K$64)+SUM('1.  LRAMVA Summary'!K$65:K$66)*(MONTH($E76)-1)/12)*$H76</f>
        <v>0</v>
      </c>
      <c r="Q76" s="242">
        <f>(SUM('1.  LRAMVA Summary'!L$53:L$64)+SUM('1.  LRAMVA Summary'!L$65:L$66)*(MONTH($E76)-1)/12)*$H76</f>
        <v>0</v>
      </c>
      <c r="R76" s="242">
        <f>(SUM('1.  LRAMVA Summary'!M$53:M$64)+SUM('1.  LRAMVA Summary'!M$65:M$66)*(MONTH($E76)-1)/12)*$H76</f>
        <v>0</v>
      </c>
      <c r="S76" s="242">
        <f>(SUM('1.  LRAMVA Summary'!N$53:N$64)+SUM('1.  LRAMVA Summary'!N$65:N$66)*(MONTH($E76)-1)/12)*$H76</f>
        <v>0</v>
      </c>
      <c r="T76" s="242">
        <f>(SUM('1.  LRAMVA Summary'!O$53:O$64)+SUM('1.  LRAMVA Summary'!O$65:O$66)*(MONTH($E76)-1)/12)*$H76</f>
        <v>0</v>
      </c>
      <c r="U76" s="242">
        <f>(SUM('1.  LRAMVA Summary'!P$53:P$64)+SUM('1.  LRAMVA Summary'!P$65:P$66)*(MONTH($E76)-1)/12)*$H76</f>
        <v>0</v>
      </c>
      <c r="V76" s="242">
        <f>(SUM('1.  LRAMVA Summary'!Q$53:Q$64)+SUM('1.  LRAMVA Summary'!Q$65:Q$66)*(MONTH($E76)-1)/12)*$H76</f>
        <v>0</v>
      </c>
      <c r="W76" s="243">
        <f>SUM(I76:V76)</f>
        <v>0</v>
      </c>
      <c r="Y76" s="12"/>
      <c r="Z76" s="12"/>
      <c r="AA76" s="12"/>
      <c r="AB76" s="12"/>
      <c r="AC76" s="12"/>
      <c r="AD76" s="12"/>
      <c r="AE76" s="12"/>
      <c r="AF76" s="12"/>
      <c r="AG76" s="12"/>
      <c r="AH76" s="12"/>
      <c r="AI76" s="12"/>
      <c r="AJ76" s="12"/>
      <c r="AK76" s="12"/>
      <c r="AL76" s="12"/>
      <c r="AM76" s="12"/>
      <c r="AN76" s="12"/>
      <c r="AO76" s="12"/>
      <c r="AP76" s="12"/>
      <c r="AQ76" s="12"/>
      <c r="AR76" s="12"/>
      <c r="AS76" s="12"/>
    </row>
    <row r="77" spans="2:45" s="9" customFormat="1">
      <c r="B77" s="67"/>
      <c r="E77" s="226">
        <v>42064</v>
      </c>
      <c r="F77" s="226" t="s">
        <v>182</v>
      </c>
      <c r="G77" s="227" t="s">
        <v>65</v>
      </c>
      <c r="H77" s="241">
        <f t="shared" si="19"/>
        <v>1.225E-3</v>
      </c>
      <c r="I77" s="242">
        <f>(SUM('1.  LRAMVA Summary'!D$53:D$64)+SUM('1.  LRAMVA Summary'!D$65:D$66)*(MONTH($E77)-1)/12)*$H77</f>
        <v>0</v>
      </c>
      <c r="J77" s="242">
        <f>(SUM('1.  LRAMVA Summary'!E$53:E$64)+SUM('1.  LRAMVA Summary'!E$65:E$66)*(MONTH($E77)-1)/12)*$H77</f>
        <v>0</v>
      </c>
      <c r="K77" s="242">
        <f>(SUM('1.  LRAMVA Summary'!F$53:F$64)+SUM('1.  LRAMVA Summary'!F$65:F$66)*(MONTH($E77)-1)/12)*$H77</f>
        <v>0</v>
      </c>
      <c r="L77" s="242">
        <f>(SUM('1.  LRAMVA Summary'!G$53:G$64)+SUM('1.  LRAMVA Summary'!G$65:G$66)*(MONTH($E77)-1)/12)*$H77</f>
        <v>0</v>
      </c>
      <c r="M77" s="242">
        <f>(SUM('1.  LRAMVA Summary'!H$53:H$64)+SUM('1.  LRAMVA Summary'!H$65:H$66)*(MONTH($E77)-1)/12)*$H77</f>
        <v>0</v>
      </c>
      <c r="N77" s="242">
        <f>(SUM('1.  LRAMVA Summary'!I$53:I$64)+SUM('1.  LRAMVA Summary'!I$65:I$66)*(MONTH($E77)-1)/12)*$H77</f>
        <v>0</v>
      </c>
      <c r="O77" s="242"/>
      <c r="P77" s="242">
        <f>(SUM('1.  LRAMVA Summary'!K$53:K$64)+SUM('1.  LRAMVA Summary'!K$65:K$66)*(MONTH($E77)-1)/12)*$H77</f>
        <v>0</v>
      </c>
      <c r="Q77" s="242">
        <f>(SUM('1.  LRAMVA Summary'!L$53:L$64)+SUM('1.  LRAMVA Summary'!L$65:L$66)*(MONTH($E77)-1)/12)*$H77</f>
        <v>0</v>
      </c>
      <c r="R77" s="242">
        <f>(SUM('1.  LRAMVA Summary'!M$53:M$64)+SUM('1.  LRAMVA Summary'!M$65:M$66)*(MONTH($E77)-1)/12)*$H77</f>
        <v>0</v>
      </c>
      <c r="S77" s="242">
        <f>(SUM('1.  LRAMVA Summary'!N$53:N$64)+SUM('1.  LRAMVA Summary'!N$65:N$66)*(MONTH($E77)-1)/12)*$H77</f>
        <v>0</v>
      </c>
      <c r="T77" s="242">
        <f>(SUM('1.  LRAMVA Summary'!O$53:O$64)+SUM('1.  LRAMVA Summary'!O$65:O$66)*(MONTH($E77)-1)/12)*$H77</f>
        <v>0</v>
      </c>
      <c r="U77" s="242">
        <f>(SUM('1.  LRAMVA Summary'!P$53:P$64)+SUM('1.  LRAMVA Summary'!P$65:P$66)*(MONTH($E77)-1)/12)*$H77</f>
        <v>0</v>
      </c>
      <c r="V77" s="242">
        <f>(SUM('1.  LRAMVA Summary'!Q$53:Q$64)+SUM('1.  LRAMVA Summary'!Q$65:Q$66)*(MONTH($E77)-1)/12)*$H77</f>
        <v>0</v>
      </c>
      <c r="W77" s="243">
        <f>SUM(I77:V77)</f>
        <v>0</v>
      </c>
      <c r="Y77" s="12"/>
      <c r="Z77" s="12"/>
      <c r="AA77" s="12"/>
      <c r="AB77" s="12"/>
      <c r="AC77" s="12"/>
      <c r="AD77" s="12"/>
      <c r="AE77" s="12"/>
      <c r="AF77" s="12"/>
      <c r="AG77" s="12"/>
      <c r="AH77" s="12"/>
      <c r="AI77" s="12"/>
      <c r="AJ77" s="12"/>
      <c r="AK77" s="12"/>
      <c r="AL77" s="12"/>
      <c r="AM77" s="12"/>
      <c r="AN77" s="12"/>
      <c r="AO77" s="12"/>
      <c r="AP77" s="12"/>
      <c r="AQ77" s="12"/>
      <c r="AR77" s="12"/>
      <c r="AS77" s="12"/>
    </row>
    <row r="78" spans="2:45" s="9" customFormat="1">
      <c r="B78" s="67"/>
      <c r="E78" s="226">
        <v>42095</v>
      </c>
      <c r="F78" s="226" t="s">
        <v>182</v>
      </c>
      <c r="G78" s="227" t="s">
        <v>66</v>
      </c>
      <c r="H78" s="241">
        <f>C$32/12</f>
        <v>9.1666666666666665E-4</v>
      </c>
      <c r="I78" s="242">
        <f>(SUM('1.  LRAMVA Summary'!D$53:D$64)+SUM('1.  LRAMVA Summary'!D$65:D$66)*(MONTH($E78)-1)/12)*$H78</f>
        <v>0</v>
      </c>
      <c r="J78" s="242">
        <f>(SUM('1.  LRAMVA Summary'!E$53:E$64)+SUM('1.  LRAMVA Summary'!E$65:E$66)*(MONTH($E78)-1)/12)*$H78</f>
        <v>0</v>
      </c>
      <c r="K78" s="242">
        <f>(SUM('1.  LRAMVA Summary'!F$53:F$64)+SUM('1.  LRAMVA Summary'!F$65:F$66)*(MONTH($E78)-1)/12)*$H78</f>
        <v>0</v>
      </c>
      <c r="L78" s="242">
        <f>(SUM('1.  LRAMVA Summary'!G$53:G$64)+SUM('1.  LRAMVA Summary'!G$65:G$66)*(MONTH($E78)-1)/12)*$H78</f>
        <v>0</v>
      </c>
      <c r="M78" s="242">
        <f>(SUM('1.  LRAMVA Summary'!H$53:H$64)+SUM('1.  LRAMVA Summary'!H$65:H$66)*(MONTH($E78)-1)/12)*$H78</f>
        <v>0</v>
      </c>
      <c r="N78" s="242">
        <f>(SUM('1.  LRAMVA Summary'!I$53:I$64)+SUM('1.  LRAMVA Summary'!I$65:I$66)*(MONTH($E78)-1)/12)*$H78</f>
        <v>0</v>
      </c>
      <c r="O78" s="242"/>
      <c r="P78" s="242">
        <f>(SUM('1.  LRAMVA Summary'!K$53:K$64)+SUM('1.  LRAMVA Summary'!K$65:K$66)*(MONTH($E78)-1)/12)*$H78</f>
        <v>0</v>
      </c>
      <c r="Q78" s="242">
        <f>(SUM('1.  LRAMVA Summary'!L$53:L$64)+SUM('1.  LRAMVA Summary'!L$65:L$66)*(MONTH($E78)-1)/12)*$H78</f>
        <v>0</v>
      </c>
      <c r="R78" s="242">
        <f>(SUM('1.  LRAMVA Summary'!M$53:M$64)+SUM('1.  LRAMVA Summary'!M$65:M$66)*(MONTH($E78)-1)/12)*$H78</f>
        <v>0</v>
      </c>
      <c r="S78" s="242">
        <f>(SUM('1.  LRAMVA Summary'!N$53:N$64)+SUM('1.  LRAMVA Summary'!N$65:N$66)*(MONTH($E78)-1)/12)*$H78</f>
        <v>0</v>
      </c>
      <c r="T78" s="242">
        <f>(SUM('1.  LRAMVA Summary'!O$53:O$64)+SUM('1.  LRAMVA Summary'!O$65:O$66)*(MONTH($E78)-1)/12)*$H78</f>
        <v>0</v>
      </c>
      <c r="U78" s="242">
        <f>(SUM('1.  LRAMVA Summary'!P$53:P$64)+SUM('1.  LRAMVA Summary'!P$65:P$66)*(MONTH($E78)-1)/12)*$H78</f>
        <v>0</v>
      </c>
      <c r="V78" s="242">
        <f>(SUM('1.  LRAMVA Summary'!Q$53:Q$64)+SUM('1.  LRAMVA Summary'!Q$65:Q$66)*(MONTH($E78)-1)/12)*$H78</f>
        <v>0</v>
      </c>
      <c r="W78" s="243">
        <f t="shared" ref="W78:W86" si="20">SUM(I78:V78)</f>
        <v>0</v>
      </c>
      <c r="Y78" s="12"/>
      <c r="Z78" s="12"/>
      <c r="AA78" s="12"/>
      <c r="AB78" s="12"/>
      <c r="AC78" s="12"/>
      <c r="AD78" s="12"/>
      <c r="AE78" s="12"/>
      <c r="AF78" s="12"/>
      <c r="AG78" s="12"/>
      <c r="AH78" s="12"/>
      <c r="AI78" s="12"/>
      <c r="AJ78" s="12"/>
      <c r="AK78" s="12"/>
      <c r="AL78" s="12"/>
      <c r="AM78" s="12"/>
      <c r="AN78" s="12"/>
      <c r="AO78" s="12"/>
      <c r="AP78" s="12"/>
      <c r="AQ78" s="12"/>
      <c r="AR78" s="12"/>
      <c r="AS78" s="12"/>
    </row>
    <row r="79" spans="2:45" s="9" customFormat="1">
      <c r="B79" s="67"/>
      <c r="E79" s="226">
        <v>42125</v>
      </c>
      <c r="F79" s="226" t="s">
        <v>182</v>
      </c>
      <c r="G79" s="227" t="s">
        <v>66</v>
      </c>
      <c r="H79" s="241">
        <f t="shared" ref="H79:H80" si="21">C$32/12</f>
        <v>9.1666666666666665E-4</v>
      </c>
      <c r="I79" s="242">
        <f>(SUM('1.  LRAMVA Summary'!D$53:D$64)+SUM('1.  LRAMVA Summary'!D$65:D$66)*(MONTH($E79)-1)/12)*$H79</f>
        <v>0</v>
      </c>
      <c r="J79" s="242">
        <f>(SUM('1.  LRAMVA Summary'!E$53:E$64)+SUM('1.  LRAMVA Summary'!E$65:E$66)*(MONTH($E79)-1)/12)*$H79</f>
        <v>0</v>
      </c>
      <c r="K79" s="242">
        <f>(SUM('1.  LRAMVA Summary'!F$53:F$64)+SUM('1.  LRAMVA Summary'!F$65:F$66)*(MONTH($E79)-1)/12)*$H79</f>
        <v>0</v>
      </c>
      <c r="L79" s="242">
        <f>(SUM('1.  LRAMVA Summary'!G$53:G$64)+SUM('1.  LRAMVA Summary'!G$65:G$66)*(MONTH($E79)-1)/12)*$H79</f>
        <v>0</v>
      </c>
      <c r="M79" s="242">
        <f>(SUM('1.  LRAMVA Summary'!H$53:H$64)+SUM('1.  LRAMVA Summary'!H$65:H$66)*(MONTH($E79)-1)/12)*$H79</f>
        <v>0</v>
      </c>
      <c r="N79" s="242">
        <f>(SUM('1.  LRAMVA Summary'!I$53:I$64)+SUM('1.  LRAMVA Summary'!I$65:I$66)*(MONTH($E79)-1)/12)*$H79</f>
        <v>0</v>
      </c>
      <c r="O79" s="242"/>
      <c r="P79" s="242">
        <f>(SUM('1.  LRAMVA Summary'!K$53:K$64)+SUM('1.  LRAMVA Summary'!K$65:K$66)*(MONTH($E79)-1)/12)*$H79</f>
        <v>0</v>
      </c>
      <c r="Q79" s="242">
        <f>(SUM('1.  LRAMVA Summary'!L$53:L$64)+SUM('1.  LRAMVA Summary'!L$65:L$66)*(MONTH($E79)-1)/12)*$H79</f>
        <v>0</v>
      </c>
      <c r="R79" s="242">
        <f>(SUM('1.  LRAMVA Summary'!M$53:M$64)+SUM('1.  LRAMVA Summary'!M$65:M$66)*(MONTH($E79)-1)/12)*$H79</f>
        <v>0</v>
      </c>
      <c r="S79" s="242">
        <f>(SUM('1.  LRAMVA Summary'!N$53:N$64)+SUM('1.  LRAMVA Summary'!N$65:N$66)*(MONTH($E79)-1)/12)*$H79</f>
        <v>0</v>
      </c>
      <c r="T79" s="242">
        <f>(SUM('1.  LRAMVA Summary'!O$53:O$64)+SUM('1.  LRAMVA Summary'!O$65:O$66)*(MONTH($E79)-1)/12)*$H79</f>
        <v>0</v>
      </c>
      <c r="U79" s="242">
        <f>(SUM('1.  LRAMVA Summary'!P$53:P$64)+SUM('1.  LRAMVA Summary'!P$65:P$66)*(MONTH($E79)-1)/12)*$H79</f>
        <v>0</v>
      </c>
      <c r="V79" s="242">
        <f>(SUM('1.  LRAMVA Summary'!Q$53:Q$64)+SUM('1.  LRAMVA Summary'!Q$65:Q$66)*(MONTH($E79)-1)/12)*$H79</f>
        <v>0</v>
      </c>
      <c r="W79" s="243">
        <f t="shared" si="20"/>
        <v>0</v>
      </c>
      <c r="Y79" s="12"/>
      <c r="Z79" s="12"/>
      <c r="AA79" s="12"/>
      <c r="AB79" s="12"/>
      <c r="AC79" s="12"/>
      <c r="AD79" s="12"/>
      <c r="AE79" s="12"/>
      <c r="AF79" s="12"/>
      <c r="AG79" s="12"/>
      <c r="AH79" s="12"/>
      <c r="AI79" s="12"/>
      <c r="AJ79" s="12"/>
      <c r="AK79" s="12"/>
      <c r="AL79" s="12"/>
      <c r="AM79" s="12"/>
      <c r="AN79" s="12"/>
      <c r="AO79" s="12"/>
      <c r="AP79" s="12"/>
      <c r="AQ79" s="12"/>
      <c r="AR79" s="12"/>
      <c r="AS79" s="12"/>
    </row>
    <row r="80" spans="2:45" s="9" customFormat="1">
      <c r="B80" s="67"/>
      <c r="E80" s="226">
        <v>42156</v>
      </c>
      <c r="F80" s="226" t="s">
        <v>182</v>
      </c>
      <c r="G80" s="227" t="s">
        <v>66</v>
      </c>
      <c r="H80" s="241">
        <f t="shared" si="21"/>
        <v>9.1666666666666665E-4</v>
      </c>
      <c r="I80" s="242">
        <f>(SUM('1.  LRAMVA Summary'!D$53:D$64)+SUM('1.  LRAMVA Summary'!D$65:D$66)*(MONTH($E80)-1)/12)*$H80</f>
        <v>0</v>
      </c>
      <c r="J80" s="242">
        <f>(SUM('1.  LRAMVA Summary'!E$53:E$64)+SUM('1.  LRAMVA Summary'!E$65:E$66)*(MONTH($E80)-1)/12)*$H80</f>
        <v>0</v>
      </c>
      <c r="K80" s="242">
        <f>(SUM('1.  LRAMVA Summary'!F$53:F$64)+SUM('1.  LRAMVA Summary'!F$65:F$66)*(MONTH($E80)-1)/12)*$H80</f>
        <v>0</v>
      </c>
      <c r="L80" s="242">
        <f>(SUM('1.  LRAMVA Summary'!G$53:G$64)+SUM('1.  LRAMVA Summary'!G$65:G$66)*(MONTH($E80)-1)/12)*$H80</f>
        <v>0</v>
      </c>
      <c r="M80" s="242">
        <f>(SUM('1.  LRAMVA Summary'!H$53:H$64)+SUM('1.  LRAMVA Summary'!H$65:H$66)*(MONTH($E80)-1)/12)*$H80</f>
        <v>0</v>
      </c>
      <c r="N80" s="242">
        <f>(SUM('1.  LRAMVA Summary'!I$53:I$64)+SUM('1.  LRAMVA Summary'!I$65:I$66)*(MONTH($E80)-1)/12)*$H80</f>
        <v>0</v>
      </c>
      <c r="O80" s="242"/>
      <c r="P80" s="242">
        <f>(SUM('1.  LRAMVA Summary'!K$53:K$64)+SUM('1.  LRAMVA Summary'!K$65:K$66)*(MONTH($E80)-1)/12)*$H80</f>
        <v>0</v>
      </c>
      <c r="Q80" s="242">
        <f>(SUM('1.  LRAMVA Summary'!L$53:L$64)+SUM('1.  LRAMVA Summary'!L$65:L$66)*(MONTH($E80)-1)/12)*$H80</f>
        <v>0</v>
      </c>
      <c r="R80" s="242">
        <f>(SUM('1.  LRAMVA Summary'!M$53:M$64)+SUM('1.  LRAMVA Summary'!M$65:M$66)*(MONTH($E80)-1)/12)*$H80</f>
        <v>0</v>
      </c>
      <c r="S80" s="242">
        <f>(SUM('1.  LRAMVA Summary'!N$53:N$64)+SUM('1.  LRAMVA Summary'!N$65:N$66)*(MONTH($E80)-1)/12)*$H80</f>
        <v>0</v>
      </c>
      <c r="T80" s="242">
        <f>(SUM('1.  LRAMVA Summary'!O$53:O$64)+SUM('1.  LRAMVA Summary'!O$65:O$66)*(MONTH($E80)-1)/12)*$H80</f>
        <v>0</v>
      </c>
      <c r="U80" s="242">
        <f>(SUM('1.  LRAMVA Summary'!P$53:P$64)+SUM('1.  LRAMVA Summary'!P$65:P$66)*(MONTH($E80)-1)/12)*$H80</f>
        <v>0</v>
      </c>
      <c r="V80" s="242">
        <f>(SUM('1.  LRAMVA Summary'!Q$53:Q$64)+SUM('1.  LRAMVA Summary'!Q$65:Q$66)*(MONTH($E80)-1)/12)*$H80</f>
        <v>0</v>
      </c>
      <c r="W80" s="243">
        <f t="shared" si="20"/>
        <v>0</v>
      </c>
      <c r="Y80" s="12"/>
      <c r="Z80" s="12"/>
      <c r="AA80" s="12"/>
      <c r="AB80" s="12"/>
      <c r="AC80" s="12"/>
      <c r="AD80" s="12"/>
      <c r="AE80" s="12"/>
      <c r="AF80" s="12"/>
      <c r="AG80" s="12"/>
      <c r="AH80" s="12"/>
      <c r="AI80" s="12"/>
      <c r="AJ80" s="12"/>
      <c r="AK80" s="12"/>
      <c r="AL80" s="12"/>
      <c r="AM80" s="12"/>
      <c r="AN80" s="12"/>
      <c r="AO80" s="12"/>
      <c r="AP80" s="12"/>
      <c r="AQ80" s="12"/>
      <c r="AR80" s="12"/>
      <c r="AS80" s="12"/>
    </row>
    <row r="81" spans="2:45" s="9" customFormat="1">
      <c r="B81" s="67"/>
      <c r="E81" s="226">
        <v>42186</v>
      </c>
      <c r="F81" s="226" t="s">
        <v>182</v>
      </c>
      <c r="G81" s="227" t="s">
        <v>68</v>
      </c>
      <c r="H81" s="241">
        <f>C$33/12</f>
        <v>9.1666666666666665E-4</v>
      </c>
      <c r="I81" s="242">
        <f>(SUM('1.  LRAMVA Summary'!D$53:D$64)+SUM('1.  LRAMVA Summary'!D$65:D$66)*(MONTH($E81)-1)/12)*$H81</f>
        <v>0</v>
      </c>
      <c r="J81" s="242">
        <f>(SUM('1.  LRAMVA Summary'!E$53:E$64)+SUM('1.  LRAMVA Summary'!E$65:E$66)*(MONTH($E81)-1)/12)*$H81</f>
        <v>0</v>
      </c>
      <c r="K81" s="242">
        <f>(SUM('1.  LRAMVA Summary'!F$53:F$64)+SUM('1.  LRAMVA Summary'!F$65:F$66)*(MONTH($E81)-1)/12)*$H81</f>
        <v>0</v>
      </c>
      <c r="L81" s="242">
        <f>(SUM('1.  LRAMVA Summary'!G$53:G$64)+SUM('1.  LRAMVA Summary'!G$65:G$66)*(MONTH($E81)-1)/12)*$H81</f>
        <v>0</v>
      </c>
      <c r="M81" s="242">
        <f>(SUM('1.  LRAMVA Summary'!H$53:H$64)+SUM('1.  LRAMVA Summary'!H$65:H$66)*(MONTH($E81)-1)/12)*$H81</f>
        <v>0</v>
      </c>
      <c r="N81" s="242">
        <f>(SUM('1.  LRAMVA Summary'!I$53:I$64)+SUM('1.  LRAMVA Summary'!I$65:I$66)*(MONTH($E81)-1)/12)*$H81</f>
        <v>0</v>
      </c>
      <c r="O81" s="242"/>
      <c r="P81" s="242">
        <f>(SUM('1.  LRAMVA Summary'!K$53:K$64)+SUM('1.  LRAMVA Summary'!K$65:K$66)*(MONTH($E81)-1)/12)*$H81</f>
        <v>0</v>
      </c>
      <c r="Q81" s="242">
        <f>(SUM('1.  LRAMVA Summary'!L$53:L$64)+SUM('1.  LRAMVA Summary'!L$65:L$66)*(MONTH($E81)-1)/12)*$H81</f>
        <v>0</v>
      </c>
      <c r="R81" s="242">
        <f>(SUM('1.  LRAMVA Summary'!M$53:M$64)+SUM('1.  LRAMVA Summary'!M$65:M$66)*(MONTH($E81)-1)/12)*$H81</f>
        <v>0</v>
      </c>
      <c r="S81" s="242">
        <f>(SUM('1.  LRAMVA Summary'!N$53:N$64)+SUM('1.  LRAMVA Summary'!N$65:N$66)*(MONTH($E81)-1)/12)*$H81</f>
        <v>0</v>
      </c>
      <c r="T81" s="242">
        <f>(SUM('1.  LRAMVA Summary'!O$53:O$64)+SUM('1.  LRAMVA Summary'!O$65:O$66)*(MONTH($E81)-1)/12)*$H81</f>
        <v>0</v>
      </c>
      <c r="U81" s="242">
        <f>(SUM('1.  LRAMVA Summary'!P$53:P$64)+SUM('1.  LRAMVA Summary'!P$65:P$66)*(MONTH($E81)-1)/12)*$H81</f>
        <v>0</v>
      </c>
      <c r="V81" s="242">
        <f>(SUM('1.  LRAMVA Summary'!Q$53:Q$64)+SUM('1.  LRAMVA Summary'!Q$65:Q$66)*(MONTH($E81)-1)/12)*$H81</f>
        <v>0</v>
      </c>
      <c r="W81" s="243">
        <f t="shared" si="20"/>
        <v>0</v>
      </c>
      <c r="Y81" s="12"/>
      <c r="Z81" s="12"/>
      <c r="AA81" s="12"/>
      <c r="AB81" s="12"/>
      <c r="AC81" s="12"/>
      <c r="AD81" s="12"/>
      <c r="AE81" s="12"/>
      <c r="AF81" s="12"/>
      <c r="AG81" s="12"/>
      <c r="AH81" s="12"/>
      <c r="AI81" s="12"/>
      <c r="AJ81" s="12"/>
      <c r="AK81" s="12"/>
      <c r="AL81" s="12"/>
      <c r="AM81" s="12"/>
      <c r="AN81" s="12"/>
      <c r="AO81" s="12"/>
      <c r="AP81" s="12"/>
      <c r="AQ81" s="12"/>
      <c r="AR81" s="12"/>
      <c r="AS81" s="12"/>
    </row>
    <row r="82" spans="2:45" s="9" customFormat="1">
      <c r="B82" s="67"/>
      <c r="E82" s="226">
        <v>42217</v>
      </c>
      <c r="F82" s="226" t="s">
        <v>182</v>
      </c>
      <c r="G82" s="227" t="s">
        <v>68</v>
      </c>
      <c r="H82" s="241">
        <f t="shared" ref="H82:H83" si="22">C$33/12</f>
        <v>9.1666666666666665E-4</v>
      </c>
      <c r="I82" s="242">
        <f>(SUM('1.  LRAMVA Summary'!D$53:D$64)+SUM('1.  LRAMVA Summary'!D$65:D$66)*(MONTH($E82)-1)/12)*$H82</f>
        <v>0</v>
      </c>
      <c r="J82" s="242">
        <f>(SUM('1.  LRAMVA Summary'!E$53:E$64)+SUM('1.  LRAMVA Summary'!E$65:E$66)*(MONTH($E82)-1)/12)*$H82</f>
        <v>0</v>
      </c>
      <c r="K82" s="242">
        <f>(SUM('1.  LRAMVA Summary'!F$53:F$64)+SUM('1.  LRAMVA Summary'!F$65:F$66)*(MONTH($E82)-1)/12)*$H82</f>
        <v>0</v>
      </c>
      <c r="L82" s="242">
        <f>(SUM('1.  LRAMVA Summary'!G$53:G$64)+SUM('1.  LRAMVA Summary'!G$65:G$66)*(MONTH($E82)-1)/12)*$H82</f>
        <v>0</v>
      </c>
      <c r="M82" s="242">
        <f>(SUM('1.  LRAMVA Summary'!H$53:H$64)+SUM('1.  LRAMVA Summary'!H$65:H$66)*(MONTH($E82)-1)/12)*$H82</f>
        <v>0</v>
      </c>
      <c r="N82" s="242">
        <f>(SUM('1.  LRAMVA Summary'!I$53:I$64)+SUM('1.  LRAMVA Summary'!I$65:I$66)*(MONTH($E82)-1)/12)*$H82</f>
        <v>0</v>
      </c>
      <c r="O82" s="242"/>
      <c r="P82" s="242">
        <f>(SUM('1.  LRAMVA Summary'!K$53:K$64)+SUM('1.  LRAMVA Summary'!K$65:K$66)*(MONTH($E82)-1)/12)*$H82</f>
        <v>0</v>
      </c>
      <c r="Q82" s="242">
        <f>(SUM('1.  LRAMVA Summary'!L$53:L$64)+SUM('1.  LRAMVA Summary'!L$65:L$66)*(MONTH($E82)-1)/12)*$H82</f>
        <v>0</v>
      </c>
      <c r="R82" s="242">
        <f>(SUM('1.  LRAMVA Summary'!M$53:M$64)+SUM('1.  LRAMVA Summary'!M$65:M$66)*(MONTH($E82)-1)/12)*$H82</f>
        <v>0</v>
      </c>
      <c r="S82" s="242">
        <f>(SUM('1.  LRAMVA Summary'!N$53:N$64)+SUM('1.  LRAMVA Summary'!N$65:N$66)*(MONTH($E82)-1)/12)*$H82</f>
        <v>0</v>
      </c>
      <c r="T82" s="242">
        <f>(SUM('1.  LRAMVA Summary'!O$53:O$64)+SUM('1.  LRAMVA Summary'!O$65:O$66)*(MONTH($E82)-1)/12)*$H82</f>
        <v>0</v>
      </c>
      <c r="U82" s="242">
        <f>(SUM('1.  LRAMVA Summary'!P$53:P$64)+SUM('1.  LRAMVA Summary'!P$65:P$66)*(MONTH($E82)-1)/12)*$H82</f>
        <v>0</v>
      </c>
      <c r="V82" s="242">
        <f>(SUM('1.  LRAMVA Summary'!Q$53:Q$64)+SUM('1.  LRAMVA Summary'!Q$65:Q$66)*(MONTH($E82)-1)/12)*$H82</f>
        <v>0</v>
      </c>
      <c r="W82" s="243">
        <f t="shared" si="20"/>
        <v>0</v>
      </c>
      <c r="Y82" s="12"/>
      <c r="Z82" s="12"/>
      <c r="AA82" s="12"/>
      <c r="AB82" s="12"/>
      <c r="AC82" s="12"/>
      <c r="AD82" s="12"/>
      <c r="AE82" s="12"/>
      <c r="AF82" s="12"/>
      <c r="AG82" s="12"/>
      <c r="AH82" s="12"/>
      <c r="AI82" s="12"/>
      <c r="AJ82" s="12"/>
      <c r="AK82" s="12"/>
      <c r="AL82" s="12"/>
      <c r="AM82" s="12"/>
      <c r="AN82" s="12"/>
      <c r="AO82" s="12"/>
      <c r="AP82" s="12"/>
      <c r="AQ82" s="12"/>
      <c r="AR82" s="12"/>
      <c r="AS82" s="12"/>
    </row>
    <row r="83" spans="2:45" s="9" customFormat="1">
      <c r="B83" s="67"/>
      <c r="E83" s="226">
        <v>42248</v>
      </c>
      <c r="F83" s="226" t="s">
        <v>182</v>
      </c>
      <c r="G83" s="227" t="s">
        <v>68</v>
      </c>
      <c r="H83" s="241">
        <f t="shared" si="22"/>
        <v>9.1666666666666665E-4</v>
      </c>
      <c r="I83" s="242">
        <f>(SUM('1.  LRAMVA Summary'!D$53:D$64)+SUM('1.  LRAMVA Summary'!D$65:D$66)*(MONTH($E83)-1)/12)*$H83</f>
        <v>0</v>
      </c>
      <c r="J83" s="242">
        <f>(SUM('1.  LRAMVA Summary'!E$53:E$64)+SUM('1.  LRAMVA Summary'!E$65:E$66)*(MONTH($E83)-1)/12)*$H83</f>
        <v>0</v>
      </c>
      <c r="K83" s="242">
        <f>(SUM('1.  LRAMVA Summary'!F$53:F$64)+SUM('1.  LRAMVA Summary'!F$65:F$66)*(MONTH($E83)-1)/12)*$H83</f>
        <v>0</v>
      </c>
      <c r="L83" s="242">
        <f>(SUM('1.  LRAMVA Summary'!G$53:G$64)+SUM('1.  LRAMVA Summary'!G$65:G$66)*(MONTH($E83)-1)/12)*$H83</f>
        <v>0</v>
      </c>
      <c r="M83" s="242">
        <f>(SUM('1.  LRAMVA Summary'!H$53:H$64)+SUM('1.  LRAMVA Summary'!H$65:H$66)*(MONTH($E83)-1)/12)*$H83</f>
        <v>0</v>
      </c>
      <c r="N83" s="242">
        <f>(SUM('1.  LRAMVA Summary'!I$53:I$64)+SUM('1.  LRAMVA Summary'!I$65:I$66)*(MONTH($E83)-1)/12)*$H83</f>
        <v>0</v>
      </c>
      <c r="O83" s="242"/>
      <c r="P83" s="242">
        <f>(SUM('1.  LRAMVA Summary'!K$53:K$64)+SUM('1.  LRAMVA Summary'!K$65:K$66)*(MONTH($E83)-1)/12)*$H83</f>
        <v>0</v>
      </c>
      <c r="Q83" s="242">
        <f>(SUM('1.  LRAMVA Summary'!L$53:L$64)+SUM('1.  LRAMVA Summary'!L$65:L$66)*(MONTH($E83)-1)/12)*$H83</f>
        <v>0</v>
      </c>
      <c r="R83" s="242">
        <f>(SUM('1.  LRAMVA Summary'!M$53:M$64)+SUM('1.  LRAMVA Summary'!M$65:M$66)*(MONTH($E83)-1)/12)*$H83</f>
        <v>0</v>
      </c>
      <c r="S83" s="242">
        <f>(SUM('1.  LRAMVA Summary'!N$53:N$64)+SUM('1.  LRAMVA Summary'!N$65:N$66)*(MONTH($E83)-1)/12)*$H83</f>
        <v>0</v>
      </c>
      <c r="T83" s="242">
        <f>(SUM('1.  LRAMVA Summary'!O$53:O$64)+SUM('1.  LRAMVA Summary'!O$65:O$66)*(MONTH($E83)-1)/12)*$H83</f>
        <v>0</v>
      </c>
      <c r="U83" s="242">
        <f>(SUM('1.  LRAMVA Summary'!P$53:P$64)+SUM('1.  LRAMVA Summary'!P$65:P$66)*(MONTH($E83)-1)/12)*$H83</f>
        <v>0</v>
      </c>
      <c r="V83" s="242">
        <f>(SUM('1.  LRAMVA Summary'!Q$53:Q$64)+SUM('1.  LRAMVA Summary'!Q$65:Q$66)*(MONTH($E83)-1)/12)*$H83</f>
        <v>0</v>
      </c>
      <c r="W83" s="243">
        <f t="shared" si="20"/>
        <v>0</v>
      </c>
      <c r="Y83" s="12"/>
      <c r="Z83" s="12"/>
      <c r="AA83" s="12"/>
      <c r="AB83" s="12"/>
      <c r="AC83" s="12"/>
      <c r="AD83" s="12"/>
      <c r="AE83" s="12"/>
      <c r="AF83" s="12"/>
      <c r="AG83" s="12"/>
      <c r="AH83" s="12"/>
      <c r="AI83" s="12"/>
      <c r="AJ83" s="12"/>
      <c r="AK83" s="12"/>
      <c r="AL83" s="12"/>
      <c r="AM83" s="12"/>
      <c r="AN83" s="12"/>
      <c r="AO83" s="12"/>
      <c r="AP83" s="12"/>
      <c r="AQ83" s="12"/>
      <c r="AR83" s="12"/>
      <c r="AS83" s="12"/>
    </row>
    <row r="84" spans="2:45" s="9" customFormat="1">
      <c r="B84" s="67"/>
      <c r="E84" s="226">
        <v>42278</v>
      </c>
      <c r="F84" s="226" t="s">
        <v>182</v>
      </c>
      <c r="G84" s="227" t="s">
        <v>69</v>
      </c>
      <c r="H84" s="241">
        <f>C$34/12</f>
        <v>9.1666666666666665E-4</v>
      </c>
      <c r="I84" s="242">
        <f>(SUM('1.  LRAMVA Summary'!D$53:D$64)+SUM('1.  LRAMVA Summary'!D$65:D$66)*(MONTH($E84)-1)/12)*$H84</f>
        <v>0</v>
      </c>
      <c r="J84" s="242">
        <f>(SUM('1.  LRAMVA Summary'!E$53:E$64)+SUM('1.  LRAMVA Summary'!E$65:E$66)*(MONTH($E84)-1)/12)*$H84</f>
        <v>0</v>
      </c>
      <c r="K84" s="242">
        <f>(SUM('1.  LRAMVA Summary'!F$53:F$64)+SUM('1.  LRAMVA Summary'!F$65:F$66)*(MONTH($E84)-1)/12)*$H84</f>
        <v>0</v>
      </c>
      <c r="L84" s="242">
        <f>(SUM('1.  LRAMVA Summary'!G$53:G$64)+SUM('1.  LRAMVA Summary'!G$65:G$66)*(MONTH($E84)-1)/12)*$H84</f>
        <v>0</v>
      </c>
      <c r="M84" s="242">
        <f>(SUM('1.  LRAMVA Summary'!H$53:H$64)+SUM('1.  LRAMVA Summary'!H$65:H$66)*(MONTH($E84)-1)/12)*$H84</f>
        <v>0</v>
      </c>
      <c r="N84" s="242">
        <f>(SUM('1.  LRAMVA Summary'!I$53:I$64)+SUM('1.  LRAMVA Summary'!I$65:I$66)*(MONTH($E84)-1)/12)*$H84</f>
        <v>0</v>
      </c>
      <c r="O84" s="242"/>
      <c r="P84" s="242">
        <f>(SUM('1.  LRAMVA Summary'!K$53:K$64)+SUM('1.  LRAMVA Summary'!K$65:K$66)*(MONTH($E84)-1)/12)*$H84</f>
        <v>0</v>
      </c>
      <c r="Q84" s="242">
        <f>(SUM('1.  LRAMVA Summary'!L$53:L$64)+SUM('1.  LRAMVA Summary'!L$65:L$66)*(MONTH($E84)-1)/12)*$H84</f>
        <v>0</v>
      </c>
      <c r="R84" s="242">
        <f>(SUM('1.  LRAMVA Summary'!M$53:M$64)+SUM('1.  LRAMVA Summary'!M$65:M$66)*(MONTH($E84)-1)/12)*$H84</f>
        <v>0</v>
      </c>
      <c r="S84" s="242">
        <f>(SUM('1.  LRAMVA Summary'!N$53:N$64)+SUM('1.  LRAMVA Summary'!N$65:N$66)*(MONTH($E84)-1)/12)*$H84</f>
        <v>0</v>
      </c>
      <c r="T84" s="242">
        <f>(SUM('1.  LRAMVA Summary'!O$53:O$64)+SUM('1.  LRAMVA Summary'!O$65:O$66)*(MONTH($E84)-1)/12)*$H84</f>
        <v>0</v>
      </c>
      <c r="U84" s="242">
        <f>(SUM('1.  LRAMVA Summary'!P$53:P$64)+SUM('1.  LRAMVA Summary'!P$65:P$66)*(MONTH($E84)-1)/12)*$H84</f>
        <v>0</v>
      </c>
      <c r="V84" s="242">
        <f>(SUM('1.  LRAMVA Summary'!Q$53:Q$64)+SUM('1.  LRAMVA Summary'!Q$65:Q$66)*(MONTH($E84)-1)/12)*$H84</f>
        <v>0</v>
      </c>
      <c r="W84" s="243">
        <f t="shared" si="20"/>
        <v>0</v>
      </c>
      <c r="Y84" s="12"/>
      <c r="Z84" s="12"/>
      <c r="AA84" s="12"/>
      <c r="AB84" s="12"/>
      <c r="AC84" s="12"/>
      <c r="AD84" s="12"/>
      <c r="AE84" s="12"/>
      <c r="AF84" s="12"/>
      <c r="AG84" s="12"/>
      <c r="AH84" s="12"/>
      <c r="AI84" s="12"/>
      <c r="AJ84" s="12"/>
      <c r="AK84" s="12"/>
      <c r="AL84" s="12"/>
      <c r="AM84" s="12"/>
      <c r="AN84" s="12"/>
      <c r="AO84" s="12"/>
      <c r="AP84" s="12"/>
      <c r="AQ84" s="12"/>
      <c r="AR84" s="12"/>
      <c r="AS84" s="12"/>
    </row>
    <row r="85" spans="2:45" s="9" customFormat="1">
      <c r="B85" s="67"/>
      <c r="E85" s="226">
        <v>42309</v>
      </c>
      <c r="F85" s="226" t="s">
        <v>182</v>
      </c>
      <c r="G85" s="227" t="s">
        <v>69</v>
      </c>
      <c r="H85" s="241">
        <f t="shared" ref="H85:H86" si="23">C$34/12</f>
        <v>9.1666666666666665E-4</v>
      </c>
      <c r="I85" s="242">
        <f>(SUM('1.  LRAMVA Summary'!D$53:D$64)+SUM('1.  LRAMVA Summary'!D$65:D$66)*(MONTH($E85)-1)/12)*$H85</f>
        <v>0</v>
      </c>
      <c r="J85" s="242">
        <f>(SUM('1.  LRAMVA Summary'!E$53:E$64)+SUM('1.  LRAMVA Summary'!E$65:E$66)*(MONTH($E85)-1)/12)*$H85</f>
        <v>0</v>
      </c>
      <c r="K85" s="242">
        <f>(SUM('1.  LRAMVA Summary'!F$53:F$64)+SUM('1.  LRAMVA Summary'!F$65:F$66)*(MONTH($E85)-1)/12)*$H85</f>
        <v>0</v>
      </c>
      <c r="L85" s="242">
        <f>(SUM('1.  LRAMVA Summary'!G$53:G$64)+SUM('1.  LRAMVA Summary'!G$65:G$66)*(MONTH($E85)-1)/12)*$H85</f>
        <v>0</v>
      </c>
      <c r="M85" s="242">
        <f>(SUM('1.  LRAMVA Summary'!H$53:H$64)+SUM('1.  LRAMVA Summary'!H$65:H$66)*(MONTH($E85)-1)/12)*$H85</f>
        <v>0</v>
      </c>
      <c r="N85" s="242">
        <f>(SUM('1.  LRAMVA Summary'!I$53:I$64)+SUM('1.  LRAMVA Summary'!I$65:I$66)*(MONTH($E85)-1)/12)*$H85</f>
        <v>0</v>
      </c>
      <c r="O85" s="242"/>
      <c r="P85" s="242">
        <f>(SUM('1.  LRAMVA Summary'!K$53:K$64)+SUM('1.  LRAMVA Summary'!K$65:K$66)*(MONTH($E85)-1)/12)*$H85</f>
        <v>0</v>
      </c>
      <c r="Q85" s="242">
        <f>(SUM('1.  LRAMVA Summary'!L$53:L$64)+SUM('1.  LRAMVA Summary'!L$65:L$66)*(MONTH($E85)-1)/12)*$H85</f>
        <v>0</v>
      </c>
      <c r="R85" s="242">
        <f>(SUM('1.  LRAMVA Summary'!M$53:M$64)+SUM('1.  LRAMVA Summary'!M$65:M$66)*(MONTH($E85)-1)/12)*$H85</f>
        <v>0</v>
      </c>
      <c r="S85" s="242">
        <f>(SUM('1.  LRAMVA Summary'!N$53:N$64)+SUM('1.  LRAMVA Summary'!N$65:N$66)*(MONTH($E85)-1)/12)*$H85</f>
        <v>0</v>
      </c>
      <c r="T85" s="242">
        <f>(SUM('1.  LRAMVA Summary'!O$53:O$64)+SUM('1.  LRAMVA Summary'!O$65:O$66)*(MONTH($E85)-1)/12)*$H85</f>
        <v>0</v>
      </c>
      <c r="U85" s="242">
        <f>(SUM('1.  LRAMVA Summary'!P$53:P$64)+SUM('1.  LRAMVA Summary'!P$65:P$66)*(MONTH($E85)-1)/12)*$H85</f>
        <v>0</v>
      </c>
      <c r="V85" s="242">
        <f>(SUM('1.  LRAMVA Summary'!Q$53:Q$64)+SUM('1.  LRAMVA Summary'!Q$65:Q$66)*(MONTH($E85)-1)/12)*$H85</f>
        <v>0</v>
      </c>
      <c r="W85" s="243">
        <f t="shared" si="20"/>
        <v>0</v>
      </c>
      <c r="Y85" s="12"/>
      <c r="Z85" s="12"/>
      <c r="AA85" s="12"/>
      <c r="AB85" s="12"/>
      <c r="AC85" s="12"/>
      <c r="AD85" s="12"/>
      <c r="AE85" s="12"/>
      <c r="AF85" s="12"/>
      <c r="AG85" s="12"/>
      <c r="AH85" s="12"/>
      <c r="AI85" s="12"/>
      <c r="AJ85" s="12"/>
      <c r="AK85" s="12"/>
      <c r="AL85" s="12"/>
      <c r="AM85" s="12"/>
      <c r="AN85" s="12"/>
      <c r="AO85" s="12"/>
      <c r="AP85" s="12"/>
      <c r="AQ85" s="12"/>
      <c r="AR85" s="12"/>
      <c r="AS85" s="12"/>
    </row>
    <row r="86" spans="2:45" s="9" customFormat="1">
      <c r="B86" s="67"/>
      <c r="E86" s="226">
        <v>42339</v>
      </c>
      <c r="F86" s="226" t="s">
        <v>182</v>
      </c>
      <c r="G86" s="227" t="s">
        <v>69</v>
      </c>
      <c r="H86" s="241">
        <f t="shared" si="23"/>
        <v>9.1666666666666665E-4</v>
      </c>
      <c r="I86" s="242">
        <f>(SUM('1.  LRAMVA Summary'!D$53:D$64)+SUM('1.  LRAMVA Summary'!D$65:D$66)*(MONTH($E86)-1)/12)*$H86</f>
        <v>0</v>
      </c>
      <c r="J86" s="242">
        <f>(SUM('1.  LRAMVA Summary'!E$53:E$64)+SUM('1.  LRAMVA Summary'!E$65:E$66)*(MONTH($E86)-1)/12)*$H86</f>
        <v>0</v>
      </c>
      <c r="K86" s="242">
        <f>(SUM('1.  LRAMVA Summary'!F$53:F$64)+SUM('1.  LRAMVA Summary'!F$65:F$66)*(MONTH($E86)-1)/12)*$H86</f>
        <v>0</v>
      </c>
      <c r="L86" s="242">
        <f>(SUM('1.  LRAMVA Summary'!G$53:G$64)+SUM('1.  LRAMVA Summary'!G$65:G$66)*(MONTH($E86)-1)/12)*$H86</f>
        <v>0</v>
      </c>
      <c r="M86" s="242">
        <f>(SUM('1.  LRAMVA Summary'!H$53:H$64)+SUM('1.  LRAMVA Summary'!H$65:H$66)*(MONTH($E86)-1)/12)*$H86</f>
        <v>0</v>
      </c>
      <c r="N86" s="242">
        <f>(SUM('1.  LRAMVA Summary'!I$53:I$64)+SUM('1.  LRAMVA Summary'!I$65:I$66)*(MONTH($E86)-1)/12)*$H86</f>
        <v>0</v>
      </c>
      <c r="O86" s="242"/>
      <c r="P86" s="242">
        <f>(SUM('1.  LRAMVA Summary'!K$53:K$64)+SUM('1.  LRAMVA Summary'!K$65:K$66)*(MONTH($E86)-1)/12)*$H86</f>
        <v>0</v>
      </c>
      <c r="Q86" s="242">
        <f>(SUM('1.  LRAMVA Summary'!L$53:L$64)+SUM('1.  LRAMVA Summary'!L$65:L$66)*(MONTH($E86)-1)/12)*$H86</f>
        <v>0</v>
      </c>
      <c r="R86" s="242">
        <f>(SUM('1.  LRAMVA Summary'!M$53:M$64)+SUM('1.  LRAMVA Summary'!M$65:M$66)*(MONTH($E86)-1)/12)*$H86</f>
        <v>0</v>
      </c>
      <c r="S86" s="242">
        <f>(SUM('1.  LRAMVA Summary'!N$53:N$64)+SUM('1.  LRAMVA Summary'!N$65:N$66)*(MONTH($E86)-1)/12)*$H86</f>
        <v>0</v>
      </c>
      <c r="T86" s="242">
        <f>(SUM('1.  LRAMVA Summary'!O$53:O$64)+SUM('1.  LRAMVA Summary'!O$65:O$66)*(MONTH($E86)-1)/12)*$H86</f>
        <v>0</v>
      </c>
      <c r="U86" s="242">
        <f>(SUM('1.  LRAMVA Summary'!P$53:P$64)+SUM('1.  LRAMVA Summary'!P$65:P$66)*(MONTH($E86)-1)/12)*$H86</f>
        <v>0</v>
      </c>
      <c r="V86" s="242">
        <f>(SUM('1.  LRAMVA Summary'!Q$53:Q$64)+SUM('1.  LRAMVA Summary'!Q$65:Q$66)*(MONTH($E86)-1)/12)*$H86</f>
        <v>0</v>
      </c>
      <c r="W86" s="243">
        <f t="shared" si="20"/>
        <v>0</v>
      </c>
      <c r="Y86" s="12"/>
      <c r="Z86" s="12"/>
      <c r="AA86" s="12"/>
      <c r="AB86" s="12"/>
      <c r="AC86" s="12"/>
      <c r="AD86" s="12"/>
      <c r="AE86" s="12"/>
      <c r="AF86" s="12"/>
      <c r="AG86" s="12"/>
      <c r="AH86" s="12"/>
      <c r="AI86" s="12"/>
      <c r="AJ86" s="12"/>
      <c r="AK86" s="12"/>
      <c r="AL86" s="12"/>
      <c r="AM86" s="12"/>
      <c r="AN86" s="12"/>
      <c r="AO86" s="12"/>
      <c r="AP86" s="12"/>
      <c r="AQ86" s="12"/>
      <c r="AR86" s="12"/>
      <c r="AS86" s="12"/>
    </row>
    <row r="87" spans="2:45" s="9" customFormat="1" ht="15" thickBot="1">
      <c r="B87" s="67"/>
      <c r="E87" s="228" t="s">
        <v>471</v>
      </c>
      <c r="F87" s="228"/>
      <c r="G87" s="229"/>
      <c r="H87" s="230"/>
      <c r="I87" s="231">
        <f>SUM(I74:I86)</f>
        <v>0</v>
      </c>
      <c r="J87" s="231">
        <f>SUM(J74:J86)</f>
        <v>0</v>
      </c>
      <c r="K87" s="231">
        <f t="shared" ref="K87:O87" si="24">SUM(K74:K86)</f>
        <v>0</v>
      </c>
      <c r="L87" s="231">
        <f t="shared" si="24"/>
        <v>0</v>
      </c>
      <c r="M87" s="231">
        <f t="shared" si="24"/>
        <v>0</v>
      </c>
      <c r="N87" s="231">
        <f t="shared" si="24"/>
        <v>0</v>
      </c>
      <c r="O87" s="231">
        <f t="shared" si="24"/>
        <v>0</v>
      </c>
      <c r="P87" s="231">
        <f t="shared" ref="P87:V87" si="25">SUM(P74:P86)</f>
        <v>0</v>
      </c>
      <c r="Q87" s="231">
        <f t="shared" si="25"/>
        <v>0</v>
      </c>
      <c r="R87" s="231">
        <f t="shared" si="25"/>
        <v>0</v>
      </c>
      <c r="S87" s="231">
        <f t="shared" si="25"/>
        <v>0</v>
      </c>
      <c r="T87" s="231">
        <f t="shared" si="25"/>
        <v>0</v>
      </c>
      <c r="U87" s="231">
        <f t="shared" si="25"/>
        <v>0</v>
      </c>
      <c r="V87" s="231">
        <f t="shared" si="25"/>
        <v>0</v>
      </c>
      <c r="W87" s="231">
        <f>SUM(W74:W86)</f>
        <v>0</v>
      </c>
      <c r="Y87" s="12"/>
      <c r="Z87" s="12"/>
      <c r="AA87" s="12"/>
      <c r="AB87" s="12"/>
      <c r="AC87" s="12"/>
      <c r="AD87" s="12"/>
      <c r="AE87" s="12"/>
      <c r="AF87" s="12"/>
      <c r="AG87" s="12"/>
      <c r="AH87" s="12"/>
      <c r="AI87" s="12"/>
      <c r="AJ87" s="12"/>
      <c r="AK87" s="12"/>
      <c r="AL87" s="12"/>
      <c r="AM87" s="12"/>
      <c r="AN87" s="12"/>
      <c r="AO87" s="12"/>
      <c r="AP87" s="12"/>
      <c r="AQ87" s="12"/>
      <c r="AR87" s="12"/>
      <c r="AS87" s="12"/>
    </row>
    <row r="88" spans="2:45" s="9" customFormat="1" ht="15" thickTop="1">
      <c r="B88" s="67"/>
      <c r="E88" s="232" t="s">
        <v>67</v>
      </c>
      <c r="F88" s="232"/>
      <c r="G88" s="233"/>
      <c r="H88" s="234"/>
      <c r="I88" s="235"/>
      <c r="J88" s="235"/>
      <c r="K88" s="235"/>
      <c r="L88" s="235"/>
      <c r="M88" s="235"/>
      <c r="N88" s="235"/>
      <c r="O88" s="235"/>
      <c r="P88" s="235"/>
      <c r="Q88" s="235"/>
      <c r="R88" s="235"/>
      <c r="S88" s="235"/>
      <c r="T88" s="235"/>
      <c r="U88" s="235"/>
      <c r="V88" s="235"/>
      <c r="W88" s="236"/>
      <c r="Y88" s="12"/>
      <c r="Z88" s="12"/>
      <c r="AA88" s="12"/>
      <c r="AB88" s="12"/>
      <c r="AC88" s="12"/>
      <c r="AD88" s="12"/>
      <c r="AE88" s="12"/>
      <c r="AF88" s="12"/>
      <c r="AG88" s="12"/>
      <c r="AH88" s="12"/>
      <c r="AI88" s="12"/>
      <c r="AJ88" s="12"/>
      <c r="AK88" s="12"/>
      <c r="AL88" s="12"/>
      <c r="AM88" s="12"/>
      <c r="AN88" s="12"/>
      <c r="AO88" s="12"/>
      <c r="AP88" s="12"/>
      <c r="AQ88" s="12"/>
      <c r="AR88" s="12"/>
      <c r="AS88" s="12"/>
    </row>
    <row r="89" spans="2:45" s="9" customFormat="1">
      <c r="B89" s="67"/>
      <c r="E89" s="237" t="s">
        <v>434</v>
      </c>
      <c r="F89" s="237"/>
      <c r="G89" s="238"/>
      <c r="H89" s="239"/>
      <c r="I89" s="240">
        <f>I87+I88</f>
        <v>0</v>
      </c>
      <c r="J89" s="240">
        <f t="shared" ref="J89:W89" si="26">J87+J88</f>
        <v>0</v>
      </c>
      <c r="K89" s="240">
        <f t="shared" si="26"/>
        <v>0</v>
      </c>
      <c r="L89" s="240">
        <f t="shared" si="26"/>
        <v>0</v>
      </c>
      <c r="M89" s="240">
        <f t="shared" si="26"/>
        <v>0</v>
      </c>
      <c r="N89" s="240">
        <f t="shared" si="26"/>
        <v>0</v>
      </c>
      <c r="O89" s="240">
        <f t="shared" si="26"/>
        <v>0</v>
      </c>
      <c r="P89" s="240">
        <f t="shared" si="26"/>
        <v>0</v>
      </c>
      <c r="Q89" s="240">
        <f t="shared" si="26"/>
        <v>0</v>
      </c>
      <c r="R89" s="240">
        <f t="shared" si="26"/>
        <v>0</v>
      </c>
      <c r="S89" s="240">
        <f t="shared" si="26"/>
        <v>0</v>
      </c>
      <c r="T89" s="240">
        <f t="shared" si="26"/>
        <v>0</v>
      </c>
      <c r="U89" s="240">
        <f t="shared" si="26"/>
        <v>0</v>
      </c>
      <c r="V89" s="240">
        <f t="shared" si="26"/>
        <v>0</v>
      </c>
      <c r="W89" s="240">
        <f t="shared" si="26"/>
        <v>0</v>
      </c>
      <c r="Y89" s="12"/>
      <c r="Z89" s="12"/>
      <c r="AA89" s="12"/>
      <c r="AB89" s="12"/>
      <c r="AC89" s="12"/>
      <c r="AD89" s="12"/>
      <c r="AE89" s="12"/>
      <c r="AF89" s="12"/>
      <c r="AG89" s="12"/>
      <c r="AH89" s="12"/>
      <c r="AI89" s="12"/>
      <c r="AJ89" s="12"/>
      <c r="AK89" s="12"/>
      <c r="AL89" s="12"/>
      <c r="AM89" s="12"/>
      <c r="AN89" s="12"/>
      <c r="AO89" s="12"/>
      <c r="AP89" s="12"/>
      <c r="AQ89" s="12"/>
      <c r="AR89" s="12"/>
      <c r="AS89" s="12"/>
    </row>
    <row r="90" spans="2:45" s="9" customFormat="1">
      <c r="B90" s="67"/>
      <c r="E90" s="226">
        <v>42370</v>
      </c>
      <c r="F90" s="226" t="s">
        <v>184</v>
      </c>
      <c r="G90" s="227" t="s">
        <v>65</v>
      </c>
      <c r="H90" s="241">
        <f>$C$35/12</f>
        <v>9.1666666666666665E-4</v>
      </c>
      <c r="I90" s="242">
        <f>(SUM('1.  LRAMVA Summary'!D$53:D$67)+SUM('1.  LRAMVA Summary'!D$68:D$69)*(MONTH($E90)-1)/12)*$H90</f>
        <v>0</v>
      </c>
      <c r="J90" s="242">
        <f>(SUM('1.  LRAMVA Summary'!E$53:E$67)+SUM('1.  LRAMVA Summary'!E$68:E$69)*(MONTH($E90)-1)/12)*$H90</f>
        <v>0</v>
      </c>
      <c r="K90" s="242">
        <f>(SUM('1.  LRAMVA Summary'!F$53:F$67)+SUM('1.  LRAMVA Summary'!F$68:F$69)*(MONTH($E90)-1)/12)*$H90</f>
        <v>0</v>
      </c>
      <c r="L90" s="242">
        <f>(SUM('1.  LRAMVA Summary'!G$53:G$67)+SUM('1.  LRAMVA Summary'!G$68:G$69)*(MONTH($E90)-1)/12)*$H90</f>
        <v>0</v>
      </c>
      <c r="M90" s="242">
        <f>(SUM('1.  LRAMVA Summary'!H$53:H$67)+SUM('1.  LRAMVA Summary'!H$68:H$69)*(MONTH($E90)-1)/12)*$H90</f>
        <v>0</v>
      </c>
      <c r="N90" s="242">
        <f>(SUM('1.  LRAMVA Summary'!I$53:I$67)+SUM('1.  LRAMVA Summary'!I$68:I$69)*(MONTH($E90)-1)/12)*$H90</f>
        <v>0</v>
      </c>
      <c r="O90" s="242"/>
      <c r="P90" s="242">
        <f>(SUM('1.  LRAMVA Summary'!K$53:K$67)*$H90)</f>
        <v>0</v>
      </c>
      <c r="Q90" s="242">
        <f>(SUM('1.  LRAMVA Summary'!L$53:L$67)*$H90)</f>
        <v>0</v>
      </c>
      <c r="R90" s="242">
        <f>(SUM('1.  LRAMVA Summary'!M$53:M$67)*$H90)</f>
        <v>0</v>
      </c>
      <c r="S90" s="242">
        <f>(SUM('1.  LRAMVA Summary'!N$53:N$67)*$H90)</f>
        <v>0</v>
      </c>
      <c r="T90" s="242">
        <f>(SUM('1.  LRAMVA Summary'!O$53:O$67)*$H90)</f>
        <v>0</v>
      </c>
      <c r="U90" s="242">
        <f>(SUM('1.  LRAMVA Summary'!P$53:P$67)*$H90)</f>
        <v>0</v>
      </c>
      <c r="V90" s="242">
        <f>(SUM('1.  LRAMVA Summary'!Q$53:Q$67)*$H90)</f>
        <v>0</v>
      </c>
      <c r="W90" s="243">
        <f>SUM(I90:V90)</f>
        <v>0</v>
      </c>
      <c r="Y90" s="12"/>
      <c r="Z90" s="12"/>
      <c r="AA90" s="12"/>
      <c r="AB90" s="12"/>
      <c r="AC90" s="12"/>
      <c r="AD90" s="12"/>
      <c r="AE90" s="12"/>
      <c r="AF90" s="12"/>
      <c r="AG90" s="12"/>
      <c r="AH90" s="12"/>
      <c r="AI90" s="12"/>
      <c r="AJ90" s="12"/>
      <c r="AK90" s="12"/>
      <c r="AL90" s="12"/>
      <c r="AM90" s="12"/>
      <c r="AN90" s="12"/>
      <c r="AO90" s="12"/>
      <c r="AP90" s="12"/>
      <c r="AQ90" s="12"/>
      <c r="AR90" s="12"/>
      <c r="AS90" s="12"/>
    </row>
    <row r="91" spans="2:45" s="9" customFormat="1">
      <c r="B91" s="67"/>
      <c r="E91" s="226">
        <v>42401</v>
      </c>
      <c r="F91" s="226" t="s">
        <v>184</v>
      </c>
      <c r="G91" s="227" t="s">
        <v>65</v>
      </c>
      <c r="H91" s="241">
        <f t="shared" ref="H91:H92" si="27">$C$35/12</f>
        <v>9.1666666666666665E-4</v>
      </c>
      <c r="I91" s="242">
        <f>(SUM('1.  LRAMVA Summary'!D$53:D$67)+SUM('1.  LRAMVA Summary'!D$68:D$69)*(MONTH($E91)-1)/12)*$H91</f>
        <v>0</v>
      </c>
      <c r="J91" s="242">
        <f>(SUM('1.  LRAMVA Summary'!E$53:E$67)+SUM('1.  LRAMVA Summary'!E$68:E$69)*(MONTH($E91)-1)/12)*$H91</f>
        <v>0</v>
      </c>
      <c r="K91" s="242">
        <f>(SUM('1.  LRAMVA Summary'!F$53:F$67)+SUM('1.  LRAMVA Summary'!F$68:F$69)*(MONTH($E91)-1)/12)*$H91</f>
        <v>0</v>
      </c>
      <c r="L91" s="242">
        <f>(SUM('1.  LRAMVA Summary'!G$53:G$67)+SUM('1.  LRAMVA Summary'!G$68:G$69)*(MONTH($E91)-1)/12)*$H91</f>
        <v>0</v>
      </c>
      <c r="M91" s="242">
        <f>(SUM('1.  LRAMVA Summary'!H$53:H$67)+SUM('1.  LRAMVA Summary'!H$68:H$69)*(MONTH($E91)-1)/12)*$H91</f>
        <v>0</v>
      </c>
      <c r="N91" s="242">
        <f>(SUM('1.  LRAMVA Summary'!I$53:I$67)+SUM('1.  LRAMVA Summary'!I$68:I$69)*(MONTH($E91)-1)/12)*$H91</f>
        <v>0</v>
      </c>
      <c r="O91" s="242"/>
      <c r="P91" s="242">
        <f>(SUM('1.  LRAMVA Summary'!K$53:K$67)+SUM('1.  LRAMVA Summary'!K$68:K$69)*(MONTH($E91)-1)/12)*$H91</f>
        <v>0</v>
      </c>
      <c r="Q91" s="242">
        <f>(SUM('1.  LRAMVA Summary'!L$53:L$67)+SUM('1.  LRAMVA Summary'!L$68:L$69)*(MONTH($E91)-1)/12)*$H91</f>
        <v>0</v>
      </c>
      <c r="R91" s="242">
        <f>(SUM('1.  LRAMVA Summary'!M$53:M$67)+SUM('1.  LRAMVA Summary'!M$68:M$69)*(MONTH($E91)-1)/12)*$H91</f>
        <v>0</v>
      </c>
      <c r="S91" s="242">
        <f>(SUM('1.  LRAMVA Summary'!N$53:N$67)+SUM('1.  LRAMVA Summary'!N$68:N$69)*(MONTH($E91)-1)/12)*$H91</f>
        <v>0</v>
      </c>
      <c r="T91" s="242">
        <f>(SUM('1.  LRAMVA Summary'!O$53:O$67)+SUM('1.  LRAMVA Summary'!O$68:O$69)*(MONTH($E91)-1)/12)*$H91</f>
        <v>0</v>
      </c>
      <c r="U91" s="242">
        <f>(SUM('1.  LRAMVA Summary'!P$53:P$67)+SUM('1.  LRAMVA Summary'!P$68:P$69)*(MONTH($E91)-1)/12)*$H91</f>
        <v>0</v>
      </c>
      <c r="V91" s="242">
        <f>(SUM('1.  LRAMVA Summary'!Q$53:Q$67)+SUM('1.  LRAMVA Summary'!Q$68:Q$69)*(MONTH($E91)-1)/12)*$H91</f>
        <v>0</v>
      </c>
      <c r="W91" s="243">
        <f t="shared" ref="W91:W101" si="28">SUM(I91:V91)</f>
        <v>0</v>
      </c>
      <c r="Y91" s="12"/>
      <c r="Z91" s="12"/>
      <c r="AA91" s="12"/>
      <c r="AB91" s="12"/>
      <c r="AC91" s="12"/>
      <c r="AD91" s="12"/>
      <c r="AE91" s="12"/>
      <c r="AF91" s="12"/>
      <c r="AG91" s="12"/>
      <c r="AH91" s="12"/>
      <c r="AI91" s="12"/>
      <c r="AJ91" s="12"/>
      <c r="AK91" s="12"/>
      <c r="AL91" s="12"/>
      <c r="AM91" s="12"/>
      <c r="AN91" s="12"/>
      <c r="AO91" s="12"/>
      <c r="AP91" s="12"/>
      <c r="AQ91" s="12"/>
      <c r="AR91" s="12"/>
      <c r="AS91" s="12"/>
    </row>
    <row r="92" spans="2:45" s="9" customFormat="1" ht="14.25" customHeight="1">
      <c r="B92" s="67"/>
      <c r="E92" s="226">
        <v>42430</v>
      </c>
      <c r="F92" s="226" t="s">
        <v>184</v>
      </c>
      <c r="G92" s="227" t="s">
        <v>65</v>
      </c>
      <c r="H92" s="241">
        <f t="shared" si="27"/>
        <v>9.1666666666666665E-4</v>
      </c>
      <c r="I92" s="242">
        <f>(SUM('1.  LRAMVA Summary'!D$53:D$67)+SUM('1.  LRAMVA Summary'!D$68:D$69)*(MONTH($E92)-1)/12)*$H92</f>
        <v>0</v>
      </c>
      <c r="J92" s="242">
        <f>(SUM('1.  LRAMVA Summary'!E$53:E$67)+SUM('1.  LRAMVA Summary'!E$68:E$69)*(MONTH($E92)-1)/12)*$H92</f>
        <v>0</v>
      </c>
      <c r="K92" s="242">
        <f>(SUM('1.  LRAMVA Summary'!F$53:F$67)+SUM('1.  LRAMVA Summary'!F$68:F$69)*(MONTH($E92)-1)/12)*$H92</f>
        <v>0</v>
      </c>
      <c r="L92" s="242">
        <f>(SUM('1.  LRAMVA Summary'!G$53:G$67)+SUM('1.  LRAMVA Summary'!G$68:G$69)*(MONTH($E92)-1)/12)*$H92</f>
        <v>0</v>
      </c>
      <c r="M92" s="242">
        <f>(SUM('1.  LRAMVA Summary'!H$53:H$67)+SUM('1.  LRAMVA Summary'!H$68:H$69)*(MONTH($E92)-1)/12)*$H92</f>
        <v>0</v>
      </c>
      <c r="N92" s="242">
        <f>(SUM('1.  LRAMVA Summary'!I$53:I$67)+SUM('1.  LRAMVA Summary'!I$68:I$69)*(MONTH($E92)-1)/12)*$H92</f>
        <v>0</v>
      </c>
      <c r="O92" s="242"/>
      <c r="P92" s="242">
        <f>(SUM('1.  LRAMVA Summary'!K$53:K$67)+SUM('1.  LRAMVA Summary'!K$68:K$69)*(MONTH($E92)-1)/12)*$H92</f>
        <v>0</v>
      </c>
      <c r="Q92" s="242">
        <f>(SUM('1.  LRAMVA Summary'!L$53:L$67)+SUM('1.  LRAMVA Summary'!L$68:L$69)*(MONTH($E92)-1)/12)*$H92</f>
        <v>0</v>
      </c>
      <c r="R92" s="242">
        <f>(SUM('1.  LRAMVA Summary'!M$53:M$67)+SUM('1.  LRAMVA Summary'!M$68:M$69)*(MONTH($E92)-1)/12)*$H92</f>
        <v>0</v>
      </c>
      <c r="S92" s="242">
        <f>(SUM('1.  LRAMVA Summary'!N$53:N$67)+SUM('1.  LRAMVA Summary'!N$68:N$69)*(MONTH($E92)-1)/12)*$H92</f>
        <v>0</v>
      </c>
      <c r="T92" s="242">
        <f>(SUM('1.  LRAMVA Summary'!O$53:O$67)+SUM('1.  LRAMVA Summary'!O$68:O$69)*(MONTH($E92)-1)/12)*$H92</f>
        <v>0</v>
      </c>
      <c r="U92" s="242">
        <f>(SUM('1.  LRAMVA Summary'!P$53:P$67)+SUM('1.  LRAMVA Summary'!P$68:P$69)*(MONTH($E92)-1)/12)*$H92</f>
        <v>0</v>
      </c>
      <c r="V92" s="242">
        <f>(SUM('1.  LRAMVA Summary'!Q$53:Q$67)+SUM('1.  LRAMVA Summary'!Q$68:Q$69)*(MONTH($E92)-1)/12)*$H92</f>
        <v>0</v>
      </c>
      <c r="W92" s="243">
        <f t="shared" si="28"/>
        <v>0</v>
      </c>
      <c r="Y92" s="12"/>
      <c r="Z92" s="12"/>
      <c r="AA92" s="12"/>
      <c r="AB92" s="12"/>
      <c r="AC92" s="12"/>
      <c r="AD92" s="12"/>
      <c r="AE92" s="12"/>
      <c r="AF92" s="12"/>
      <c r="AG92" s="12"/>
      <c r="AH92" s="12"/>
      <c r="AI92" s="12"/>
      <c r="AJ92" s="12"/>
      <c r="AK92" s="12"/>
      <c r="AL92" s="12"/>
      <c r="AM92" s="12"/>
      <c r="AN92" s="12"/>
      <c r="AO92" s="12"/>
      <c r="AP92" s="12"/>
      <c r="AQ92" s="12"/>
      <c r="AR92" s="12"/>
      <c r="AS92" s="12"/>
    </row>
    <row r="93" spans="2:45" s="8" customFormat="1">
      <c r="B93" s="251"/>
      <c r="D93" s="9"/>
      <c r="E93" s="226">
        <v>42461</v>
      </c>
      <c r="F93" s="226" t="s">
        <v>184</v>
      </c>
      <c r="G93" s="227" t="s">
        <v>66</v>
      </c>
      <c r="H93" s="241">
        <f>$C$36/12</f>
        <v>9.1666666666666665E-4</v>
      </c>
      <c r="I93" s="242">
        <f>(SUM('1.  LRAMVA Summary'!D$53:D$67)+SUM('1.  LRAMVA Summary'!D$68:D$69)*(MONTH($E93)-1)/12)*$H93</f>
        <v>0</v>
      </c>
      <c r="J93" s="242">
        <f>(SUM('1.  LRAMVA Summary'!E$53:E$67)+SUM('1.  LRAMVA Summary'!E$68:E$69)*(MONTH($E93)-1)/12)*$H93</f>
        <v>0</v>
      </c>
      <c r="K93" s="242">
        <f>(SUM('1.  LRAMVA Summary'!F$53:F$67)+SUM('1.  LRAMVA Summary'!F$68:F$69)*(MONTH($E93)-1)/12)*$H93</f>
        <v>0</v>
      </c>
      <c r="L93" s="242">
        <f>(SUM('1.  LRAMVA Summary'!G$53:G$67)+SUM('1.  LRAMVA Summary'!G$68:G$69)*(MONTH($E93)-1)/12)*$H93</f>
        <v>0</v>
      </c>
      <c r="M93" s="242">
        <f>(SUM('1.  LRAMVA Summary'!H$53:H$67)+SUM('1.  LRAMVA Summary'!H$68:H$69)*(MONTH($E93)-1)/12)*$H93</f>
        <v>0</v>
      </c>
      <c r="N93" s="242">
        <f>(SUM('1.  LRAMVA Summary'!I$53:I$67)+SUM('1.  LRAMVA Summary'!I$68:I$69)*(MONTH($E93)-1)/12)*$H93</f>
        <v>0</v>
      </c>
      <c r="O93" s="242"/>
      <c r="P93" s="242">
        <f>(SUM('1.  LRAMVA Summary'!K$53:K$67)+SUM('1.  LRAMVA Summary'!K$68:K$69)*(MONTH($E93)-1)/12)*$H93</f>
        <v>0</v>
      </c>
      <c r="Q93" s="242">
        <f>(SUM('1.  LRAMVA Summary'!L$53:L$67)+SUM('1.  LRAMVA Summary'!L$68:L$69)*(MONTH($E93)-1)/12)*$H93</f>
        <v>0</v>
      </c>
      <c r="R93" s="242">
        <f>(SUM('1.  LRAMVA Summary'!M$53:M$67)+SUM('1.  LRAMVA Summary'!M$68:M$69)*(MONTH($E93)-1)/12)*$H93</f>
        <v>0</v>
      </c>
      <c r="S93" s="242">
        <f>(SUM('1.  LRAMVA Summary'!N$53:N$67)+SUM('1.  LRAMVA Summary'!N$68:N$69)*(MONTH($E93)-1)/12)*$H93</f>
        <v>0</v>
      </c>
      <c r="T93" s="242">
        <f>(SUM('1.  LRAMVA Summary'!O$53:O$67)+SUM('1.  LRAMVA Summary'!O$68:O$69)*(MONTH($E93)-1)/12)*$H93</f>
        <v>0</v>
      </c>
      <c r="U93" s="242">
        <f>(SUM('1.  LRAMVA Summary'!P$53:P$67)+SUM('1.  LRAMVA Summary'!P$68:P$69)*(MONTH($E93)-1)/12)*$H93</f>
        <v>0</v>
      </c>
      <c r="V93" s="242">
        <f>(SUM('1.  LRAMVA Summary'!Q$53:Q$67)+SUM('1.  LRAMVA Summary'!Q$68:Q$69)*(MONTH($E93)-1)/12)*$H93</f>
        <v>0</v>
      </c>
      <c r="W93" s="243">
        <f t="shared" si="28"/>
        <v>0</v>
      </c>
      <c r="Y93" s="12"/>
      <c r="Z93" s="12"/>
      <c r="AA93" s="12"/>
      <c r="AB93" s="12"/>
      <c r="AC93" s="12"/>
      <c r="AD93" s="12"/>
      <c r="AE93" s="12"/>
      <c r="AF93" s="12"/>
      <c r="AG93" s="12"/>
      <c r="AH93" s="12"/>
      <c r="AI93" s="12"/>
      <c r="AJ93" s="12"/>
      <c r="AK93" s="12"/>
      <c r="AL93" s="12"/>
      <c r="AM93" s="12"/>
      <c r="AN93" s="12"/>
      <c r="AO93" s="12"/>
      <c r="AP93" s="12"/>
      <c r="AQ93" s="12"/>
      <c r="AR93" s="12"/>
      <c r="AS93" s="12"/>
    </row>
    <row r="94" spans="2:45" s="9" customFormat="1">
      <c r="B94" s="67"/>
      <c r="E94" s="226">
        <v>42491</v>
      </c>
      <c r="F94" s="226" t="s">
        <v>184</v>
      </c>
      <c r="G94" s="227" t="s">
        <v>66</v>
      </c>
      <c r="H94" s="241">
        <f t="shared" ref="H94:H95" si="29">$C$36/12</f>
        <v>9.1666666666666665E-4</v>
      </c>
      <c r="I94" s="242">
        <f>(SUM('1.  LRAMVA Summary'!D$53:D$67)+SUM('1.  LRAMVA Summary'!D$68:D$69)*(MONTH($E94)-1)/12)*$H94</f>
        <v>0</v>
      </c>
      <c r="J94" s="242">
        <f>(SUM('1.  LRAMVA Summary'!E$53:E$67)+SUM('1.  LRAMVA Summary'!E$68:E$69)*(MONTH($E94)-1)/12)*$H94</f>
        <v>0</v>
      </c>
      <c r="K94" s="242">
        <f>(SUM('1.  LRAMVA Summary'!F$53:F$67)+SUM('1.  LRAMVA Summary'!F$68:F$69)*(MONTH($E94)-1)/12)*$H94</f>
        <v>0</v>
      </c>
      <c r="L94" s="242">
        <f>(SUM('1.  LRAMVA Summary'!G$53:G$67)+SUM('1.  LRAMVA Summary'!G$68:G$69)*(MONTH($E94)-1)/12)*$H94</f>
        <v>0</v>
      </c>
      <c r="M94" s="242">
        <f>(SUM('1.  LRAMVA Summary'!H$53:H$67)+SUM('1.  LRAMVA Summary'!H$68:H$69)*(MONTH($E94)-1)/12)*$H94</f>
        <v>0</v>
      </c>
      <c r="N94" s="242">
        <f>(SUM('1.  LRAMVA Summary'!I$53:I$67)+SUM('1.  LRAMVA Summary'!I$68:I$69)*(MONTH($E94)-1)/12)*$H94</f>
        <v>0</v>
      </c>
      <c r="O94" s="242"/>
      <c r="P94" s="242">
        <f>(SUM('1.  LRAMVA Summary'!K$53:K$67)+SUM('1.  LRAMVA Summary'!K$68:K$69)*(MONTH($E94)-1)/12)*$H94</f>
        <v>0</v>
      </c>
      <c r="Q94" s="242">
        <f>(SUM('1.  LRAMVA Summary'!L$53:L$67)+SUM('1.  LRAMVA Summary'!L$68:L$69)*(MONTH($E94)-1)/12)*$H94</f>
        <v>0</v>
      </c>
      <c r="R94" s="242">
        <f>(SUM('1.  LRAMVA Summary'!M$53:M$67)+SUM('1.  LRAMVA Summary'!M$68:M$69)*(MONTH($E94)-1)/12)*$H94</f>
        <v>0</v>
      </c>
      <c r="S94" s="242">
        <f>(SUM('1.  LRAMVA Summary'!N$53:N$67)+SUM('1.  LRAMVA Summary'!N$68:N$69)*(MONTH($E94)-1)/12)*$H94</f>
        <v>0</v>
      </c>
      <c r="T94" s="242">
        <f>(SUM('1.  LRAMVA Summary'!O$53:O$67)+SUM('1.  LRAMVA Summary'!O$68:O$69)*(MONTH($E94)-1)/12)*$H94</f>
        <v>0</v>
      </c>
      <c r="U94" s="242">
        <f>(SUM('1.  LRAMVA Summary'!P$53:P$67)+SUM('1.  LRAMVA Summary'!P$68:P$69)*(MONTH($E94)-1)/12)*$H94</f>
        <v>0</v>
      </c>
      <c r="V94" s="242">
        <f>(SUM('1.  LRAMVA Summary'!Q$53:Q$67)+SUM('1.  LRAMVA Summary'!Q$68:Q$69)*(MONTH($E94)-1)/12)*$H94</f>
        <v>0</v>
      </c>
      <c r="W94" s="243">
        <f t="shared" si="28"/>
        <v>0</v>
      </c>
      <c r="Y94" s="12"/>
      <c r="Z94" s="12"/>
      <c r="AA94" s="12"/>
      <c r="AB94" s="12"/>
      <c r="AC94" s="12"/>
      <c r="AD94" s="12"/>
      <c r="AE94" s="12"/>
      <c r="AF94" s="12"/>
      <c r="AG94" s="12"/>
      <c r="AH94" s="12"/>
      <c r="AI94" s="12"/>
      <c r="AJ94" s="12"/>
      <c r="AK94" s="12"/>
      <c r="AL94" s="12"/>
      <c r="AM94" s="12"/>
      <c r="AN94" s="12"/>
      <c r="AO94" s="12"/>
      <c r="AP94" s="12"/>
      <c r="AQ94" s="12"/>
      <c r="AR94" s="12"/>
      <c r="AS94" s="12"/>
    </row>
    <row r="95" spans="2:45" s="250" customFormat="1">
      <c r="B95" s="249"/>
      <c r="D95" s="9"/>
      <c r="E95" s="226">
        <v>42522</v>
      </c>
      <c r="F95" s="226" t="s">
        <v>184</v>
      </c>
      <c r="G95" s="227" t="s">
        <v>66</v>
      </c>
      <c r="H95" s="241">
        <f t="shared" si="29"/>
        <v>9.1666666666666665E-4</v>
      </c>
      <c r="I95" s="242">
        <f>(SUM('1.  LRAMVA Summary'!D$53:D$67)+SUM('1.  LRAMVA Summary'!D$68:D$69)*(MONTH($E95)-1)/12)*$H95</f>
        <v>0</v>
      </c>
      <c r="J95" s="242">
        <f>(SUM('1.  LRAMVA Summary'!E$53:E$67)+SUM('1.  LRAMVA Summary'!E$68:E$69)*(MONTH($E95)-1)/12)*$H95</f>
        <v>0</v>
      </c>
      <c r="K95" s="242">
        <f>(SUM('1.  LRAMVA Summary'!F$53:F$67)+SUM('1.  LRAMVA Summary'!F$68:F$69)*(MONTH($E95)-1)/12)*$H95</f>
        <v>0</v>
      </c>
      <c r="L95" s="242">
        <f>(SUM('1.  LRAMVA Summary'!G$53:G$67)+SUM('1.  LRAMVA Summary'!G$68:G$69)*(MONTH($E95)-1)/12)*$H95</f>
        <v>0</v>
      </c>
      <c r="M95" s="242">
        <f>(SUM('1.  LRAMVA Summary'!H$53:H$67)+SUM('1.  LRAMVA Summary'!H$68:H$69)*(MONTH($E95)-1)/12)*$H95</f>
        <v>0</v>
      </c>
      <c r="N95" s="242">
        <f>(SUM('1.  LRAMVA Summary'!I$53:I$67)+SUM('1.  LRAMVA Summary'!I$68:I$69)*(MONTH($E95)-1)/12)*$H95</f>
        <v>0</v>
      </c>
      <c r="O95" s="242"/>
      <c r="P95" s="242">
        <f>(SUM('1.  LRAMVA Summary'!K$53:K$67)+SUM('1.  LRAMVA Summary'!K$68:K$69)*(MONTH($E95)-1)/12)*$H95</f>
        <v>0</v>
      </c>
      <c r="Q95" s="242">
        <f>(SUM('1.  LRAMVA Summary'!L$53:L$67)+SUM('1.  LRAMVA Summary'!L$68:L$69)*(MONTH($E95)-1)/12)*$H95</f>
        <v>0</v>
      </c>
      <c r="R95" s="242">
        <f>(SUM('1.  LRAMVA Summary'!M$53:M$67)+SUM('1.  LRAMVA Summary'!M$68:M$69)*(MONTH($E95)-1)/12)*$H95</f>
        <v>0</v>
      </c>
      <c r="S95" s="242">
        <f>(SUM('1.  LRAMVA Summary'!N$53:N$67)+SUM('1.  LRAMVA Summary'!N$68:N$69)*(MONTH($E95)-1)/12)*$H95</f>
        <v>0</v>
      </c>
      <c r="T95" s="242">
        <f>(SUM('1.  LRAMVA Summary'!O$53:O$67)+SUM('1.  LRAMVA Summary'!O$68:O$69)*(MONTH($E95)-1)/12)*$H95</f>
        <v>0</v>
      </c>
      <c r="U95" s="242">
        <f>(SUM('1.  LRAMVA Summary'!P$53:P$67)+SUM('1.  LRAMVA Summary'!P$68:P$69)*(MONTH($E95)-1)/12)*$H95</f>
        <v>0</v>
      </c>
      <c r="V95" s="242">
        <f>(SUM('1.  LRAMVA Summary'!Q$53:Q$67)+SUM('1.  LRAMVA Summary'!Q$68:Q$69)*(MONTH($E95)-1)/12)*$H95</f>
        <v>0</v>
      </c>
      <c r="W95" s="243">
        <f t="shared" si="28"/>
        <v>0</v>
      </c>
      <c r="Y95" s="12"/>
      <c r="Z95" s="12"/>
      <c r="AA95" s="12"/>
      <c r="AB95" s="12"/>
      <c r="AC95" s="12"/>
      <c r="AD95" s="12"/>
      <c r="AE95" s="12"/>
      <c r="AF95" s="12"/>
      <c r="AG95" s="12"/>
      <c r="AH95" s="12"/>
      <c r="AI95" s="12"/>
      <c r="AJ95" s="12"/>
      <c r="AK95" s="12"/>
      <c r="AL95" s="12"/>
      <c r="AM95" s="12"/>
      <c r="AN95" s="12"/>
      <c r="AO95" s="12"/>
      <c r="AP95" s="12"/>
      <c r="AQ95" s="12"/>
      <c r="AR95" s="12"/>
      <c r="AS95" s="12"/>
    </row>
    <row r="96" spans="2:45" s="9" customFormat="1">
      <c r="B96" s="67"/>
      <c r="E96" s="226">
        <v>42552</v>
      </c>
      <c r="F96" s="226" t="s">
        <v>184</v>
      </c>
      <c r="G96" s="227" t="s">
        <v>68</v>
      </c>
      <c r="H96" s="241">
        <f>$C$37/12</f>
        <v>9.1666666666666665E-4</v>
      </c>
      <c r="I96" s="242">
        <f>(SUM('1.  LRAMVA Summary'!D$53:D$67)+SUM('1.  LRAMVA Summary'!D$68:D$69)*(MONTH($E96)-1)/12)*$H96</f>
        <v>0</v>
      </c>
      <c r="J96" s="242">
        <f>(SUM('1.  LRAMVA Summary'!E$53:E$67)+SUM('1.  LRAMVA Summary'!E$68:E$69)*(MONTH($E96)-1)/12)*$H96</f>
        <v>0</v>
      </c>
      <c r="K96" s="242">
        <f>(SUM('1.  LRAMVA Summary'!F$53:F$67)+SUM('1.  LRAMVA Summary'!F$68:F$69)*(MONTH($E96)-1)/12)*$H96</f>
        <v>0</v>
      </c>
      <c r="L96" s="242">
        <f>(SUM('1.  LRAMVA Summary'!G$53:G$67)+SUM('1.  LRAMVA Summary'!G$68:G$69)*(MONTH($E96)-1)/12)*$H96</f>
        <v>0</v>
      </c>
      <c r="M96" s="242">
        <f>(SUM('1.  LRAMVA Summary'!H$53:H$67)+SUM('1.  LRAMVA Summary'!H$68:H$69)*(MONTH($E96)-1)/12)*$H96</f>
        <v>0</v>
      </c>
      <c r="N96" s="242">
        <f>(SUM('1.  LRAMVA Summary'!I$53:I$67)+SUM('1.  LRAMVA Summary'!I$68:I$69)*(MONTH($E96)-1)/12)*$H96</f>
        <v>0</v>
      </c>
      <c r="O96" s="242"/>
      <c r="P96" s="242">
        <f>(SUM('1.  LRAMVA Summary'!K$53:K$67)+SUM('1.  LRAMVA Summary'!K$68:K$69)*(MONTH($E96)-1)/12)*$H96</f>
        <v>0</v>
      </c>
      <c r="Q96" s="242">
        <f>(SUM('1.  LRAMVA Summary'!L$53:L$67)+SUM('1.  LRAMVA Summary'!L$68:L$69)*(MONTH($E96)-1)/12)*$H96</f>
        <v>0</v>
      </c>
      <c r="R96" s="242">
        <f>(SUM('1.  LRAMVA Summary'!M$53:M$67)+SUM('1.  LRAMVA Summary'!M$68:M$69)*(MONTH($E96)-1)/12)*$H96</f>
        <v>0</v>
      </c>
      <c r="S96" s="242">
        <f>(SUM('1.  LRAMVA Summary'!N$53:N$67)+SUM('1.  LRAMVA Summary'!N$68:N$69)*(MONTH($E96)-1)/12)*$H96</f>
        <v>0</v>
      </c>
      <c r="T96" s="242">
        <f>(SUM('1.  LRAMVA Summary'!O$53:O$67)+SUM('1.  LRAMVA Summary'!O$68:O$69)*(MONTH($E96)-1)/12)*$H96</f>
        <v>0</v>
      </c>
      <c r="U96" s="242">
        <f>(SUM('1.  LRAMVA Summary'!P$53:P$67)+SUM('1.  LRAMVA Summary'!P$68:P$69)*(MONTH($E96)-1)/12)*$H96</f>
        <v>0</v>
      </c>
      <c r="V96" s="242">
        <f>(SUM('1.  LRAMVA Summary'!Q$53:Q$67)+SUM('1.  LRAMVA Summary'!Q$68:Q$69)*(MONTH($E96)-1)/12)*$H96</f>
        <v>0</v>
      </c>
      <c r="W96" s="243">
        <f t="shared" si="28"/>
        <v>0</v>
      </c>
      <c r="Y96" s="12"/>
      <c r="Z96" s="12"/>
      <c r="AA96" s="12"/>
      <c r="AB96" s="12"/>
      <c r="AC96" s="12"/>
      <c r="AD96" s="12"/>
      <c r="AE96" s="12"/>
      <c r="AF96" s="12"/>
      <c r="AG96" s="12"/>
      <c r="AH96" s="12"/>
      <c r="AI96" s="12"/>
      <c r="AJ96" s="12"/>
      <c r="AK96" s="12"/>
      <c r="AL96" s="12"/>
      <c r="AM96" s="12"/>
      <c r="AN96" s="12"/>
      <c r="AO96" s="12"/>
      <c r="AP96" s="12"/>
      <c r="AQ96" s="12"/>
      <c r="AR96" s="12"/>
      <c r="AS96" s="12"/>
    </row>
    <row r="97" spans="2:45" s="9" customFormat="1">
      <c r="B97" s="67"/>
      <c r="E97" s="226">
        <v>42583</v>
      </c>
      <c r="F97" s="226" t="s">
        <v>184</v>
      </c>
      <c r="G97" s="227" t="s">
        <v>68</v>
      </c>
      <c r="H97" s="241">
        <f t="shared" ref="H97:H98" si="30">$C$37/12</f>
        <v>9.1666666666666665E-4</v>
      </c>
      <c r="I97" s="242">
        <f>(SUM('1.  LRAMVA Summary'!D$53:D$67)+SUM('1.  LRAMVA Summary'!D$68:D$69)*(MONTH($E97)-1)/12)*$H97</f>
        <v>0</v>
      </c>
      <c r="J97" s="242">
        <f>(SUM('1.  LRAMVA Summary'!E$53:E$67)+SUM('1.  LRAMVA Summary'!E$68:E$69)*(MONTH($E97)-1)/12)*$H97</f>
        <v>0</v>
      </c>
      <c r="K97" s="242">
        <f>(SUM('1.  LRAMVA Summary'!F$53:F$67)+SUM('1.  LRAMVA Summary'!F$68:F$69)*(MONTH($E97)-1)/12)*$H97</f>
        <v>0</v>
      </c>
      <c r="L97" s="242">
        <f>(SUM('1.  LRAMVA Summary'!G$53:G$67)+SUM('1.  LRAMVA Summary'!G$68:G$69)*(MONTH($E97)-1)/12)*$H97</f>
        <v>0</v>
      </c>
      <c r="M97" s="242">
        <f>(SUM('1.  LRAMVA Summary'!H$53:H$67)+SUM('1.  LRAMVA Summary'!H$68:H$69)*(MONTH($E97)-1)/12)*$H97</f>
        <v>0</v>
      </c>
      <c r="N97" s="242">
        <f>(SUM('1.  LRAMVA Summary'!I$53:I$67)+SUM('1.  LRAMVA Summary'!I$68:I$69)*(MONTH($E97)-1)/12)*$H97</f>
        <v>0</v>
      </c>
      <c r="O97" s="242"/>
      <c r="P97" s="242">
        <f>(SUM('1.  LRAMVA Summary'!K$53:K$67)+SUM('1.  LRAMVA Summary'!K$68:K$69)*(MONTH($E97)-1)/12)*$H97</f>
        <v>0</v>
      </c>
      <c r="Q97" s="242">
        <f>(SUM('1.  LRAMVA Summary'!L$53:L$67)+SUM('1.  LRAMVA Summary'!L$68:L$69)*(MONTH($E97)-1)/12)*$H97</f>
        <v>0</v>
      </c>
      <c r="R97" s="242">
        <f>(SUM('1.  LRAMVA Summary'!M$53:M$67)+SUM('1.  LRAMVA Summary'!M$68:M$69)*(MONTH($E97)-1)/12)*$H97</f>
        <v>0</v>
      </c>
      <c r="S97" s="242">
        <f>(SUM('1.  LRAMVA Summary'!N$53:N$67)+SUM('1.  LRAMVA Summary'!N$68:N$69)*(MONTH($E97)-1)/12)*$H97</f>
        <v>0</v>
      </c>
      <c r="T97" s="242">
        <f>(SUM('1.  LRAMVA Summary'!O$53:O$67)+SUM('1.  LRAMVA Summary'!O$68:O$69)*(MONTH($E97)-1)/12)*$H97</f>
        <v>0</v>
      </c>
      <c r="U97" s="242">
        <f>(SUM('1.  LRAMVA Summary'!P$53:P$67)+SUM('1.  LRAMVA Summary'!P$68:P$69)*(MONTH($E97)-1)/12)*$H97</f>
        <v>0</v>
      </c>
      <c r="V97" s="242">
        <f>(SUM('1.  LRAMVA Summary'!Q$53:Q$67)+SUM('1.  LRAMVA Summary'!Q$68:Q$69)*(MONTH($E97)-1)/12)*$H97</f>
        <v>0</v>
      </c>
      <c r="W97" s="243">
        <f t="shared" si="28"/>
        <v>0</v>
      </c>
      <c r="Y97" s="12"/>
      <c r="Z97" s="12"/>
      <c r="AA97" s="12"/>
      <c r="AB97" s="12"/>
      <c r="AC97" s="12"/>
      <c r="AD97" s="12"/>
      <c r="AE97" s="12"/>
      <c r="AF97" s="12"/>
      <c r="AG97" s="12"/>
      <c r="AH97" s="12"/>
      <c r="AI97" s="12"/>
      <c r="AJ97" s="12"/>
      <c r="AK97" s="12"/>
      <c r="AL97" s="12"/>
      <c r="AM97" s="12"/>
      <c r="AN97" s="12"/>
      <c r="AO97" s="12"/>
      <c r="AP97" s="12"/>
      <c r="AQ97" s="12"/>
      <c r="AR97" s="12"/>
      <c r="AS97" s="12"/>
    </row>
    <row r="98" spans="2:45" s="9" customFormat="1">
      <c r="B98" s="67"/>
      <c r="E98" s="226">
        <v>42614</v>
      </c>
      <c r="F98" s="226" t="s">
        <v>184</v>
      </c>
      <c r="G98" s="227" t="s">
        <v>68</v>
      </c>
      <c r="H98" s="241">
        <f t="shared" si="30"/>
        <v>9.1666666666666665E-4</v>
      </c>
      <c r="I98" s="242">
        <f>(SUM('1.  LRAMVA Summary'!D$53:D$67)+SUM('1.  LRAMVA Summary'!D$68:D$69)*(MONTH($E98)-1)/12)*$H98</f>
        <v>0</v>
      </c>
      <c r="J98" s="242">
        <f>(SUM('1.  LRAMVA Summary'!E$53:E$67)+SUM('1.  LRAMVA Summary'!E$68:E$69)*(MONTH($E98)-1)/12)*$H98</f>
        <v>0</v>
      </c>
      <c r="K98" s="242">
        <f>(SUM('1.  LRAMVA Summary'!F$53:F$67)+SUM('1.  LRAMVA Summary'!F$68:F$69)*(MONTH($E98)-1)/12)*$H98</f>
        <v>0</v>
      </c>
      <c r="L98" s="242">
        <f>(SUM('1.  LRAMVA Summary'!G$53:G$67)+SUM('1.  LRAMVA Summary'!G$68:G$69)*(MONTH($E98)-1)/12)*$H98</f>
        <v>0</v>
      </c>
      <c r="M98" s="242">
        <f>(SUM('1.  LRAMVA Summary'!H$53:H$67)+SUM('1.  LRAMVA Summary'!H$68:H$69)*(MONTH($E98)-1)/12)*$H98</f>
        <v>0</v>
      </c>
      <c r="N98" s="242">
        <f>(SUM('1.  LRAMVA Summary'!I$53:I$67)+SUM('1.  LRAMVA Summary'!I$68:I$69)*(MONTH($E98)-1)/12)*$H98</f>
        <v>0</v>
      </c>
      <c r="O98" s="242"/>
      <c r="P98" s="242">
        <f>(SUM('1.  LRAMVA Summary'!K$53:K$67)+SUM('1.  LRAMVA Summary'!K$68:K$69)*(MONTH($E98)-1)/12)*$H98</f>
        <v>0</v>
      </c>
      <c r="Q98" s="242">
        <f>(SUM('1.  LRAMVA Summary'!L$53:L$67)+SUM('1.  LRAMVA Summary'!L$68:L$69)*(MONTH($E98)-1)/12)*$H98</f>
        <v>0</v>
      </c>
      <c r="R98" s="242">
        <f>(SUM('1.  LRAMVA Summary'!M$53:M$67)+SUM('1.  LRAMVA Summary'!M$68:M$69)*(MONTH($E98)-1)/12)*$H98</f>
        <v>0</v>
      </c>
      <c r="S98" s="242">
        <f>(SUM('1.  LRAMVA Summary'!N$53:N$67)+SUM('1.  LRAMVA Summary'!N$68:N$69)*(MONTH($E98)-1)/12)*$H98</f>
        <v>0</v>
      </c>
      <c r="T98" s="242">
        <f>(SUM('1.  LRAMVA Summary'!O$53:O$67)+SUM('1.  LRAMVA Summary'!O$68:O$69)*(MONTH($E98)-1)/12)*$H98</f>
        <v>0</v>
      </c>
      <c r="U98" s="242">
        <f>(SUM('1.  LRAMVA Summary'!P$53:P$67)+SUM('1.  LRAMVA Summary'!P$68:P$69)*(MONTH($E98)-1)/12)*$H98</f>
        <v>0</v>
      </c>
      <c r="V98" s="242">
        <f>(SUM('1.  LRAMVA Summary'!Q$53:Q$67)+SUM('1.  LRAMVA Summary'!Q$68:Q$69)*(MONTH($E98)-1)/12)*$H98</f>
        <v>0</v>
      </c>
      <c r="W98" s="243">
        <f t="shared" si="28"/>
        <v>0</v>
      </c>
      <c r="Y98" s="12"/>
      <c r="Z98" s="12"/>
      <c r="AA98" s="12"/>
      <c r="AB98" s="12"/>
      <c r="AC98" s="12"/>
      <c r="AD98" s="12"/>
      <c r="AE98" s="12"/>
      <c r="AF98" s="12"/>
      <c r="AG98" s="12"/>
      <c r="AH98" s="12"/>
      <c r="AI98" s="12"/>
      <c r="AJ98" s="12"/>
      <c r="AK98" s="12"/>
      <c r="AL98" s="12"/>
      <c r="AM98" s="12"/>
      <c r="AN98" s="12"/>
      <c r="AO98" s="12"/>
      <c r="AP98" s="12"/>
      <c r="AQ98" s="12"/>
      <c r="AR98" s="12"/>
      <c r="AS98" s="12"/>
    </row>
    <row r="99" spans="2:45" s="9" customFormat="1">
      <c r="B99" s="67"/>
      <c r="E99" s="226">
        <v>42644</v>
      </c>
      <c r="F99" s="226" t="s">
        <v>184</v>
      </c>
      <c r="G99" s="227" t="s">
        <v>69</v>
      </c>
      <c r="H99" s="222">
        <f>$C$38/12</f>
        <v>9.1666666666666665E-4</v>
      </c>
      <c r="I99" s="242">
        <f>(SUM('1.  LRAMVA Summary'!D$53:D$67)+SUM('1.  LRAMVA Summary'!D$68:D$69)*(MONTH($E99)-1)/12)*$H99</f>
        <v>0</v>
      </c>
      <c r="J99" s="242">
        <f>(SUM('1.  LRAMVA Summary'!E$53:E$67)+SUM('1.  LRAMVA Summary'!E$68:E$69)*(MONTH($E99)-1)/12)*$H99</f>
        <v>0</v>
      </c>
      <c r="K99" s="242">
        <f>(SUM('1.  LRAMVA Summary'!F$53:F$67)+SUM('1.  LRAMVA Summary'!F$68:F$69)*(MONTH($E99)-1)/12)*$H99</f>
        <v>0</v>
      </c>
      <c r="L99" s="242">
        <f>(SUM('1.  LRAMVA Summary'!G$53:G$67)+SUM('1.  LRAMVA Summary'!G$68:G$69)*(MONTH($E99)-1)/12)*$H99</f>
        <v>0</v>
      </c>
      <c r="M99" s="242">
        <f>(SUM('1.  LRAMVA Summary'!H$53:H$67)+SUM('1.  LRAMVA Summary'!H$68:H$69)*(MONTH($E99)-1)/12)*$H99</f>
        <v>0</v>
      </c>
      <c r="N99" s="242">
        <f>(SUM('1.  LRAMVA Summary'!I$53:I$67)+SUM('1.  LRAMVA Summary'!I$68:I$69)*(MONTH($E99)-1)/12)*$H99</f>
        <v>0</v>
      </c>
      <c r="O99" s="242"/>
      <c r="P99" s="242">
        <f>(SUM('1.  LRAMVA Summary'!K$53:K$67)+SUM('1.  LRAMVA Summary'!K$68:K$69)*(MONTH($E99)-1)/12)*$H99</f>
        <v>0</v>
      </c>
      <c r="Q99" s="242">
        <f>(SUM('1.  LRAMVA Summary'!L$53:L$67)+SUM('1.  LRAMVA Summary'!L$68:L$69)*(MONTH($E99)-1)/12)*$H99</f>
        <v>0</v>
      </c>
      <c r="R99" s="242">
        <f>(SUM('1.  LRAMVA Summary'!M$53:M$67)+SUM('1.  LRAMVA Summary'!M$68:M$69)*(MONTH($E99)-1)/12)*$H99</f>
        <v>0</v>
      </c>
      <c r="S99" s="242">
        <f>(SUM('1.  LRAMVA Summary'!N$53:N$67)+SUM('1.  LRAMVA Summary'!N$68:N$69)*(MONTH($E99)-1)/12)*$H99</f>
        <v>0</v>
      </c>
      <c r="T99" s="242">
        <f>(SUM('1.  LRAMVA Summary'!O$53:O$67)+SUM('1.  LRAMVA Summary'!O$68:O$69)*(MONTH($E99)-1)/12)*$H99</f>
        <v>0</v>
      </c>
      <c r="U99" s="242">
        <f>(SUM('1.  LRAMVA Summary'!P$53:P$67)+SUM('1.  LRAMVA Summary'!P$68:P$69)*(MONTH($E99)-1)/12)*$H99</f>
        <v>0</v>
      </c>
      <c r="V99" s="242">
        <f>(SUM('1.  LRAMVA Summary'!Q$53:Q$67)+SUM('1.  LRAMVA Summary'!Q$68:Q$69)*(MONTH($E99)-1)/12)*$H99</f>
        <v>0</v>
      </c>
      <c r="W99" s="243">
        <f t="shared" si="28"/>
        <v>0</v>
      </c>
      <c r="Y99" s="12"/>
      <c r="Z99" s="12"/>
      <c r="AA99" s="12"/>
      <c r="AB99" s="12"/>
      <c r="AC99" s="12"/>
      <c r="AD99" s="12"/>
      <c r="AE99" s="12"/>
      <c r="AF99" s="12"/>
      <c r="AG99" s="12"/>
      <c r="AH99" s="12"/>
      <c r="AI99" s="12"/>
      <c r="AJ99" s="12"/>
      <c r="AK99" s="12"/>
      <c r="AL99" s="12"/>
      <c r="AM99" s="12"/>
      <c r="AN99" s="12"/>
      <c r="AO99" s="12"/>
      <c r="AP99" s="12"/>
      <c r="AQ99" s="12"/>
      <c r="AR99" s="12"/>
      <c r="AS99" s="12"/>
    </row>
    <row r="100" spans="2:45" s="9" customFormat="1">
      <c r="B100" s="67"/>
      <c r="E100" s="226">
        <v>42675</v>
      </c>
      <c r="F100" s="226" t="s">
        <v>184</v>
      </c>
      <c r="G100" s="227" t="s">
        <v>69</v>
      </c>
      <c r="H100" s="222">
        <f t="shared" ref="H100:H101" si="31">$C$38/12</f>
        <v>9.1666666666666665E-4</v>
      </c>
      <c r="I100" s="242">
        <f>(SUM('1.  LRAMVA Summary'!D$53:D$67)+SUM('1.  LRAMVA Summary'!D$68:D$69)*(MONTH($E100)-1)/12)*$H100</f>
        <v>0</v>
      </c>
      <c r="J100" s="242">
        <f>(SUM('1.  LRAMVA Summary'!E$53:E$67)+SUM('1.  LRAMVA Summary'!E$68:E$69)*(MONTH($E100)-1)/12)*$H100</f>
        <v>0</v>
      </c>
      <c r="K100" s="242">
        <f>(SUM('1.  LRAMVA Summary'!F$53:F$67)+SUM('1.  LRAMVA Summary'!F$68:F$69)*(MONTH($E100)-1)/12)*$H100</f>
        <v>0</v>
      </c>
      <c r="L100" s="242">
        <f>(SUM('1.  LRAMVA Summary'!G$53:G$67)+SUM('1.  LRAMVA Summary'!G$68:G$69)*(MONTH($E100)-1)/12)*$H100</f>
        <v>0</v>
      </c>
      <c r="M100" s="242">
        <f>(SUM('1.  LRAMVA Summary'!H$53:H$67)+SUM('1.  LRAMVA Summary'!H$68:H$69)*(MONTH($E100)-1)/12)*$H100</f>
        <v>0</v>
      </c>
      <c r="N100" s="242">
        <f>(SUM('1.  LRAMVA Summary'!I$53:I$67)+SUM('1.  LRAMVA Summary'!I$68:I$69)*(MONTH($E100)-1)/12)*$H100</f>
        <v>0</v>
      </c>
      <c r="O100" s="242"/>
      <c r="P100" s="242">
        <f>(SUM('1.  LRAMVA Summary'!K$53:K$67)+SUM('1.  LRAMVA Summary'!K$68:K$69)*(MONTH($E100)-1)/12)*$H100</f>
        <v>0</v>
      </c>
      <c r="Q100" s="242">
        <f>(SUM('1.  LRAMVA Summary'!L$53:L$67)+SUM('1.  LRAMVA Summary'!L$68:L$69)*(MONTH($E100)-1)/12)*$H100</f>
        <v>0</v>
      </c>
      <c r="R100" s="242">
        <f>(SUM('1.  LRAMVA Summary'!M$53:M$67)+SUM('1.  LRAMVA Summary'!M$68:M$69)*(MONTH($E100)-1)/12)*$H100</f>
        <v>0</v>
      </c>
      <c r="S100" s="242">
        <f>(SUM('1.  LRAMVA Summary'!N$53:N$67)+SUM('1.  LRAMVA Summary'!N$68:N$69)*(MONTH($E100)-1)/12)*$H100</f>
        <v>0</v>
      </c>
      <c r="T100" s="242">
        <f>(SUM('1.  LRAMVA Summary'!O$53:O$67)+SUM('1.  LRAMVA Summary'!O$68:O$69)*(MONTH($E100)-1)/12)*$H100</f>
        <v>0</v>
      </c>
      <c r="U100" s="242">
        <f>(SUM('1.  LRAMVA Summary'!P$53:P$67)+SUM('1.  LRAMVA Summary'!P$68:P$69)*(MONTH($E100)-1)/12)*$H100</f>
        <v>0</v>
      </c>
      <c r="V100" s="242">
        <f>(SUM('1.  LRAMVA Summary'!Q$53:Q$67)+SUM('1.  LRAMVA Summary'!Q$68:Q$69)*(MONTH($E100)-1)/12)*$H100</f>
        <v>0</v>
      </c>
      <c r="W100" s="243">
        <f t="shared" si="28"/>
        <v>0</v>
      </c>
      <c r="Y100" s="12"/>
      <c r="Z100" s="12"/>
      <c r="AA100" s="12"/>
      <c r="AB100" s="12"/>
      <c r="AC100" s="12"/>
      <c r="AD100" s="12"/>
      <c r="AE100" s="12"/>
      <c r="AF100" s="12"/>
      <c r="AG100" s="12"/>
      <c r="AH100" s="12"/>
      <c r="AI100" s="12"/>
      <c r="AJ100" s="12"/>
      <c r="AK100" s="12"/>
      <c r="AL100" s="12"/>
      <c r="AM100" s="12"/>
      <c r="AN100" s="12"/>
      <c r="AO100" s="12"/>
      <c r="AP100" s="12"/>
      <c r="AQ100" s="12"/>
      <c r="AR100" s="12"/>
      <c r="AS100" s="12"/>
    </row>
    <row r="101" spans="2:45" s="9" customFormat="1">
      <c r="B101" s="67"/>
      <c r="E101" s="226">
        <v>42705</v>
      </c>
      <c r="F101" s="226" t="s">
        <v>184</v>
      </c>
      <c r="G101" s="227" t="s">
        <v>69</v>
      </c>
      <c r="H101" s="222">
        <f t="shared" si="31"/>
        <v>9.1666666666666665E-4</v>
      </c>
      <c r="I101" s="242">
        <f>(SUM('1.  LRAMVA Summary'!D$53:D$67)+SUM('1.  LRAMVA Summary'!D$68:D$69)*(MONTH($E101)-1)/12)*$H101</f>
        <v>0</v>
      </c>
      <c r="J101" s="242">
        <f>(SUM('1.  LRAMVA Summary'!E$53:E$67)+SUM('1.  LRAMVA Summary'!E$68:E$69)*(MONTH($E101)-1)/12)*$H101</f>
        <v>0</v>
      </c>
      <c r="K101" s="242">
        <f>(SUM('1.  LRAMVA Summary'!F$53:F$67)+SUM('1.  LRAMVA Summary'!F$68:F$69)*(MONTH($E101)-1)/12)*$H101</f>
        <v>0</v>
      </c>
      <c r="L101" s="242">
        <f>(SUM('1.  LRAMVA Summary'!G$53:G$67)+SUM('1.  LRAMVA Summary'!G$68:G$69)*(MONTH($E101)-1)/12)*$H101</f>
        <v>0</v>
      </c>
      <c r="M101" s="242">
        <f>(SUM('1.  LRAMVA Summary'!H$53:H$67)+SUM('1.  LRAMVA Summary'!H$68:H$69)*(MONTH($E101)-1)/12)*$H101</f>
        <v>0</v>
      </c>
      <c r="N101" s="242">
        <f>(SUM('1.  LRAMVA Summary'!I$53:I$67)+SUM('1.  LRAMVA Summary'!I$68:I$69)*(MONTH($E101)-1)/12)*$H101</f>
        <v>0</v>
      </c>
      <c r="O101" s="242"/>
      <c r="P101" s="242">
        <f>(SUM('1.  LRAMVA Summary'!K$53:K$67)+SUM('1.  LRAMVA Summary'!K$68:K$69)*(MONTH($E101)-1)/12)*$H101</f>
        <v>0</v>
      </c>
      <c r="Q101" s="242">
        <f>(SUM('1.  LRAMVA Summary'!L$53:L$67)+SUM('1.  LRAMVA Summary'!L$68:L$69)*(MONTH($E101)-1)/12)*$H101</f>
        <v>0</v>
      </c>
      <c r="R101" s="242">
        <f>(SUM('1.  LRAMVA Summary'!M$53:M$67)+SUM('1.  LRAMVA Summary'!M$68:M$69)*(MONTH($E101)-1)/12)*$H101</f>
        <v>0</v>
      </c>
      <c r="S101" s="242">
        <f>(SUM('1.  LRAMVA Summary'!N$53:N$67)+SUM('1.  LRAMVA Summary'!N$68:N$69)*(MONTH($E101)-1)/12)*$H101</f>
        <v>0</v>
      </c>
      <c r="T101" s="242">
        <f>(SUM('1.  LRAMVA Summary'!O$53:O$67)+SUM('1.  LRAMVA Summary'!O$68:O$69)*(MONTH($E101)-1)/12)*$H101</f>
        <v>0</v>
      </c>
      <c r="U101" s="242">
        <f>(SUM('1.  LRAMVA Summary'!P$53:P$67)+SUM('1.  LRAMVA Summary'!P$68:P$69)*(MONTH($E101)-1)/12)*$H101</f>
        <v>0</v>
      </c>
      <c r="V101" s="242">
        <f>(SUM('1.  LRAMVA Summary'!Q$53:Q$67)+SUM('1.  LRAMVA Summary'!Q$68:Q$69)*(MONTH($E101)-1)/12)*$H101</f>
        <v>0</v>
      </c>
      <c r="W101" s="243">
        <f t="shared" si="28"/>
        <v>0</v>
      </c>
      <c r="Y101" s="12"/>
      <c r="Z101" s="12"/>
      <c r="AA101" s="12"/>
      <c r="AB101" s="12"/>
      <c r="AC101" s="12"/>
      <c r="AD101" s="12"/>
      <c r="AE101" s="12"/>
      <c r="AF101" s="12"/>
      <c r="AG101" s="12"/>
      <c r="AH101" s="12"/>
      <c r="AI101" s="12"/>
      <c r="AJ101" s="12"/>
      <c r="AK101" s="12"/>
      <c r="AL101" s="12"/>
      <c r="AM101" s="12"/>
      <c r="AN101" s="12"/>
      <c r="AO101" s="12"/>
      <c r="AP101" s="12"/>
      <c r="AQ101" s="12"/>
      <c r="AR101" s="12"/>
      <c r="AS101" s="12"/>
    </row>
    <row r="102" spans="2:45" s="9" customFormat="1" ht="15" thickBot="1">
      <c r="B102" s="67"/>
      <c r="E102" s="228" t="s">
        <v>472</v>
      </c>
      <c r="F102" s="228"/>
      <c r="G102" s="229"/>
      <c r="H102" s="230"/>
      <c r="I102" s="231">
        <f>SUM(I89:I101)</f>
        <v>0</v>
      </c>
      <c r="J102" s="231">
        <f>SUM(J89:J101)</f>
        <v>0</v>
      </c>
      <c r="K102" s="231">
        <f t="shared" ref="K102:O102" si="32">SUM(K89:K101)</f>
        <v>0</v>
      </c>
      <c r="L102" s="231">
        <f t="shared" si="32"/>
        <v>0</v>
      </c>
      <c r="M102" s="231">
        <f t="shared" si="32"/>
        <v>0</v>
      </c>
      <c r="N102" s="231">
        <f t="shared" si="32"/>
        <v>0</v>
      </c>
      <c r="O102" s="231">
        <f t="shared" si="32"/>
        <v>0</v>
      </c>
      <c r="P102" s="231">
        <f t="shared" ref="P102:V102" si="33">SUM(P89:P101)</f>
        <v>0</v>
      </c>
      <c r="Q102" s="231">
        <f t="shared" si="33"/>
        <v>0</v>
      </c>
      <c r="R102" s="231">
        <f t="shared" si="33"/>
        <v>0</v>
      </c>
      <c r="S102" s="231">
        <f t="shared" si="33"/>
        <v>0</v>
      </c>
      <c r="T102" s="231">
        <f t="shared" si="33"/>
        <v>0</v>
      </c>
      <c r="U102" s="231">
        <f t="shared" si="33"/>
        <v>0</v>
      </c>
      <c r="V102" s="231">
        <f t="shared" si="33"/>
        <v>0</v>
      </c>
      <c r="W102" s="231">
        <f>SUM(W89:W101)</f>
        <v>0</v>
      </c>
      <c r="Y102" s="12"/>
      <c r="Z102" s="12"/>
      <c r="AA102" s="12"/>
      <c r="AB102" s="12"/>
      <c r="AC102" s="12"/>
      <c r="AD102" s="12"/>
      <c r="AE102" s="12"/>
      <c r="AF102" s="12"/>
      <c r="AG102" s="12"/>
      <c r="AH102" s="12"/>
      <c r="AI102" s="12"/>
      <c r="AJ102" s="12"/>
      <c r="AK102" s="12"/>
      <c r="AL102" s="12"/>
      <c r="AM102" s="12"/>
      <c r="AN102" s="12"/>
      <c r="AO102" s="12"/>
      <c r="AP102" s="12"/>
      <c r="AQ102" s="12"/>
      <c r="AR102" s="12"/>
      <c r="AS102" s="12"/>
    </row>
    <row r="103" spans="2:45" s="9" customFormat="1" ht="15" thickTop="1">
      <c r="B103" s="67"/>
      <c r="E103" s="232" t="s">
        <v>67</v>
      </c>
      <c r="F103" s="232"/>
      <c r="G103" s="233"/>
      <c r="H103" s="234"/>
      <c r="I103" s="235"/>
      <c r="J103" s="235"/>
      <c r="K103" s="235"/>
      <c r="L103" s="235"/>
      <c r="M103" s="235"/>
      <c r="N103" s="235"/>
      <c r="O103" s="235"/>
      <c r="P103" s="235"/>
      <c r="Q103" s="235"/>
      <c r="R103" s="235"/>
      <c r="S103" s="235"/>
      <c r="T103" s="235"/>
      <c r="U103" s="235"/>
      <c r="V103" s="235"/>
      <c r="W103" s="236"/>
      <c r="Y103" s="12"/>
      <c r="Z103" s="12"/>
      <c r="AA103" s="12"/>
      <c r="AB103" s="12"/>
      <c r="AC103" s="12"/>
      <c r="AD103" s="12"/>
      <c r="AE103" s="12"/>
      <c r="AF103" s="12"/>
      <c r="AG103" s="12"/>
      <c r="AH103" s="12"/>
      <c r="AI103" s="12"/>
      <c r="AJ103" s="12"/>
      <c r="AK103" s="12"/>
      <c r="AL103" s="12"/>
      <c r="AM103" s="12"/>
      <c r="AN103" s="12"/>
      <c r="AO103" s="12"/>
      <c r="AP103" s="12"/>
      <c r="AQ103" s="12"/>
      <c r="AR103" s="12"/>
      <c r="AS103" s="12"/>
    </row>
    <row r="104" spans="2:45" s="9" customFormat="1">
      <c r="B104" s="67"/>
      <c r="E104" s="237" t="s">
        <v>435</v>
      </c>
      <c r="F104" s="237"/>
      <c r="G104" s="238"/>
      <c r="H104" s="239"/>
      <c r="I104" s="240">
        <f>I102+I103</f>
        <v>0</v>
      </c>
      <c r="J104" s="240">
        <f t="shared" ref="J104" si="34">J102+J103</f>
        <v>0</v>
      </c>
      <c r="K104" s="240">
        <f t="shared" ref="K104" si="35">K102+K103</f>
        <v>0</v>
      </c>
      <c r="L104" s="240">
        <f t="shared" ref="L104" si="36">L102+L103</f>
        <v>0</v>
      </c>
      <c r="M104" s="240">
        <f t="shared" ref="M104" si="37">M102+M103</f>
        <v>0</v>
      </c>
      <c r="N104" s="240">
        <f t="shared" ref="N104" si="38">N102+N103</f>
        <v>0</v>
      </c>
      <c r="O104" s="240">
        <f t="shared" ref="O104:V104" si="39">O102+O103</f>
        <v>0</v>
      </c>
      <c r="P104" s="240">
        <f t="shared" si="39"/>
        <v>0</v>
      </c>
      <c r="Q104" s="240">
        <f t="shared" si="39"/>
        <v>0</v>
      </c>
      <c r="R104" s="240">
        <f t="shared" si="39"/>
        <v>0</v>
      </c>
      <c r="S104" s="240">
        <f t="shared" si="39"/>
        <v>0</v>
      </c>
      <c r="T104" s="240">
        <f t="shared" si="39"/>
        <v>0</v>
      </c>
      <c r="U104" s="240">
        <f t="shared" si="39"/>
        <v>0</v>
      </c>
      <c r="V104" s="240">
        <f t="shared" si="39"/>
        <v>0</v>
      </c>
      <c r="W104" s="240">
        <f t="shared" ref="W104" si="40">W102+W103</f>
        <v>0</v>
      </c>
      <c r="Y104" s="12"/>
      <c r="Z104" s="12"/>
      <c r="AA104" s="12"/>
      <c r="AB104" s="12"/>
      <c r="AC104" s="12"/>
      <c r="AD104" s="12"/>
      <c r="AE104" s="12"/>
      <c r="AF104" s="12"/>
      <c r="AG104" s="12"/>
      <c r="AH104" s="12"/>
      <c r="AI104" s="12"/>
      <c r="AJ104" s="12"/>
      <c r="AK104" s="12"/>
      <c r="AL104" s="12"/>
      <c r="AM104" s="12"/>
      <c r="AN104" s="12"/>
      <c r="AO104" s="12"/>
      <c r="AP104" s="12"/>
      <c r="AQ104" s="12"/>
      <c r="AR104" s="12"/>
      <c r="AS104" s="12"/>
    </row>
    <row r="105" spans="2:45" s="9" customFormat="1">
      <c r="B105" s="67"/>
      <c r="E105" s="226">
        <v>42736</v>
      </c>
      <c r="F105" s="226" t="s">
        <v>185</v>
      </c>
      <c r="G105" s="227" t="s">
        <v>65</v>
      </c>
      <c r="H105" s="252">
        <f>$C$39/12</f>
        <v>9.1666666666666665E-4</v>
      </c>
      <c r="I105" s="242">
        <f>(SUM('1.  LRAMVA Summary'!D$53:D$70)+SUM('1.  LRAMVA Summary'!D$71:D$72)*(MONTH($E105)-1)/12)*$H105</f>
        <v>0</v>
      </c>
      <c r="J105" s="242">
        <f>(SUM('1.  LRAMVA Summary'!E$53:E$70)+SUM('1.  LRAMVA Summary'!E$71:E$72)*(MONTH($E105)-1)/12)*$H105</f>
        <v>0</v>
      </c>
      <c r="K105" s="242">
        <f>(SUM('1.  LRAMVA Summary'!F$53:F$70)+SUM('1.  LRAMVA Summary'!F$71:F$72)*(MONTH($E105)-1)/12)*$H105</f>
        <v>0</v>
      </c>
      <c r="L105" s="242">
        <f>(SUM('1.  LRAMVA Summary'!G$53:G$70)+SUM('1.  LRAMVA Summary'!G$71:G$72)*(MONTH($E105)-1)/12)*$H105</f>
        <v>0</v>
      </c>
      <c r="M105" s="242">
        <f>(SUM('1.  LRAMVA Summary'!H$53:H$70)+SUM('1.  LRAMVA Summary'!H$71:H$72)*(MONTH($E105)-1)/12)*$H105</f>
        <v>0</v>
      </c>
      <c r="N105" s="242">
        <f>(SUM('1.  LRAMVA Summary'!I$53:I$70)+SUM('1.  LRAMVA Summary'!I$71:I$72)*(MONTH($E105)-1)/12)*$H105</f>
        <v>0</v>
      </c>
      <c r="O105" s="242">
        <v>0</v>
      </c>
      <c r="P105" s="242">
        <f>SUM('1.  LRAMVA Summary'!K$53:K$67)*$H105</f>
        <v>0</v>
      </c>
      <c r="Q105" s="242">
        <f>SUM('1.  LRAMVA Summary'!L$53:L$67)*$H105</f>
        <v>0</v>
      </c>
      <c r="R105" s="242">
        <f>SUM('1.  LRAMVA Summary'!M$53:M$67)*$H105</f>
        <v>0</v>
      </c>
      <c r="S105" s="242">
        <f>SUM('1.  LRAMVA Summary'!N$53:N$67)*$H105</f>
        <v>0</v>
      </c>
      <c r="T105" s="242">
        <f>SUM('1.  LRAMVA Summary'!O$53:O$67)*$H105</f>
        <v>0</v>
      </c>
      <c r="U105" s="242">
        <f>SUM('1.  LRAMVA Summary'!P$53:P$67)*$H105</f>
        <v>0</v>
      </c>
      <c r="V105" s="242">
        <f>SUM('1.  LRAMVA Summary'!Q$53:Q$67)*$H105</f>
        <v>0</v>
      </c>
      <c r="W105" s="243">
        <f>SUM(I105:V105)</f>
        <v>0</v>
      </c>
      <c r="Y105" s="12"/>
      <c r="Z105" s="12"/>
      <c r="AA105" s="12"/>
      <c r="AB105" s="12"/>
      <c r="AC105" s="12"/>
      <c r="AD105" s="12"/>
      <c r="AE105" s="12"/>
      <c r="AF105" s="12"/>
      <c r="AG105" s="12"/>
      <c r="AH105" s="12"/>
      <c r="AI105" s="12"/>
      <c r="AJ105" s="12"/>
      <c r="AK105" s="12"/>
      <c r="AL105" s="12"/>
      <c r="AM105" s="12"/>
      <c r="AN105" s="12"/>
      <c r="AO105" s="12"/>
      <c r="AP105" s="12"/>
      <c r="AQ105" s="12"/>
      <c r="AR105" s="12"/>
      <c r="AS105" s="12"/>
    </row>
    <row r="106" spans="2:45" s="9" customFormat="1">
      <c r="B106" s="67"/>
      <c r="E106" s="226">
        <v>42767</v>
      </c>
      <c r="F106" s="226" t="s">
        <v>185</v>
      </c>
      <c r="G106" s="227" t="s">
        <v>65</v>
      </c>
      <c r="H106" s="252">
        <f t="shared" ref="H106:H107" si="41">$C$39/12</f>
        <v>9.1666666666666665E-4</v>
      </c>
      <c r="I106" s="242">
        <f>(SUM('1.  LRAMVA Summary'!D$53:D$70)+SUM('1.  LRAMVA Summary'!D$71:D$72)*(MONTH($E106)-1)/12)*$H106</f>
        <v>136.52563972656887</v>
      </c>
      <c r="J106" s="242">
        <f>(SUM('1.  LRAMVA Summary'!E$53:E$70)+SUM('1.  LRAMVA Summary'!E$71:E$72)*(MONTH($E106)-1)/12)*$H106</f>
        <v>17.294210867466692</v>
      </c>
      <c r="K106" s="242">
        <f>(SUM('1.  LRAMVA Summary'!F$53:F$70)+SUM('1.  LRAMVA Summary'!F$71:F$72)*(MONTH($E106)-1)/12)*$H106</f>
        <v>68.074112962938983</v>
      </c>
      <c r="L106" s="242">
        <f>(SUM('1.  LRAMVA Summary'!G$53:G$70)+SUM('1.  LRAMVA Summary'!G$71:G$72)*(MONTH($E106)-1)/12)*$H106</f>
        <v>0.26489218518714208</v>
      </c>
      <c r="M106" s="242">
        <f>(SUM('1.  LRAMVA Summary'!H$53:H$70)+SUM('1.  LRAMVA Summary'!H$71:H$72)*(MONTH($E106)-1)/12)*$H106</f>
        <v>0</v>
      </c>
      <c r="N106" s="242">
        <f>(SUM('1.  LRAMVA Summary'!I$53:I$70)+SUM('1.  LRAMVA Summary'!I$71:I$72)*(MONTH($E106)-1)/12)*$H106</f>
        <v>0</v>
      </c>
      <c r="O106" s="242">
        <v>14.049333030966853</v>
      </c>
      <c r="P106" s="242">
        <f>(SUM('1.  LRAMVA Summary'!K$53:K$70)+SUM('1.  LRAMVA Summary'!K$71:K$72)*(MONTH($E106)-1)/12)*$H106</f>
        <v>0</v>
      </c>
      <c r="Q106" s="242">
        <f>(SUM('1.  LRAMVA Summary'!L$53:L$70)+SUM('1.  LRAMVA Summary'!L$71:L$72)*(MONTH($E106)-1)/12)*$H106</f>
        <v>0</v>
      </c>
      <c r="R106" s="242">
        <f>(SUM('1.  LRAMVA Summary'!M$53:M$70)+SUM('1.  LRAMVA Summary'!M$71:M$72)*(MONTH($E106)-1)/12)*$H106</f>
        <v>0</v>
      </c>
      <c r="S106" s="242">
        <f>(SUM('1.  LRAMVA Summary'!N$53:N$70)+SUM('1.  LRAMVA Summary'!N$71:N$72)*(MONTH($E106)-1)/12)*$H106</f>
        <v>0</v>
      </c>
      <c r="T106" s="242">
        <f>(SUM('1.  LRAMVA Summary'!O$53:O$70)+SUM('1.  LRAMVA Summary'!O$71:O$72)*(MONTH($E106)-1)/12)*$H106</f>
        <v>0</v>
      </c>
      <c r="U106" s="242">
        <f>(SUM('1.  LRAMVA Summary'!P$53:P$70)+SUM('1.  LRAMVA Summary'!P$71:P$72)*(MONTH($E106)-1)/12)*$H106</f>
        <v>0</v>
      </c>
      <c r="V106" s="242">
        <f>(SUM('1.  LRAMVA Summary'!Q$53:Q$70)+SUM('1.  LRAMVA Summary'!Q$71:Q$72)*(MONTH($E106)-1)/12)*$H106</f>
        <v>0</v>
      </c>
      <c r="W106" s="243">
        <f t="shared" ref="W106:W116" si="42">SUM(I106:V106)</f>
        <v>236.20818877312854</v>
      </c>
      <c r="Y106" s="12"/>
      <c r="Z106" s="12"/>
      <c r="AA106" s="12"/>
      <c r="AB106" s="12"/>
      <c r="AC106" s="12"/>
      <c r="AD106" s="12"/>
      <c r="AE106" s="12"/>
      <c r="AF106" s="12"/>
      <c r="AG106" s="12"/>
      <c r="AH106" s="12"/>
      <c r="AI106" s="12"/>
      <c r="AJ106" s="12"/>
      <c r="AK106" s="12"/>
      <c r="AL106" s="12"/>
      <c r="AM106" s="12"/>
      <c r="AN106" s="12"/>
      <c r="AO106" s="12"/>
      <c r="AP106" s="12"/>
      <c r="AQ106" s="12"/>
      <c r="AR106" s="12"/>
      <c r="AS106" s="12"/>
    </row>
    <row r="107" spans="2:45" s="9" customFormat="1">
      <c r="B107" s="67"/>
      <c r="E107" s="226">
        <v>42795</v>
      </c>
      <c r="F107" s="226" t="s">
        <v>185</v>
      </c>
      <c r="G107" s="227" t="s">
        <v>65</v>
      </c>
      <c r="H107" s="252">
        <f t="shared" si="41"/>
        <v>9.1666666666666665E-4</v>
      </c>
      <c r="I107" s="242">
        <f>(SUM('1.  LRAMVA Summary'!D$53:D$70)+SUM('1.  LRAMVA Summary'!D$71:D$72)*(MONTH($E107)-1)/12)*$H107</f>
        <v>273.05127945313774</v>
      </c>
      <c r="J107" s="242">
        <f>(SUM('1.  LRAMVA Summary'!E$53:E$70)+SUM('1.  LRAMVA Summary'!E$71:E$72)*(MONTH($E107)-1)/12)*$H107</f>
        <v>34.588421734933384</v>
      </c>
      <c r="K107" s="242">
        <f>(SUM('1.  LRAMVA Summary'!F$53:F$70)+SUM('1.  LRAMVA Summary'!F$71:F$72)*(MONTH($E107)-1)/12)*$H107</f>
        <v>136.14822592587797</v>
      </c>
      <c r="L107" s="242">
        <f>(SUM('1.  LRAMVA Summary'!G$53:G$70)+SUM('1.  LRAMVA Summary'!G$71:G$72)*(MONTH($E107)-1)/12)*$H107</f>
        <v>0.52978437037428416</v>
      </c>
      <c r="M107" s="242">
        <f>(SUM('1.  LRAMVA Summary'!H$53:H$70)+SUM('1.  LRAMVA Summary'!H$71:H$72)*(MONTH($E107)-1)/12)*$H107</f>
        <v>0</v>
      </c>
      <c r="N107" s="242">
        <f>(SUM('1.  LRAMVA Summary'!I$53:I$70)+SUM('1.  LRAMVA Summary'!I$71:I$72)*(MONTH($E107)-1)/12)*$H107</f>
        <v>0</v>
      </c>
      <c r="O107" s="242">
        <v>32.016935466214861</v>
      </c>
      <c r="P107" s="242">
        <f>(SUM('1.  LRAMVA Summary'!K$53:K$70)+SUM('1.  LRAMVA Summary'!K$71:K$72)*(MONTH($E107)-1)/12)*$H107</f>
        <v>0</v>
      </c>
      <c r="Q107" s="242">
        <f>(SUM('1.  LRAMVA Summary'!L$53:L$70)+SUM('1.  LRAMVA Summary'!L$71:L$72)*(MONTH($E107)-1)/12)*$H107</f>
        <v>0</v>
      </c>
      <c r="R107" s="242">
        <f>(SUM('1.  LRAMVA Summary'!M$53:M$70)+SUM('1.  LRAMVA Summary'!M$71:M$72)*(MONTH($E107)-1)/12)*$H107</f>
        <v>0</v>
      </c>
      <c r="S107" s="242">
        <f>(SUM('1.  LRAMVA Summary'!N$53:N$70)+SUM('1.  LRAMVA Summary'!N$71:N$72)*(MONTH($E107)-1)/12)*$H107</f>
        <v>0</v>
      </c>
      <c r="T107" s="242">
        <f>(SUM('1.  LRAMVA Summary'!O$53:O$70)+SUM('1.  LRAMVA Summary'!O$71:O$72)*(MONTH($E107)-1)/12)*$H107</f>
        <v>0</v>
      </c>
      <c r="U107" s="242">
        <f>(SUM('1.  LRAMVA Summary'!P$53:P$70)+SUM('1.  LRAMVA Summary'!P$71:P$72)*(MONTH($E107)-1)/12)*$H107</f>
        <v>0</v>
      </c>
      <c r="V107" s="242">
        <f>(SUM('1.  LRAMVA Summary'!Q$53:Q$70)+SUM('1.  LRAMVA Summary'!Q$71:Q$72)*(MONTH($E107)-1)/12)*$H107</f>
        <v>0</v>
      </c>
      <c r="W107" s="243">
        <f t="shared" si="42"/>
        <v>476.33464695053823</v>
      </c>
      <c r="Y107" s="12"/>
      <c r="Z107" s="12"/>
      <c r="AA107" s="12"/>
      <c r="AB107" s="12"/>
      <c r="AC107" s="12"/>
      <c r="AD107" s="12"/>
      <c r="AE107" s="12"/>
      <c r="AF107" s="12"/>
      <c r="AG107" s="12"/>
      <c r="AH107" s="12"/>
      <c r="AI107" s="12"/>
      <c r="AJ107" s="12"/>
      <c r="AK107" s="12"/>
      <c r="AL107" s="12"/>
      <c r="AM107" s="12"/>
      <c r="AN107" s="12"/>
      <c r="AO107" s="12"/>
      <c r="AP107" s="12"/>
      <c r="AQ107" s="12"/>
      <c r="AR107" s="12"/>
      <c r="AS107" s="12"/>
    </row>
    <row r="108" spans="2:45" s="8" customFormat="1">
      <c r="B108" s="251"/>
      <c r="E108" s="226">
        <v>42826</v>
      </c>
      <c r="F108" s="226" t="s">
        <v>185</v>
      </c>
      <c r="G108" s="227" t="s">
        <v>66</v>
      </c>
      <c r="H108" s="252">
        <f>$C$40/12</f>
        <v>9.1666666666666665E-4</v>
      </c>
      <c r="I108" s="242">
        <f>(SUM('1.  LRAMVA Summary'!D$53:D$70)+SUM('1.  LRAMVA Summary'!D$71:D$72)*(MONTH($E108)-1)/12)*$H108</f>
        <v>409.57691917970664</v>
      </c>
      <c r="J108" s="242">
        <f>(SUM('1.  LRAMVA Summary'!E$53:E$70)+SUM('1.  LRAMVA Summary'!E$71:E$72)*(MONTH($E108)-1)/12)*$H108</f>
        <v>51.882632602400072</v>
      </c>
      <c r="K108" s="242">
        <f>(SUM('1.  LRAMVA Summary'!F$53:F$70)+SUM('1.  LRAMVA Summary'!F$71:F$72)*(MONTH($E108)-1)/12)*$H108</f>
        <v>204.22233888881692</v>
      </c>
      <c r="L108" s="242">
        <f>(SUM('1.  LRAMVA Summary'!G$53:G$70)+SUM('1.  LRAMVA Summary'!G$71:G$72)*(MONTH($E108)-1)/12)*$H108</f>
        <v>0.79467655556142625</v>
      </c>
      <c r="M108" s="242">
        <f>(SUM('1.  LRAMVA Summary'!H$53:H$70)+SUM('1.  LRAMVA Summary'!H$71:H$72)*(MONTH($E108)-1)/12)*$H108</f>
        <v>0</v>
      </c>
      <c r="N108" s="242">
        <f>(SUM('1.  LRAMVA Summary'!I$53:I$70)+SUM('1.  LRAMVA Summary'!I$71:I$72)*(MONTH($E108)-1)/12)*$H108</f>
        <v>0</v>
      </c>
      <c r="O108" s="242">
        <v>46.915405373780871</v>
      </c>
      <c r="P108" s="242">
        <f>(SUM('1.  LRAMVA Summary'!K$53:K$70)+SUM('1.  LRAMVA Summary'!K$71:K$72)*(MONTH($E108)-1)/12)*$H108</f>
        <v>0</v>
      </c>
      <c r="Q108" s="242">
        <f>(SUM('1.  LRAMVA Summary'!L$53:L$70)+SUM('1.  LRAMVA Summary'!L$71:L$72)*(MONTH($E108)-1)/12)*$H108</f>
        <v>0</v>
      </c>
      <c r="R108" s="242">
        <f>(SUM('1.  LRAMVA Summary'!M$53:M$70)+SUM('1.  LRAMVA Summary'!M$71:M$72)*(MONTH($E108)-1)/12)*$H108</f>
        <v>0</v>
      </c>
      <c r="S108" s="242">
        <f>(SUM('1.  LRAMVA Summary'!N$53:N$70)+SUM('1.  LRAMVA Summary'!N$71:N$72)*(MONTH($E108)-1)/12)*$H108</f>
        <v>0</v>
      </c>
      <c r="T108" s="242">
        <f>(SUM('1.  LRAMVA Summary'!O$53:O$70)+SUM('1.  LRAMVA Summary'!O$71:O$72)*(MONTH($E108)-1)/12)*$H108</f>
        <v>0</v>
      </c>
      <c r="U108" s="242">
        <f>(SUM('1.  LRAMVA Summary'!P$53:P$70)+SUM('1.  LRAMVA Summary'!P$71:P$72)*(MONTH($E108)-1)/12)*$H108</f>
        <v>0</v>
      </c>
      <c r="V108" s="242">
        <f>(SUM('1.  LRAMVA Summary'!Q$53:Q$70)+SUM('1.  LRAMVA Summary'!Q$71:Q$72)*(MONTH($E108)-1)/12)*$H108</f>
        <v>0</v>
      </c>
      <c r="W108" s="243">
        <f t="shared" si="42"/>
        <v>713.39197260026594</v>
      </c>
      <c r="Y108" s="12"/>
      <c r="Z108" s="12"/>
      <c r="AA108" s="12"/>
      <c r="AB108" s="12"/>
      <c r="AC108" s="12"/>
      <c r="AD108" s="12"/>
      <c r="AE108" s="12"/>
      <c r="AF108" s="12"/>
      <c r="AG108" s="12"/>
      <c r="AH108" s="12"/>
      <c r="AI108" s="12"/>
      <c r="AJ108" s="12"/>
      <c r="AK108" s="12"/>
      <c r="AL108" s="12"/>
      <c r="AM108" s="12"/>
      <c r="AN108" s="12"/>
      <c r="AO108" s="12"/>
      <c r="AP108" s="12"/>
      <c r="AQ108" s="12"/>
      <c r="AR108" s="12"/>
      <c r="AS108" s="12"/>
    </row>
    <row r="109" spans="2:45" s="9" customFormat="1">
      <c r="B109" s="67"/>
      <c r="E109" s="226">
        <v>42856</v>
      </c>
      <c r="F109" s="226" t="s">
        <v>185</v>
      </c>
      <c r="G109" s="227" t="s">
        <v>66</v>
      </c>
      <c r="H109" s="252">
        <f t="shared" ref="H109:H110" si="43">$C$40/12</f>
        <v>9.1666666666666665E-4</v>
      </c>
      <c r="I109" s="242">
        <f>(SUM('1.  LRAMVA Summary'!D$53:D$70)+SUM('1.  LRAMVA Summary'!D$71:D$72)*(MONTH($E109)-1)/12)*$H109</f>
        <v>546.10255890627548</v>
      </c>
      <c r="J109" s="242">
        <f>(SUM('1.  LRAMVA Summary'!E$53:E$70)+SUM('1.  LRAMVA Summary'!E$71:E$72)*(MONTH($E109)-1)/12)*$H109</f>
        <v>69.176843469866768</v>
      </c>
      <c r="K109" s="242">
        <f>(SUM('1.  LRAMVA Summary'!F$53:F$70)+SUM('1.  LRAMVA Summary'!F$71:F$72)*(MONTH($E109)-1)/12)*$H109</f>
        <v>272.29645185175593</v>
      </c>
      <c r="L109" s="242">
        <f>(SUM('1.  LRAMVA Summary'!G$53:G$70)+SUM('1.  LRAMVA Summary'!G$71:G$72)*(MONTH($E109)-1)/12)*$H109</f>
        <v>1.0595687407485683</v>
      </c>
      <c r="M109" s="242">
        <f>(SUM('1.  LRAMVA Summary'!H$53:H$70)+SUM('1.  LRAMVA Summary'!H$71:H$72)*(MONTH($E109)-1)/12)*$H109</f>
        <v>0</v>
      </c>
      <c r="N109" s="242">
        <f>(SUM('1.  LRAMVA Summary'!I$53:I$70)+SUM('1.  LRAMVA Summary'!I$71:I$72)*(MONTH($E109)-1)/12)*$H109</f>
        <v>0</v>
      </c>
      <c r="O109" s="242">
        <v>64.941568972932274</v>
      </c>
      <c r="P109" s="242">
        <f>(SUM('1.  LRAMVA Summary'!K$53:K$70)+SUM('1.  LRAMVA Summary'!K$71:K$72)*(MONTH($E109)-1)/12)*$H109</f>
        <v>0</v>
      </c>
      <c r="Q109" s="242">
        <f>(SUM('1.  LRAMVA Summary'!L$53:L$70)+SUM('1.  LRAMVA Summary'!L$71:L$72)*(MONTH($E109)-1)/12)*$H109</f>
        <v>0</v>
      </c>
      <c r="R109" s="242">
        <f>(SUM('1.  LRAMVA Summary'!M$53:M$70)+SUM('1.  LRAMVA Summary'!M$71:M$72)*(MONTH($E109)-1)/12)*$H109</f>
        <v>0</v>
      </c>
      <c r="S109" s="242">
        <f>(SUM('1.  LRAMVA Summary'!N$53:N$70)+SUM('1.  LRAMVA Summary'!N$71:N$72)*(MONTH($E109)-1)/12)*$H109</f>
        <v>0</v>
      </c>
      <c r="T109" s="242">
        <f>(SUM('1.  LRAMVA Summary'!O$53:O$70)+SUM('1.  LRAMVA Summary'!O$71:O$72)*(MONTH($E109)-1)/12)*$H109</f>
        <v>0</v>
      </c>
      <c r="U109" s="242">
        <f>(SUM('1.  LRAMVA Summary'!P$53:P$70)+SUM('1.  LRAMVA Summary'!P$71:P$72)*(MONTH($E109)-1)/12)*$H109</f>
        <v>0</v>
      </c>
      <c r="V109" s="242">
        <f>(SUM('1.  LRAMVA Summary'!Q$53:Q$70)+SUM('1.  LRAMVA Summary'!Q$71:Q$72)*(MONTH($E109)-1)/12)*$H109</f>
        <v>0</v>
      </c>
      <c r="W109" s="243">
        <f t="shared" si="42"/>
        <v>953.57699194157897</v>
      </c>
      <c r="Y109" s="12"/>
      <c r="Z109" s="12"/>
      <c r="AA109" s="12"/>
      <c r="AB109" s="12"/>
      <c r="AC109" s="12"/>
      <c r="AD109" s="12"/>
      <c r="AE109" s="12"/>
      <c r="AF109" s="12"/>
      <c r="AG109" s="12"/>
      <c r="AH109" s="12"/>
      <c r="AI109" s="12"/>
      <c r="AJ109" s="12"/>
      <c r="AK109" s="12"/>
      <c r="AL109" s="12"/>
      <c r="AM109" s="12"/>
      <c r="AN109" s="12"/>
      <c r="AO109" s="12"/>
      <c r="AP109" s="12"/>
      <c r="AQ109" s="12"/>
      <c r="AR109" s="12"/>
      <c r="AS109" s="12"/>
    </row>
    <row r="110" spans="2:45" s="250" customFormat="1">
      <c r="B110" s="249"/>
      <c r="E110" s="226">
        <v>42887</v>
      </c>
      <c r="F110" s="226" t="s">
        <v>185</v>
      </c>
      <c r="G110" s="227" t="s">
        <v>66</v>
      </c>
      <c r="H110" s="252">
        <f t="shared" si="43"/>
        <v>9.1666666666666665E-4</v>
      </c>
      <c r="I110" s="242">
        <f>(SUM('1.  LRAMVA Summary'!D$53:D$70)+SUM('1.  LRAMVA Summary'!D$71:D$72)*(MONTH($E110)-1)/12)*$H110</f>
        <v>682.62819863284437</v>
      </c>
      <c r="J110" s="242">
        <f>(SUM('1.  LRAMVA Summary'!E$53:E$70)+SUM('1.  LRAMVA Summary'!E$71:E$72)*(MONTH($E110)-1)/12)*$H110</f>
        <v>86.47105433733347</v>
      </c>
      <c r="K110" s="242">
        <f>(SUM('1.  LRAMVA Summary'!F$53:F$70)+SUM('1.  LRAMVA Summary'!F$71:F$72)*(MONTH($E110)-1)/12)*$H110</f>
        <v>340.37056481469494</v>
      </c>
      <c r="L110" s="242">
        <f>(SUM('1.  LRAMVA Summary'!G$53:G$70)+SUM('1.  LRAMVA Summary'!G$71:G$72)*(MONTH($E110)-1)/12)*$H110</f>
        <v>1.3244609259357105</v>
      </c>
      <c r="M110" s="242">
        <f>(SUM('1.  LRAMVA Summary'!H$53:H$70)+SUM('1.  LRAMVA Summary'!H$71:H$72)*(MONTH($E110)-1)/12)*$H110</f>
        <v>0</v>
      </c>
      <c r="N110" s="242">
        <f>(SUM('1.  LRAMVA Summary'!I$53:I$70)+SUM('1.  LRAMVA Summary'!I$71:I$72)*(MONTH($E110)-1)/12)*$H110</f>
        <v>0</v>
      </c>
      <c r="O110" s="242">
        <v>78.77795392866868</v>
      </c>
      <c r="P110" s="242">
        <f>(SUM('1.  LRAMVA Summary'!K$53:K$70)+SUM('1.  LRAMVA Summary'!K$71:K$72)*(MONTH($E110)-1)/12)*$H110</f>
        <v>0</v>
      </c>
      <c r="Q110" s="242">
        <f>(SUM('1.  LRAMVA Summary'!L$53:L$70)+SUM('1.  LRAMVA Summary'!L$71:L$72)*(MONTH($E110)-1)/12)*$H110</f>
        <v>0</v>
      </c>
      <c r="R110" s="242">
        <f>(SUM('1.  LRAMVA Summary'!M$53:M$70)+SUM('1.  LRAMVA Summary'!M$71:M$72)*(MONTH($E110)-1)/12)*$H110</f>
        <v>0</v>
      </c>
      <c r="S110" s="242">
        <f>(SUM('1.  LRAMVA Summary'!N$53:N$70)+SUM('1.  LRAMVA Summary'!N$71:N$72)*(MONTH($E110)-1)/12)*$H110</f>
        <v>0</v>
      </c>
      <c r="T110" s="242">
        <f>(SUM('1.  LRAMVA Summary'!O$53:O$70)+SUM('1.  LRAMVA Summary'!O$71:O$72)*(MONTH($E110)-1)/12)*$H110</f>
        <v>0</v>
      </c>
      <c r="U110" s="242">
        <f>(SUM('1.  LRAMVA Summary'!P$53:P$70)+SUM('1.  LRAMVA Summary'!P$71:P$72)*(MONTH($E110)-1)/12)*$H110</f>
        <v>0</v>
      </c>
      <c r="V110" s="242">
        <f>(SUM('1.  LRAMVA Summary'!Q$53:Q$70)+SUM('1.  LRAMVA Summary'!Q$71:Q$72)*(MONTH($E110)-1)/12)*$H110</f>
        <v>0</v>
      </c>
      <c r="W110" s="243">
        <f t="shared" si="42"/>
        <v>1189.5722326394771</v>
      </c>
      <c r="Y110" s="12"/>
      <c r="Z110" s="12"/>
      <c r="AA110" s="12"/>
      <c r="AB110" s="12"/>
      <c r="AC110" s="12"/>
      <c r="AD110" s="12"/>
      <c r="AE110" s="12"/>
      <c r="AF110" s="12"/>
      <c r="AG110" s="12"/>
      <c r="AH110" s="12"/>
      <c r="AI110" s="12"/>
      <c r="AJ110" s="12"/>
      <c r="AK110" s="12"/>
      <c r="AL110" s="12"/>
      <c r="AM110" s="12"/>
      <c r="AN110" s="12"/>
      <c r="AO110" s="12"/>
      <c r="AP110" s="12"/>
      <c r="AQ110" s="12"/>
      <c r="AR110" s="12"/>
      <c r="AS110" s="12"/>
    </row>
    <row r="111" spans="2:45" s="9" customFormat="1">
      <c r="B111" s="67"/>
      <c r="E111" s="226">
        <v>42917</v>
      </c>
      <c r="F111" s="226" t="s">
        <v>185</v>
      </c>
      <c r="G111" s="227" t="s">
        <v>68</v>
      </c>
      <c r="H111" s="252">
        <f>$C$41/12</f>
        <v>9.1666666666666665E-4</v>
      </c>
      <c r="I111" s="242">
        <f>(SUM('1.  LRAMVA Summary'!D$53:D$70)+SUM('1.  LRAMVA Summary'!D$71:D$72)*(MONTH($E111)-1)/12)*$H111</f>
        <v>819.15383835941327</v>
      </c>
      <c r="J111" s="242">
        <f>(SUM('1.  LRAMVA Summary'!E$53:E$70)+SUM('1.  LRAMVA Summary'!E$71:E$72)*(MONTH($E111)-1)/12)*$H111</f>
        <v>103.76526520480014</v>
      </c>
      <c r="K111" s="242">
        <f>(SUM('1.  LRAMVA Summary'!F$53:F$70)+SUM('1.  LRAMVA Summary'!F$71:F$72)*(MONTH($E111)-1)/12)*$H111</f>
        <v>408.44467777763384</v>
      </c>
      <c r="L111" s="242">
        <f>(SUM('1.  LRAMVA Summary'!G$53:G$70)+SUM('1.  LRAMVA Summary'!G$71:G$72)*(MONTH($E111)-1)/12)*$H111</f>
        <v>1.5893531111228525</v>
      </c>
      <c r="M111" s="242">
        <f>(SUM('1.  LRAMVA Summary'!H$53:H$70)+SUM('1.  LRAMVA Summary'!H$71:H$72)*(MONTH($E111)-1)/12)*$H111</f>
        <v>0</v>
      </c>
      <c r="N111" s="242">
        <f>(SUM('1.  LRAMVA Summary'!I$53:I$70)+SUM('1.  LRAMVA Summary'!I$71:I$72)*(MONTH($E111)-1)/12)*$H111</f>
        <v>0</v>
      </c>
      <c r="O111" s="242">
        <v>97.866202479649687</v>
      </c>
      <c r="P111" s="242">
        <f>(SUM('1.  LRAMVA Summary'!K$53:K$70)+SUM('1.  LRAMVA Summary'!K$71:K$72)*(MONTH($E111)-1)/12)*$H111</f>
        <v>0</v>
      </c>
      <c r="Q111" s="242">
        <f>(SUM('1.  LRAMVA Summary'!L$53:L$70)+SUM('1.  LRAMVA Summary'!L$71:L$72)*(MONTH($E111)-1)/12)*$H111</f>
        <v>0</v>
      </c>
      <c r="R111" s="242">
        <f>(SUM('1.  LRAMVA Summary'!M$53:M$70)+SUM('1.  LRAMVA Summary'!M$71:M$72)*(MONTH($E111)-1)/12)*$H111</f>
        <v>0</v>
      </c>
      <c r="S111" s="242">
        <f>(SUM('1.  LRAMVA Summary'!N$53:N$70)+SUM('1.  LRAMVA Summary'!N$71:N$72)*(MONTH($E111)-1)/12)*$H111</f>
        <v>0</v>
      </c>
      <c r="T111" s="242">
        <f>(SUM('1.  LRAMVA Summary'!O$53:O$70)+SUM('1.  LRAMVA Summary'!O$71:O$72)*(MONTH($E111)-1)/12)*$H111</f>
        <v>0</v>
      </c>
      <c r="U111" s="242">
        <f>(SUM('1.  LRAMVA Summary'!P$53:P$70)+SUM('1.  LRAMVA Summary'!P$71:P$72)*(MONTH($E111)-1)/12)*$H111</f>
        <v>0</v>
      </c>
      <c r="V111" s="242">
        <f>(SUM('1.  LRAMVA Summary'!Q$53:Q$70)+SUM('1.  LRAMVA Summary'!Q$71:Q$72)*(MONTH($E111)-1)/12)*$H111</f>
        <v>0</v>
      </c>
      <c r="W111" s="243">
        <f t="shared" si="42"/>
        <v>1430.8193369326198</v>
      </c>
      <c r="Y111" s="12"/>
      <c r="Z111" s="12"/>
      <c r="AA111" s="12"/>
      <c r="AB111" s="12"/>
      <c r="AC111" s="12"/>
      <c r="AD111" s="12"/>
      <c r="AE111" s="12"/>
      <c r="AF111" s="12"/>
      <c r="AG111" s="12"/>
      <c r="AH111" s="12"/>
      <c r="AI111" s="12"/>
      <c r="AJ111" s="12"/>
      <c r="AK111" s="12"/>
      <c r="AL111" s="12"/>
      <c r="AM111" s="12"/>
      <c r="AN111" s="12"/>
      <c r="AO111" s="12"/>
      <c r="AP111" s="12"/>
      <c r="AQ111" s="12"/>
      <c r="AR111" s="12"/>
      <c r="AS111" s="12"/>
    </row>
    <row r="112" spans="2:45" s="9" customFormat="1">
      <c r="B112" s="67"/>
      <c r="E112" s="226">
        <v>42948</v>
      </c>
      <c r="F112" s="226" t="s">
        <v>185</v>
      </c>
      <c r="G112" s="227" t="s">
        <v>68</v>
      </c>
      <c r="H112" s="252">
        <f t="shared" ref="H112:H113" si="44">$C$41/12</f>
        <v>9.1666666666666665E-4</v>
      </c>
      <c r="I112" s="242">
        <f>(SUM('1.  LRAMVA Summary'!D$53:D$70)+SUM('1.  LRAMVA Summary'!D$71:D$72)*(MONTH($E112)-1)/12)*$H112</f>
        <v>955.67947808598217</v>
      </c>
      <c r="J112" s="242">
        <f>(SUM('1.  LRAMVA Summary'!E$53:E$70)+SUM('1.  LRAMVA Summary'!E$71:E$72)*(MONTH($E112)-1)/12)*$H112</f>
        <v>121.05947607226685</v>
      </c>
      <c r="K112" s="242">
        <f>(SUM('1.  LRAMVA Summary'!F$53:F$70)+SUM('1.  LRAMVA Summary'!F$71:F$72)*(MONTH($E112)-1)/12)*$H112</f>
        <v>476.51879074057285</v>
      </c>
      <c r="L112" s="242">
        <f>(SUM('1.  LRAMVA Summary'!G$53:G$70)+SUM('1.  LRAMVA Summary'!G$71:G$72)*(MONTH($E112)-1)/12)*$H112</f>
        <v>1.8542452963099947</v>
      </c>
      <c r="M112" s="242">
        <f>(SUM('1.  LRAMVA Summary'!H$53:H$70)+SUM('1.  LRAMVA Summary'!H$71:H$72)*(MONTH($E112)-1)/12)*$H112</f>
        <v>0</v>
      </c>
      <c r="N112" s="242">
        <f>(SUM('1.  LRAMVA Summary'!I$53:I$70)+SUM('1.  LRAMVA Summary'!I$71:I$72)*(MONTH($E112)-1)/12)*$H112</f>
        <v>0</v>
      </c>
      <c r="O112" s="242">
        <v>114.32851923300838</v>
      </c>
      <c r="P112" s="242">
        <f>(SUM('1.  LRAMVA Summary'!K$53:K$70)+SUM('1.  LRAMVA Summary'!K$71:K$72)*(MONTH($E112)-1)/12)*$H112</f>
        <v>0</v>
      </c>
      <c r="Q112" s="242">
        <f>(SUM('1.  LRAMVA Summary'!L$53:L$70)+SUM('1.  LRAMVA Summary'!L$71:L$72)*(MONTH($E112)-1)/12)*$H112</f>
        <v>0</v>
      </c>
      <c r="R112" s="242">
        <f>(SUM('1.  LRAMVA Summary'!M$53:M$70)+SUM('1.  LRAMVA Summary'!M$71:M$72)*(MONTH($E112)-1)/12)*$H112</f>
        <v>0</v>
      </c>
      <c r="S112" s="242">
        <f>(SUM('1.  LRAMVA Summary'!N$53:N$70)+SUM('1.  LRAMVA Summary'!N$71:N$72)*(MONTH($E112)-1)/12)*$H112</f>
        <v>0</v>
      </c>
      <c r="T112" s="242">
        <f>(SUM('1.  LRAMVA Summary'!O$53:O$70)+SUM('1.  LRAMVA Summary'!O$71:O$72)*(MONTH($E112)-1)/12)*$H112</f>
        <v>0</v>
      </c>
      <c r="U112" s="242">
        <f>(SUM('1.  LRAMVA Summary'!P$53:P$70)+SUM('1.  LRAMVA Summary'!P$71:P$72)*(MONTH($E112)-1)/12)*$H112</f>
        <v>0</v>
      </c>
      <c r="V112" s="242">
        <f>(SUM('1.  LRAMVA Summary'!Q$53:Q$70)+SUM('1.  LRAMVA Summary'!Q$71:Q$72)*(MONTH($E112)-1)/12)*$H112</f>
        <v>0</v>
      </c>
      <c r="W112" s="243">
        <f t="shared" si="42"/>
        <v>1669.4405094281401</v>
      </c>
      <c r="Y112" s="12"/>
      <c r="Z112" s="12"/>
      <c r="AA112" s="12"/>
      <c r="AB112" s="12"/>
      <c r="AC112" s="12"/>
      <c r="AD112" s="12"/>
      <c r="AE112" s="12"/>
      <c r="AF112" s="12"/>
      <c r="AG112" s="12"/>
      <c r="AH112" s="12"/>
      <c r="AI112" s="12"/>
      <c r="AJ112" s="12"/>
      <c r="AK112" s="12"/>
      <c r="AL112" s="12"/>
      <c r="AM112" s="12"/>
      <c r="AN112" s="12"/>
      <c r="AO112" s="12"/>
      <c r="AP112" s="12"/>
      <c r="AQ112" s="12"/>
      <c r="AR112" s="12"/>
      <c r="AS112" s="12"/>
    </row>
    <row r="113" spans="2:45" s="9" customFormat="1">
      <c r="B113" s="67"/>
      <c r="E113" s="226">
        <v>42979</v>
      </c>
      <c r="F113" s="226" t="s">
        <v>185</v>
      </c>
      <c r="G113" s="227" t="s">
        <v>68</v>
      </c>
      <c r="H113" s="252">
        <f t="shared" si="44"/>
        <v>9.1666666666666665E-4</v>
      </c>
      <c r="I113" s="242">
        <f>(SUM('1.  LRAMVA Summary'!D$53:D$70)+SUM('1.  LRAMVA Summary'!D$71:D$72)*(MONTH($E113)-1)/12)*$H113</f>
        <v>1092.205117812551</v>
      </c>
      <c r="J113" s="242">
        <f>(SUM('1.  LRAMVA Summary'!E$53:E$70)+SUM('1.  LRAMVA Summary'!E$71:E$72)*(MONTH($E113)-1)/12)*$H113</f>
        <v>138.35368693973354</v>
      </c>
      <c r="K113" s="242">
        <f>(SUM('1.  LRAMVA Summary'!F$53:F$70)+SUM('1.  LRAMVA Summary'!F$71:F$72)*(MONTH($E113)-1)/12)*$H113</f>
        <v>544.59290370351187</v>
      </c>
      <c r="L113" s="242">
        <f>(SUM('1.  LRAMVA Summary'!G$53:G$70)+SUM('1.  LRAMVA Summary'!G$71:G$72)*(MONTH($E113)-1)/12)*$H113</f>
        <v>2.1191374814971367</v>
      </c>
      <c r="M113" s="242">
        <f>(SUM('1.  LRAMVA Summary'!H$53:H$70)+SUM('1.  LRAMVA Summary'!H$71:H$72)*(MONTH($E113)-1)/12)*$H113</f>
        <v>0</v>
      </c>
      <c r="N113" s="242">
        <f>(SUM('1.  LRAMVA Summary'!I$53:I$70)+SUM('1.  LRAMVA Summary'!I$71:I$72)*(MONTH($E113)-1)/12)*$H113</f>
        <v>0</v>
      </c>
      <c r="O113" s="242">
        <v>126.60226119652114</v>
      </c>
      <c r="P113" s="242">
        <f>(SUM('1.  LRAMVA Summary'!K$53:K$70)+SUM('1.  LRAMVA Summary'!K$71:K$72)*(MONTH($E113)-1)/12)*$H113</f>
        <v>0</v>
      </c>
      <c r="Q113" s="242">
        <f>(SUM('1.  LRAMVA Summary'!L$53:L$70)+SUM('1.  LRAMVA Summary'!L$71:L$72)*(MONTH($E113)-1)/12)*$H113</f>
        <v>0</v>
      </c>
      <c r="R113" s="242">
        <f>(SUM('1.  LRAMVA Summary'!M$53:M$70)+SUM('1.  LRAMVA Summary'!M$71:M$72)*(MONTH($E113)-1)/12)*$H113</f>
        <v>0</v>
      </c>
      <c r="S113" s="242">
        <f>(SUM('1.  LRAMVA Summary'!N$53:N$70)+SUM('1.  LRAMVA Summary'!N$71:N$72)*(MONTH($E113)-1)/12)*$H113</f>
        <v>0</v>
      </c>
      <c r="T113" s="242">
        <f>(SUM('1.  LRAMVA Summary'!O$53:O$70)+SUM('1.  LRAMVA Summary'!O$71:O$72)*(MONTH($E113)-1)/12)*$H113</f>
        <v>0</v>
      </c>
      <c r="U113" s="242">
        <f>(SUM('1.  LRAMVA Summary'!P$53:P$70)+SUM('1.  LRAMVA Summary'!P$71:P$72)*(MONTH($E113)-1)/12)*$H113</f>
        <v>0</v>
      </c>
      <c r="V113" s="242">
        <f>(SUM('1.  LRAMVA Summary'!Q$53:Q$70)+SUM('1.  LRAMVA Summary'!Q$71:Q$72)*(MONTH($E113)-1)/12)*$H113</f>
        <v>0</v>
      </c>
      <c r="W113" s="243">
        <f t="shared" si="42"/>
        <v>1903.8731071338145</v>
      </c>
      <c r="Y113" s="12"/>
      <c r="Z113" s="12"/>
      <c r="AA113" s="12"/>
      <c r="AB113" s="12"/>
      <c r="AC113" s="12"/>
      <c r="AD113" s="12"/>
      <c r="AE113" s="12"/>
      <c r="AF113" s="12"/>
      <c r="AG113" s="12"/>
      <c r="AH113" s="12"/>
      <c r="AI113" s="12"/>
      <c r="AJ113" s="12"/>
      <c r="AK113" s="12"/>
      <c r="AL113" s="12"/>
      <c r="AM113" s="12"/>
      <c r="AN113" s="12"/>
      <c r="AO113" s="12"/>
      <c r="AP113" s="12"/>
      <c r="AQ113" s="12"/>
      <c r="AR113" s="12"/>
      <c r="AS113" s="12"/>
    </row>
    <row r="114" spans="2:45" s="9" customFormat="1">
      <c r="B114" s="67"/>
      <c r="E114" s="226">
        <v>43009</v>
      </c>
      <c r="F114" s="226" t="s">
        <v>185</v>
      </c>
      <c r="G114" s="227" t="s">
        <v>69</v>
      </c>
      <c r="H114" s="252">
        <f>$C$42/12</f>
        <v>1.25E-3</v>
      </c>
      <c r="I114" s="242">
        <f>(SUM('1.  LRAMVA Summary'!D$53:D$70)+SUM('1.  LRAMVA Summary'!D$71:D$72)*(MONTH($E114)-1)/12)*$H114</f>
        <v>1675.5419420988001</v>
      </c>
      <c r="J114" s="242">
        <f>(SUM('1.  LRAMVA Summary'!E$53:E$70)+SUM('1.  LRAMVA Summary'!E$71:E$72)*(MONTH($E114)-1)/12)*$H114</f>
        <v>212.24713337345489</v>
      </c>
      <c r="K114" s="242">
        <f>(SUM('1.  LRAMVA Summary'!F$53:F$70)+SUM('1.  LRAMVA Summary'!F$71:F$72)*(MONTH($E114)-1)/12)*$H114</f>
        <v>835.45502272697854</v>
      </c>
      <c r="L114" s="242">
        <f>(SUM('1.  LRAMVA Summary'!G$53:G$70)+SUM('1.  LRAMVA Summary'!G$71:G$72)*(MONTH($E114)-1)/12)*$H114</f>
        <v>3.2509495454785622</v>
      </c>
      <c r="M114" s="242">
        <f>(SUM('1.  LRAMVA Summary'!H$53:H$70)+SUM('1.  LRAMVA Summary'!H$71:H$72)*(MONTH($E114)-1)/12)*$H114</f>
        <v>0</v>
      </c>
      <c r="N114" s="242">
        <f>(SUM('1.  LRAMVA Summary'!I$53:I$70)+SUM('1.  LRAMVA Summary'!I$71:I$72)*(MONTH($E114)-1)/12)*$H114</f>
        <v>0</v>
      </c>
      <c r="O114" s="242">
        <v>201.80844140665755</v>
      </c>
      <c r="P114" s="242">
        <f>(SUM('1.  LRAMVA Summary'!K$53:K$70)+SUM('1.  LRAMVA Summary'!K$71:K$72)*(MONTH($E114)-1)/12)*$H114</f>
        <v>0</v>
      </c>
      <c r="Q114" s="242">
        <f>(SUM('1.  LRAMVA Summary'!L$53:L$70)+SUM('1.  LRAMVA Summary'!L$71:L$72)*(MONTH($E114)-1)/12)*$H114</f>
        <v>0</v>
      </c>
      <c r="R114" s="242">
        <f>(SUM('1.  LRAMVA Summary'!M$53:M$70)+SUM('1.  LRAMVA Summary'!M$71:M$72)*(MONTH($E114)-1)/12)*$H114</f>
        <v>0</v>
      </c>
      <c r="S114" s="242">
        <f>(SUM('1.  LRAMVA Summary'!N$53:N$70)+SUM('1.  LRAMVA Summary'!N$71:N$72)*(MONTH($E114)-1)/12)*$H114</f>
        <v>0</v>
      </c>
      <c r="T114" s="242">
        <f>(SUM('1.  LRAMVA Summary'!O$53:O$70)+SUM('1.  LRAMVA Summary'!O$71:O$72)*(MONTH($E114)-1)/12)*$H114</f>
        <v>0</v>
      </c>
      <c r="U114" s="242">
        <f>(SUM('1.  LRAMVA Summary'!P$53:P$70)+SUM('1.  LRAMVA Summary'!P$71:P$72)*(MONTH($E114)-1)/12)*$H114</f>
        <v>0</v>
      </c>
      <c r="V114" s="242">
        <f>(SUM('1.  LRAMVA Summary'!Q$53:Q$70)+SUM('1.  LRAMVA Summary'!Q$71:Q$72)*(MONTH($E114)-1)/12)*$H114</f>
        <v>0</v>
      </c>
      <c r="W114" s="243">
        <f t="shared" si="42"/>
        <v>2928.3034891513698</v>
      </c>
      <c r="Y114" s="12"/>
      <c r="Z114" s="12"/>
      <c r="AA114" s="12"/>
      <c r="AB114" s="12"/>
      <c r="AC114" s="12"/>
      <c r="AD114" s="12"/>
      <c r="AE114" s="12"/>
      <c r="AF114" s="12"/>
      <c r="AG114" s="12"/>
      <c r="AH114" s="12"/>
      <c r="AI114" s="12"/>
      <c r="AJ114" s="12"/>
      <c r="AK114" s="12"/>
      <c r="AL114" s="12"/>
      <c r="AM114" s="12"/>
      <c r="AN114" s="12"/>
      <c r="AO114" s="12"/>
      <c r="AP114" s="12"/>
      <c r="AQ114" s="12"/>
      <c r="AR114" s="12"/>
      <c r="AS114" s="12"/>
    </row>
    <row r="115" spans="2:45" s="9" customFormat="1">
      <c r="B115" s="67"/>
      <c r="E115" s="226">
        <v>43040</v>
      </c>
      <c r="F115" s="226" t="s">
        <v>185</v>
      </c>
      <c r="G115" s="227" t="s">
        <v>69</v>
      </c>
      <c r="H115" s="252">
        <f t="shared" ref="H115:H116" si="45">$C$42/12</f>
        <v>1.25E-3</v>
      </c>
      <c r="I115" s="242">
        <f>(SUM('1.  LRAMVA Summary'!D$53:D$70)+SUM('1.  LRAMVA Summary'!D$71:D$72)*(MONTH($E115)-1)/12)*$H115</f>
        <v>1861.7132689986665</v>
      </c>
      <c r="J115" s="242">
        <f>(SUM('1.  LRAMVA Summary'!E$53:E$70)+SUM('1.  LRAMVA Summary'!E$71:E$72)*(MONTH($E115)-1)/12)*$H115</f>
        <v>235.83014819272765</v>
      </c>
      <c r="K115" s="242">
        <f>(SUM('1.  LRAMVA Summary'!F$53:F$70)+SUM('1.  LRAMVA Summary'!F$71:F$72)*(MONTH($E115)-1)/12)*$H115</f>
        <v>928.28335858553169</v>
      </c>
      <c r="L115" s="242">
        <f>(SUM('1.  LRAMVA Summary'!G$53:G$70)+SUM('1.  LRAMVA Summary'!G$71:G$72)*(MONTH($E115)-1)/12)*$H115</f>
        <v>3.6121661616428469</v>
      </c>
      <c r="M115" s="242">
        <f>(SUM('1.  LRAMVA Summary'!H$53:H$70)+SUM('1.  LRAMVA Summary'!H$71:H$72)*(MONTH($E115)-1)/12)*$H115</f>
        <v>0</v>
      </c>
      <c r="N115" s="242">
        <f>(SUM('1.  LRAMVA Summary'!I$53:I$70)+SUM('1.  LRAMVA Summary'!I$71:I$72)*(MONTH($E115)-1)/12)*$H115</f>
        <v>0</v>
      </c>
      <c r="O115" s="242">
        <v>219.71390951919722</v>
      </c>
      <c r="P115" s="242">
        <f>(SUM('1.  LRAMVA Summary'!K$53:K$70)+SUM('1.  LRAMVA Summary'!K$71:K$72)*(MONTH($E115)-1)/12)*$H115</f>
        <v>0</v>
      </c>
      <c r="Q115" s="242">
        <f>(SUM('1.  LRAMVA Summary'!L$53:L$70)+SUM('1.  LRAMVA Summary'!L$71:L$72)*(MONTH($E115)-1)/12)*$H115</f>
        <v>0</v>
      </c>
      <c r="R115" s="242">
        <f>(SUM('1.  LRAMVA Summary'!M$53:M$70)+SUM('1.  LRAMVA Summary'!M$71:M$72)*(MONTH($E115)-1)/12)*$H115</f>
        <v>0</v>
      </c>
      <c r="S115" s="242">
        <f>(SUM('1.  LRAMVA Summary'!N$53:N$70)+SUM('1.  LRAMVA Summary'!N$71:N$72)*(MONTH($E115)-1)/12)*$H115</f>
        <v>0</v>
      </c>
      <c r="T115" s="242">
        <f>(SUM('1.  LRAMVA Summary'!O$53:O$70)+SUM('1.  LRAMVA Summary'!O$71:O$72)*(MONTH($E115)-1)/12)*$H115</f>
        <v>0</v>
      </c>
      <c r="U115" s="242">
        <f>(SUM('1.  LRAMVA Summary'!P$53:P$70)+SUM('1.  LRAMVA Summary'!P$71:P$72)*(MONTH($E115)-1)/12)*$H115</f>
        <v>0</v>
      </c>
      <c r="V115" s="242">
        <f>(SUM('1.  LRAMVA Summary'!Q$53:Q$70)+SUM('1.  LRAMVA Summary'!Q$71:Q$72)*(MONTH($E115)-1)/12)*$H115</f>
        <v>0</v>
      </c>
      <c r="W115" s="243">
        <f t="shared" si="42"/>
        <v>3249.1528514577667</v>
      </c>
      <c r="Y115" s="12"/>
      <c r="Z115" s="12"/>
      <c r="AA115" s="12"/>
      <c r="AB115" s="12"/>
      <c r="AC115" s="12"/>
      <c r="AD115" s="12"/>
      <c r="AE115" s="12"/>
      <c r="AF115" s="12"/>
      <c r="AG115" s="12"/>
      <c r="AH115" s="12"/>
      <c r="AI115" s="12"/>
      <c r="AJ115" s="12"/>
      <c r="AK115" s="12"/>
      <c r="AL115" s="12"/>
      <c r="AM115" s="12"/>
      <c r="AN115" s="12"/>
      <c r="AO115" s="12"/>
      <c r="AP115" s="12"/>
      <c r="AQ115" s="12"/>
      <c r="AR115" s="12"/>
      <c r="AS115" s="12"/>
    </row>
    <row r="116" spans="2:45" s="9" customFormat="1">
      <c r="B116" s="67"/>
      <c r="E116" s="226">
        <v>43070</v>
      </c>
      <c r="F116" s="226" t="s">
        <v>185</v>
      </c>
      <c r="G116" s="227" t="s">
        <v>69</v>
      </c>
      <c r="H116" s="252">
        <f t="shared" si="45"/>
        <v>1.25E-3</v>
      </c>
      <c r="I116" s="242">
        <f>(SUM('1.  LRAMVA Summary'!D$53:D$70)+SUM('1.  LRAMVA Summary'!D$71:D$72)*(MONTH($E116)-1)/12)*$H116</f>
        <v>2047.8845958985332</v>
      </c>
      <c r="J116" s="242">
        <f>(SUM('1.  LRAMVA Summary'!E$53:E$70)+SUM('1.  LRAMVA Summary'!E$71:E$72)*(MONTH($E116)-1)/12)*$H116</f>
        <v>259.41316301200038</v>
      </c>
      <c r="K116" s="242">
        <f>(SUM('1.  LRAMVA Summary'!F$53:F$70)+SUM('1.  LRAMVA Summary'!F$71:F$72)*(MONTH($E116)-1)/12)*$H116</f>
        <v>1021.1116944440848</v>
      </c>
      <c r="L116" s="242">
        <f>(SUM('1.  LRAMVA Summary'!G$53:G$70)+SUM('1.  LRAMVA Summary'!G$71:G$72)*(MONTH($E116)-1)/12)*$H116</f>
        <v>3.9733827778071311</v>
      </c>
      <c r="M116" s="242">
        <f>(SUM('1.  LRAMVA Summary'!H$53:H$70)+SUM('1.  LRAMVA Summary'!H$71:H$72)*(MONTH($E116)-1)/12)*$H116</f>
        <v>0</v>
      </c>
      <c r="N116" s="242">
        <f>(SUM('1.  LRAMVA Summary'!I$53:I$70)+SUM('1.  LRAMVA Summary'!I$71:I$72)*(MONTH($E116)-1)/12)*$H116</f>
        <v>0</v>
      </c>
      <c r="O116" s="242">
        <v>253.10815322980778</v>
      </c>
      <c r="P116" s="242">
        <f>(SUM('1.  LRAMVA Summary'!K$53:K$70)+SUM('1.  LRAMVA Summary'!K$71:K$72)*(MONTH($E116)-1)/12)*$H116</f>
        <v>0</v>
      </c>
      <c r="Q116" s="242">
        <f>(SUM('1.  LRAMVA Summary'!L$53:L$70)+SUM('1.  LRAMVA Summary'!L$71:L$72)*(MONTH($E116)-1)/12)*$H116</f>
        <v>0</v>
      </c>
      <c r="R116" s="242">
        <f>(SUM('1.  LRAMVA Summary'!M$53:M$70)+SUM('1.  LRAMVA Summary'!M$71:M$72)*(MONTH($E116)-1)/12)*$H116</f>
        <v>0</v>
      </c>
      <c r="S116" s="242">
        <f>(SUM('1.  LRAMVA Summary'!N$53:N$70)+SUM('1.  LRAMVA Summary'!N$71:N$72)*(MONTH($E116)-1)/12)*$H116</f>
        <v>0</v>
      </c>
      <c r="T116" s="242">
        <f>(SUM('1.  LRAMVA Summary'!O$53:O$70)+SUM('1.  LRAMVA Summary'!O$71:O$72)*(MONTH($E116)-1)/12)*$H116</f>
        <v>0</v>
      </c>
      <c r="U116" s="242">
        <f>(SUM('1.  LRAMVA Summary'!P$53:P$70)+SUM('1.  LRAMVA Summary'!P$71:P$72)*(MONTH($E116)-1)/12)*$H116</f>
        <v>0</v>
      </c>
      <c r="V116" s="242">
        <f>(SUM('1.  LRAMVA Summary'!Q$53:Q$70)+SUM('1.  LRAMVA Summary'!Q$71:Q$72)*(MONTH($E116)-1)/12)*$H116</f>
        <v>0</v>
      </c>
      <c r="W116" s="243">
        <f t="shared" si="42"/>
        <v>3585.4909893622334</v>
      </c>
      <c r="Y116" s="12"/>
      <c r="Z116" s="12"/>
      <c r="AA116" s="12"/>
      <c r="AB116" s="12"/>
      <c r="AC116" s="12"/>
      <c r="AD116" s="12"/>
      <c r="AE116" s="12"/>
      <c r="AF116" s="12"/>
      <c r="AG116" s="12"/>
      <c r="AH116" s="12"/>
      <c r="AI116" s="12"/>
      <c r="AJ116" s="12"/>
      <c r="AK116" s="12"/>
      <c r="AL116" s="12"/>
      <c r="AM116" s="12"/>
      <c r="AN116" s="12"/>
      <c r="AO116" s="12"/>
      <c r="AP116" s="12"/>
      <c r="AQ116" s="12"/>
      <c r="AR116" s="12"/>
      <c r="AS116" s="12"/>
    </row>
    <row r="117" spans="2:45" s="9" customFormat="1" ht="15" thickBot="1">
      <c r="B117" s="67"/>
      <c r="E117" s="228" t="s">
        <v>473</v>
      </c>
      <c r="F117" s="228"/>
      <c r="G117" s="229"/>
      <c r="H117" s="230"/>
      <c r="I117" s="231">
        <f>SUM(I104:I116)</f>
        <v>10500.06283715248</v>
      </c>
      <c r="J117" s="231">
        <f>SUM(J104:J116)</f>
        <v>1330.0820358069836</v>
      </c>
      <c r="K117" s="231">
        <f t="shared" ref="K117:O117" si="46">SUM(K104:K116)</f>
        <v>5235.5181424223974</v>
      </c>
      <c r="L117" s="231">
        <f t="shared" si="46"/>
        <v>20.372617151665658</v>
      </c>
      <c r="M117" s="231">
        <f t="shared" si="46"/>
        <v>0</v>
      </c>
      <c r="N117" s="231">
        <f t="shared" si="46"/>
        <v>0</v>
      </c>
      <c r="O117" s="231">
        <f t="shared" si="46"/>
        <v>1250.1286838374053</v>
      </c>
      <c r="P117" s="231">
        <f t="shared" ref="P117:V117" si="47">SUM(P104:P116)</f>
        <v>0</v>
      </c>
      <c r="Q117" s="231">
        <f t="shared" si="47"/>
        <v>0</v>
      </c>
      <c r="R117" s="231">
        <f t="shared" si="47"/>
        <v>0</v>
      </c>
      <c r="S117" s="231">
        <f t="shared" si="47"/>
        <v>0</v>
      </c>
      <c r="T117" s="231">
        <f t="shared" si="47"/>
        <v>0</v>
      </c>
      <c r="U117" s="231">
        <f t="shared" si="47"/>
        <v>0</v>
      </c>
      <c r="V117" s="231">
        <f t="shared" si="47"/>
        <v>0</v>
      </c>
      <c r="W117" s="231">
        <f>SUM(W104:W116)</f>
        <v>18336.16431637093</v>
      </c>
      <c r="Y117" s="12"/>
      <c r="Z117" s="12"/>
      <c r="AA117" s="12"/>
      <c r="AB117" s="12"/>
      <c r="AC117" s="12"/>
      <c r="AD117" s="12"/>
      <c r="AE117" s="12"/>
      <c r="AF117" s="12"/>
      <c r="AG117" s="12"/>
      <c r="AH117" s="12"/>
      <c r="AI117" s="12"/>
      <c r="AJ117" s="12"/>
      <c r="AK117" s="12"/>
      <c r="AL117" s="12"/>
      <c r="AM117" s="12"/>
      <c r="AN117" s="12"/>
      <c r="AO117" s="12"/>
      <c r="AP117" s="12"/>
      <c r="AQ117" s="12"/>
      <c r="AR117" s="12"/>
      <c r="AS117" s="12"/>
    </row>
    <row r="118" spans="2:45" s="9" customFormat="1" ht="15" thickTop="1">
      <c r="B118" s="67"/>
      <c r="E118" s="232" t="s">
        <v>67</v>
      </c>
      <c r="F118" s="232"/>
      <c r="G118" s="233"/>
      <c r="H118" s="234"/>
      <c r="I118" s="235"/>
      <c r="J118" s="235"/>
      <c r="K118" s="235"/>
      <c r="L118" s="235"/>
      <c r="M118" s="235"/>
      <c r="N118" s="235"/>
      <c r="O118" s="235"/>
      <c r="P118" s="235"/>
      <c r="Q118" s="235"/>
      <c r="R118" s="235"/>
      <c r="S118" s="235"/>
      <c r="T118" s="235"/>
      <c r="U118" s="235"/>
      <c r="V118" s="235"/>
      <c r="W118" s="236"/>
      <c r="Y118" s="12"/>
      <c r="Z118" s="12"/>
      <c r="AA118" s="12"/>
      <c r="AB118" s="12"/>
      <c r="AC118" s="12"/>
      <c r="AD118" s="12"/>
      <c r="AE118" s="12"/>
      <c r="AF118" s="12"/>
      <c r="AG118" s="12"/>
      <c r="AH118" s="12"/>
      <c r="AI118" s="12"/>
      <c r="AJ118" s="12"/>
      <c r="AK118" s="12"/>
      <c r="AL118" s="12"/>
      <c r="AM118" s="12"/>
      <c r="AN118" s="12"/>
      <c r="AO118" s="12"/>
      <c r="AP118" s="12"/>
      <c r="AQ118" s="12"/>
      <c r="AR118" s="12"/>
      <c r="AS118" s="12"/>
    </row>
    <row r="119" spans="2:45" s="9" customFormat="1">
      <c r="B119" s="67"/>
      <c r="E119" s="237" t="s">
        <v>436</v>
      </c>
      <c r="F119" s="237"/>
      <c r="G119" s="238"/>
      <c r="H119" s="239"/>
      <c r="I119" s="240">
        <f>I117+I118</f>
        <v>10500.06283715248</v>
      </c>
      <c r="J119" s="240">
        <f t="shared" ref="J119" si="48">J117+J118</f>
        <v>1330.0820358069836</v>
      </c>
      <c r="K119" s="240">
        <f t="shared" ref="K119" si="49">K117+K118</f>
        <v>5235.5181424223974</v>
      </c>
      <c r="L119" s="240">
        <f t="shared" ref="L119" si="50">L117+L118</f>
        <v>20.372617151665658</v>
      </c>
      <c r="M119" s="240">
        <f t="shared" ref="M119" si="51">M117+M118</f>
        <v>0</v>
      </c>
      <c r="N119" s="240">
        <f t="shared" ref="N119" si="52">N117+N118</f>
        <v>0</v>
      </c>
      <c r="O119" s="240">
        <f t="shared" ref="O119:V119" si="53">O117+O118</f>
        <v>1250.1286838374053</v>
      </c>
      <c r="P119" s="240">
        <f t="shared" si="53"/>
        <v>0</v>
      </c>
      <c r="Q119" s="240">
        <f t="shared" si="53"/>
        <v>0</v>
      </c>
      <c r="R119" s="240">
        <f t="shared" si="53"/>
        <v>0</v>
      </c>
      <c r="S119" s="240">
        <f t="shared" si="53"/>
        <v>0</v>
      </c>
      <c r="T119" s="240">
        <f t="shared" si="53"/>
        <v>0</v>
      </c>
      <c r="U119" s="240">
        <f t="shared" si="53"/>
        <v>0</v>
      </c>
      <c r="V119" s="240">
        <f t="shared" si="53"/>
        <v>0</v>
      </c>
      <c r="W119" s="240">
        <f t="shared" ref="W119" si="54">W117+W118</f>
        <v>18336.16431637093</v>
      </c>
      <c r="Y119" s="12"/>
      <c r="Z119" s="12"/>
      <c r="AA119" s="12"/>
      <c r="AB119" s="12"/>
      <c r="AC119" s="12"/>
      <c r="AD119" s="12"/>
      <c r="AE119" s="12"/>
      <c r="AF119" s="12"/>
      <c r="AG119" s="12"/>
      <c r="AH119" s="12"/>
      <c r="AI119" s="12"/>
      <c r="AJ119" s="12"/>
      <c r="AK119" s="12"/>
      <c r="AL119" s="12"/>
      <c r="AM119" s="12"/>
      <c r="AN119" s="12"/>
      <c r="AO119" s="12"/>
      <c r="AP119" s="12"/>
      <c r="AQ119" s="12"/>
      <c r="AR119" s="12"/>
      <c r="AS119" s="12"/>
    </row>
    <row r="120" spans="2:45" s="9" customFormat="1">
      <c r="B120" s="67"/>
      <c r="E120" s="226">
        <v>43101</v>
      </c>
      <c r="F120" s="226" t="s">
        <v>186</v>
      </c>
      <c r="G120" s="227" t="s">
        <v>65</v>
      </c>
      <c r="H120" s="252">
        <f>$C$43/12</f>
        <v>1.25E-3</v>
      </c>
      <c r="I120" s="242">
        <f>(SUM('1.  LRAMVA Summary'!D$53:D$73)+SUM('1.  LRAMVA Summary'!D$74:D$75)*(MONTH($E120)-1)/12)*$H120</f>
        <v>2234.0559227983999</v>
      </c>
      <c r="J120" s="242">
        <f>(SUM('1.  LRAMVA Summary'!E$53:E$73)+SUM('1.  LRAMVA Summary'!E$74:E$75)*(MONTH($E120)-1)/12)*$H120</f>
        <v>282.99617783127314</v>
      </c>
      <c r="K120" s="242">
        <f>(SUM('1.  LRAMVA Summary'!F$53:F$73)+SUM('1.  LRAMVA Summary'!F$74:F$75)*(MONTH($E120)-1)/12)*$H120</f>
        <v>1113.940030302638</v>
      </c>
      <c r="L120" s="242">
        <f>(SUM('1.  LRAMVA Summary'!G$53:G$73)+SUM('1.  LRAMVA Summary'!G$74:G$75)*(MONTH($E120)-1)/12)*$H120</f>
        <v>4.3345993939714162</v>
      </c>
      <c r="M120" s="242">
        <f>(SUM('1.  LRAMVA Summary'!H$53:H$73)+SUM('1.  LRAMVA Summary'!H$74:H$75)*(MONTH($E120)-1)/12)*$H120</f>
        <v>0</v>
      </c>
      <c r="N120" s="242">
        <f>(SUM('1.  LRAMVA Summary'!I$53:I$73)+SUM('1.  LRAMVA Summary'!I$74:I$75)*(MONTH($E120)-1)/12)*$H120</f>
        <v>0</v>
      </c>
      <c r="O120" s="242">
        <v>281.1184069374923</v>
      </c>
      <c r="P120" s="242">
        <f>(SUM('1.  LRAMVA Summary'!K$53:K$73)+SUM('1.  LRAMVA Summary'!K$74:K$75)*(MONTH($E120)-1)/12)*$H120</f>
        <v>0</v>
      </c>
      <c r="Q120" s="242">
        <f>(SUM('1.  LRAMVA Summary'!L$53:L$73)+SUM('1.  LRAMVA Summary'!L$74:L$75)*(MONTH($E120)-1)/12)*$H120</f>
        <v>0</v>
      </c>
      <c r="R120" s="242">
        <f>(SUM('1.  LRAMVA Summary'!M$53:M$73)+SUM('1.  LRAMVA Summary'!M$74:M$75)*(MONTH($E120)-1)/12)*$H120</f>
        <v>0</v>
      </c>
      <c r="S120" s="242">
        <f>(SUM('1.  LRAMVA Summary'!N$53:N$73)+SUM('1.  LRAMVA Summary'!N$74:N$75)*(MONTH($E120)-1)/12)*$H120</f>
        <v>0</v>
      </c>
      <c r="T120" s="242">
        <f>(SUM('1.  LRAMVA Summary'!O$53:O$73)+SUM('1.  LRAMVA Summary'!O$74:O$75)*(MONTH($E120)-1)/12)*$H120</f>
        <v>0</v>
      </c>
      <c r="U120" s="242">
        <f>(SUM('1.  LRAMVA Summary'!P$53:P$73)+SUM('1.  LRAMVA Summary'!P$74:P$75)*(MONTH($E120)-1)/12)*$H120</f>
        <v>0</v>
      </c>
      <c r="V120" s="242">
        <f>(SUM('1.  LRAMVA Summary'!Q$53:Q$73)+SUM('1.  LRAMVA Summary'!Q$74:Q$75)*(MONTH($E120)-1)/12)*$H120</f>
        <v>0</v>
      </c>
      <c r="W120" s="243">
        <f>SUM(I120:V120)</f>
        <v>3916.4451372637745</v>
      </c>
      <c r="Y120" s="12"/>
      <c r="Z120" s="12"/>
      <c r="AA120" s="12"/>
      <c r="AB120" s="12"/>
      <c r="AC120" s="12"/>
      <c r="AD120" s="12"/>
      <c r="AE120" s="12"/>
      <c r="AF120" s="12"/>
      <c r="AG120" s="12"/>
      <c r="AH120" s="12"/>
      <c r="AI120" s="12"/>
      <c r="AJ120" s="12"/>
      <c r="AK120" s="12"/>
      <c r="AL120" s="12"/>
      <c r="AM120" s="12"/>
      <c r="AN120" s="12"/>
      <c r="AO120" s="12"/>
      <c r="AP120" s="12"/>
      <c r="AQ120" s="12"/>
      <c r="AR120" s="12"/>
      <c r="AS120" s="12"/>
    </row>
    <row r="121" spans="2:45" s="9" customFormat="1">
      <c r="B121" s="67"/>
      <c r="E121" s="226">
        <v>43132</v>
      </c>
      <c r="F121" s="226" t="s">
        <v>186</v>
      </c>
      <c r="G121" s="227" t="s">
        <v>65</v>
      </c>
      <c r="H121" s="252">
        <f t="shared" ref="H121:H122" si="55">$C$43/12</f>
        <v>1.25E-3</v>
      </c>
      <c r="I121" s="242">
        <f>(SUM('1.  LRAMVA Summary'!D$53:D$73)+SUM('1.  LRAMVA Summary'!D$74:D$75)*(MONTH($E121)-1)/12)*$H121</f>
        <v>2234.0559227983999</v>
      </c>
      <c r="J121" s="242">
        <f>(SUM('1.  LRAMVA Summary'!E$53:E$73)+SUM('1.  LRAMVA Summary'!E$74:E$75)*(MONTH($E121)-1)/12)*$H121</f>
        <v>282.99617783127314</v>
      </c>
      <c r="K121" s="242">
        <f>(SUM('1.  LRAMVA Summary'!F$53:F$73)+SUM('1.  LRAMVA Summary'!F$74:F$75)*(MONTH($E121)-1)/12)*$H121</f>
        <v>1113.940030302638</v>
      </c>
      <c r="L121" s="242">
        <f>(SUM('1.  LRAMVA Summary'!G$53:G$73)+SUM('1.  LRAMVA Summary'!G$74:G$75)*(MONTH($E121)-1)/12)*$H121</f>
        <v>4.3345993939714162</v>
      </c>
      <c r="M121" s="242">
        <f>(SUM('1.  LRAMVA Summary'!H$53:H$73)+SUM('1.  LRAMVA Summary'!H$74:H$75)*(MONTH($E121)-1)/12)*$H121</f>
        <v>0</v>
      </c>
      <c r="N121" s="242">
        <f>(SUM('1.  LRAMVA Summary'!I$53:I$73)+SUM('1.  LRAMVA Summary'!I$74:I$75)*(MONTH($E121)-1)/12)*$H121</f>
        <v>0</v>
      </c>
      <c r="O121" s="242">
        <v>253.91339981450918</v>
      </c>
      <c r="P121" s="242">
        <f>(SUM('1.  LRAMVA Summary'!K$53:K$73)+SUM('1.  LRAMVA Summary'!K$74:K$75)*(MONTH($E121)-1)/12)*$H121</f>
        <v>0</v>
      </c>
      <c r="Q121" s="242">
        <f>(SUM('1.  LRAMVA Summary'!L$53:L$73)+SUM('1.  LRAMVA Summary'!L$74:L$75)*(MONTH($E121)-1)/12)*$H121</f>
        <v>0</v>
      </c>
      <c r="R121" s="242">
        <f>(SUM('1.  LRAMVA Summary'!M$53:M$73)+SUM('1.  LRAMVA Summary'!M$74:M$75)*(MONTH($E121)-1)/12)*$H121</f>
        <v>0</v>
      </c>
      <c r="S121" s="242">
        <f>(SUM('1.  LRAMVA Summary'!N$53:N$73)+SUM('1.  LRAMVA Summary'!N$74:N$75)*(MONTH($E121)-1)/12)*$H121</f>
        <v>0</v>
      </c>
      <c r="T121" s="242">
        <f>(SUM('1.  LRAMVA Summary'!O$53:O$73)+SUM('1.  LRAMVA Summary'!O$74:O$75)*(MONTH($E121)-1)/12)*$H121</f>
        <v>0</v>
      </c>
      <c r="U121" s="242">
        <f>(SUM('1.  LRAMVA Summary'!P$53:P$73)+SUM('1.  LRAMVA Summary'!P$74:P$75)*(MONTH($E121)-1)/12)*$H121</f>
        <v>0</v>
      </c>
      <c r="V121" s="242">
        <f>(SUM('1.  LRAMVA Summary'!Q$53:Q$73)+SUM('1.  LRAMVA Summary'!Q$74:Q$75)*(MONTH($E121)-1)/12)*$H121</f>
        <v>0</v>
      </c>
      <c r="W121" s="243">
        <f t="shared" ref="W121:W131" si="56">SUM(I121:V121)</f>
        <v>3889.2401301407917</v>
      </c>
      <c r="Y121" s="12"/>
      <c r="Z121" s="12"/>
      <c r="AA121" s="12"/>
      <c r="AB121" s="12"/>
      <c r="AC121" s="12"/>
      <c r="AD121" s="12"/>
      <c r="AE121" s="12"/>
      <c r="AF121" s="12"/>
      <c r="AG121" s="12"/>
      <c r="AH121" s="12"/>
      <c r="AI121" s="12"/>
      <c r="AJ121" s="12"/>
      <c r="AK121" s="12"/>
      <c r="AL121" s="12"/>
      <c r="AM121" s="12"/>
      <c r="AN121" s="12"/>
      <c r="AO121" s="12"/>
      <c r="AP121" s="12"/>
      <c r="AQ121" s="12"/>
      <c r="AR121" s="12"/>
      <c r="AS121" s="12"/>
    </row>
    <row r="122" spans="2:45" s="9" customFormat="1">
      <c r="B122" s="67"/>
      <c r="E122" s="226">
        <v>43160</v>
      </c>
      <c r="F122" s="226" t="s">
        <v>186</v>
      </c>
      <c r="G122" s="227" t="s">
        <v>65</v>
      </c>
      <c r="H122" s="252">
        <f t="shared" si="55"/>
        <v>1.25E-3</v>
      </c>
      <c r="I122" s="242">
        <f>(SUM('1.  LRAMVA Summary'!D$53:D$73)+SUM('1.  LRAMVA Summary'!D$74:D$75)*(MONTH($E122)-1)/12)*$H122</f>
        <v>2234.0559227983999</v>
      </c>
      <c r="J122" s="242">
        <f>(SUM('1.  LRAMVA Summary'!E$53:E$73)+SUM('1.  LRAMVA Summary'!E$74:E$75)*(MONTH($E122)-1)/12)*$H122</f>
        <v>282.99617783127314</v>
      </c>
      <c r="K122" s="242">
        <f>(SUM('1.  LRAMVA Summary'!F$53:F$73)+SUM('1.  LRAMVA Summary'!F$74:F$75)*(MONTH($E122)-1)/12)*$H122</f>
        <v>1113.940030302638</v>
      </c>
      <c r="L122" s="242">
        <f>(SUM('1.  LRAMVA Summary'!G$53:G$73)+SUM('1.  LRAMVA Summary'!G$74:G$75)*(MONTH($E122)-1)/12)*$H122</f>
        <v>4.3345993939714162</v>
      </c>
      <c r="M122" s="242">
        <f>(SUM('1.  LRAMVA Summary'!H$53:H$73)+SUM('1.  LRAMVA Summary'!H$74:H$75)*(MONTH($E122)-1)/12)*$H122</f>
        <v>0</v>
      </c>
      <c r="N122" s="242">
        <f>(SUM('1.  LRAMVA Summary'!I$53:I$73)+SUM('1.  LRAMVA Summary'!I$74:I$75)*(MONTH($E122)-1)/12)*$H122</f>
        <v>0</v>
      </c>
      <c r="O122" s="242">
        <v>281.1184069374923</v>
      </c>
      <c r="P122" s="242">
        <f>(SUM('1.  LRAMVA Summary'!K$53:K$73)+SUM('1.  LRAMVA Summary'!K$74:K$75)*(MONTH($E122)-1)/12)*$H122</f>
        <v>0</v>
      </c>
      <c r="Q122" s="242">
        <f>(SUM('1.  LRAMVA Summary'!L$53:L$73)+SUM('1.  LRAMVA Summary'!L$74:L$75)*(MONTH($E122)-1)/12)*$H122</f>
        <v>0</v>
      </c>
      <c r="R122" s="242">
        <f>(SUM('1.  LRAMVA Summary'!M$53:M$73)+SUM('1.  LRAMVA Summary'!M$74:M$75)*(MONTH($E122)-1)/12)*$H122</f>
        <v>0</v>
      </c>
      <c r="S122" s="242">
        <f>(SUM('1.  LRAMVA Summary'!N$53:N$73)+SUM('1.  LRAMVA Summary'!N$74:N$75)*(MONTH($E122)-1)/12)*$H122</f>
        <v>0</v>
      </c>
      <c r="T122" s="242">
        <f>(SUM('1.  LRAMVA Summary'!O$53:O$73)+SUM('1.  LRAMVA Summary'!O$74:O$75)*(MONTH($E122)-1)/12)*$H122</f>
        <v>0</v>
      </c>
      <c r="U122" s="242">
        <f>(SUM('1.  LRAMVA Summary'!P$53:P$73)+SUM('1.  LRAMVA Summary'!P$74:P$75)*(MONTH($E122)-1)/12)*$H122</f>
        <v>0</v>
      </c>
      <c r="V122" s="242">
        <f>(SUM('1.  LRAMVA Summary'!Q$53:Q$73)+SUM('1.  LRAMVA Summary'!Q$74:Q$75)*(MONTH($E122)-1)/12)*$H122</f>
        <v>0</v>
      </c>
      <c r="W122" s="243">
        <f t="shared" si="56"/>
        <v>3916.4451372637745</v>
      </c>
      <c r="Y122" s="12"/>
      <c r="Z122" s="12"/>
      <c r="AA122" s="12"/>
      <c r="AB122" s="12"/>
      <c r="AC122" s="12"/>
      <c r="AD122" s="12"/>
      <c r="AE122" s="12"/>
      <c r="AF122" s="12"/>
      <c r="AG122" s="12"/>
      <c r="AH122" s="12"/>
      <c r="AI122" s="12"/>
      <c r="AJ122" s="12"/>
      <c r="AK122" s="12"/>
      <c r="AL122" s="12"/>
      <c r="AM122" s="12"/>
      <c r="AN122" s="12"/>
      <c r="AO122" s="12"/>
      <c r="AP122" s="12"/>
      <c r="AQ122" s="12"/>
      <c r="AR122" s="12"/>
      <c r="AS122" s="12"/>
    </row>
    <row r="123" spans="2:45" s="8" customFormat="1">
      <c r="B123" s="251"/>
      <c r="E123" s="226">
        <v>43191</v>
      </c>
      <c r="F123" s="226" t="s">
        <v>186</v>
      </c>
      <c r="G123" s="227" t="s">
        <v>66</v>
      </c>
      <c r="H123" s="252">
        <f>$C$44/12</f>
        <v>1.575E-3</v>
      </c>
      <c r="I123" s="242">
        <f>(SUM('1.  LRAMVA Summary'!D$53:D$73)+SUM('1.  LRAMVA Summary'!D$74:D$75)*(MONTH($E123)-1)/12)*$H123</f>
        <v>2814.910462725984</v>
      </c>
      <c r="J123" s="242">
        <f>(SUM('1.  LRAMVA Summary'!E$53:E$73)+SUM('1.  LRAMVA Summary'!E$74:E$75)*(MONTH($E123)-1)/12)*$H123</f>
        <v>356.57518406740417</v>
      </c>
      <c r="K123" s="242">
        <f>(SUM('1.  LRAMVA Summary'!F$53:F$73)+SUM('1.  LRAMVA Summary'!F$74:F$75)*(MONTH($E123)-1)/12)*$H123</f>
        <v>1403.5644381813238</v>
      </c>
      <c r="L123" s="242">
        <f>(SUM('1.  LRAMVA Summary'!G$53:G$73)+SUM('1.  LRAMVA Summary'!G$74:G$75)*(MONTH($E123)-1)/12)*$H123</f>
        <v>5.4615952364039844</v>
      </c>
      <c r="M123" s="242">
        <f>(SUM('1.  LRAMVA Summary'!H$53:H$73)+SUM('1.  LRAMVA Summary'!H$74:H$75)*(MONTH($E123)-1)/12)*$H123</f>
        <v>0</v>
      </c>
      <c r="N123" s="242">
        <f>(SUM('1.  LRAMVA Summary'!I$53:I$73)+SUM('1.  LRAMVA Summary'!I$74:I$75)*(MONTH($E123)-1)/12)*$H123</f>
        <v>0</v>
      </c>
      <c r="O123" s="242">
        <v>342.78308974958736</v>
      </c>
      <c r="P123" s="242">
        <f>(SUM('1.  LRAMVA Summary'!K$53:K$73)+SUM('1.  LRAMVA Summary'!K$74:K$75)*(MONTH($E123)-1)/12)*$H123</f>
        <v>0</v>
      </c>
      <c r="Q123" s="242">
        <f>(SUM('1.  LRAMVA Summary'!L$53:L$73)+SUM('1.  LRAMVA Summary'!L$74:L$75)*(MONTH($E123)-1)/12)*$H123</f>
        <v>0</v>
      </c>
      <c r="R123" s="242">
        <f>(SUM('1.  LRAMVA Summary'!M$53:M$73)+SUM('1.  LRAMVA Summary'!M$74:M$75)*(MONTH($E123)-1)/12)*$H123</f>
        <v>0</v>
      </c>
      <c r="S123" s="242">
        <f>(SUM('1.  LRAMVA Summary'!N$53:N$73)+SUM('1.  LRAMVA Summary'!N$74:N$75)*(MONTH($E123)-1)/12)*$H123</f>
        <v>0</v>
      </c>
      <c r="T123" s="242">
        <f>(SUM('1.  LRAMVA Summary'!O$53:O$73)+SUM('1.  LRAMVA Summary'!O$74:O$75)*(MONTH($E123)-1)/12)*$H123</f>
        <v>0</v>
      </c>
      <c r="U123" s="242">
        <f>(SUM('1.  LRAMVA Summary'!P$53:P$73)+SUM('1.  LRAMVA Summary'!P$74:P$75)*(MONTH($E123)-1)/12)*$H123</f>
        <v>0</v>
      </c>
      <c r="V123" s="242">
        <f>(SUM('1.  LRAMVA Summary'!Q$53:Q$73)+SUM('1.  LRAMVA Summary'!Q$74:Q$75)*(MONTH($E123)-1)/12)*$H123</f>
        <v>0</v>
      </c>
      <c r="W123" s="243">
        <f t="shared" si="56"/>
        <v>4923.294769960703</v>
      </c>
      <c r="Y123" s="12"/>
      <c r="Z123" s="12"/>
      <c r="AA123" s="12"/>
      <c r="AB123" s="12"/>
      <c r="AC123" s="12"/>
      <c r="AD123" s="12"/>
      <c r="AE123" s="12"/>
      <c r="AF123" s="12"/>
      <c r="AG123" s="12"/>
      <c r="AH123" s="12"/>
      <c r="AI123" s="12"/>
      <c r="AJ123" s="12"/>
      <c r="AK123" s="12"/>
      <c r="AL123" s="12"/>
      <c r="AM123" s="12"/>
      <c r="AN123" s="12"/>
      <c r="AO123" s="12"/>
      <c r="AP123" s="12"/>
      <c r="AQ123" s="12"/>
      <c r="AR123" s="12"/>
      <c r="AS123" s="12"/>
    </row>
    <row r="124" spans="2:45" s="9" customFormat="1">
      <c r="B124" s="67"/>
      <c r="E124" s="226">
        <v>43221</v>
      </c>
      <c r="F124" s="226" t="s">
        <v>186</v>
      </c>
      <c r="G124" s="227" t="s">
        <v>66</v>
      </c>
      <c r="H124" s="252">
        <f t="shared" ref="H124:H125" si="57">$C$44/12</f>
        <v>1.575E-3</v>
      </c>
      <c r="I124" s="242">
        <f>(SUM('1.  LRAMVA Summary'!D$53:D$73)+SUM('1.  LRAMVA Summary'!D$74:D$75)*(MONTH($E124)-1)/12)*$H124</f>
        <v>2814.910462725984</v>
      </c>
      <c r="J124" s="242">
        <f>(SUM('1.  LRAMVA Summary'!E$53:E$73)+SUM('1.  LRAMVA Summary'!E$74:E$75)*(MONTH($E124)-1)/12)*$H124</f>
        <v>356.57518406740417</v>
      </c>
      <c r="K124" s="242">
        <f>(SUM('1.  LRAMVA Summary'!F$53:F$73)+SUM('1.  LRAMVA Summary'!F$74:F$75)*(MONTH($E124)-1)/12)*$H124</f>
        <v>1403.5644381813238</v>
      </c>
      <c r="L124" s="242">
        <f>(SUM('1.  LRAMVA Summary'!G$53:G$73)+SUM('1.  LRAMVA Summary'!G$74:G$75)*(MONTH($E124)-1)/12)*$H124</f>
        <v>5.4615952364039844</v>
      </c>
      <c r="M124" s="242">
        <f>(SUM('1.  LRAMVA Summary'!H$53:H$73)+SUM('1.  LRAMVA Summary'!H$74:H$75)*(MONTH($E124)-1)/12)*$H124</f>
        <v>0</v>
      </c>
      <c r="N124" s="242">
        <f>(SUM('1.  LRAMVA Summary'!I$53:I$73)+SUM('1.  LRAMVA Summary'!I$74:I$75)*(MONTH($E124)-1)/12)*$H124</f>
        <v>0</v>
      </c>
      <c r="O124" s="242">
        <v>354.20919274124032</v>
      </c>
      <c r="P124" s="242">
        <f>(SUM('1.  LRAMVA Summary'!K$53:K$73)+SUM('1.  LRAMVA Summary'!K$74:K$75)*(MONTH($E124)-1)/12)*$H124</f>
        <v>0</v>
      </c>
      <c r="Q124" s="242">
        <f>(SUM('1.  LRAMVA Summary'!L$53:L$73)+SUM('1.  LRAMVA Summary'!L$74:L$75)*(MONTH($E124)-1)/12)*$H124</f>
        <v>0</v>
      </c>
      <c r="R124" s="242">
        <f>(SUM('1.  LRAMVA Summary'!M$53:M$73)+SUM('1.  LRAMVA Summary'!M$74:M$75)*(MONTH($E124)-1)/12)*$H124</f>
        <v>0</v>
      </c>
      <c r="S124" s="242">
        <f>(SUM('1.  LRAMVA Summary'!N$53:N$73)+SUM('1.  LRAMVA Summary'!N$74:N$75)*(MONTH($E124)-1)/12)*$H124</f>
        <v>0</v>
      </c>
      <c r="T124" s="242">
        <f>(SUM('1.  LRAMVA Summary'!O$53:O$73)+SUM('1.  LRAMVA Summary'!O$74:O$75)*(MONTH($E124)-1)/12)*$H124</f>
        <v>0</v>
      </c>
      <c r="U124" s="242">
        <f>(SUM('1.  LRAMVA Summary'!P$53:P$73)+SUM('1.  LRAMVA Summary'!P$74:P$75)*(MONTH($E124)-1)/12)*$H124</f>
        <v>0</v>
      </c>
      <c r="V124" s="242">
        <f>(SUM('1.  LRAMVA Summary'!Q$53:Q$73)+SUM('1.  LRAMVA Summary'!Q$74:Q$75)*(MONTH($E124)-1)/12)*$H124</f>
        <v>0</v>
      </c>
      <c r="W124" s="243">
        <f t="shared" si="56"/>
        <v>4934.7208729523563</v>
      </c>
      <c r="Y124" s="12"/>
      <c r="Z124" s="12"/>
      <c r="AA124" s="12"/>
      <c r="AB124" s="12"/>
      <c r="AC124" s="12"/>
      <c r="AD124" s="12"/>
      <c r="AE124" s="12"/>
      <c r="AF124" s="12"/>
      <c r="AG124" s="12"/>
      <c r="AH124" s="12"/>
      <c r="AI124" s="12"/>
      <c r="AJ124" s="12"/>
      <c r="AK124" s="12"/>
      <c r="AL124" s="12"/>
      <c r="AM124" s="12"/>
      <c r="AN124" s="12"/>
      <c r="AO124" s="12"/>
      <c r="AP124" s="12"/>
      <c r="AQ124" s="12"/>
      <c r="AR124" s="12"/>
      <c r="AS124" s="12"/>
    </row>
    <row r="125" spans="2:45" s="250" customFormat="1">
      <c r="B125" s="249"/>
      <c r="E125" s="226">
        <v>43252</v>
      </c>
      <c r="F125" s="226" t="s">
        <v>186</v>
      </c>
      <c r="G125" s="227" t="s">
        <v>66</v>
      </c>
      <c r="H125" s="252">
        <f t="shared" si="57"/>
        <v>1.575E-3</v>
      </c>
      <c r="I125" s="242">
        <f>(SUM('1.  LRAMVA Summary'!D$53:D$73)+SUM('1.  LRAMVA Summary'!D$74:D$75)*(MONTH($E125)-1)/12)*$H125</f>
        <v>2814.910462725984</v>
      </c>
      <c r="J125" s="242">
        <f>(SUM('1.  LRAMVA Summary'!E$53:E$73)+SUM('1.  LRAMVA Summary'!E$74:E$75)*(MONTH($E125)-1)/12)*$H125</f>
        <v>356.57518406740417</v>
      </c>
      <c r="K125" s="242">
        <f>(SUM('1.  LRAMVA Summary'!F$53:F$73)+SUM('1.  LRAMVA Summary'!F$74:F$75)*(MONTH($E125)-1)/12)*$H125</f>
        <v>1403.5644381813238</v>
      </c>
      <c r="L125" s="242">
        <f>(SUM('1.  LRAMVA Summary'!G$53:G$73)+SUM('1.  LRAMVA Summary'!G$74:G$75)*(MONTH($E125)-1)/12)*$H125</f>
        <v>5.4615952364039844</v>
      </c>
      <c r="M125" s="242">
        <f>(SUM('1.  LRAMVA Summary'!H$53:H$73)+SUM('1.  LRAMVA Summary'!H$74:H$75)*(MONTH($E125)-1)/12)*$H125</f>
        <v>0</v>
      </c>
      <c r="N125" s="242">
        <f>(SUM('1.  LRAMVA Summary'!I$53:I$73)+SUM('1.  LRAMVA Summary'!I$74:I$75)*(MONTH($E125)-1)/12)*$H125</f>
        <v>0</v>
      </c>
      <c r="O125" s="242">
        <v>342.78308974958736</v>
      </c>
      <c r="P125" s="242">
        <f>(SUM('1.  LRAMVA Summary'!K$53:K$73)+SUM('1.  LRAMVA Summary'!K$74:K$75)*(MONTH($E125)-1)/12)*$H125</f>
        <v>0</v>
      </c>
      <c r="Q125" s="242">
        <f>(SUM('1.  LRAMVA Summary'!L$53:L$73)+SUM('1.  LRAMVA Summary'!L$74:L$75)*(MONTH($E125)-1)/12)*$H125</f>
        <v>0</v>
      </c>
      <c r="R125" s="242">
        <f>(SUM('1.  LRAMVA Summary'!M$53:M$73)+SUM('1.  LRAMVA Summary'!M$74:M$75)*(MONTH($E125)-1)/12)*$H125</f>
        <v>0</v>
      </c>
      <c r="S125" s="242">
        <f>(SUM('1.  LRAMVA Summary'!N$53:N$73)+SUM('1.  LRAMVA Summary'!N$74:N$75)*(MONTH($E125)-1)/12)*$H125</f>
        <v>0</v>
      </c>
      <c r="T125" s="242">
        <f>(SUM('1.  LRAMVA Summary'!O$53:O$73)+SUM('1.  LRAMVA Summary'!O$74:O$75)*(MONTH($E125)-1)/12)*$H125</f>
        <v>0</v>
      </c>
      <c r="U125" s="242">
        <f>(SUM('1.  LRAMVA Summary'!P$53:P$73)+SUM('1.  LRAMVA Summary'!P$74:P$75)*(MONTH($E125)-1)/12)*$H125</f>
        <v>0</v>
      </c>
      <c r="V125" s="242">
        <f>(SUM('1.  LRAMVA Summary'!Q$53:Q$73)+SUM('1.  LRAMVA Summary'!Q$74:Q$75)*(MONTH($E125)-1)/12)*$H125</f>
        <v>0</v>
      </c>
      <c r="W125" s="243">
        <f t="shared" si="56"/>
        <v>4923.294769960703</v>
      </c>
      <c r="Y125" s="12"/>
      <c r="Z125" s="12"/>
      <c r="AA125" s="12"/>
      <c r="AB125" s="12"/>
      <c r="AC125" s="12"/>
      <c r="AD125" s="12"/>
      <c r="AE125" s="12"/>
      <c r="AF125" s="12"/>
      <c r="AG125" s="12"/>
      <c r="AH125" s="12"/>
      <c r="AI125" s="12"/>
      <c r="AJ125" s="12"/>
      <c r="AK125" s="12"/>
      <c r="AL125" s="12"/>
      <c r="AM125" s="12"/>
      <c r="AN125" s="12"/>
      <c r="AO125" s="12"/>
      <c r="AP125" s="12"/>
      <c r="AQ125" s="12"/>
      <c r="AR125" s="12"/>
      <c r="AS125" s="12"/>
    </row>
    <row r="126" spans="2:45" s="9" customFormat="1">
      <c r="B126" s="67"/>
      <c r="E126" s="226">
        <v>43282</v>
      </c>
      <c r="F126" s="226" t="s">
        <v>186</v>
      </c>
      <c r="G126" s="227" t="s">
        <v>68</v>
      </c>
      <c r="H126" s="252">
        <f>$C$45/12</f>
        <v>1.575E-3</v>
      </c>
      <c r="I126" s="242">
        <f>(SUM('1.  LRAMVA Summary'!D$53:D$73)+SUM('1.  LRAMVA Summary'!D$74:D$75)*(MONTH($E126)-1)/12)*$H126</f>
        <v>2814.910462725984</v>
      </c>
      <c r="J126" s="242">
        <f>(SUM('1.  LRAMVA Summary'!E$53:E$73)+SUM('1.  LRAMVA Summary'!E$74:E$75)*(MONTH($E126)-1)/12)*$H126</f>
        <v>356.57518406740417</v>
      </c>
      <c r="K126" s="242">
        <f>(SUM('1.  LRAMVA Summary'!F$53:F$73)+SUM('1.  LRAMVA Summary'!F$74:F$75)*(MONTH($E126)-1)/12)*$H126</f>
        <v>1403.5644381813238</v>
      </c>
      <c r="L126" s="242">
        <f>(SUM('1.  LRAMVA Summary'!G$53:G$73)+SUM('1.  LRAMVA Summary'!G$74:G$75)*(MONTH($E126)-1)/12)*$H126</f>
        <v>5.4615952364039844</v>
      </c>
      <c r="M126" s="242">
        <f>(SUM('1.  LRAMVA Summary'!H$53:H$73)+SUM('1.  LRAMVA Summary'!H$74:H$75)*(MONTH($E126)-1)/12)*$H126</f>
        <v>0</v>
      </c>
      <c r="N126" s="242">
        <f>(SUM('1.  LRAMVA Summary'!I$53:I$73)+SUM('1.  LRAMVA Summary'!I$74:I$75)*(MONTH($E126)-1)/12)*$H126</f>
        <v>0</v>
      </c>
      <c r="O126" s="242">
        <v>354.20919274124032</v>
      </c>
      <c r="P126" s="242">
        <f>(SUM('1.  LRAMVA Summary'!K$53:K$73)+SUM('1.  LRAMVA Summary'!K$74:K$75)*(MONTH($E126)-1)/12)*$H126</f>
        <v>0</v>
      </c>
      <c r="Q126" s="242">
        <f>(SUM('1.  LRAMVA Summary'!L$53:L$73)+SUM('1.  LRAMVA Summary'!L$74:L$75)*(MONTH($E126)-1)/12)*$H126</f>
        <v>0</v>
      </c>
      <c r="R126" s="242">
        <f>(SUM('1.  LRAMVA Summary'!M$53:M$73)+SUM('1.  LRAMVA Summary'!M$74:M$75)*(MONTH($E126)-1)/12)*$H126</f>
        <v>0</v>
      </c>
      <c r="S126" s="242">
        <f>(SUM('1.  LRAMVA Summary'!N$53:N$73)+SUM('1.  LRAMVA Summary'!N$74:N$75)*(MONTH($E126)-1)/12)*$H126</f>
        <v>0</v>
      </c>
      <c r="T126" s="242">
        <f>(SUM('1.  LRAMVA Summary'!O$53:O$73)+SUM('1.  LRAMVA Summary'!O$74:O$75)*(MONTH($E126)-1)/12)*$H126</f>
        <v>0</v>
      </c>
      <c r="U126" s="242">
        <f>(SUM('1.  LRAMVA Summary'!P$53:P$73)+SUM('1.  LRAMVA Summary'!P$74:P$75)*(MONTH($E126)-1)/12)*$H126</f>
        <v>0</v>
      </c>
      <c r="V126" s="242">
        <f>(SUM('1.  LRAMVA Summary'!Q$53:Q$73)+SUM('1.  LRAMVA Summary'!Q$74:Q$75)*(MONTH($E126)-1)/12)*$H126</f>
        <v>0</v>
      </c>
      <c r="W126" s="243">
        <f t="shared" si="56"/>
        <v>4934.7208729523563</v>
      </c>
      <c r="Y126" s="12"/>
      <c r="Z126" s="12"/>
      <c r="AA126" s="12"/>
      <c r="AB126" s="12"/>
      <c r="AC126" s="12"/>
      <c r="AD126" s="12"/>
      <c r="AE126" s="12"/>
      <c r="AF126" s="12"/>
      <c r="AG126" s="12"/>
      <c r="AH126" s="12"/>
      <c r="AI126" s="12"/>
      <c r="AJ126" s="12"/>
      <c r="AK126" s="12"/>
      <c r="AL126" s="12"/>
      <c r="AM126" s="12"/>
      <c r="AN126" s="12"/>
      <c r="AO126" s="12"/>
      <c r="AP126" s="12"/>
      <c r="AQ126" s="12"/>
      <c r="AR126" s="12"/>
      <c r="AS126" s="12"/>
    </row>
    <row r="127" spans="2:45" s="9" customFormat="1">
      <c r="B127" s="67"/>
      <c r="E127" s="226">
        <v>43313</v>
      </c>
      <c r="F127" s="226" t="s">
        <v>186</v>
      </c>
      <c r="G127" s="227" t="s">
        <v>68</v>
      </c>
      <c r="H127" s="252">
        <f t="shared" ref="H127:H128" si="58">$C$45/12</f>
        <v>1.575E-3</v>
      </c>
      <c r="I127" s="242">
        <f>(SUM('1.  LRAMVA Summary'!D$53:D$73)+SUM('1.  LRAMVA Summary'!D$74:D$75)*(MONTH($E127)-1)/12)*$H127</f>
        <v>2814.910462725984</v>
      </c>
      <c r="J127" s="242">
        <f>(SUM('1.  LRAMVA Summary'!E$53:E$73)+SUM('1.  LRAMVA Summary'!E$74:E$75)*(MONTH($E127)-1)/12)*$H127</f>
        <v>356.57518406740417</v>
      </c>
      <c r="K127" s="242">
        <f>(SUM('1.  LRAMVA Summary'!F$53:F$73)+SUM('1.  LRAMVA Summary'!F$74:F$75)*(MONTH($E127)-1)/12)*$H127</f>
        <v>1403.5644381813238</v>
      </c>
      <c r="L127" s="242">
        <f>(SUM('1.  LRAMVA Summary'!G$53:G$73)+SUM('1.  LRAMVA Summary'!G$74:G$75)*(MONTH($E127)-1)/12)*$H127</f>
        <v>5.4615952364039844</v>
      </c>
      <c r="M127" s="242">
        <f>(SUM('1.  LRAMVA Summary'!H$53:H$73)+SUM('1.  LRAMVA Summary'!H$74:H$75)*(MONTH($E127)-1)/12)*$H127</f>
        <v>0</v>
      </c>
      <c r="N127" s="242">
        <f>(SUM('1.  LRAMVA Summary'!I$53:I$73)+SUM('1.  LRAMVA Summary'!I$74:I$75)*(MONTH($E127)-1)/12)*$H127</f>
        <v>0</v>
      </c>
      <c r="O127" s="242">
        <v>354.20919274124032</v>
      </c>
      <c r="P127" s="242">
        <f>(SUM('1.  LRAMVA Summary'!K$53:K$73)+SUM('1.  LRAMVA Summary'!K$74:K$75)*(MONTH($E127)-1)/12)*$H127</f>
        <v>0</v>
      </c>
      <c r="Q127" s="242">
        <f>(SUM('1.  LRAMVA Summary'!L$53:L$73)+SUM('1.  LRAMVA Summary'!L$74:L$75)*(MONTH($E127)-1)/12)*$H127</f>
        <v>0</v>
      </c>
      <c r="R127" s="242">
        <f>(SUM('1.  LRAMVA Summary'!M$53:M$73)+SUM('1.  LRAMVA Summary'!M$74:M$75)*(MONTH($E127)-1)/12)*$H127</f>
        <v>0</v>
      </c>
      <c r="S127" s="242">
        <f>(SUM('1.  LRAMVA Summary'!N$53:N$73)+SUM('1.  LRAMVA Summary'!N$74:N$75)*(MONTH($E127)-1)/12)*$H127</f>
        <v>0</v>
      </c>
      <c r="T127" s="242">
        <f>(SUM('1.  LRAMVA Summary'!O$53:O$73)+SUM('1.  LRAMVA Summary'!O$74:O$75)*(MONTH($E127)-1)/12)*$H127</f>
        <v>0</v>
      </c>
      <c r="U127" s="242">
        <f>(SUM('1.  LRAMVA Summary'!P$53:P$73)+SUM('1.  LRAMVA Summary'!P$74:P$75)*(MONTH($E127)-1)/12)*$H127</f>
        <v>0</v>
      </c>
      <c r="V127" s="242">
        <f>(SUM('1.  LRAMVA Summary'!Q$53:Q$73)+SUM('1.  LRAMVA Summary'!Q$74:Q$75)*(MONTH($E127)-1)/12)*$H127</f>
        <v>0</v>
      </c>
      <c r="W127" s="243">
        <f t="shared" si="56"/>
        <v>4934.7208729523563</v>
      </c>
      <c r="Y127" s="12"/>
      <c r="Z127" s="12"/>
      <c r="AA127" s="12"/>
      <c r="AB127" s="12"/>
      <c r="AC127" s="12"/>
      <c r="AD127" s="12"/>
      <c r="AE127" s="12"/>
      <c r="AF127" s="12"/>
      <c r="AG127" s="12"/>
      <c r="AH127" s="12"/>
      <c r="AI127" s="12"/>
      <c r="AJ127" s="12"/>
      <c r="AK127" s="12"/>
      <c r="AL127" s="12"/>
      <c r="AM127" s="12"/>
      <c r="AN127" s="12"/>
      <c r="AO127" s="12"/>
      <c r="AP127" s="12"/>
      <c r="AQ127" s="12"/>
      <c r="AR127" s="12"/>
      <c r="AS127" s="12"/>
    </row>
    <row r="128" spans="2:45" s="9" customFormat="1">
      <c r="B128" s="67"/>
      <c r="E128" s="226">
        <v>43344</v>
      </c>
      <c r="F128" s="226" t="s">
        <v>186</v>
      </c>
      <c r="G128" s="227" t="s">
        <v>68</v>
      </c>
      <c r="H128" s="252">
        <f t="shared" si="58"/>
        <v>1.575E-3</v>
      </c>
      <c r="I128" s="242">
        <f>(SUM('1.  LRAMVA Summary'!D$53:D$73)+SUM('1.  LRAMVA Summary'!D$74:D$75)*(MONTH($E128)-1)/12)*$H128</f>
        <v>2814.910462725984</v>
      </c>
      <c r="J128" s="242">
        <f>(SUM('1.  LRAMVA Summary'!E$53:E$73)+SUM('1.  LRAMVA Summary'!E$74:E$75)*(MONTH($E128)-1)/12)*$H128</f>
        <v>356.57518406740417</v>
      </c>
      <c r="K128" s="242">
        <f>(SUM('1.  LRAMVA Summary'!F$53:F$73)+SUM('1.  LRAMVA Summary'!F$74:F$75)*(MONTH($E128)-1)/12)*$H128</f>
        <v>1403.5644381813238</v>
      </c>
      <c r="L128" s="242">
        <f>(SUM('1.  LRAMVA Summary'!G$53:G$73)+SUM('1.  LRAMVA Summary'!G$74:G$75)*(MONTH($E128)-1)/12)*$H128</f>
        <v>5.4615952364039844</v>
      </c>
      <c r="M128" s="242">
        <f>(SUM('1.  LRAMVA Summary'!H$53:H$73)+SUM('1.  LRAMVA Summary'!H$74:H$75)*(MONTH($E128)-1)/12)*$H128</f>
        <v>0</v>
      </c>
      <c r="N128" s="242">
        <f>(SUM('1.  LRAMVA Summary'!I$53:I$73)+SUM('1.  LRAMVA Summary'!I$74:I$75)*(MONTH($E128)-1)/12)*$H128</f>
        <v>0</v>
      </c>
      <c r="O128" s="242">
        <v>342.78308974958736</v>
      </c>
      <c r="P128" s="242">
        <f>(SUM('1.  LRAMVA Summary'!K$53:K$73)+SUM('1.  LRAMVA Summary'!K$74:K$75)*(MONTH($E128)-1)/12)*$H128</f>
        <v>0</v>
      </c>
      <c r="Q128" s="242">
        <f>(SUM('1.  LRAMVA Summary'!L$53:L$73)+SUM('1.  LRAMVA Summary'!L$74:L$75)*(MONTH($E128)-1)/12)*$H128</f>
        <v>0</v>
      </c>
      <c r="R128" s="242">
        <f>(SUM('1.  LRAMVA Summary'!M$53:M$73)+SUM('1.  LRAMVA Summary'!M$74:M$75)*(MONTH($E128)-1)/12)*$H128</f>
        <v>0</v>
      </c>
      <c r="S128" s="242">
        <f>(SUM('1.  LRAMVA Summary'!N$53:N$73)+SUM('1.  LRAMVA Summary'!N$74:N$75)*(MONTH($E128)-1)/12)*$H128</f>
        <v>0</v>
      </c>
      <c r="T128" s="242">
        <f>(SUM('1.  LRAMVA Summary'!O$53:O$73)+SUM('1.  LRAMVA Summary'!O$74:O$75)*(MONTH($E128)-1)/12)*$H128</f>
        <v>0</v>
      </c>
      <c r="U128" s="242">
        <f>(SUM('1.  LRAMVA Summary'!P$53:P$73)+SUM('1.  LRAMVA Summary'!P$74:P$75)*(MONTH($E128)-1)/12)*$H128</f>
        <v>0</v>
      </c>
      <c r="V128" s="242">
        <f>(SUM('1.  LRAMVA Summary'!Q$53:Q$73)+SUM('1.  LRAMVA Summary'!Q$74:Q$75)*(MONTH($E128)-1)/12)*$H128</f>
        <v>0</v>
      </c>
      <c r="W128" s="243">
        <f t="shared" si="56"/>
        <v>4923.294769960703</v>
      </c>
      <c r="Y128" s="12"/>
      <c r="Z128" s="12"/>
      <c r="AA128" s="12"/>
      <c r="AB128" s="12"/>
      <c r="AC128" s="12"/>
      <c r="AD128" s="12"/>
      <c r="AE128" s="12"/>
      <c r="AF128" s="12"/>
      <c r="AG128" s="12"/>
      <c r="AH128" s="12"/>
      <c r="AI128" s="12"/>
      <c r="AJ128" s="12"/>
      <c r="AK128" s="12"/>
      <c r="AL128" s="12"/>
      <c r="AM128" s="12"/>
      <c r="AN128" s="12"/>
      <c r="AO128" s="12"/>
      <c r="AP128" s="12"/>
      <c r="AQ128" s="12"/>
      <c r="AR128" s="12"/>
      <c r="AS128" s="12"/>
    </row>
    <row r="129" spans="2:45" s="9" customFormat="1">
      <c r="B129" s="67"/>
      <c r="E129" s="226">
        <v>43374</v>
      </c>
      <c r="F129" s="226" t="s">
        <v>186</v>
      </c>
      <c r="G129" s="227" t="s">
        <v>69</v>
      </c>
      <c r="H129" s="252">
        <f>$C$46/12</f>
        <v>1.8083333333333335E-3</v>
      </c>
      <c r="I129" s="242">
        <f>(SUM('1.  LRAMVA Summary'!D$53:D$73)+SUM('1.  LRAMVA Summary'!D$74:D$75)*(MONTH($E129)-1)/12)*$H129</f>
        <v>3231.9342349816857</v>
      </c>
      <c r="J129" s="242">
        <f>(SUM('1.  LRAMVA Summary'!E$53:E$73)+SUM('1.  LRAMVA Summary'!E$74:E$75)*(MONTH($E129)-1)/12)*$H129</f>
        <v>409.40113726257522</v>
      </c>
      <c r="K129" s="242">
        <f>(SUM('1.  LRAMVA Summary'!F$53:F$73)+SUM('1.  LRAMVA Summary'!F$74:F$75)*(MONTH($E129)-1)/12)*$H129</f>
        <v>1611.4999105044828</v>
      </c>
      <c r="L129" s="242">
        <f>(SUM('1.  LRAMVA Summary'!G$53:G$73)+SUM('1.  LRAMVA Summary'!G$74:G$75)*(MONTH($E129)-1)/12)*$H129</f>
        <v>6.2707204566119827</v>
      </c>
      <c r="M129" s="242">
        <f>(SUM('1.  LRAMVA Summary'!H$53:H$73)+SUM('1.  LRAMVA Summary'!H$74:H$75)*(MONTH($E129)-1)/12)*$H129</f>
        <v>0</v>
      </c>
      <c r="N129" s="242">
        <f>(SUM('1.  LRAMVA Summary'!I$53:I$73)+SUM('1.  LRAMVA Summary'!I$74:I$75)*(MONTH($E129)-1)/12)*$H129</f>
        <v>0</v>
      </c>
      <c r="O129" s="242">
        <v>406.68462870290551</v>
      </c>
      <c r="P129" s="242">
        <f>(SUM('1.  LRAMVA Summary'!K$53:K$73)+SUM('1.  LRAMVA Summary'!K$74:K$75)*(MONTH($E129)-1)/12)*$H129</f>
        <v>0</v>
      </c>
      <c r="Q129" s="242">
        <f>(SUM('1.  LRAMVA Summary'!L$53:L$73)+SUM('1.  LRAMVA Summary'!L$74:L$75)*(MONTH($E129)-1)/12)*$H129</f>
        <v>0</v>
      </c>
      <c r="R129" s="242">
        <f>(SUM('1.  LRAMVA Summary'!M$53:M$73)+SUM('1.  LRAMVA Summary'!M$74:M$75)*(MONTH($E129)-1)/12)*$H129</f>
        <v>0</v>
      </c>
      <c r="S129" s="242">
        <f>(SUM('1.  LRAMVA Summary'!N$53:N$73)+SUM('1.  LRAMVA Summary'!N$74:N$75)*(MONTH($E129)-1)/12)*$H129</f>
        <v>0</v>
      </c>
      <c r="T129" s="242">
        <f>(SUM('1.  LRAMVA Summary'!O$53:O$73)+SUM('1.  LRAMVA Summary'!O$74:O$75)*(MONTH($E129)-1)/12)*$H129</f>
        <v>0</v>
      </c>
      <c r="U129" s="242">
        <f>(SUM('1.  LRAMVA Summary'!P$53:P$73)+SUM('1.  LRAMVA Summary'!P$74:P$75)*(MONTH($E129)-1)/12)*$H129</f>
        <v>0</v>
      </c>
      <c r="V129" s="242">
        <f>(SUM('1.  LRAMVA Summary'!Q$53:Q$73)+SUM('1.  LRAMVA Summary'!Q$74:Q$75)*(MONTH($E129)-1)/12)*$H129</f>
        <v>0</v>
      </c>
      <c r="W129" s="243">
        <f t="shared" si="56"/>
        <v>5665.7906319082613</v>
      </c>
      <c r="Y129" s="12"/>
      <c r="Z129" s="12"/>
      <c r="AA129" s="12"/>
      <c r="AB129" s="12"/>
      <c r="AC129" s="12"/>
      <c r="AD129" s="12"/>
      <c r="AE129" s="12"/>
      <c r="AF129" s="12"/>
      <c r="AG129" s="12"/>
      <c r="AH129" s="12"/>
      <c r="AI129" s="12"/>
      <c r="AJ129" s="12"/>
      <c r="AK129" s="12"/>
      <c r="AL129" s="12"/>
      <c r="AM129" s="12"/>
      <c r="AN129" s="12"/>
      <c r="AO129" s="12"/>
      <c r="AP129" s="12"/>
      <c r="AQ129" s="12"/>
      <c r="AR129" s="12"/>
      <c r="AS129" s="12"/>
    </row>
    <row r="130" spans="2:45" s="9" customFormat="1">
      <c r="B130" s="67"/>
      <c r="E130" s="226">
        <v>43405</v>
      </c>
      <c r="F130" s="226" t="s">
        <v>186</v>
      </c>
      <c r="G130" s="227" t="s">
        <v>69</v>
      </c>
      <c r="H130" s="252">
        <f t="shared" ref="H130:H131" si="59">$C$46/12</f>
        <v>1.8083333333333335E-3</v>
      </c>
      <c r="I130" s="242">
        <f>(SUM('1.  LRAMVA Summary'!D$53:D$73)+SUM('1.  LRAMVA Summary'!D$74:D$75)*(MONTH($E130)-1)/12)*$H130</f>
        <v>3231.9342349816857</v>
      </c>
      <c r="J130" s="242">
        <f>(SUM('1.  LRAMVA Summary'!E$53:E$73)+SUM('1.  LRAMVA Summary'!E$74:E$75)*(MONTH($E130)-1)/12)*$H130</f>
        <v>409.40113726257522</v>
      </c>
      <c r="K130" s="242">
        <f>(SUM('1.  LRAMVA Summary'!F$53:F$73)+SUM('1.  LRAMVA Summary'!F$74:F$75)*(MONTH($E130)-1)/12)*$H130</f>
        <v>1611.4999105044828</v>
      </c>
      <c r="L130" s="242">
        <f>(SUM('1.  LRAMVA Summary'!G$53:G$73)+SUM('1.  LRAMVA Summary'!G$74:G$75)*(MONTH($E130)-1)/12)*$H130</f>
        <v>6.2707204566119827</v>
      </c>
      <c r="M130" s="242">
        <f>(SUM('1.  LRAMVA Summary'!H$53:H$73)+SUM('1.  LRAMVA Summary'!H$74:H$75)*(MONTH($E130)-1)/12)*$H130</f>
        <v>0</v>
      </c>
      <c r="N130" s="242">
        <f>(SUM('1.  LRAMVA Summary'!I$53:I$73)+SUM('1.  LRAMVA Summary'!I$74:I$75)*(MONTH($E130)-1)/12)*$H130</f>
        <v>0</v>
      </c>
      <c r="O130" s="242">
        <v>393.56576971248921</v>
      </c>
      <c r="P130" s="242">
        <f>(SUM('1.  LRAMVA Summary'!K$53:K$73)+SUM('1.  LRAMVA Summary'!K$74:K$75)*(MONTH($E130)-1)/12)*$H130</f>
        <v>0</v>
      </c>
      <c r="Q130" s="242">
        <f>(SUM('1.  LRAMVA Summary'!L$53:L$73)+SUM('1.  LRAMVA Summary'!L$74:L$75)*(MONTH($E130)-1)/12)*$H130</f>
        <v>0</v>
      </c>
      <c r="R130" s="242">
        <f>(SUM('1.  LRAMVA Summary'!M$53:M$73)+SUM('1.  LRAMVA Summary'!M$74:M$75)*(MONTH($E130)-1)/12)*$H130</f>
        <v>0</v>
      </c>
      <c r="S130" s="242">
        <f>(SUM('1.  LRAMVA Summary'!N$53:N$73)+SUM('1.  LRAMVA Summary'!N$74:N$75)*(MONTH($E130)-1)/12)*$H130</f>
        <v>0</v>
      </c>
      <c r="T130" s="242">
        <f>(SUM('1.  LRAMVA Summary'!O$53:O$73)+SUM('1.  LRAMVA Summary'!O$74:O$75)*(MONTH($E130)-1)/12)*$H130</f>
        <v>0</v>
      </c>
      <c r="U130" s="242">
        <f>(SUM('1.  LRAMVA Summary'!P$53:P$73)+SUM('1.  LRAMVA Summary'!P$74:P$75)*(MONTH($E130)-1)/12)*$H130</f>
        <v>0</v>
      </c>
      <c r="V130" s="242">
        <f>(SUM('1.  LRAMVA Summary'!Q$53:Q$73)+SUM('1.  LRAMVA Summary'!Q$74:Q$75)*(MONTH($E130)-1)/12)*$H130</f>
        <v>0</v>
      </c>
      <c r="W130" s="243">
        <f t="shared" si="56"/>
        <v>5652.6717729178445</v>
      </c>
      <c r="Y130" s="12"/>
      <c r="Z130" s="12"/>
      <c r="AA130" s="12"/>
      <c r="AB130" s="12"/>
      <c r="AC130" s="12"/>
      <c r="AD130" s="12"/>
      <c r="AE130" s="12"/>
      <c r="AF130" s="12"/>
      <c r="AG130" s="12"/>
      <c r="AH130" s="12"/>
      <c r="AI130" s="12"/>
      <c r="AJ130" s="12"/>
      <c r="AK130" s="12"/>
      <c r="AL130" s="12"/>
      <c r="AM130" s="12"/>
      <c r="AN130" s="12"/>
      <c r="AO130" s="12"/>
      <c r="AP130" s="12"/>
      <c r="AQ130" s="12"/>
      <c r="AR130" s="12"/>
      <c r="AS130" s="12"/>
    </row>
    <row r="131" spans="2:45" s="9" customFormat="1">
      <c r="B131" s="67"/>
      <c r="E131" s="226">
        <v>43435</v>
      </c>
      <c r="F131" s="226" t="s">
        <v>186</v>
      </c>
      <c r="G131" s="227" t="s">
        <v>69</v>
      </c>
      <c r="H131" s="252">
        <f t="shared" si="59"/>
        <v>1.8083333333333335E-3</v>
      </c>
      <c r="I131" s="242">
        <f>(SUM('1.  LRAMVA Summary'!D$53:D$73)+SUM('1.  LRAMVA Summary'!D$74:D$75)*(MONTH($E131)-1)/12)*$H131</f>
        <v>3231.9342349816857</v>
      </c>
      <c r="J131" s="242">
        <f>(SUM('1.  LRAMVA Summary'!E$53:E$73)+SUM('1.  LRAMVA Summary'!E$74:E$75)*(MONTH($E131)-1)/12)*$H131</f>
        <v>409.40113726257522</v>
      </c>
      <c r="K131" s="242">
        <f>(SUM('1.  LRAMVA Summary'!F$53:F$73)+SUM('1.  LRAMVA Summary'!F$74:F$75)*(MONTH($E131)-1)/12)*$H131</f>
        <v>1611.4999105044828</v>
      </c>
      <c r="L131" s="242">
        <f>(SUM('1.  LRAMVA Summary'!G$53:G$73)+SUM('1.  LRAMVA Summary'!G$74:G$75)*(MONTH($E131)-1)/12)*$H131</f>
        <v>6.2707204566119827</v>
      </c>
      <c r="M131" s="242">
        <f>(SUM('1.  LRAMVA Summary'!H$53:H$73)+SUM('1.  LRAMVA Summary'!H$74:H$75)*(MONTH($E131)-1)/12)*$H131</f>
        <v>0</v>
      </c>
      <c r="N131" s="242">
        <f>(SUM('1.  LRAMVA Summary'!I$53:I$73)+SUM('1.  LRAMVA Summary'!I$74:I$75)*(MONTH($E131)-1)/12)*$H131</f>
        <v>0</v>
      </c>
      <c r="O131" s="242">
        <v>406.68462870290551</v>
      </c>
      <c r="P131" s="242">
        <f>(SUM('1.  LRAMVA Summary'!K$53:K$73)+SUM('1.  LRAMVA Summary'!K$74:K$75)*(MONTH($E131)-1)/12)*$H131</f>
        <v>0</v>
      </c>
      <c r="Q131" s="242">
        <f>(SUM('1.  LRAMVA Summary'!L$53:L$73)+SUM('1.  LRAMVA Summary'!L$74:L$75)*(MONTH($E131)-1)/12)*$H131</f>
        <v>0</v>
      </c>
      <c r="R131" s="242">
        <f>(SUM('1.  LRAMVA Summary'!M$53:M$73)+SUM('1.  LRAMVA Summary'!M$74:M$75)*(MONTH($E131)-1)/12)*$H131</f>
        <v>0</v>
      </c>
      <c r="S131" s="242">
        <f>(SUM('1.  LRAMVA Summary'!N$53:N$73)+SUM('1.  LRAMVA Summary'!N$74:N$75)*(MONTH($E131)-1)/12)*$H131</f>
        <v>0</v>
      </c>
      <c r="T131" s="242">
        <f>(SUM('1.  LRAMVA Summary'!O$53:O$73)+SUM('1.  LRAMVA Summary'!O$74:O$75)*(MONTH($E131)-1)/12)*$H131</f>
        <v>0</v>
      </c>
      <c r="U131" s="242">
        <f>(SUM('1.  LRAMVA Summary'!P$53:P$73)+SUM('1.  LRAMVA Summary'!P$74:P$75)*(MONTH($E131)-1)/12)*$H131</f>
        <v>0</v>
      </c>
      <c r="V131" s="242">
        <f>(SUM('1.  LRAMVA Summary'!Q$53:Q$73)+SUM('1.  LRAMVA Summary'!Q$74:Q$75)*(MONTH($E131)-1)/12)*$H131</f>
        <v>0</v>
      </c>
      <c r="W131" s="243">
        <f t="shared" si="56"/>
        <v>5665.7906319082613</v>
      </c>
      <c r="Y131" s="12"/>
      <c r="Z131" s="12"/>
      <c r="AA131" s="12"/>
      <c r="AB131" s="12"/>
      <c r="AC131" s="12"/>
      <c r="AD131" s="12"/>
      <c r="AE131" s="12"/>
      <c r="AF131" s="12"/>
      <c r="AG131" s="12"/>
      <c r="AH131" s="12"/>
      <c r="AI131" s="12"/>
      <c r="AJ131" s="12"/>
      <c r="AK131" s="12"/>
      <c r="AL131" s="12"/>
      <c r="AM131" s="12"/>
      <c r="AN131" s="12"/>
      <c r="AO131" s="12"/>
      <c r="AP131" s="12"/>
      <c r="AQ131" s="12"/>
      <c r="AR131" s="12"/>
      <c r="AS131" s="12"/>
    </row>
    <row r="132" spans="2:45" s="9" customFormat="1" ht="15" thickBot="1">
      <c r="B132" s="67"/>
      <c r="E132" s="228" t="s">
        <v>474</v>
      </c>
      <c r="F132" s="228"/>
      <c r="G132" s="229"/>
      <c r="H132" s="230"/>
      <c r="I132" s="231">
        <f>SUM(I119:I131)</f>
        <v>43787.496086848645</v>
      </c>
      <c r="J132" s="231">
        <f>SUM(J119:J131)</f>
        <v>5546.7250854929553</v>
      </c>
      <c r="K132" s="231">
        <f t="shared" ref="K132:O132" si="60">SUM(K119:K131)</f>
        <v>21833.224593931707</v>
      </c>
      <c r="L132" s="231">
        <f t="shared" si="60"/>
        <v>84.95814812183977</v>
      </c>
      <c r="M132" s="231">
        <f t="shared" si="60"/>
        <v>0</v>
      </c>
      <c r="N132" s="231">
        <f t="shared" si="60"/>
        <v>0</v>
      </c>
      <c r="O132" s="231">
        <f t="shared" si="60"/>
        <v>5364.1907721176822</v>
      </c>
      <c r="P132" s="231">
        <f t="shared" ref="P132:V132" si="61">SUM(P119:P131)</f>
        <v>0</v>
      </c>
      <c r="Q132" s="231">
        <f t="shared" si="61"/>
        <v>0</v>
      </c>
      <c r="R132" s="231">
        <f t="shared" si="61"/>
        <v>0</v>
      </c>
      <c r="S132" s="231">
        <f t="shared" si="61"/>
        <v>0</v>
      </c>
      <c r="T132" s="231">
        <f t="shared" si="61"/>
        <v>0</v>
      </c>
      <c r="U132" s="231">
        <f t="shared" si="61"/>
        <v>0</v>
      </c>
      <c r="V132" s="231">
        <f t="shared" si="61"/>
        <v>0</v>
      </c>
      <c r="W132" s="231">
        <f>SUM(W119:W131)</f>
        <v>76616.594686512806</v>
      </c>
      <c r="Y132" s="12"/>
      <c r="Z132" s="12"/>
      <c r="AA132" s="12"/>
      <c r="AB132" s="12"/>
      <c r="AC132" s="12"/>
      <c r="AD132" s="12"/>
      <c r="AE132" s="12"/>
      <c r="AF132" s="12"/>
      <c r="AG132" s="12"/>
      <c r="AH132" s="12"/>
      <c r="AI132" s="12"/>
      <c r="AJ132" s="12"/>
      <c r="AK132" s="12"/>
      <c r="AL132" s="12"/>
      <c r="AM132" s="12"/>
      <c r="AN132" s="12"/>
      <c r="AO132" s="12"/>
      <c r="AP132" s="12"/>
      <c r="AQ132" s="12"/>
      <c r="AR132" s="12"/>
      <c r="AS132" s="12"/>
    </row>
    <row r="133" spans="2:45" s="9" customFormat="1" ht="15" thickTop="1">
      <c r="B133" s="67"/>
      <c r="E133" s="232" t="s">
        <v>67</v>
      </c>
      <c r="F133" s="232"/>
      <c r="G133" s="233"/>
      <c r="H133" s="234"/>
      <c r="I133" s="235"/>
      <c r="J133" s="235"/>
      <c r="K133" s="235"/>
      <c r="L133" s="235"/>
      <c r="M133" s="235"/>
      <c r="N133" s="235"/>
      <c r="O133" s="235"/>
      <c r="P133" s="235"/>
      <c r="Q133" s="235"/>
      <c r="R133" s="235"/>
      <c r="S133" s="235"/>
      <c r="T133" s="235"/>
      <c r="U133" s="235"/>
      <c r="V133" s="235"/>
      <c r="W133" s="236"/>
      <c r="Y133" s="12"/>
      <c r="Z133" s="12"/>
      <c r="AA133" s="12"/>
      <c r="AB133" s="12"/>
      <c r="AC133" s="12"/>
      <c r="AD133" s="12"/>
      <c r="AE133" s="12"/>
      <c r="AF133" s="12"/>
      <c r="AG133" s="12"/>
      <c r="AH133" s="12"/>
      <c r="AI133" s="12"/>
      <c r="AJ133" s="12"/>
      <c r="AK133" s="12"/>
      <c r="AL133" s="12"/>
      <c r="AM133" s="12"/>
      <c r="AN133" s="12"/>
      <c r="AO133" s="12"/>
      <c r="AP133" s="12"/>
      <c r="AQ133" s="12"/>
      <c r="AR133" s="12"/>
      <c r="AS133" s="12"/>
    </row>
    <row r="134" spans="2:45" s="9" customFormat="1">
      <c r="B134" s="67"/>
      <c r="E134" s="237" t="s">
        <v>437</v>
      </c>
      <c r="F134" s="237"/>
      <c r="G134" s="238"/>
      <c r="H134" s="239"/>
      <c r="I134" s="240">
        <f>I132+I133</f>
        <v>43787.496086848645</v>
      </c>
      <c r="J134" s="240">
        <f t="shared" ref="J134" si="62">J132+J133</f>
        <v>5546.7250854929553</v>
      </c>
      <c r="K134" s="240">
        <f t="shared" ref="K134" si="63">K132+K133</f>
        <v>21833.224593931707</v>
      </c>
      <c r="L134" s="240">
        <f t="shared" ref="L134" si="64">L132+L133</f>
        <v>84.95814812183977</v>
      </c>
      <c r="M134" s="240">
        <f t="shared" ref="M134" si="65">M132+M133</f>
        <v>0</v>
      </c>
      <c r="N134" s="240">
        <f t="shared" ref="N134" si="66">N132+N133</f>
        <v>0</v>
      </c>
      <c r="O134" s="240">
        <f t="shared" ref="O134:V134" si="67">O132+O133</f>
        <v>5364.1907721176822</v>
      </c>
      <c r="P134" s="240">
        <f t="shared" si="67"/>
        <v>0</v>
      </c>
      <c r="Q134" s="240">
        <f t="shared" si="67"/>
        <v>0</v>
      </c>
      <c r="R134" s="240">
        <f t="shared" si="67"/>
        <v>0</v>
      </c>
      <c r="S134" s="240">
        <f t="shared" si="67"/>
        <v>0</v>
      </c>
      <c r="T134" s="240">
        <f t="shared" si="67"/>
        <v>0</v>
      </c>
      <c r="U134" s="240">
        <f t="shared" si="67"/>
        <v>0</v>
      </c>
      <c r="V134" s="240">
        <f t="shared" si="67"/>
        <v>0</v>
      </c>
      <c r="W134" s="240">
        <f>W132+W133</f>
        <v>76616.594686512806</v>
      </c>
      <c r="Y134" s="12"/>
      <c r="Z134" s="12"/>
      <c r="AA134" s="12"/>
      <c r="AB134" s="12"/>
      <c r="AC134" s="12"/>
      <c r="AD134" s="12"/>
      <c r="AE134" s="12"/>
      <c r="AF134" s="12"/>
      <c r="AG134" s="12"/>
      <c r="AH134" s="12"/>
      <c r="AI134" s="12"/>
      <c r="AJ134" s="12"/>
      <c r="AK134" s="12"/>
      <c r="AL134" s="12"/>
      <c r="AM134" s="12"/>
      <c r="AN134" s="12"/>
      <c r="AO134" s="12"/>
      <c r="AP134" s="12"/>
      <c r="AQ134" s="12"/>
      <c r="AR134" s="12"/>
      <c r="AS134" s="12"/>
    </row>
    <row r="135" spans="2:45" s="9" customFormat="1">
      <c r="B135" s="67"/>
      <c r="E135" s="226">
        <v>43466</v>
      </c>
      <c r="F135" s="226" t="s">
        <v>187</v>
      </c>
      <c r="G135" s="227" t="s">
        <v>65</v>
      </c>
      <c r="H135" s="252">
        <f>$C$47/12</f>
        <v>2.0416666666666669E-3</v>
      </c>
      <c r="I135" s="242">
        <f>(SUM('1.  LRAMVA Summary'!D$53:D$76)+SUM('1.  LRAMVA Summary'!D$77:D$78)*(MONTH($E135)-1)/12)*$H135</f>
        <v>3648.9580072373869</v>
      </c>
      <c r="J135" s="242">
        <f>(SUM('1.  LRAMVA Summary'!E$53:E$76)+SUM('1.  LRAMVA Summary'!E$77:E$78)*(MONTH($E135)-1)/12)*$H135</f>
        <v>462.22709045774621</v>
      </c>
      <c r="K135" s="242">
        <f>(SUM('1.  LRAMVA Summary'!F$53:F$76)+SUM('1.  LRAMVA Summary'!F$77:F$78)*(MONTH($E135)-1)/12)*$H135</f>
        <v>1819.4353828276421</v>
      </c>
      <c r="L135" s="242">
        <f>(SUM('1.  LRAMVA Summary'!G$53:G$76)+SUM('1.  LRAMVA Summary'!G$77:G$78)*(MONTH($E135)-1)/12)*$H135</f>
        <v>7.0798456768199802</v>
      </c>
      <c r="M135" s="242">
        <f>(SUM('1.  LRAMVA Summary'!H$53:H$76)+SUM('1.  LRAMVA Summary'!H$77:H$78)*(MONTH($E135)-1)/12)*$H135</f>
        <v>0</v>
      </c>
      <c r="N135" s="242">
        <f>(SUM('1.  LRAMVA Summary'!I$53:I$76)+SUM('1.  LRAMVA Summary'!I$77:I$78)*(MONTH($E135)-1)/12)*$H135</f>
        <v>0</v>
      </c>
      <c r="O135" s="242">
        <f>(SUM('1.  LRAMVA Summary'!J$53:J$76)+SUM('1.  LRAMVA Summary'!J$77:J$78)*(MONTH($E135)-1)/12)*$H135</f>
        <v>-120.85027450837943</v>
      </c>
      <c r="P135" s="242">
        <f>(SUM('1.  LRAMVA Summary'!K$53:K$76)+SUM('1.  LRAMVA Summary'!K$77:K$78)*(MONTH($E135)-1)/12)*$H135</f>
        <v>0</v>
      </c>
      <c r="Q135" s="242">
        <f>(SUM('1.  LRAMVA Summary'!L$53:L$76)+SUM('1.  LRAMVA Summary'!L$77:L$78)*(MONTH($E135)-1)/12)*$H135</f>
        <v>0</v>
      </c>
      <c r="R135" s="242">
        <f>(SUM('1.  LRAMVA Summary'!M$53:M$76)+SUM('1.  LRAMVA Summary'!M$77:M$78)*(MONTH($E135)-1)/12)*$H135</f>
        <v>0</v>
      </c>
      <c r="S135" s="242">
        <f>(SUM('1.  LRAMVA Summary'!N$53:N$76)+SUM('1.  LRAMVA Summary'!N$77:N$78)*(MONTH($E135)-1)/12)*$H135</f>
        <v>0</v>
      </c>
      <c r="T135" s="242">
        <f>(SUM('1.  LRAMVA Summary'!O$53:O$76)+SUM('1.  LRAMVA Summary'!O$77:O$78)*(MONTH($E135)-1)/12)*$H135</f>
        <v>0</v>
      </c>
      <c r="U135" s="242">
        <f>(SUM('1.  LRAMVA Summary'!P$53:P$76)+SUM('1.  LRAMVA Summary'!P$77:P$78)*(MONTH($E135)-1)/12)*$H135</f>
        <v>0</v>
      </c>
      <c r="V135" s="242">
        <f>(SUM('1.  LRAMVA Summary'!Q$53:Q$76)+SUM('1.  LRAMVA Summary'!Q$77:Q$78)*(MONTH($E135)-1)/12)*$H135</f>
        <v>0</v>
      </c>
      <c r="W135" s="243">
        <f>SUM(I135:V135)</f>
        <v>5816.8500516912154</v>
      </c>
      <c r="Y135" s="12"/>
      <c r="Z135" s="12"/>
      <c r="AA135" s="12"/>
      <c r="AB135" s="12"/>
      <c r="AC135" s="12"/>
      <c r="AD135" s="12"/>
      <c r="AE135" s="12"/>
      <c r="AF135" s="12"/>
      <c r="AG135" s="12"/>
      <c r="AH135" s="12"/>
      <c r="AI135" s="12"/>
      <c r="AJ135" s="12"/>
      <c r="AK135" s="12"/>
      <c r="AL135" s="12"/>
      <c r="AM135" s="12"/>
      <c r="AN135" s="12"/>
      <c r="AO135" s="12"/>
      <c r="AP135" s="12"/>
      <c r="AQ135" s="12"/>
      <c r="AR135" s="12"/>
      <c r="AS135" s="12"/>
    </row>
    <row r="136" spans="2:45" s="9" customFormat="1">
      <c r="B136" s="67"/>
      <c r="E136" s="226">
        <v>43497</v>
      </c>
      <c r="F136" s="226" t="s">
        <v>187</v>
      </c>
      <c r="G136" s="227" t="s">
        <v>65</v>
      </c>
      <c r="H136" s="252">
        <f t="shared" ref="H136:H137" si="68">$C$47/12</f>
        <v>2.0416666666666669E-3</v>
      </c>
      <c r="I136" s="242">
        <f>(SUM('1.  LRAMVA Summary'!D$53:D$76)+SUM('1.  LRAMVA Summary'!D$77:D$78)*(MONTH($E136)-1)/12)*$H136</f>
        <v>3648.9580072373869</v>
      </c>
      <c r="J136" s="242">
        <f>(SUM('1.  LRAMVA Summary'!E$53:E$76)+SUM('1.  LRAMVA Summary'!E$77:E$78)*(MONTH($E136)-1)/12)*$H136</f>
        <v>462.22709045774621</v>
      </c>
      <c r="K136" s="242">
        <f>(SUM('1.  LRAMVA Summary'!F$53:F$76)+SUM('1.  LRAMVA Summary'!F$77:F$78)*(MONTH($E136)-1)/12)*$H136</f>
        <v>1819.4353828276421</v>
      </c>
      <c r="L136" s="242">
        <f>(SUM('1.  LRAMVA Summary'!G$53:G$76)+SUM('1.  LRAMVA Summary'!G$77:G$78)*(MONTH($E136)-1)/12)*$H136</f>
        <v>7.0798456768199802</v>
      </c>
      <c r="M136" s="242">
        <f>(SUM('1.  LRAMVA Summary'!H$53:H$76)+SUM('1.  LRAMVA Summary'!H$77:H$78)*(MONTH($E136)-1)/12)*$H136</f>
        <v>0</v>
      </c>
      <c r="N136" s="242">
        <f>(SUM('1.  LRAMVA Summary'!I$53:I$76)+SUM('1.  LRAMVA Summary'!I$77:I$78)*(MONTH($E136)-1)/12)*$H136</f>
        <v>0</v>
      </c>
      <c r="O136" s="242">
        <f>(SUM('1.  LRAMVA Summary'!J$53:J$76)+SUM('1.  LRAMVA Summary'!J$77:J$78)*(MONTH($E136)-1)/12)*$H136</f>
        <v>-120.85027450837943</v>
      </c>
      <c r="P136" s="242">
        <f>(SUM('1.  LRAMVA Summary'!K$53:K$76)+SUM('1.  LRAMVA Summary'!K$77:K$78)*(MONTH($E136)-1)/12)*$H136</f>
        <v>0</v>
      </c>
      <c r="Q136" s="242">
        <f>(SUM('1.  LRAMVA Summary'!L$53:L$76)+SUM('1.  LRAMVA Summary'!L$77:L$78)*(MONTH($E136)-1)/12)*$H136</f>
        <v>0</v>
      </c>
      <c r="R136" s="242">
        <f>(SUM('1.  LRAMVA Summary'!M$53:M$76)+SUM('1.  LRAMVA Summary'!M$77:M$78)*(MONTH($E136)-1)/12)*$H136</f>
        <v>0</v>
      </c>
      <c r="S136" s="242">
        <f>(SUM('1.  LRAMVA Summary'!N$53:N$76)+SUM('1.  LRAMVA Summary'!N$77:N$78)*(MONTH($E136)-1)/12)*$H136</f>
        <v>0</v>
      </c>
      <c r="T136" s="242">
        <f>(SUM('1.  LRAMVA Summary'!O$53:O$76)+SUM('1.  LRAMVA Summary'!O$77:O$78)*(MONTH($E136)-1)/12)*$H136</f>
        <v>0</v>
      </c>
      <c r="U136" s="242">
        <f>(SUM('1.  LRAMVA Summary'!P$53:P$76)+SUM('1.  LRAMVA Summary'!P$77:P$78)*(MONTH($E136)-1)/12)*$H136</f>
        <v>0</v>
      </c>
      <c r="V136" s="242">
        <f>(SUM('1.  LRAMVA Summary'!Q$53:Q$76)+SUM('1.  LRAMVA Summary'!Q$77:Q$78)*(MONTH($E136)-1)/12)*$H136</f>
        <v>0</v>
      </c>
      <c r="W136" s="243">
        <f t="shared" ref="W136:W146" si="69">SUM(I136:V136)</f>
        <v>5816.8500516912154</v>
      </c>
      <c r="Y136" s="12"/>
      <c r="Z136" s="12"/>
      <c r="AA136" s="12"/>
      <c r="AB136" s="12"/>
      <c r="AC136" s="12"/>
      <c r="AD136" s="12"/>
      <c r="AE136" s="12"/>
      <c r="AF136" s="12"/>
      <c r="AG136" s="12"/>
      <c r="AH136" s="12"/>
      <c r="AI136" s="12"/>
      <c r="AJ136" s="12"/>
      <c r="AK136" s="12"/>
      <c r="AL136" s="12"/>
      <c r="AM136" s="12"/>
      <c r="AN136" s="12"/>
      <c r="AO136" s="12"/>
      <c r="AP136" s="12"/>
      <c r="AQ136" s="12"/>
      <c r="AR136" s="12"/>
      <c r="AS136" s="12"/>
    </row>
    <row r="137" spans="2:45" s="9" customFormat="1">
      <c r="B137" s="67"/>
      <c r="E137" s="226">
        <v>43525</v>
      </c>
      <c r="F137" s="226" t="s">
        <v>187</v>
      </c>
      <c r="G137" s="227" t="s">
        <v>65</v>
      </c>
      <c r="H137" s="252">
        <f t="shared" si="68"/>
        <v>2.0416666666666669E-3</v>
      </c>
      <c r="I137" s="242">
        <f>(SUM('1.  LRAMVA Summary'!D$53:D$76)+SUM('1.  LRAMVA Summary'!D$77:D$78)*(MONTH($E137)-1)/12)*$H137</f>
        <v>3648.9580072373869</v>
      </c>
      <c r="J137" s="242">
        <f>(SUM('1.  LRAMVA Summary'!E$53:E$76)+SUM('1.  LRAMVA Summary'!E$77:E$78)*(MONTH($E137)-1)/12)*$H137</f>
        <v>462.22709045774621</v>
      </c>
      <c r="K137" s="242">
        <f>(SUM('1.  LRAMVA Summary'!F$53:F$76)+SUM('1.  LRAMVA Summary'!F$77:F$78)*(MONTH($E137)-1)/12)*$H137</f>
        <v>1819.4353828276421</v>
      </c>
      <c r="L137" s="242">
        <f>(SUM('1.  LRAMVA Summary'!G$53:G$76)+SUM('1.  LRAMVA Summary'!G$77:G$78)*(MONTH($E137)-1)/12)*$H137</f>
        <v>7.0798456768199802</v>
      </c>
      <c r="M137" s="242">
        <f>(SUM('1.  LRAMVA Summary'!H$53:H$76)+SUM('1.  LRAMVA Summary'!H$77:H$78)*(MONTH($E137)-1)/12)*$H137</f>
        <v>0</v>
      </c>
      <c r="N137" s="242">
        <f>(SUM('1.  LRAMVA Summary'!I$53:I$76)+SUM('1.  LRAMVA Summary'!I$77:I$78)*(MONTH($E137)-1)/12)*$H137</f>
        <v>0</v>
      </c>
      <c r="O137" s="242">
        <f>(SUM('1.  LRAMVA Summary'!J$53:J$76)+SUM('1.  LRAMVA Summary'!J$77:J$78)*(MONTH($E137)-1)/12)*$H137</f>
        <v>-120.85027450837943</v>
      </c>
      <c r="P137" s="242">
        <f>(SUM('1.  LRAMVA Summary'!K$53:K$76)+SUM('1.  LRAMVA Summary'!K$77:K$78)*(MONTH($E137)-1)/12)*$H137</f>
        <v>0</v>
      </c>
      <c r="Q137" s="242">
        <f>(SUM('1.  LRAMVA Summary'!L$53:L$76)+SUM('1.  LRAMVA Summary'!L$77:L$78)*(MONTH($E137)-1)/12)*$H137</f>
        <v>0</v>
      </c>
      <c r="R137" s="242">
        <f>(SUM('1.  LRAMVA Summary'!M$53:M$76)+SUM('1.  LRAMVA Summary'!M$77:M$78)*(MONTH($E137)-1)/12)*$H137</f>
        <v>0</v>
      </c>
      <c r="S137" s="242">
        <f>(SUM('1.  LRAMVA Summary'!N$53:N$76)+SUM('1.  LRAMVA Summary'!N$77:N$78)*(MONTH($E137)-1)/12)*$H137</f>
        <v>0</v>
      </c>
      <c r="T137" s="242">
        <f>(SUM('1.  LRAMVA Summary'!O$53:O$76)+SUM('1.  LRAMVA Summary'!O$77:O$78)*(MONTH($E137)-1)/12)*$H137</f>
        <v>0</v>
      </c>
      <c r="U137" s="242">
        <f>(SUM('1.  LRAMVA Summary'!P$53:P$76)+SUM('1.  LRAMVA Summary'!P$77:P$78)*(MONTH($E137)-1)/12)*$H137</f>
        <v>0</v>
      </c>
      <c r="V137" s="242">
        <f>(SUM('1.  LRAMVA Summary'!Q$53:Q$76)+SUM('1.  LRAMVA Summary'!Q$77:Q$78)*(MONTH($E137)-1)/12)*$H137</f>
        <v>0</v>
      </c>
      <c r="W137" s="243">
        <f t="shared" si="69"/>
        <v>5816.8500516912154</v>
      </c>
      <c r="Y137" s="12"/>
      <c r="Z137" s="12"/>
      <c r="AA137" s="12"/>
      <c r="AB137" s="12"/>
      <c r="AC137" s="12"/>
      <c r="AD137" s="12"/>
      <c r="AE137" s="12"/>
      <c r="AF137" s="12"/>
      <c r="AG137" s="12"/>
      <c r="AH137" s="12"/>
      <c r="AI137" s="12"/>
      <c r="AJ137" s="12"/>
      <c r="AK137" s="12"/>
      <c r="AL137" s="12"/>
      <c r="AM137" s="12"/>
      <c r="AN137" s="12"/>
      <c r="AO137" s="12"/>
      <c r="AP137" s="12"/>
      <c r="AQ137" s="12"/>
      <c r="AR137" s="12"/>
      <c r="AS137" s="12"/>
    </row>
    <row r="138" spans="2:45" s="8" customFormat="1">
      <c r="B138" s="251"/>
      <c r="E138" s="226">
        <v>43556</v>
      </c>
      <c r="F138" s="226" t="s">
        <v>187</v>
      </c>
      <c r="G138" s="227" t="s">
        <v>66</v>
      </c>
      <c r="H138" s="252">
        <f>$C$48/12</f>
        <v>1.8166666666666667E-3</v>
      </c>
      <c r="I138" s="242">
        <f>(SUM('1.  LRAMVA Summary'!D$53:D$76)+SUM('1.  LRAMVA Summary'!D$77:D$78)*(MONTH($E138)-1)/12)*$H138</f>
        <v>3246.8279411336748</v>
      </c>
      <c r="J138" s="242">
        <f>(SUM('1.  LRAMVA Summary'!E$53:E$76)+SUM('1.  LRAMVA Summary'!E$77:E$78)*(MONTH($E138)-1)/12)*$H138</f>
        <v>411.28777844811702</v>
      </c>
      <c r="K138" s="242">
        <f>(SUM('1.  LRAMVA Summary'!F$53:F$76)+SUM('1.  LRAMVA Summary'!F$77:F$78)*(MONTH($E138)-1)/12)*$H138</f>
        <v>1618.9261773731671</v>
      </c>
      <c r="L138" s="242">
        <f>(SUM('1.  LRAMVA Summary'!G$53:G$76)+SUM('1.  LRAMVA Summary'!G$77:G$78)*(MONTH($E138)-1)/12)*$H138</f>
        <v>6.2996177859051254</v>
      </c>
      <c r="M138" s="242">
        <f>(SUM('1.  LRAMVA Summary'!H$53:H$76)+SUM('1.  LRAMVA Summary'!H$77:H$78)*(MONTH($E138)-1)/12)*$H138</f>
        <v>0</v>
      </c>
      <c r="N138" s="242">
        <f>(SUM('1.  LRAMVA Summary'!I$53:I$76)+SUM('1.  LRAMVA Summary'!I$77:I$78)*(MONTH($E138)-1)/12)*$H138</f>
        <v>0</v>
      </c>
      <c r="O138" s="242">
        <f>(SUM('1.  LRAMVA Summary'!J$53:J$76)+SUM('1.  LRAMVA Summary'!J$77:J$78)*(MONTH($E138)-1)/12)*$H138</f>
        <v>-107.53208099112945</v>
      </c>
      <c r="P138" s="242">
        <f>(SUM('1.  LRAMVA Summary'!K$53:K$76)+SUM('1.  LRAMVA Summary'!K$77:K$78)*(MONTH($E138)-1)/12)*$H138</f>
        <v>0</v>
      </c>
      <c r="Q138" s="242">
        <f>(SUM('1.  LRAMVA Summary'!L$53:L$76)+SUM('1.  LRAMVA Summary'!L$77:L$78)*(MONTH($E138)-1)/12)*$H138</f>
        <v>0</v>
      </c>
      <c r="R138" s="242">
        <f>(SUM('1.  LRAMVA Summary'!M$53:M$76)+SUM('1.  LRAMVA Summary'!M$77:M$78)*(MONTH($E138)-1)/12)*$H138</f>
        <v>0</v>
      </c>
      <c r="S138" s="242">
        <f>(SUM('1.  LRAMVA Summary'!N$53:N$76)+SUM('1.  LRAMVA Summary'!N$77:N$78)*(MONTH($E138)-1)/12)*$H138</f>
        <v>0</v>
      </c>
      <c r="T138" s="242">
        <f>(SUM('1.  LRAMVA Summary'!O$53:O$76)+SUM('1.  LRAMVA Summary'!O$77:O$78)*(MONTH($E138)-1)/12)*$H138</f>
        <v>0</v>
      </c>
      <c r="U138" s="242">
        <f>(SUM('1.  LRAMVA Summary'!P$53:P$76)+SUM('1.  LRAMVA Summary'!P$77:P$78)*(MONTH($E138)-1)/12)*$H138</f>
        <v>0</v>
      </c>
      <c r="V138" s="242">
        <f>(SUM('1.  LRAMVA Summary'!Q$53:Q$76)+SUM('1.  LRAMVA Summary'!Q$77:Q$78)*(MONTH($E138)-1)/12)*$H138</f>
        <v>0</v>
      </c>
      <c r="W138" s="243">
        <f t="shared" si="69"/>
        <v>5175.809433749735</v>
      </c>
      <c r="Y138" s="12"/>
      <c r="Z138" s="12"/>
      <c r="AA138" s="12"/>
      <c r="AB138" s="12"/>
      <c r="AC138" s="12"/>
      <c r="AD138" s="12"/>
      <c r="AE138" s="12"/>
      <c r="AF138" s="12"/>
      <c r="AG138" s="12"/>
      <c r="AH138" s="12"/>
      <c r="AI138" s="12"/>
      <c r="AJ138" s="12"/>
      <c r="AK138" s="12"/>
      <c r="AL138" s="12"/>
      <c r="AM138" s="12"/>
      <c r="AN138" s="12"/>
      <c r="AO138" s="12"/>
      <c r="AP138" s="12"/>
      <c r="AQ138" s="12"/>
      <c r="AR138" s="12"/>
      <c r="AS138" s="12"/>
    </row>
    <row r="139" spans="2:45" s="9" customFormat="1">
      <c r="B139" s="67"/>
      <c r="E139" s="226">
        <v>43586</v>
      </c>
      <c r="F139" s="226" t="s">
        <v>187</v>
      </c>
      <c r="G139" s="227" t="s">
        <v>66</v>
      </c>
      <c r="H139" s="252">
        <f>$C$48/12</f>
        <v>1.8166666666666667E-3</v>
      </c>
      <c r="I139" s="242">
        <f>(SUM('1.  LRAMVA Summary'!D$53:D$76)+SUM('1.  LRAMVA Summary'!D$77:D$78)*(MONTH($E139)-1)/12)*$H139</f>
        <v>3246.8279411336748</v>
      </c>
      <c r="J139" s="242">
        <f>(SUM('1.  LRAMVA Summary'!E$53:E$76)+SUM('1.  LRAMVA Summary'!E$77:E$78)*(MONTH($E139)-1)/12)*$H139</f>
        <v>411.28777844811702</v>
      </c>
      <c r="K139" s="242">
        <f>(SUM('1.  LRAMVA Summary'!F$53:F$76)+SUM('1.  LRAMVA Summary'!F$77:F$78)*(MONTH($E139)-1)/12)*$H139</f>
        <v>1618.9261773731671</v>
      </c>
      <c r="L139" s="242">
        <f>(SUM('1.  LRAMVA Summary'!G$53:G$76)+SUM('1.  LRAMVA Summary'!G$77:G$78)*(MONTH($E139)-1)/12)*$H139</f>
        <v>6.2996177859051254</v>
      </c>
      <c r="M139" s="242">
        <f>(SUM('1.  LRAMVA Summary'!H$53:H$76)+SUM('1.  LRAMVA Summary'!H$77:H$78)*(MONTH($E139)-1)/12)*$H139</f>
        <v>0</v>
      </c>
      <c r="N139" s="242">
        <f>(SUM('1.  LRAMVA Summary'!I$53:I$76)+SUM('1.  LRAMVA Summary'!I$77:I$78)*(MONTH($E139)-1)/12)*$H139</f>
        <v>0</v>
      </c>
      <c r="O139" s="242">
        <f>(SUM('1.  LRAMVA Summary'!J$53:J$76)+SUM('1.  LRAMVA Summary'!J$77:J$78)*(MONTH($E139)-1)/12)*$H139</f>
        <v>-107.53208099112945</v>
      </c>
      <c r="P139" s="242">
        <f>(SUM('1.  LRAMVA Summary'!K$53:K$76)+SUM('1.  LRAMVA Summary'!K$77:K$78)*(MONTH($E139)-1)/12)*$H139</f>
        <v>0</v>
      </c>
      <c r="Q139" s="242">
        <f>(SUM('1.  LRAMVA Summary'!L$53:L$76)+SUM('1.  LRAMVA Summary'!L$77:L$78)*(MONTH($E139)-1)/12)*$H139</f>
        <v>0</v>
      </c>
      <c r="R139" s="242">
        <f>(SUM('1.  LRAMVA Summary'!M$53:M$76)+SUM('1.  LRAMVA Summary'!M$77:M$78)*(MONTH($E139)-1)/12)*$H139</f>
        <v>0</v>
      </c>
      <c r="S139" s="242">
        <f>(SUM('1.  LRAMVA Summary'!N$53:N$76)+SUM('1.  LRAMVA Summary'!N$77:N$78)*(MONTH($E139)-1)/12)*$H139</f>
        <v>0</v>
      </c>
      <c r="T139" s="242">
        <f>(SUM('1.  LRAMVA Summary'!O$53:O$76)+SUM('1.  LRAMVA Summary'!O$77:O$78)*(MONTH($E139)-1)/12)*$H139</f>
        <v>0</v>
      </c>
      <c r="U139" s="242">
        <f>(SUM('1.  LRAMVA Summary'!P$53:P$76)+SUM('1.  LRAMVA Summary'!P$77:P$78)*(MONTH($E139)-1)/12)*$H139</f>
        <v>0</v>
      </c>
      <c r="V139" s="242">
        <f>(SUM('1.  LRAMVA Summary'!Q$53:Q$76)+SUM('1.  LRAMVA Summary'!Q$77:Q$78)*(MONTH($E139)-1)/12)*$H139</f>
        <v>0</v>
      </c>
      <c r="W139" s="243">
        <f t="shared" si="69"/>
        <v>5175.809433749735</v>
      </c>
      <c r="Y139" s="12"/>
      <c r="Z139" s="12"/>
      <c r="AA139" s="12"/>
      <c r="AB139" s="12"/>
      <c r="AC139" s="12"/>
      <c r="AD139" s="12"/>
      <c r="AE139" s="12"/>
      <c r="AF139" s="12"/>
      <c r="AG139" s="12"/>
      <c r="AH139" s="12"/>
      <c r="AI139" s="12"/>
      <c r="AJ139" s="12"/>
      <c r="AK139" s="12"/>
      <c r="AL139" s="12"/>
      <c r="AM139" s="12"/>
      <c r="AN139" s="12"/>
      <c r="AO139" s="12"/>
      <c r="AP139" s="12"/>
      <c r="AQ139" s="12"/>
      <c r="AR139" s="12"/>
      <c r="AS139" s="12"/>
    </row>
    <row r="140" spans="2:45" s="9" customFormat="1">
      <c r="B140" s="67"/>
      <c r="E140" s="226">
        <v>43617</v>
      </c>
      <c r="F140" s="226" t="s">
        <v>187</v>
      </c>
      <c r="G140" s="227" t="s">
        <v>66</v>
      </c>
      <c r="H140" s="252">
        <f t="shared" ref="H140" si="70">$C$48/12</f>
        <v>1.8166666666666667E-3</v>
      </c>
      <c r="I140" s="242">
        <f>(SUM('1.  LRAMVA Summary'!D$53:D$76)+SUM('1.  LRAMVA Summary'!D$77:D$78)*(MONTH($E140)-1)/12)*$H140</f>
        <v>3246.8279411336748</v>
      </c>
      <c r="J140" s="242">
        <f>(SUM('1.  LRAMVA Summary'!E$53:E$76)+SUM('1.  LRAMVA Summary'!E$77:E$78)*(MONTH($E140)-1)/12)*$H140</f>
        <v>411.28777844811702</v>
      </c>
      <c r="K140" s="242">
        <f>(SUM('1.  LRAMVA Summary'!F$53:F$76)+SUM('1.  LRAMVA Summary'!F$77:F$78)*(MONTH($E140)-1)/12)*$H140</f>
        <v>1618.9261773731671</v>
      </c>
      <c r="L140" s="242">
        <f>(SUM('1.  LRAMVA Summary'!G$53:G$76)+SUM('1.  LRAMVA Summary'!G$77:G$78)*(MONTH($E140)-1)/12)*$H140</f>
        <v>6.2996177859051254</v>
      </c>
      <c r="M140" s="242">
        <f>(SUM('1.  LRAMVA Summary'!H$53:H$76)+SUM('1.  LRAMVA Summary'!H$77:H$78)*(MONTH($E140)-1)/12)*$H140</f>
        <v>0</v>
      </c>
      <c r="N140" s="242">
        <f>(SUM('1.  LRAMVA Summary'!I$53:I$76)+SUM('1.  LRAMVA Summary'!I$77:I$78)*(MONTH($E140)-1)/12)*$H140</f>
        <v>0</v>
      </c>
      <c r="O140" s="242">
        <f>(SUM('1.  LRAMVA Summary'!J$53:J$76)+SUM('1.  LRAMVA Summary'!J$77:J$78)*(MONTH($E140)-1)/12)*$H140</f>
        <v>-107.53208099112945</v>
      </c>
      <c r="P140" s="242">
        <f>(SUM('1.  LRAMVA Summary'!K$53:K$76)+SUM('1.  LRAMVA Summary'!K$77:K$78)*(MONTH($E140)-1)/12)*$H140</f>
        <v>0</v>
      </c>
      <c r="Q140" s="242">
        <f>(SUM('1.  LRAMVA Summary'!L$53:L$76)+SUM('1.  LRAMVA Summary'!L$77:L$78)*(MONTH($E140)-1)/12)*$H140</f>
        <v>0</v>
      </c>
      <c r="R140" s="242">
        <f>(SUM('1.  LRAMVA Summary'!M$53:M$76)+SUM('1.  LRAMVA Summary'!M$77:M$78)*(MONTH($E140)-1)/12)*$H140</f>
        <v>0</v>
      </c>
      <c r="S140" s="242">
        <f>(SUM('1.  LRAMVA Summary'!N$53:N$76)+SUM('1.  LRAMVA Summary'!N$77:N$78)*(MONTH($E140)-1)/12)*$H140</f>
        <v>0</v>
      </c>
      <c r="T140" s="242">
        <f>(SUM('1.  LRAMVA Summary'!O$53:O$76)+SUM('1.  LRAMVA Summary'!O$77:O$78)*(MONTH($E140)-1)/12)*$H140</f>
        <v>0</v>
      </c>
      <c r="U140" s="242">
        <f>(SUM('1.  LRAMVA Summary'!P$53:P$76)+SUM('1.  LRAMVA Summary'!P$77:P$78)*(MONTH($E140)-1)/12)*$H140</f>
        <v>0</v>
      </c>
      <c r="V140" s="242">
        <f>(SUM('1.  LRAMVA Summary'!Q$53:Q$76)+SUM('1.  LRAMVA Summary'!Q$77:Q$78)*(MONTH($E140)-1)/12)*$H140</f>
        <v>0</v>
      </c>
      <c r="W140" s="243">
        <f t="shared" si="69"/>
        <v>5175.809433749735</v>
      </c>
      <c r="Y140" s="12"/>
      <c r="Z140" s="12"/>
      <c r="AA140" s="12"/>
      <c r="AB140" s="12"/>
      <c r="AC140" s="12"/>
      <c r="AD140" s="12"/>
      <c r="AE140" s="12"/>
      <c r="AF140" s="12"/>
      <c r="AG140" s="12"/>
      <c r="AH140" s="12"/>
      <c r="AI140" s="12"/>
      <c r="AJ140" s="12"/>
      <c r="AK140" s="12"/>
      <c r="AL140" s="12"/>
      <c r="AM140" s="12"/>
      <c r="AN140" s="12"/>
      <c r="AO140" s="12"/>
      <c r="AP140" s="12"/>
      <c r="AQ140" s="12"/>
      <c r="AR140" s="12"/>
      <c r="AS140" s="12"/>
    </row>
    <row r="141" spans="2:45" s="9" customFormat="1">
      <c r="B141" s="67"/>
      <c r="E141" s="226">
        <v>43647</v>
      </c>
      <c r="F141" s="226" t="s">
        <v>187</v>
      </c>
      <c r="G141" s="227" t="s">
        <v>68</v>
      </c>
      <c r="H141" s="252">
        <f>$C$49/12</f>
        <v>1.8166666666666667E-3</v>
      </c>
      <c r="I141" s="242">
        <f>(SUM('1.  LRAMVA Summary'!D$53:D$76)+SUM('1.  LRAMVA Summary'!D$77:D$78)*(MONTH($E141)-1)/12)*$H141</f>
        <v>3246.8279411336748</v>
      </c>
      <c r="J141" s="242">
        <f>(SUM('1.  LRAMVA Summary'!E$53:E$76)+SUM('1.  LRAMVA Summary'!E$77:E$78)*(MONTH($E141)-1)/12)*$H141</f>
        <v>411.28777844811702</v>
      </c>
      <c r="K141" s="242">
        <f>(SUM('1.  LRAMVA Summary'!F$53:F$76)+SUM('1.  LRAMVA Summary'!F$77:F$78)*(MONTH($E141)-1)/12)*$H141</f>
        <v>1618.9261773731671</v>
      </c>
      <c r="L141" s="242">
        <f>(SUM('1.  LRAMVA Summary'!G$53:G$76)+SUM('1.  LRAMVA Summary'!G$77:G$78)*(MONTH($E141)-1)/12)*$H141</f>
        <v>6.2996177859051254</v>
      </c>
      <c r="M141" s="242">
        <f>(SUM('1.  LRAMVA Summary'!H$53:H$76)+SUM('1.  LRAMVA Summary'!H$77:H$78)*(MONTH($E141)-1)/12)*$H141</f>
        <v>0</v>
      </c>
      <c r="N141" s="242">
        <f>(SUM('1.  LRAMVA Summary'!I$53:I$76)+SUM('1.  LRAMVA Summary'!I$77:I$78)*(MONTH($E141)-1)/12)*$H141</f>
        <v>0</v>
      </c>
      <c r="O141" s="242">
        <f>(SUM('1.  LRAMVA Summary'!J$53:J$76)+SUM('1.  LRAMVA Summary'!J$77:J$78)*(MONTH($E141)-1)/12)*$H141</f>
        <v>-107.53208099112945</v>
      </c>
      <c r="P141" s="242">
        <f>(SUM('1.  LRAMVA Summary'!K$53:K$76)+SUM('1.  LRAMVA Summary'!K$77:K$78)*(MONTH($E141)-1)/12)*$H141</f>
        <v>0</v>
      </c>
      <c r="Q141" s="242">
        <f>(SUM('1.  LRAMVA Summary'!L$53:L$76)+SUM('1.  LRAMVA Summary'!L$77:L$78)*(MONTH($E141)-1)/12)*$H141</f>
        <v>0</v>
      </c>
      <c r="R141" s="242">
        <f>(SUM('1.  LRAMVA Summary'!M$53:M$76)+SUM('1.  LRAMVA Summary'!M$77:M$78)*(MONTH($E141)-1)/12)*$H141</f>
        <v>0</v>
      </c>
      <c r="S141" s="242">
        <f>(SUM('1.  LRAMVA Summary'!N$53:N$76)+SUM('1.  LRAMVA Summary'!N$77:N$78)*(MONTH($E141)-1)/12)*$H141</f>
        <v>0</v>
      </c>
      <c r="T141" s="242">
        <f>(SUM('1.  LRAMVA Summary'!O$53:O$76)+SUM('1.  LRAMVA Summary'!O$77:O$78)*(MONTH($E141)-1)/12)*$H141</f>
        <v>0</v>
      </c>
      <c r="U141" s="242">
        <f>(SUM('1.  LRAMVA Summary'!P$53:P$76)+SUM('1.  LRAMVA Summary'!P$77:P$78)*(MONTH($E141)-1)/12)*$H141</f>
        <v>0</v>
      </c>
      <c r="V141" s="242">
        <f>(SUM('1.  LRAMVA Summary'!Q$53:Q$76)+SUM('1.  LRAMVA Summary'!Q$77:Q$78)*(MONTH($E141)-1)/12)*$H141</f>
        <v>0</v>
      </c>
      <c r="W141" s="243">
        <f t="shared" si="69"/>
        <v>5175.809433749735</v>
      </c>
      <c r="Y141" s="12"/>
      <c r="Z141" s="12"/>
      <c r="AA141" s="12"/>
      <c r="AB141" s="12"/>
      <c r="AC141" s="12"/>
      <c r="AD141" s="12"/>
      <c r="AE141" s="12"/>
      <c r="AF141" s="12"/>
      <c r="AG141" s="12"/>
      <c r="AH141" s="12"/>
      <c r="AI141" s="12"/>
      <c r="AJ141" s="12"/>
      <c r="AK141" s="12"/>
      <c r="AL141" s="12"/>
      <c r="AM141" s="12"/>
      <c r="AN141" s="12"/>
      <c r="AO141" s="12"/>
      <c r="AP141" s="12"/>
      <c r="AQ141" s="12"/>
      <c r="AR141" s="12"/>
      <c r="AS141" s="12"/>
    </row>
    <row r="142" spans="2:45" s="9" customFormat="1">
      <c r="B142" s="67"/>
      <c r="E142" s="226">
        <v>43678</v>
      </c>
      <c r="F142" s="226" t="s">
        <v>187</v>
      </c>
      <c r="G142" s="227" t="s">
        <v>68</v>
      </c>
      <c r="H142" s="252">
        <f t="shared" ref="H142" si="71">$C$49/12</f>
        <v>1.8166666666666667E-3</v>
      </c>
      <c r="I142" s="242">
        <f>(SUM('1.  LRAMVA Summary'!D$53:D$76)+SUM('1.  LRAMVA Summary'!D$77:D$78)*(MONTH($E142)-1)/12)*$H142</f>
        <v>3246.8279411336748</v>
      </c>
      <c r="J142" s="242">
        <f>(SUM('1.  LRAMVA Summary'!E$53:E$76)+SUM('1.  LRAMVA Summary'!E$77:E$78)*(MONTH($E142)-1)/12)*$H142</f>
        <v>411.28777844811702</v>
      </c>
      <c r="K142" s="242">
        <f>(SUM('1.  LRAMVA Summary'!F$53:F$76)+SUM('1.  LRAMVA Summary'!F$77:F$78)*(MONTH($E142)-1)/12)*$H142</f>
        <v>1618.9261773731671</v>
      </c>
      <c r="L142" s="242">
        <f>(SUM('1.  LRAMVA Summary'!G$53:G$76)+SUM('1.  LRAMVA Summary'!G$77:G$78)*(MONTH($E142)-1)/12)*$H142</f>
        <v>6.2996177859051254</v>
      </c>
      <c r="M142" s="242">
        <f>(SUM('1.  LRAMVA Summary'!H$53:H$76)+SUM('1.  LRAMVA Summary'!H$77:H$78)*(MONTH($E142)-1)/12)*$H142</f>
        <v>0</v>
      </c>
      <c r="N142" s="242">
        <f>(SUM('1.  LRAMVA Summary'!I$53:I$76)+SUM('1.  LRAMVA Summary'!I$77:I$78)*(MONTH($E142)-1)/12)*$H142</f>
        <v>0</v>
      </c>
      <c r="O142" s="242">
        <f>(SUM('1.  LRAMVA Summary'!J$53:J$76)+SUM('1.  LRAMVA Summary'!J$77:J$78)*(MONTH($E142)-1)/12)*$H142</f>
        <v>-107.53208099112945</v>
      </c>
      <c r="P142" s="242">
        <f>(SUM('1.  LRAMVA Summary'!K$53:K$76)+SUM('1.  LRAMVA Summary'!K$77:K$78)*(MONTH($E142)-1)/12)*$H142</f>
        <v>0</v>
      </c>
      <c r="Q142" s="242">
        <f>(SUM('1.  LRAMVA Summary'!L$53:L$76)+SUM('1.  LRAMVA Summary'!L$77:L$78)*(MONTH($E142)-1)/12)*$H142</f>
        <v>0</v>
      </c>
      <c r="R142" s="242">
        <f>(SUM('1.  LRAMVA Summary'!M$53:M$76)+SUM('1.  LRAMVA Summary'!M$77:M$78)*(MONTH($E142)-1)/12)*$H142</f>
        <v>0</v>
      </c>
      <c r="S142" s="242">
        <f>(SUM('1.  LRAMVA Summary'!N$53:N$76)+SUM('1.  LRAMVA Summary'!N$77:N$78)*(MONTH($E142)-1)/12)*$H142</f>
        <v>0</v>
      </c>
      <c r="T142" s="242">
        <f>(SUM('1.  LRAMVA Summary'!O$53:O$76)+SUM('1.  LRAMVA Summary'!O$77:O$78)*(MONTH($E142)-1)/12)*$H142</f>
        <v>0</v>
      </c>
      <c r="U142" s="242">
        <f>(SUM('1.  LRAMVA Summary'!P$53:P$76)+SUM('1.  LRAMVA Summary'!P$77:P$78)*(MONTH($E142)-1)/12)*$H142</f>
        <v>0</v>
      </c>
      <c r="V142" s="242">
        <f>(SUM('1.  LRAMVA Summary'!Q$53:Q$76)+SUM('1.  LRAMVA Summary'!Q$77:Q$78)*(MONTH($E142)-1)/12)*$H142</f>
        <v>0</v>
      </c>
      <c r="W142" s="243">
        <f t="shared" si="69"/>
        <v>5175.809433749735</v>
      </c>
      <c r="Y142" s="12"/>
      <c r="Z142" s="12"/>
      <c r="AA142" s="12"/>
      <c r="AB142" s="12"/>
      <c r="AC142" s="12"/>
      <c r="AD142" s="12"/>
      <c r="AE142" s="12"/>
      <c r="AF142" s="12"/>
      <c r="AG142" s="12"/>
      <c r="AH142" s="12"/>
      <c r="AI142" s="12"/>
      <c r="AJ142" s="12"/>
      <c r="AK142" s="12"/>
      <c r="AL142" s="12"/>
      <c r="AM142" s="12"/>
      <c r="AN142" s="12"/>
      <c r="AO142" s="12"/>
      <c r="AP142" s="12"/>
      <c r="AQ142" s="12"/>
      <c r="AR142" s="12"/>
      <c r="AS142" s="12"/>
    </row>
    <row r="143" spans="2:45" s="9" customFormat="1">
      <c r="B143" s="67"/>
      <c r="E143" s="226">
        <v>43709</v>
      </c>
      <c r="F143" s="226" t="s">
        <v>187</v>
      </c>
      <c r="G143" s="227" t="s">
        <v>68</v>
      </c>
      <c r="H143" s="252">
        <f>$C$49/12</f>
        <v>1.8166666666666667E-3</v>
      </c>
      <c r="I143" s="242">
        <f>(SUM('1.  LRAMVA Summary'!D$53:D$76)+SUM('1.  LRAMVA Summary'!D$77:D$78)*(MONTH($E143)-1)/12)*$H143</f>
        <v>3246.8279411336748</v>
      </c>
      <c r="J143" s="242">
        <f>(SUM('1.  LRAMVA Summary'!E$53:E$76)+SUM('1.  LRAMVA Summary'!E$77:E$78)*(MONTH($E143)-1)/12)*$H143</f>
        <v>411.28777844811702</v>
      </c>
      <c r="K143" s="242">
        <f>(SUM('1.  LRAMVA Summary'!F$53:F$76)+SUM('1.  LRAMVA Summary'!F$77:F$78)*(MONTH($E143)-1)/12)*$H143</f>
        <v>1618.9261773731671</v>
      </c>
      <c r="L143" s="242">
        <f>(SUM('1.  LRAMVA Summary'!G$53:G$76)+SUM('1.  LRAMVA Summary'!G$77:G$78)*(MONTH($E143)-1)/12)*$H143</f>
        <v>6.2996177859051254</v>
      </c>
      <c r="M143" s="242">
        <f>(SUM('1.  LRAMVA Summary'!H$53:H$76)+SUM('1.  LRAMVA Summary'!H$77:H$78)*(MONTH($E143)-1)/12)*$H143</f>
        <v>0</v>
      </c>
      <c r="N143" s="242">
        <f>(SUM('1.  LRAMVA Summary'!I$53:I$76)+SUM('1.  LRAMVA Summary'!I$77:I$78)*(MONTH($E143)-1)/12)*$H143</f>
        <v>0</v>
      </c>
      <c r="O143" s="242">
        <f>(SUM('1.  LRAMVA Summary'!J$53:J$76)+SUM('1.  LRAMVA Summary'!J$77:J$78)*(MONTH($E143)-1)/12)*$H143</f>
        <v>-107.53208099112945</v>
      </c>
      <c r="P143" s="242">
        <f>(SUM('1.  LRAMVA Summary'!K$53:K$76)+SUM('1.  LRAMVA Summary'!K$77:K$78)*(MONTH($E143)-1)/12)*$H143</f>
        <v>0</v>
      </c>
      <c r="Q143" s="242">
        <f>(SUM('1.  LRAMVA Summary'!L$53:L$76)+SUM('1.  LRAMVA Summary'!L$77:L$78)*(MONTH($E143)-1)/12)*$H143</f>
        <v>0</v>
      </c>
      <c r="R143" s="242">
        <f>(SUM('1.  LRAMVA Summary'!M$53:M$76)+SUM('1.  LRAMVA Summary'!M$77:M$78)*(MONTH($E143)-1)/12)*$H143</f>
        <v>0</v>
      </c>
      <c r="S143" s="242">
        <f>(SUM('1.  LRAMVA Summary'!N$53:N$76)+SUM('1.  LRAMVA Summary'!N$77:N$78)*(MONTH($E143)-1)/12)*$H143</f>
        <v>0</v>
      </c>
      <c r="T143" s="242">
        <f>(SUM('1.  LRAMVA Summary'!O$53:O$76)+SUM('1.  LRAMVA Summary'!O$77:O$78)*(MONTH($E143)-1)/12)*$H143</f>
        <v>0</v>
      </c>
      <c r="U143" s="242">
        <f>(SUM('1.  LRAMVA Summary'!P$53:P$76)+SUM('1.  LRAMVA Summary'!P$77:P$78)*(MONTH($E143)-1)/12)*$H143</f>
        <v>0</v>
      </c>
      <c r="V143" s="242">
        <f>(SUM('1.  LRAMVA Summary'!Q$53:Q$76)+SUM('1.  LRAMVA Summary'!Q$77:Q$78)*(MONTH($E143)-1)/12)*$H143</f>
        <v>0</v>
      </c>
      <c r="W143" s="243">
        <f t="shared" si="69"/>
        <v>5175.809433749735</v>
      </c>
      <c r="Y143" s="12"/>
      <c r="Z143" s="12"/>
      <c r="AA143" s="12"/>
      <c r="AB143" s="12"/>
      <c r="AC143" s="12"/>
      <c r="AD143" s="12"/>
      <c r="AE143" s="12"/>
      <c r="AF143" s="12"/>
      <c r="AG143" s="12"/>
      <c r="AH143" s="12"/>
      <c r="AI143" s="12"/>
      <c r="AJ143" s="12"/>
      <c r="AK143" s="12"/>
      <c r="AL143" s="12"/>
      <c r="AM143" s="12"/>
      <c r="AN143" s="12"/>
      <c r="AO143" s="12"/>
      <c r="AP143" s="12"/>
      <c r="AQ143" s="12"/>
      <c r="AR143" s="12"/>
      <c r="AS143" s="12"/>
    </row>
    <row r="144" spans="2:45" s="9" customFormat="1">
      <c r="B144" s="67"/>
      <c r="E144" s="226">
        <v>43739</v>
      </c>
      <c r="F144" s="226" t="s">
        <v>187</v>
      </c>
      <c r="G144" s="227" t="s">
        <v>69</v>
      </c>
      <c r="H144" s="252">
        <f>$C$50/12</f>
        <v>1.8166666666666667E-3</v>
      </c>
      <c r="I144" s="242">
        <f>(SUM('1.  LRAMVA Summary'!D$53:D$76)+SUM('1.  LRAMVA Summary'!D$77:D$78)*(MONTH($E144)-1)/12)*$H144</f>
        <v>3246.8279411336748</v>
      </c>
      <c r="J144" s="242">
        <f>(SUM('1.  LRAMVA Summary'!E$53:E$76)+SUM('1.  LRAMVA Summary'!E$77:E$78)*(MONTH($E144)-1)/12)*$H144</f>
        <v>411.28777844811702</v>
      </c>
      <c r="K144" s="242">
        <f>(SUM('1.  LRAMVA Summary'!F$53:F$76)+SUM('1.  LRAMVA Summary'!F$77:F$78)*(MONTH($E144)-1)/12)*$H144</f>
        <v>1618.9261773731671</v>
      </c>
      <c r="L144" s="242">
        <f>(SUM('1.  LRAMVA Summary'!G$53:G$76)+SUM('1.  LRAMVA Summary'!G$77:G$78)*(MONTH($E144)-1)/12)*$H144</f>
        <v>6.2996177859051254</v>
      </c>
      <c r="M144" s="242">
        <f>(SUM('1.  LRAMVA Summary'!H$53:H$76)+SUM('1.  LRAMVA Summary'!H$77:H$78)*(MONTH($E144)-1)/12)*$H144</f>
        <v>0</v>
      </c>
      <c r="N144" s="242">
        <f>(SUM('1.  LRAMVA Summary'!I$53:I$76)+SUM('1.  LRAMVA Summary'!I$77:I$78)*(MONTH($E144)-1)/12)*$H144</f>
        <v>0</v>
      </c>
      <c r="O144" s="242">
        <f>(SUM('1.  LRAMVA Summary'!J$53:J$76)+SUM('1.  LRAMVA Summary'!J$77:J$78)*(MONTH($E144)-1)/12)*$H144</f>
        <v>-107.53208099112945</v>
      </c>
      <c r="P144" s="242">
        <f>(SUM('1.  LRAMVA Summary'!K$53:K$76)+SUM('1.  LRAMVA Summary'!K$77:K$78)*(MONTH($E144)-1)/12)*$H144</f>
        <v>0</v>
      </c>
      <c r="Q144" s="242">
        <f>(SUM('1.  LRAMVA Summary'!L$53:L$76)+SUM('1.  LRAMVA Summary'!L$77:L$78)*(MONTH($E144)-1)/12)*$H144</f>
        <v>0</v>
      </c>
      <c r="R144" s="242">
        <f>(SUM('1.  LRAMVA Summary'!M$53:M$76)+SUM('1.  LRAMVA Summary'!M$77:M$78)*(MONTH($E144)-1)/12)*$H144</f>
        <v>0</v>
      </c>
      <c r="S144" s="242">
        <f>(SUM('1.  LRAMVA Summary'!N$53:N$76)+SUM('1.  LRAMVA Summary'!N$77:N$78)*(MONTH($E144)-1)/12)*$H144</f>
        <v>0</v>
      </c>
      <c r="T144" s="242">
        <f>(SUM('1.  LRAMVA Summary'!O$53:O$76)+SUM('1.  LRAMVA Summary'!O$77:O$78)*(MONTH($E144)-1)/12)*$H144</f>
        <v>0</v>
      </c>
      <c r="U144" s="242">
        <f>(SUM('1.  LRAMVA Summary'!P$53:P$76)+SUM('1.  LRAMVA Summary'!P$77:P$78)*(MONTH($E144)-1)/12)*$H144</f>
        <v>0</v>
      </c>
      <c r="V144" s="242">
        <f>(SUM('1.  LRAMVA Summary'!Q$53:Q$76)+SUM('1.  LRAMVA Summary'!Q$77:Q$78)*(MONTH($E144)-1)/12)*$H144</f>
        <v>0</v>
      </c>
      <c r="W144" s="243">
        <f t="shared" si="69"/>
        <v>5175.809433749735</v>
      </c>
      <c r="Y144" s="12"/>
      <c r="Z144" s="12"/>
      <c r="AA144" s="12"/>
      <c r="AB144" s="12"/>
      <c r="AC144" s="12"/>
      <c r="AD144" s="12"/>
      <c r="AE144" s="12"/>
      <c r="AF144" s="12"/>
      <c r="AG144" s="12"/>
      <c r="AH144" s="12"/>
      <c r="AI144" s="12"/>
      <c r="AJ144" s="12"/>
      <c r="AK144" s="12"/>
      <c r="AL144" s="12"/>
      <c r="AM144" s="12"/>
      <c r="AN144" s="12"/>
      <c r="AO144" s="12"/>
      <c r="AP144" s="12"/>
      <c r="AQ144" s="12"/>
      <c r="AR144" s="12"/>
      <c r="AS144" s="12"/>
    </row>
    <row r="145" spans="2:45" s="9" customFormat="1">
      <c r="B145" s="67"/>
      <c r="E145" s="226">
        <v>43770</v>
      </c>
      <c r="F145" s="226" t="s">
        <v>187</v>
      </c>
      <c r="G145" s="227" t="s">
        <v>69</v>
      </c>
      <c r="H145" s="252">
        <f t="shared" ref="H145:H146" si="72">$C$50/12</f>
        <v>1.8166666666666667E-3</v>
      </c>
      <c r="I145" s="242">
        <f>(SUM('1.  LRAMVA Summary'!D$53:D$76)+SUM('1.  LRAMVA Summary'!D$77:D$78)*(MONTH($E145)-1)/12)*$H145</f>
        <v>3246.8279411336748</v>
      </c>
      <c r="J145" s="242">
        <f>(SUM('1.  LRAMVA Summary'!E$53:E$76)+SUM('1.  LRAMVA Summary'!E$77:E$78)*(MONTH($E145)-1)/12)*$H145</f>
        <v>411.28777844811702</v>
      </c>
      <c r="K145" s="242">
        <f>(SUM('1.  LRAMVA Summary'!F$53:F$76)+SUM('1.  LRAMVA Summary'!F$77:F$78)*(MONTH($E145)-1)/12)*$H145</f>
        <v>1618.9261773731671</v>
      </c>
      <c r="L145" s="242">
        <f>(SUM('1.  LRAMVA Summary'!G$53:G$76)+SUM('1.  LRAMVA Summary'!G$77:G$78)*(MONTH($E145)-1)/12)*$H145</f>
        <v>6.2996177859051254</v>
      </c>
      <c r="M145" s="242">
        <f>(SUM('1.  LRAMVA Summary'!H$53:H$76)+SUM('1.  LRAMVA Summary'!H$77:H$78)*(MONTH($E145)-1)/12)*$H145</f>
        <v>0</v>
      </c>
      <c r="N145" s="242">
        <f>(SUM('1.  LRAMVA Summary'!I$53:I$76)+SUM('1.  LRAMVA Summary'!I$77:I$78)*(MONTH($E145)-1)/12)*$H145</f>
        <v>0</v>
      </c>
      <c r="O145" s="242">
        <f>(SUM('1.  LRAMVA Summary'!J$53:J$76)+SUM('1.  LRAMVA Summary'!J$77:J$78)*(MONTH($E145)-1)/12)*$H145</f>
        <v>-107.53208099112945</v>
      </c>
      <c r="P145" s="242">
        <f>(SUM('1.  LRAMVA Summary'!K$53:K$76)+SUM('1.  LRAMVA Summary'!K$77:K$78)*(MONTH($E145)-1)/12)*$H145</f>
        <v>0</v>
      </c>
      <c r="Q145" s="242">
        <f>(SUM('1.  LRAMVA Summary'!L$53:L$76)+SUM('1.  LRAMVA Summary'!L$77:L$78)*(MONTH($E145)-1)/12)*$H145</f>
        <v>0</v>
      </c>
      <c r="R145" s="242">
        <f>(SUM('1.  LRAMVA Summary'!M$53:M$76)+SUM('1.  LRAMVA Summary'!M$77:M$78)*(MONTH($E145)-1)/12)*$H145</f>
        <v>0</v>
      </c>
      <c r="S145" s="242">
        <f>(SUM('1.  LRAMVA Summary'!N$53:N$76)+SUM('1.  LRAMVA Summary'!N$77:N$78)*(MONTH($E145)-1)/12)*$H145</f>
        <v>0</v>
      </c>
      <c r="T145" s="242">
        <f>(SUM('1.  LRAMVA Summary'!O$53:O$76)+SUM('1.  LRAMVA Summary'!O$77:O$78)*(MONTH($E145)-1)/12)*$H145</f>
        <v>0</v>
      </c>
      <c r="U145" s="242">
        <f>(SUM('1.  LRAMVA Summary'!P$53:P$76)+SUM('1.  LRAMVA Summary'!P$77:P$78)*(MONTH($E145)-1)/12)*$H145</f>
        <v>0</v>
      </c>
      <c r="V145" s="242">
        <f>(SUM('1.  LRAMVA Summary'!Q$53:Q$76)+SUM('1.  LRAMVA Summary'!Q$77:Q$78)*(MONTH($E145)-1)/12)*$H145</f>
        <v>0</v>
      </c>
      <c r="W145" s="243">
        <f t="shared" si="69"/>
        <v>5175.809433749735</v>
      </c>
      <c r="Y145" s="12"/>
      <c r="Z145" s="12"/>
      <c r="AA145" s="12"/>
      <c r="AB145" s="12"/>
      <c r="AC145" s="12"/>
      <c r="AD145" s="12"/>
      <c r="AE145" s="12"/>
      <c r="AF145" s="12"/>
      <c r="AG145" s="12"/>
      <c r="AH145" s="12"/>
      <c r="AI145" s="12"/>
      <c r="AJ145" s="12"/>
      <c r="AK145" s="12"/>
      <c r="AL145" s="12"/>
      <c r="AM145" s="12"/>
      <c r="AN145" s="12"/>
      <c r="AO145" s="12"/>
      <c r="AP145" s="12"/>
      <c r="AQ145" s="12"/>
      <c r="AR145" s="12"/>
      <c r="AS145" s="12"/>
    </row>
    <row r="146" spans="2:45" s="9" customFormat="1">
      <c r="B146" s="67"/>
      <c r="E146" s="226">
        <v>43800</v>
      </c>
      <c r="F146" s="226" t="s">
        <v>187</v>
      </c>
      <c r="G146" s="227" t="s">
        <v>69</v>
      </c>
      <c r="H146" s="252">
        <f t="shared" si="72"/>
        <v>1.8166666666666667E-3</v>
      </c>
      <c r="I146" s="242">
        <f>(SUM('1.  LRAMVA Summary'!D$53:D$76)+SUM('1.  LRAMVA Summary'!D$77:D$78)*(MONTH($E146)-1)/12)*$H146</f>
        <v>3246.8279411336748</v>
      </c>
      <c r="J146" s="242">
        <f>(SUM('1.  LRAMVA Summary'!E$53:E$76)+SUM('1.  LRAMVA Summary'!E$77:E$78)*(MONTH($E146)-1)/12)*$H146</f>
        <v>411.28777844811702</v>
      </c>
      <c r="K146" s="242">
        <f>(SUM('1.  LRAMVA Summary'!F$53:F$76)+SUM('1.  LRAMVA Summary'!F$77:F$78)*(MONTH($E146)-1)/12)*$H146</f>
        <v>1618.9261773731671</v>
      </c>
      <c r="L146" s="242">
        <f>(SUM('1.  LRAMVA Summary'!G$53:G$76)+SUM('1.  LRAMVA Summary'!G$77:G$78)*(MONTH($E146)-1)/12)*$H146</f>
        <v>6.2996177859051254</v>
      </c>
      <c r="M146" s="242">
        <f>(SUM('1.  LRAMVA Summary'!H$53:H$76)+SUM('1.  LRAMVA Summary'!H$77:H$78)*(MONTH($E146)-1)/12)*$H146</f>
        <v>0</v>
      </c>
      <c r="N146" s="242">
        <f>(SUM('1.  LRAMVA Summary'!I$53:I$76)+SUM('1.  LRAMVA Summary'!I$77:I$78)*(MONTH($E146)-1)/12)*$H146</f>
        <v>0</v>
      </c>
      <c r="O146" s="242">
        <f>(SUM('1.  LRAMVA Summary'!J$53:J$76)+SUM('1.  LRAMVA Summary'!J$77:J$78)*(MONTH($E146)-1)/12)*$H146</f>
        <v>-107.53208099112945</v>
      </c>
      <c r="P146" s="242">
        <f>(SUM('1.  LRAMVA Summary'!K$53:K$76)+SUM('1.  LRAMVA Summary'!K$77:K$78)*(MONTH($E146)-1)/12)*$H146</f>
        <v>0</v>
      </c>
      <c r="Q146" s="242">
        <f>(SUM('1.  LRAMVA Summary'!L$53:L$76)+SUM('1.  LRAMVA Summary'!L$77:L$78)*(MONTH($E146)-1)/12)*$H146</f>
        <v>0</v>
      </c>
      <c r="R146" s="242">
        <f>(SUM('1.  LRAMVA Summary'!M$53:M$76)+SUM('1.  LRAMVA Summary'!M$77:M$78)*(MONTH($E146)-1)/12)*$H146</f>
        <v>0</v>
      </c>
      <c r="S146" s="242">
        <f>(SUM('1.  LRAMVA Summary'!N$53:N$76)+SUM('1.  LRAMVA Summary'!N$77:N$78)*(MONTH($E146)-1)/12)*$H146</f>
        <v>0</v>
      </c>
      <c r="T146" s="242">
        <f>(SUM('1.  LRAMVA Summary'!O$53:O$76)+SUM('1.  LRAMVA Summary'!O$77:O$78)*(MONTH($E146)-1)/12)*$H146</f>
        <v>0</v>
      </c>
      <c r="U146" s="242">
        <f>(SUM('1.  LRAMVA Summary'!P$53:P$76)+SUM('1.  LRAMVA Summary'!P$77:P$78)*(MONTH($E146)-1)/12)*$H146</f>
        <v>0</v>
      </c>
      <c r="V146" s="242">
        <f>(SUM('1.  LRAMVA Summary'!Q$53:Q$76)+SUM('1.  LRAMVA Summary'!Q$77:Q$78)*(MONTH($E146)-1)/12)*$H146</f>
        <v>0</v>
      </c>
      <c r="W146" s="243">
        <f t="shared" si="69"/>
        <v>5175.809433749735</v>
      </c>
      <c r="Y146" s="12"/>
      <c r="Z146" s="12"/>
      <c r="AA146" s="12"/>
      <c r="AB146" s="12"/>
      <c r="AC146" s="12"/>
      <c r="AD146" s="12"/>
      <c r="AE146" s="12"/>
      <c r="AF146" s="12"/>
      <c r="AG146" s="12"/>
      <c r="AH146" s="12"/>
      <c r="AI146" s="12"/>
      <c r="AJ146" s="12"/>
      <c r="AK146" s="12"/>
      <c r="AL146" s="12"/>
      <c r="AM146" s="12"/>
      <c r="AN146" s="12"/>
      <c r="AO146" s="12"/>
      <c r="AP146" s="12"/>
      <c r="AQ146" s="12"/>
      <c r="AR146" s="12"/>
      <c r="AS146" s="12"/>
    </row>
    <row r="147" spans="2:45" s="9" customFormat="1" ht="15" thickBot="1">
      <c r="B147" s="67"/>
      <c r="E147" s="228" t="s">
        <v>475</v>
      </c>
      <c r="F147" s="228"/>
      <c r="G147" s="229"/>
      <c r="H147" s="230"/>
      <c r="I147" s="231">
        <f>SUM(I134:I146)</f>
        <v>83955.821578763862</v>
      </c>
      <c r="J147" s="231">
        <f>SUM(J134:J146)</f>
        <v>10634.996362899248</v>
      </c>
      <c r="K147" s="231">
        <f t="shared" ref="K147:O147" si="73">SUM(K134:K146)</f>
        <v>41861.866338773158</v>
      </c>
      <c r="L147" s="231">
        <f t="shared" si="73"/>
        <v>162.89424522544587</v>
      </c>
      <c r="M147" s="231">
        <f t="shared" si="73"/>
        <v>0</v>
      </c>
      <c r="N147" s="231">
        <f t="shared" si="73"/>
        <v>0</v>
      </c>
      <c r="O147" s="231">
        <f t="shared" si="73"/>
        <v>4033.8512196723809</v>
      </c>
      <c r="P147" s="231">
        <f t="shared" ref="P147:V147" si="74">SUM(P134:P146)</f>
        <v>0</v>
      </c>
      <c r="Q147" s="231">
        <f t="shared" si="74"/>
        <v>0</v>
      </c>
      <c r="R147" s="231">
        <f t="shared" si="74"/>
        <v>0</v>
      </c>
      <c r="S147" s="231">
        <f t="shared" si="74"/>
        <v>0</v>
      </c>
      <c r="T147" s="231">
        <f t="shared" si="74"/>
        <v>0</v>
      </c>
      <c r="U147" s="231">
        <f t="shared" si="74"/>
        <v>0</v>
      </c>
      <c r="V147" s="231">
        <f t="shared" si="74"/>
        <v>0</v>
      </c>
      <c r="W147" s="231">
        <f>SUM(W134:W146)</f>
        <v>140649.42974533406</v>
      </c>
      <c r="Y147" s="12"/>
      <c r="Z147" s="12"/>
      <c r="AA147" s="12"/>
      <c r="AB147" s="12"/>
      <c r="AC147" s="12"/>
      <c r="AD147" s="12"/>
      <c r="AE147" s="12"/>
      <c r="AF147" s="12"/>
      <c r="AG147" s="12"/>
      <c r="AH147" s="12"/>
      <c r="AI147" s="12"/>
      <c r="AJ147" s="12"/>
      <c r="AK147" s="12"/>
      <c r="AL147" s="12"/>
      <c r="AM147" s="12"/>
      <c r="AN147" s="12"/>
      <c r="AO147" s="12"/>
      <c r="AP147" s="12"/>
      <c r="AQ147" s="12"/>
      <c r="AR147" s="12"/>
      <c r="AS147" s="12"/>
    </row>
    <row r="148" spans="2:45" s="9" customFormat="1" ht="15" thickTop="1">
      <c r="B148" s="67"/>
      <c r="E148" s="232" t="s">
        <v>67</v>
      </c>
      <c r="F148" s="232"/>
      <c r="G148" s="233"/>
      <c r="H148" s="234"/>
      <c r="I148" s="235"/>
      <c r="J148" s="235"/>
      <c r="K148" s="235"/>
      <c r="L148" s="235"/>
      <c r="M148" s="235"/>
      <c r="N148" s="235"/>
      <c r="O148" s="235"/>
      <c r="P148" s="235"/>
      <c r="Q148" s="235"/>
      <c r="R148" s="235"/>
      <c r="S148" s="235"/>
      <c r="T148" s="235"/>
      <c r="U148" s="235"/>
      <c r="V148" s="235"/>
      <c r="W148" s="236"/>
      <c r="Y148" s="12"/>
      <c r="Z148" s="12"/>
      <c r="AA148" s="12"/>
      <c r="AB148" s="12"/>
      <c r="AC148" s="12"/>
      <c r="AD148" s="12"/>
      <c r="AE148" s="12"/>
      <c r="AF148" s="12"/>
      <c r="AG148" s="12"/>
      <c r="AH148" s="12"/>
      <c r="AI148" s="12"/>
      <c r="AJ148" s="12"/>
      <c r="AK148" s="12"/>
      <c r="AL148" s="12"/>
      <c r="AM148" s="12"/>
      <c r="AN148" s="12"/>
      <c r="AO148" s="12"/>
      <c r="AP148" s="12"/>
      <c r="AQ148" s="12"/>
      <c r="AR148" s="12"/>
      <c r="AS148" s="12"/>
    </row>
    <row r="149" spans="2:45" s="9" customFormat="1">
      <c r="B149" s="67"/>
      <c r="E149" s="237" t="s">
        <v>438</v>
      </c>
      <c r="F149" s="237"/>
      <c r="G149" s="238"/>
      <c r="H149" s="239"/>
      <c r="I149" s="240">
        <f>I147+I148</f>
        <v>83955.821578763862</v>
      </c>
      <c r="J149" s="240">
        <f t="shared" ref="J149" si="75">J147+J148</f>
        <v>10634.996362899248</v>
      </c>
      <c r="K149" s="240">
        <f t="shared" ref="K149" si="76">K147+K148</f>
        <v>41861.866338773158</v>
      </c>
      <c r="L149" s="240">
        <f t="shared" ref="L149" si="77">L147+L148</f>
        <v>162.89424522544587</v>
      </c>
      <c r="M149" s="240">
        <f t="shared" ref="M149" si="78">M147+M148</f>
        <v>0</v>
      </c>
      <c r="N149" s="240">
        <f t="shared" ref="N149" si="79">N147+N148</f>
        <v>0</v>
      </c>
      <c r="O149" s="240">
        <f t="shared" ref="O149:V149" si="80">O147+O148</f>
        <v>4033.8512196723809</v>
      </c>
      <c r="P149" s="240">
        <f t="shared" si="80"/>
        <v>0</v>
      </c>
      <c r="Q149" s="240">
        <f t="shared" si="80"/>
        <v>0</v>
      </c>
      <c r="R149" s="240">
        <f t="shared" si="80"/>
        <v>0</v>
      </c>
      <c r="S149" s="240">
        <f t="shared" si="80"/>
        <v>0</v>
      </c>
      <c r="T149" s="240">
        <f t="shared" si="80"/>
        <v>0</v>
      </c>
      <c r="U149" s="240">
        <f t="shared" si="80"/>
        <v>0</v>
      </c>
      <c r="V149" s="240">
        <f t="shared" si="80"/>
        <v>0</v>
      </c>
      <c r="W149" s="240">
        <f>W147+W148</f>
        <v>140649.42974533406</v>
      </c>
      <c r="Y149" s="12"/>
      <c r="Z149" s="12"/>
      <c r="AA149" s="12"/>
      <c r="AB149" s="12"/>
      <c r="AC149" s="12"/>
      <c r="AD149" s="12"/>
      <c r="AE149" s="12"/>
      <c r="AF149" s="12"/>
      <c r="AG149" s="12"/>
      <c r="AH149" s="12"/>
      <c r="AI149" s="12"/>
      <c r="AJ149" s="12"/>
      <c r="AK149" s="12"/>
      <c r="AL149" s="12"/>
      <c r="AM149" s="12"/>
      <c r="AN149" s="12"/>
      <c r="AO149" s="12"/>
      <c r="AP149" s="12"/>
      <c r="AQ149" s="12"/>
      <c r="AR149" s="12"/>
      <c r="AS149" s="12"/>
    </row>
    <row r="150" spans="2:45" s="9" customFormat="1">
      <c r="B150" s="67"/>
      <c r="E150" s="226">
        <v>43831</v>
      </c>
      <c r="F150" s="226" t="s">
        <v>188</v>
      </c>
      <c r="G150" s="227" t="s">
        <v>65</v>
      </c>
      <c r="H150" s="252">
        <f>$C$51/12</f>
        <v>0</v>
      </c>
      <c r="I150" s="242">
        <f>(SUM('1.  LRAMVA Summary'!D$53:D$79)+SUM('1.  LRAMVA Summary'!D$80:D$81)*(MONTH($E150)-1)/12)*$H150</f>
        <v>0</v>
      </c>
      <c r="J150" s="242">
        <f>(SUM('1.  LRAMVA Summary'!E$53:E$79)+SUM('1.  LRAMVA Summary'!E$80:E$81)*(MONTH($E150)-1)/12)*$H150</f>
        <v>0</v>
      </c>
      <c r="K150" s="242">
        <f>(SUM('1.  LRAMVA Summary'!F$53:F$79)+SUM('1.  LRAMVA Summary'!F$80:F$81)*(MONTH($E150)-1)/12)*$H150</f>
        <v>0</v>
      </c>
      <c r="L150" s="242">
        <f>(SUM('1.  LRAMVA Summary'!G$53:G$79)+SUM('1.  LRAMVA Summary'!G$80:G$81)*(MONTH($E150)-1)/12)*$H150</f>
        <v>0</v>
      </c>
      <c r="M150" s="242">
        <f>(SUM('1.  LRAMVA Summary'!H$53:H$79)+SUM('1.  LRAMVA Summary'!H$80:H$81)*(MONTH($E150)-1)/12)*$H150</f>
        <v>0</v>
      </c>
      <c r="N150" s="242">
        <f>(SUM('1.  LRAMVA Summary'!I$53:I$79)+SUM('1.  LRAMVA Summary'!I$80:I$81)*(MONTH($E150)-1)/12)*$H150</f>
        <v>0</v>
      </c>
      <c r="O150" s="242">
        <f>(SUM('1.  LRAMVA Summary'!J$53:J$79)+SUM('1.  LRAMVA Summary'!J$80:J$81)*(MONTH($E150)-1)/12)*$H150</f>
        <v>0</v>
      </c>
      <c r="P150" s="242">
        <f>(SUM('1.  LRAMVA Summary'!K$53:K$79)+SUM('1.  LRAMVA Summary'!K$80:K$81)*(MONTH($E150)-1)/12)*$H150</f>
        <v>0</v>
      </c>
      <c r="Q150" s="242">
        <f>(SUM('1.  LRAMVA Summary'!L$53:L$79)+SUM('1.  LRAMVA Summary'!L$80:L$81)*(MONTH($E150)-1)/12)*$H150</f>
        <v>0</v>
      </c>
      <c r="R150" s="242">
        <f>(SUM('1.  LRAMVA Summary'!M$53:M$79)+SUM('1.  LRAMVA Summary'!M$80:M$81)*(MONTH($E150)-1)/12)*$H150</f>
        <v>0</v>
      </c>
      <c r="S150" s="242">
        <f>(SUM('1.  LRAMVA Summary'!N$53:N$79)+SUM('1.  LRAMVA Summary'!N$80:N$81)*(MONTH($E150)-1)/12)*$H150</f>
        <v>0</v>
      </c>
      <c r="T150" s="242">
        <f>(SUM('1.  LRAMVA Summary'!O$53:O$79)+SUM('1.  LRAMVA Summary'!O$80:O$81)*(MONTH($E150)-1)/12)*$H150</f>
        <v>0</v>
      </c>
      <c r="U150" s="242">
        <f>(SUM('1.  LRAMVA Summary'!P$53:P$79)+SUM('1.  LRAMVA Summary'!P$80:P$81)*(MONTH($E150)-1)/12)*$H150</f>
        <v>0</v>
      </c>
      <c r="V150" s="242">
        <f>(SUM('1.  LRAMVA Summary'!Q$53:Q$79)+SUM('1.  LRAMVA Summary'!Q$80:Q$81)*(MONTH($E150)-1)/12)*$H150</f>
        <v>0</v>
      </c>
      <c r="W150" s="243">
        <f>SUM(I150:V150)</f>
        <v>0</v>
      </c>
      <c r="Y150" s="12"/>
      <c r="Z150" s="12"/>
      <c r="AA150" s="12"/>
      <c r="AB150" s="12"/>
      <c r="AC150" s="12"/>
      <c r="AD150" s="12"/>
      <c r="AE150" s="12"/>
      <c r="AF150" s="12"/>
      <c r="AG150" s="12"/>
      <c r="AH150" s="12"/>
      <c r="AI150" s="12"/>
      <c r="AJ150" s="12"/>
      <c r="AK150" s="12"/>
      <c r="AL150" s="12"/>
      <c r="AM150" s="12"/>
      <c r="AN150" s="12"/>
      <c r="AO150" s="12"/>
      <c r="AP150" s="12"/>
      <c r="AQ150" s="12"/>
      <c r="AR150" s="12"/>
      <c r="AS150" s="12"/>
    </row>
    <row r="151" spans="2:45" s="9" customFormat="1">
      <c r="B151" s="67"/>
      <c r="E151" s="226">
        <v>43862</v>
      </c>
      <c r="F151" s="226" t="s">
        <v>188</v>
      </c>
      <c r="G151" s="227" t="s">
        <v>65</v>
      </c>
      <c r="H151" s="252">
        <f t="shared" ref="H151:H152" si="81">$C$51/12</f>
        <v>0</v>
      </c>
      <c r="I151" s="242">
        <f>(SUM('1.  LRAMVA Summary'!D$53:D$79)+SUM('1.  LRAMVA Summary'!D$80:D$81)*(MONTH($E151)-1)/12)*$H151</f>
        <v>0</v>
      </c>
      <c r="J151" s="242">
        <f>(SUM('1.  LRAMVA Summary'!E$53:E$79)+SUM('1.  LRAMVA Summary'!E$80:E$81)*(MONTH($E151)-1)/12)*$H151</f>
        <v>0</v>
      </c>
      <c r="K151" s="242">
        <f>(SUM('1.  LRAMVA Summary'!F$53:F$79)+SUM('1.  LRAMVA Summary'!F$80:F$81)*(MONTH($E151)-1)/12)*$H151</f>
        <v>0</v>
      </c>
      <c r="L151" s="242">
        <f>(SUM('1.  LRAMVA Summary'!G$53:G$79)+SUM('1.  LRAMVA Summary'!G$80:G$81)*(MONTH($E151)-1)/12)*$H151</f>
        <v>0</v>
      </c>
      <c r="M151" s="242">
        <f>(SUM('1.  LRAMVA Summary'!H$53:H$79)+SUM('1.  LRAMVA Summary'!H$80:H$81)*(MONTH($E151)-1)/12)*$H151</f>
        <v>0</v>
      </c>
      <c r="N151" s="242">
        <f>(SUM('1.  LRAMVA Summary'!I$53:I$79)+SUM('1.  LRAMVA Summary'!I$80:I$81)*(MONTH($E151)-1)/12)*$H151</f>
        <v>0</v>
      </c>
      <c r="O151" s="242">
        <f>(SUM('1.  LRAMVA Summary'!J$53:J$79)+SUM('1.  LRAMVA Summary'!J$80:J$81)*(MONTH($E151)-1)/12)*$H151</f>
        <v>0</v>
      </c>
      <c r="P151" s="242">
        <f>(SUM('1.  LRAMVA Summary'!K$53:K$79)+SUM('1.  LRAMVA Summary'!K$80:K$81)*(MONTH($E151)-1)/12)*$H151</f>
        <v>0</v>
      </c>
      <c r="Q151" s="242">
        <f>(SUM('1.  LRAMVA Summary'!L$53:L$79)+SUM('1.  LRAMVA Summary'!L$80:L$81)*(MONTH($E151)-1)/12)*$H151</f>
        <v>0</v>
      </c>
      <c r="R151" s="242">
        <f>(SUM('1.  LRAMVA Summary'!M$53:M$79)+SUM('1.  LRAMVA Summary'!M$80:M$81)*(MONTH($E151)-1)/12)*$H151</f>
        <v>0</v>
      </c>
      <c r="S151" s="242">
        <f>(SUM('1.  LRAMVA Summary'!N$53:N$79)+SUM('1.  LRAMVA Summary'!N$80:N$81)*(MONTH($E151)-1)/12)*$H151</f>
        <v>0</v>
      </c>
      <c r="T151" s="242">
        <f>(SUM('1.  LRAMVA Summary'!O$53:O$79)+SUM('1.  LRAMVA Summary'!O$80:O$81)*(MONTH($E151)-1)/12)*$H151</f>
        <v>0</v>
      </c>
      <c r="U151" s="242">
        <f>(SUM('1.  LRAMVA Summary'!P$53:P$79)+SUM('1.  LRAMVA Summary'!P$80:P$81)*(MONTH($E151)-1)/12)*$H151</f>
        <v>0</v>
      </c>
      <c r="V151" s="242">
        <f>(SUM('1.  LRAMVA Summary'!Q$53:Q$79)+SUM('1.  LRAMVA Summary'!Q$80:Q$81)*(MONTH($E151)-1)/12)*$H151</f>
        <v>0</v>
      </c>
      <c r="W151" s="243">
        <f t="shared" ref="W151:W160" si="82">SUM(I151:V151)</f>
        <v>0</v>
      </c>
      <c r="Y151" s="12"/>
      <c r="Z151" s="12"/>
      <c r="AA151" s="12"/>
      <c r="AB151" s="12"/>
      <c r="AC151" s="12"/>
      <c r="AD151" s="12"/>
      <c r="AE151" s="12"/>
      <c r="AF151" s="12"/>
      <c r="AG151" s="12"/>
      <c r="AH151" s="12"/>
      <c r="AI151" s="12"/>
      <c r="AJ151" s="12"/>
      <c r="AK151" s="12"/>
      <c r="AL151" s="12"/>
      <c r="AM151" s="12"/>
      <c r="AN151" s="12"/>
      <c r="AO151" s="12"/>
      <c r="AP151" s="12"/>
      <c r="AQ151" s="12"/>
      <c r="AR151" s="12"/>
      <c r="AS151" s="12"/>
    </row>
    <row r="152" spans="2:45" s="9" customFormat="1">
      <c r="B152" s="67"/>
      <c r="E152" s="226">
        <v>43891</v>
      </c>
      <c r="F152" s="226" t="s">
        <v>188</v>
      </c>
      <c r="G152" s="227" t="s">
        <v>65</v>
      </c>
      <c r="H152" s="252">
        <f t="shared" si="81"/>
        <v>0</v>
      </c>
      <c r="I152" s="242">
        <f>(SUM('1.  LRAMVA Summary'!D$53:D$79)+SUM('1.  LRAMVA Summary'!D$80:D$81)*(MONTH($E152)-1)/12)*$H152</f>
        <v>0</v>
      </c>
      <c r="J152" s="242">
        <f>(SUM('1.  LRAMVA Summary'!E$53:E$79)+SUM('1.  LRAMVA Summary'!E$80:E$81)*(MONTH($E152)-1)/12)*$H152</f>
        <v>0</v>
      </c>
      <c r="K152" s="242">
        <f>(SUM('1.  LRAMVA Summary'!F$53:F$79)+SUM('1.  LRAMVA Summary'!F$80:F$81)*(MONTH($E152)-1)/12)*$H152</f>
        <v>0</v>
      </c>
      <c r="L152" s="242">
        <f>(SUM('1.  LRAMVA Summary'!G$53:G$79)+SUM('1.  LRAMVA Summary'!G$80:G$81)*(MONTH($E152)-1)/12)*$H152</f>
        <v>0</v>
      </c>
      <c r="M152" s="242">
        <f>(SUM('1.  LRAMVA Summary'!H$53:H$79)+SUM('1.  LRAMVA Summary'!H$80:H$81)*(MONTH($E152)-1)/12)*$H152</f>
        <v>0</v>
      </c>
      <c r="N152" s="242">
        <f>(SUM('1.  LRAMVA Summary'!I$53:I$79)+SUM('1.  LRAMVA Summary'!I$80:I$81)*(MONTH($E152)-1)/12)*$H152</f>
        <v>0</v>
      </c>
      <c r="O152" s="242">
        <f>(SUM('1.  LRAMVA Summary'!J$53:J$79)+SUM('1.  LRAMVA Summary'!J$80:J$81)*(MONTH($E152)-1)/12)*$H152</f>
        <v>0</v>
      </c>
      <c r="P152" s="242">
        <f>(SUM('1.  LRAMVA Summary'!K$53:K$79)+SUM('1.  LRAMVA Summary'!K$80:K$81)*(MONTH($E152)-1)/12)*$H152</f>
        <v>0</v>
      </c>
      <c r="Q152" s="242">
        <f>(SUM('1.  LRAMVA Summary'!L$53:L$79)+SUM('1.  LRAMVA Summary'!L$80:L$81)*(MONTH($E152)-1)/12)*$H152</f>
        <v>0</v>
      </c>
      <c r="R152" s="242">
        <f>(SUM('1.  LRAMVA Summary'!M$53:M$79)+SUM('1.  LRAMVA Summary'!M$80:M$81)*(MONTH($E152)-1)/12)*$H152</f>
        <v>0</v>
      </c>
      <c r="S152" s="242">
        <f>(SUM('1.  LRAMVA Summary'!N$53:N$79)+SUM('1.  LRAMVA Summary'!N$80:N$81)*(MONTH($E152)-1)/12)*$H152</f>
        <v>0</v>
      </c>
      <c r="T152" s="242">
        <f>(SUM('1.  LRAMVA Summary'!O$53:O$79)+SUM('1.  LRAMVA Summary'!O$80:O$81)*(MONTH($E152)-1)/12)*$H152</f>
        <v>0</v>
      </c>
      <c r="U152" s="242">
        <f>(SUM('1.  LRAMVA Summary'!P$53:P$79)+SUM('1.  LRAMVA Summary'!P$80:P$81)*(MONTH($E152)-1)/12)*$H152</f>
        <v>0</v>
      </c>
      <c r="V152" s="242">
        <f>(SUM('1.  LRAMVA Summary'!Q$53:Q$79)+SUM('1.  LRAMVA Summary'!Q$80:Q$81)*(MONTH($E152)-1)/12)*$H152</f>
        <v>0</v>
      </c>
      <c r="W152" s="243">
        <f t="shared" si="82"/>
        <v>0</v>
      </c>
      <c r="Y152" s="12"/>
      <c r="Z152" s="12"/>
      <c r="AA152" s="12"/>
      <c r="AB152" s="12"/>
      <c r="AC152" s="12"/>
      <c r="AD152" s="12"/>
      <c r="AE152" s="12"/>
      <c r="AF152" s="12"/>
      <c r="AG152" s="12"/>
      <c r="AH152" s="12"/>
      <c r="AI152" s="12"/>
      <c r="AJ152" s="12"/>
      <c r="AK152" s="12"/>
      <c r="AL152" s="12"/>
      <c r="AM152" s="12"/>
      <c r="AN152" s="12"/>
      <c r="AO152" s="12"/>
      <c r="AP152" s="12"/>
      <c r="AQ152" s="12"/>
      <c r="AR152" s="12"/>
      <c r="AS152" s="12"/>
    </row>
    <row r="153" spans="2:45" s="9" customFormat="1">
      <c r="B153" s="67"/>
      <c r="E153" s="226">
        <v>43922</v>
      </c>
      <c r="F153" s="226" t="s">
        <v>188</v>
      </c>
      <c r="G153" s="227" t="s">
        <v>66</v>
      </c>
      <c r="H153" s="252">
        <f>$C$52/12</f>
        <v>0</v>
      </c>
      <c r="I153" s="242">
        <f>(SUM('1.  LRAMVA Summary'!D$53:D$79)+SUM('1.  LRAMVA Summary'!D$80:D$81)*(MONTH($E153)-1)/12)*$H153</f>
        <v>0</v>
      </c>
      <c r="J153" s="242">
        <f>(SUM('1.  LRAMVA Summary'!E$53:E$79)+SUM('1.  LRAMVA Summary'!E$80:E$81)*(MONTH($E153)-1)/12)*$H153</f>
        <v>0</v>
      </c>
      <c r="K153" s="242">
        <f>(SUM('1.  LRAMVA Summary'!F$53:F$79)+SUM('1.  LRAMVA Summary'!F$80:F$81)*(MONTH($E153)-1)/12)*$H153</f>
        <v>0</v>
      </c>
      <c r="L153" s="242">
        <f>(SUM('1.  LRAMVA Summary'!G$53:G$79)+SUM('1.  LRAMVA Summary'!G$80:G$81)*(MONTH($E153)-1)/12)*$H153</f>
        <v>0</v>
      </c>
      <c r="M153" s="242">
        <f>(SUM('1.  LRAMVA Summary'!H$53:H$79)+SUM('1.  LRAMVA Summary'!H$80:H$81)*(MONTH($E153)-1)/12)*$H153</f>
        <v>0</v>
      </c>
      <c r="N153" s="242">
        <f>(SUM('1.  LRAMVA Summary'!I$53:I$79)+SUM('1.  LRAMVA Summary'!I$80:I$81)*(MONTH($E153)-1)/12)*$H153</f>
        <v>0</v>
      </c>
      <c r="O153" s="242">
        <f>(SUM('1.  LRAMVA Summary'!J$53:J$79)+SUM('1.  LRAMVA Summary'!J$80:J$81)*(MONTH($E153)-1)/12)*$H153</f>
        <v>0</v>
      </c>
      <c r="P153" s="242">
        <f>(SUM('1.  LRAMVA Summary'!K$53:K$79)+SUM('1.  LRAMVA Summary'!K$80:K$81)*(MONTH($E153)-1)/12)*$H153</f>
        <v>0</v>
      </c>
      <c r="Q153" s="242">
        <f>(SUM('1.  LRAMVA Summary'!L$53:L$79)+SUM('1.  LRAMVA Summary'!L$80:L$81)*(MONTH($E153)-1)/12)*$H153</f>
        <v>0</v>
      </c>
      <c r="R153" s="242">
        <f>(SUM('1.  LRAMVA Summary'!M$53:M$79)+SUM('1.  LRAMVA Summary'!M$80:M$81)*(MONTH($E153)-1)/12)*$H153</f>
        <v>0</v>
      </c>
      <c r="S153" s="242">
        <f>(SUM('1.  LRAMVA Summary'!N$53:N$79)+SUM('1.  LRAMVA Summary'!N$80:N$81)*(MONTH($E153)-1)/12)*$H153</f>
        <v>0</v>
      </c>
      <c r="T153" s="242">
        <f>(SUM('1.  LRAMVA Summary'!O$53:O$79)+SUM('1.  LRAMVA Summary'!O$80:O$81)*(MONTH($E153)-1)/12)*$H153</f>
        <v>0</v>
      </c>
      <c r="U153" s="242">
        <f>(SUM('1.  LRAMVA Summary'!P$53:P$79)+SUM('1.  LRAMVA Summary'!P$80:P$81)*(MONTH($E153)-1)/12)*$H153</f>
        <v>0</v>
      </c>
      <c r="V153" s="242">
        <f>(SUM('1.  LRAMVA Summary'!Q$53:Q$79)+SUM('1.  LRAMVA Summary'!Q$80:Q$81)*(MONTH($E153)-1)/12)*$H153</f>
        <v>0</v>
      </c>
      <c r="W153" s="243">
        <f t="shared" si="82"/>
        <v>0</v>
      </c>
      <c r="Y153" s="12"/>
      <c r="Z153" s="12"/>
      <c r="AA153" s="12"/>
      <c r="AB153" s="12"/>
      <c r="AC153" s="12"/>
      <c r="AD153" s="12"/>
      <c r="AE153" s="12"/>
      <c r="AF153" s="12"/>
      <c r="AG153" s="12"/>
      <c r="AH153" s="12"/>
      <c r="AI153" s="12"/>
      <c r="AJ153" s="12"/>
      <c r="AK153" s="12"/>
      <c r="AL153" s="12"/>
      <c r="AM153" s="12"/>
      <c r="AN153" s="12"/>
      <c r="AO153" s="12"/>
      <c r="AP153" s="12"/>
      <c r="AQ153" s="12"/>
      <c r="AR153" s="12"/>
      <c r="AS153" s="12"/>
    </row>
    <row r="154" spans="2:45" s="9" customFormat="1">
      <c r="B154" s="67"/>
      <c r="E154" s="226">
        <v>43952</v>
      </c>
      <c r="F154" s="226" t="s">
        <v>188</v>
      </c>
      <c r="G154" s="227" t="s">
        <v>66</v>
      </c>
      <c r="H154" s="252">
        <f t="shared" ref="H154:H155" si="83">$C$52/12</f>
        <v>0</v>
      </c>
      <c r="I154" s="242">
        <f>(SUM('1.  LRAMVA Summary'!D$53:D$79)+SUM('1.  LRAMVA Summary'!D$80:D$81)*(MONTH($E154)-1)/12)*$H154</f>
        <v>0</v>
      </c>
      <c r="J154" s="242">
        <f>(SUM('1.  LRAMVA Summary'!E$53:E$79)+SUM('1.  LRAMVA Summary'!E$80:E$81)*(MONTH($E154)-1)/12)*$H154</f>
        <v>0</v>
      </c>
      <c r="K154" s="242">
        <f>(SUM('1.  LRAMVA Summary'!F$53:F$79)+SUM('1.  LRAMVA Summary'!F$80:F$81)*(MONTH($E154)-1)/12)*$H154</f>
        <v>0</v>
      </c>
      <c r="L154" s="242">
        <f>(SUM('1.  LRAMVA Summary'!G$53:G$79)+SUM('1.  LRAMVA Summary'!G$80:G$81)*(MONTH($E154)-1)/12)*$H154</f>
        <v>0</v>
      </c>
      <c r="M154" s="242">
        <f>(SUM('1.  LRAMVA Summary'!H$53:H$79)+SUM('1.  LRAMVA Summary'!H$80:H$81)*(MONTH($E154)-1)/12)*$H154</f>
        <v>0</v>
      </c>
      <c r="N154" s="242">
        <f>(SUM('1.  LRAMVA Summary'!I$53:I$79)+SUM('1.  LRAMVA Summary'!I$80:I$81)*(MONTH($E154)-1)/12)*$H154</f>
        <v>0</v>
      </c>
      <c r="O154" s="242">
        <f>(SUM('1.  LRAMVA Summary'!J$53:J$79)+SUM('1.  LRAMVA Summary'!J$80:J$81)*(MONTH($E154)-1)/12)*$H154</f>
        <v>0</v>
      </c>
      <c r="P154" s="242">
        <f>(SUM('1.  LRAMVA Summary'!K$53:K$79)+SUM('1.  LRAMVA Summary'!K$80:K$81)*(MONTH($E154)-1)/12)*$H154</f>
        <v>0</v>
      </c>
      <c r="Q154" s="242">
        <f>(SUM('1.  LRAMVA Summary'!L$53:L$79)+SUM('1.  LRAMVA Summary'!L$80:L$81)*(MONTH($E154)-1)/12)*$H154</f>
        <v>0</v>
      </c>
      <c r="R154" s="242">
        <f>(SUM('1.  LRAMVA Summary'!M$53:M$79)+SUM('1.  LRAMVA Summary'!M$80:M$81)*(MONTH($E154)-1)/12)*$H154</f>
        <v>0</v>
      </c>
      <c r="S154" s="242">
        <f>(SUM('1.  LRAMVA Summary'!N$53:N$79)+SUM('1.  LRAMVA Summary'!N$80:N$81)*(MONTH($E154)-1)/12)*$H154</f>
        <v>0</v>
      </c>
      <c r="T154" s="242">
        <f>(SUM('1.  LRAMVA Summary'!O$53:O$79)+SUM('1.  LRAMVA Summary'!O$80:O$81)*(MONTH($E154)-1)/12)*$H154</f>
        <v>0</v>
      </c>
      <c r="U154" s="242">
        <f>(SUM('1.  LRAMVA Summary'!P$53:P$79)+SUM('1.  LRAMVA Summary'!P$80:P$81)*(MONTH($E154)-1)/12)*$H154</f>
        <v>0</v>
      </c>
      <c r="V154" s="242">
        <f>(SUM('1.  LRAMVA Summary'!Q$53:Q$79)+SUM('1.  LRAMVA Summary'!Q$80:Q$81)*(MONTH($E154)-1)/12)*$H154</f>
        <v>0</v>
      </c>
      <c r="W154" s="243">
        <f t="shared" si="82"/>
        <v>0</v>
      </c>
      <c r="Y154" s="12"/>
      <c r="Z154" s="12"/>
      <c r="AA154" s="12"/>
      <c r="AB154" s="12"/>
      <c r="AC154" s="12"/>
      <c r="AD154" s="12"/>
      <c r="AE154" s="12"/>
      <c r="AF154" s="12"/>
      <c r="AG154" s="12"/>
      <c r="AH154" s="12"/>
      <c r="AI154" s="12"/>
      <c r="AJ154" s="12"/>
      <c r="AK154" s="12"/>
      <c r="AL154" s="12"/>
      <c r="AM154" s="12"/>
      <c r="AN154" s="12"/>
      <c r="AO154" s="12"/>
      <c r="AP154" s="12"/>
      <c r="AQ154" s="12"/>
      <c r="AR154" s="12"/>
      <c r="AS154" s="12"/>
    </row>
    <row r="155" spans="2:45" s="9" customFormat="1">
      <c r="B155" s="67"/>
      <c r="E155" s="226">
        <v>43983</v>
      </c>
      <c r="F155" s="226" t="s">
        <v>188</v>
      </c>
      <c r="G155" s="227" t="s">
        <v>66</v>
      </c>
      <c r="H155" s="252">
        <f t="shared" si="83"/>
        <v>0</v>
      </c>
      <c r="I155" s="242">
        <f>(SUM('1.  LRAMVA Summary'!D$53:D$79)+SUM('1.  LRAMVA Summary'!D$80:D$81)*(MONTH($E155)-1)/12)*$H155</f>
        <v>0</v>
      </c>
      <c r="J155" s="242">
        <f>(SUM('1.  LRAMVA Summary'!E$53:E$79)+SUM('1.  LRAMVA Summary'!E$80:E$81)*(MONTH($E155)-1)/12)*$H155</f>
        <v>0</v>
      </c>
      <c r="K155" s="242">
        <f>(SUM('1.  LRAMVA Summary'!F$53:F$79)+SUM('1.  LRAMVA Summary'!F$80:F$81)*(MONTH($E155)-1)/12)*$H155</f>
        <v>0</v>
      </c>
      <c r="L155" s="242">
        <f>(SUM('1.  LRAMVA Summary'!G$53:G$79)+SUM('1.  LRAMVA Summary'!G$80:G$81)*(MONTH($E155)-1)/12)*$H155</f>
        <v>0</v>
      </c>
      <c r="M155" s="242">
        <f>(SUM('1.  LRAMVA Summary'!H$53:H$79)+SUM('1.  LRAMVA Summary'!H$80:H$81)*(MONTH($E155)-1)/12)*$H155</f>
        <v>0</v>
      </c>
      <c r="N155" s="242">
        <f>(SUM('1.  LRAMVA Summary'!I$53:I$79)+SUM('1.  LRAMVA Summary'!I$80:I$81)*(MONTH($E155)-1)/12)*$H155</f>
        <v>0</v>
      </c>
      <c r="O155" s="242">
        <f>(SUM('1.  LRAMVA Summary'!J$53:J$79)+SUM('1.  LRAMVA Summary'!J$80:J$81)*(MONTH($E155)-1)/12)*$H155</f>
        <v>0</v>
      </c>
      <c r="P155" s="242">
        <f>(SUM('1.  LRAMVA Summary'!K$53:K$79)+SUM('1.  LRAMVA Summary'!K$80:K$81)*(MONTH($E155)-1)/12)*$H155</f>
        <v>0</v>
      </c>
      <c r="Q155" s="242">
        <f>(SUM('1.  LRAMVA Summary'!L$53:L$79)+SUM('1.  LRAMVA Summary'!L$80:L$81)*(MONTH($E155)-1)/12)*$H155</f>
        <v>0</v>
      </c>
      <c r="R155" s="242">
        <f>(SUM('1.  LRAMVA Summary'!M$53:M$79)+SUM('1.  LRAMVA Summary'!M$80:M$81)*(MONTH($E155)-1)/12)*$H155</f>
        <v>0</v>
      </c>
      <c r="S155" s="242">
        <f>(SUM('1.  LRAMVA Summary'!N$53:N$79)+SUM('1.  LRAMVA Summary'!N$80:N$81)*(MONTH($E155)-1)/12)*$H155</f>
        <v>0</v>
      </c>
      <c r="T155" s="242">
        <f>(SUM('1.  LRAMVA Summary'!O$53:O$79)+SUM('1.  LRAMVA Summary'!O$80:O$81)*(MONTH($E155)-1)/12)*$H155</f>
        <v>0</v>
      </c>
      <c r="U155" s="242">
        <f>(SUM('1.  LRAMVA Summary'!P$53:P$79)+SUM('1.  LRAMVA Summary'!P$80:P$81)*(MONTH($E155)-1)/12)*$H155</f>
        <v>0</v>
      </c>
      <c r="V155" s="242">
        <f>(SUM('1.  LRAMVA Summary'!Q$53:Q$79)+SUM('1.  LRAMVA Summary'!Q$80:Q$81)*(MONTH($E155)-1)/12)*$H155</f>
        <v>0</v>
      </c>
      <c r="W155" s="243">
        <f t="shared" si="82"/>
        <v>0</v>
      </c>
      <c r="Y155" s="12"/>
      <c r="Z155" s="12"/>
      <c r="AA155" s="12"/>
      <c r="AB155" s="12"/>
      <c r="AC155" s="12"/>
      <c r="AD155" s="12"/>
      <c r="AE155" s="12"/>
      <c r="AF155" s="12"/>
      <c r="AG155" s="12"/>
      <c r="AH155" s="12"/>
      <c r="AI155" s="12"/>
      <c r="AJ155" s="12"/>
      <c r="AK155" s="12"/>
      <c r="AL155" s="12"/>
      <c r="AM155" s="12"/>
      <c r="AN155" s="12"/>
      <c r="AO155" s="12"/>
      <c r="AP155" s="12"/>
      <c r="AQ155" s="12"/>
      <c r="AR155" s="12"/>
      <c r="AS155" s="12"/>
    </row>
    <row r="156" spans="2:45" s="9" customFormat="1">
      <c r="B156" s="67"/>
      <c r="E156" s="226">
        <v>44013</v>
      </c>
      <c r="F156" s="226" t="s">
        <v>188</v>
      </c>
      <c r="G156" s="227" t="s">
        <v>68</v>
      </c>
      <c r="H156" s="252">
        <f>$C$53/12</f>
        <v>0</v>
      </c>
      <c r="I156" s="242">
        <f>(SUM('1.  LRAMVA Summary'!D$53:D$79)+SUM('1.  LRAMVA Summary'!D$80:D$81)*(MONTH($E156)-1)/12)*$H156</f>
        <v>0</v>
      </c>
      <c r="J156" s="242">
        <f>(SUM('1.  LRAMVA Summary'!E$53:E$79)+SUM('1.  LRAMVA Summary'!E$80:E$81)*(MONTH($E156)-1)/12)*$H156</f>
        <v>0</v>
      </c>
      <c r="K156" s="242">
        <f>(SUM('1.  LRAMVA Summary'!F$53:F$79)+SUM('1.  LRAMVA Summary'!F$80:F$81)*(MONTH($E156)-1)/12)*$H156</f>
        <v>0</v>
      </c>
      <c r="L156" s="242">
        <f>(SUM('1.  LRAMVA Summary'!G$53:G$79)+SUM('1.  LRAMVA Summary'!G$80:G$81)*(MONTH($E156)-1)/12)*$H156</f>
        <v>0</v>
      </c>
      <c r="M156" s="242">
        <f>(SUM('1.  LRAMVA Summary'!H$53:H$79)+SUM('1.  LRAMVA Summary'!H$80:H$81)*(MONTH($E156)-1)/12)*$H156</f>
        <v>0</v>
      </c>
      <c r="N156" s="242">
        <f>(SUM('1.  LRAMVA Summary'!I$53:I$79)+SUM('1.  LRAMVA Summary'!I$80:I$81)*(MONTH($E156)-1)/12)*$H156</f>
        <v>0</v>
      </c>
      <c r="O156" s="242">
        <f>(SUM('1.  LRAMVA Summary'!J$53:J$79)+SUM('1.  LRAMVA Summary'!J$80:J$81)*(MONTH($E156)-1)/12)*$H156</f>
        <v>0</v>
      </c>
      <c r="P156" s="242">
        <f>(SUM('1.  LRAMVA Summary'!K$53:K$79)+SUM('1.  LRAMVA Summary'!K$80:K$81)*(MONTH($E156)-1)/12)*$H156</f>
        <v>0</v>
      </c>
      <c r="Q156" s="242">
        <f>(SUM('1.  LRAMVA Summary'!L$53:L$79)+SUM('1.  LRAMVA Summary'!L$80:L$81)*(MONTH($E156)-1)/12)*$H156</f>
        <v>0</v>
      </c>
      <c r="R156" s="242">
        <f>(SUM('1.  LRAMVA Summary'!M$53:M$79)+SUM('1.  LRAMVA Summary'!M$80:M$81)*(MONTH($E156)-1)/12)*$H156</f>
        <v>0</v>
      </c>
      <c r="S156" s="242">
        <f>(SUM('1.  LRAMVA Summary'!N$53:N$79)+SUM('1.  LRAMVA Summary'!N$80:N$81)*(MONTH($E156)-1)/12)*$H156</f>
        <v>0</v>
      </c>
      <c r="T156" s="242">
        <f>(SUM('1.  LRAMVA Summary'!O$53:O$79)+SUM('1.  LRAMVA Summary'!O$80:O$81)*(MONTH($E156)-1)/12)*$H156</f>
        <v>0</v>
      </c>
      <c r="U156" s="242">
        <f>(SUM('1.  LRAMVA Summary'!P$53:P$79)+SUM('1.  LRAMVA Summary'!P$80:P$81)*(MONTH($E156)-1)/12)*$H156</f>
        <v>0</v>
      </c>
      <c r="V156" s="242">
        <f>(SUM('1.  LRAMVA Summary'!Q$53:Q$79)+SUM('1.  LRAMVA Summary'!Q$80:Q$81)*(MONTH($E156)-1)/12)*$H156</f>
        <v>0</v>
      </c>
      <c r="W156" s="243">
        <f t="shared" si="82"/>
        <v>0</v>
      </c>
      <c r="Y156" s="12"/>
      <c r="Z156" s="12"/>
      <c r="AA156" s="12"/>
      <c r="AB156" s="12"/>
      <c r="AC156" s="12"/>
      <c r="AD156" s="12"/>
      <c r="AE156" s="12"/>
      <c r="AF156" s="12"/>
      <c r="AG156" s="12"/>
      <c r="AH156" s="12"/>
      <c r="AI156" s="12"/>
      <c r="AJ156" s="12"/>
      <c r="AK156" s="12"/>
      <c r="AL156" s="12"/>
      <c r="AM156" s="12"/>
      <c r="AN156" s="12"/>
      <c r="AO156" s="12"/>
      <c r="AP156" s="12"/>
      <c r="AQ156" s="12"/>
      <c r="AR156" s="12"/>
      <c r="AS156" s="12"/>
    </row>
    <row r="157" spans="2:45" s="9" customFormat="1">
      <c r="B157" s="67"/>
      <c r="E157" s="226">
        <v>44044</v>
      </c>
      <c r="F157" s="226" t="s">
        <v>188</v>
      </c>
      <c r="G157" s="227" t="s">
        <v>68</v>
      </c>
      <c r="H157" s="252">
        <f t="shared" ref="H157:H158" si="84">$C$53/12</f>
        <v>0</v>
      </c>
      <c r="I157" s="242">
        <f>(SUM('1.  LRAMVA Summary'!D$53:D$79)+SUM('1.  LRAMVA Summary'!D$80:D$81)*(MONTH($E157)-1)/12)*$H157</f>
        <v>0</v>
      </c>
      <c r="J157" s="242">
        <f>(SUM('1.  LRAMVA Summary'!E$53:E$79)+SUM('1.  LRAMVA Summary'!E$80:E$81)*(MONTH($E157)-1)/12)*$H157</f>
        <v>0</v>
      </c>
      <c r="K157" s="242">
        <f>(SUM('1.  LRAMVA Summary'!F$53:F$79)+SUM('1.  LRAMVA Summary'!F$80:F$81)*(MONTH($E157)-1)/12)*$H157</f>
        <v>0</v>
      </c>
      <c r="L157" s="242">
        <f>(SUM('1.  LRAMVA Summary'!G$53:G$79)+SUM('1.  LRAMVA Summary'!G$80:G$81)*(MONTH($E157)-1)/12)*$H157</f>
        <v>0</v>
      </c>
      <c r="M157" s="242">
        <f>(SUM('1.  LRAMVA Summary'!H$53:H$79)+SUM('1.  LRAMVA Summary'!H$80:H$81)*(MONTH($E157)-1)/12)*$H157</f>
        <v>0</v>
      </c>
      <c r="N157" s="242">
        <f>(SUM('1.  LRAMVA Summary'!I$53:I$79)+SUM('1.  LRAMVA Summary'!I$80:I$81)*(MONTH($E157)-1)/12)*$H157</f>
        <v>0</v>
      </c>
      <c r="O157" s="242">
        <f>(SUM('1.  LRAMVA Summary'!J$53:J$79)+SUM('1.  LRAMVA Summary'!J$80:J$81)*(MONTH($E157)-1)/12)*$H157</f>
        <v>0</v>
      </c>
      <c r="P157" s="242">
        <f>(SUM('1.  LRAMVA Summary'!K$53:K$79)+SUM('1.  LRAMVA Summary'!K$80:K$81)*(MONTH($E157)-1)/12)*$H157</f>
        <v>0</v>
      </c>
      <c r="Q157" s="242">
        <f>(SUM('1.  LRAMVA Summary'!L$53:L$79)+SUM('1.  LRAMVA Summary'!L$80:L$81)*(MONTH($E157)-1)/12)*$H157</f>
        <v>0</v>
      </c>
      <c r="R157" s="242">
        <f>(SUM('1.  LRAMVA Summary'!M$53:M$79)+SUM('1.  LRAMVA Summary'!M$80:M$81)*(MONTH($E157)-1)/12)*$H157</f>
        <v>0</v>
      </c>
      <c r="S157" s="242">
        <f>(SUM('1.  LRAMVA Summary'!N$53:N$79)+SUM('1.  LRAMVA Summary'!N$80:N$81)*(MONTH($E157)-1)/12)*$H157</f>
        <v>0</v>
      </c>
      <c r="T157" s="242">
        <f>(SUM('1.  LRAMVA Summary'!O$53:O$79)+SUM('1.  LRAMVA Summary'!O$80:O$81)*(MONTH($E157)-1)/12)*$H157</f>
        <v>0</v>
      </c>
      <c r="U157" s="242">
        <f>(SUM('1.  LRAMVA Summary'!P$53:P$79)+SUM('1.  LRAMVA Summary'!P$80:P$81)*(MONTH($E157)-1)/12)*$H157</f>
        <v>0</v>
      </c>
      <c r="V157" s="242">
        <f>(SUM('1.  LRAMVA Summary'!Q$53:Q$79)+SUM('1.  LRAMVA Summary'!Q$80:Q$81)*(MONTH($E157)-1)/12)*$H157</f>
        <v>0</v>
      </c>
      <c r="W157" s="243">
        <f t="shared" si="82"/>
        <v>0</v>
      </c>
      <c r="Y157" s="12"/>
      <c r="Z157" s="12"/>
      <c r="AA157" s="12"/>
      <c r="AB157" s="12"/>
      <c r="AC157" s="12"/>
      <c r="AD157" s="12"/>
      <c r="AE157" s="12"/>
      <c r="AF157" s="12"/>
      <c r="AG157" s="12"/>
      <c r="AH157" s="12"/>
      <c r="AI157" s="12"/>
      <c r="AJ157" s="12"/>
      <c r="AK157" s="12"/>
      <c r="AL157" s="12"/>
      <c r="AM157" s="12"/>
      <c r="AN157" s="12"/>
      <c r="AO157" s="12"/>
      <c r="AP157" s="12"/>
      <c r="AQ157" s="12"/>
      <c r="AR157" s="12"/>
      <c r="AS157" s="12"/>
    </row>
    <row r="158" spans="2:45" s="9" customFormat="1">
      <c r="B158" s="67"/>
      <c r="E158" s="226">
        <v>44075</v>
      </c>
      <c r="F158" s="226" t="s">
        <v>188</v>
      </c>
      <c r="G158" s="227" t="s">
        <v>68</v>
      </c>
      <c r="H158" s="252">
        <f t="shared" si="84"/>
        <v>0</v>
      </c>
      <c r="I158" s="242">
        <f>(SUM('1.  LRAMVA Summary'!D$53:D$79)+SUM('1.  LRAMVA Summary'!D$80:D$81)*(MONTH($E158)-1)/12)*$H158</f>
        <v>0</v>
      </c>
      <c r="J158" s="242">
        <f>(SUM('1.  LRAMVA Summary'!E$53:E$79)+SUM('1.  LRAMVA Summary'!E$80:E$81)*(MONTH($E158)-1)/12)*$H158</f>
        <v>0</v>
      </c>
      <c r="K158" s="242">
        <f>(SUM('1.  LRAMVA Summary'!F$53:F$79)+SUM('1.  LRAMVA Summary'!F$80:F$81)*(MONTH($E158)-1)/12)*$H158</f>
        <v>0</v>
      </c>
      <c r="L158" s="242">
        <f>(SUM('1.  LRAMVA Summary'!G$53:G$79)+SUM('1.  LRAMVA Summary'!G$80:G$81)*(MONTH($E158)-1)/12)*$H158</f>
        <v>0</v>
      </c>
      <c r="M158" s="242">
        <f>(SUM('1.  LRAMVA Summary'!H$53:H$79)+SUM('1.  LRAMVA Summary'!H$80:H$81)*(MONTH($E158)-1)/12)*$H158</f>
        <v>0</v>
      </c>
      <c r="N158" s="242">
        <f>(SUM('1.  LRAMVA Summary'!I$53:I$79)+SUM('1.  LRAMVA Summary'!I$80:I$81)*(MONTH($E158)-1)/12)*$H158</f>
        <v>0</v>
      </c>
      <c r="O158" s="242">
        <f>(SUM('1.  LRAMVA Summary'!J$53:J$79)+SUM('1.  LRAMVA Summary'!J$80:J$81)*(MONTH($E158)-1)/12)*$H158</f>
        <v>0</v>
      </c>
      <c r="P158" s="242">
        <f>(SUM('1.  LRAMVA Summary'!K$53:K$79)+SUM('1.  LRAMVA Summary'!K$80:K$81)*(MONTH($E158)-1)/12)*$H158</f>
        <v>0</v>
      </c>
      <c r="Q158" s="242">
        <f>(SUM('1.  LRAMVA Summary'!L$53:L$79)+SUM('1.  LRAMVA Summary'!L$80:L$81)*(MONTH($E158)-1)/12)*$H158</f>
        <v>0</v>
      </c>
      <c r="R158" s="242">
        <f>(SUM('1.  LRAMVA Summary'!M$53:M$79)+SUM('1.  LRAMVA Summary'!M$80:M$81)*(MONTH($E158)-1)/12)*$H158</f>
        <v>0</v>
      </c>
      <c r="S158" s="242">
        <f>(SUM('1.  LRAMVA Summary'!N$53:N$79)+SUM('1.  LRAMVA Summary'!N$80:N$81)*(MONTH($E158)-1)/12)*$H158</f>
        <v>0</v>
      </c>
      <c r="T158" s="242">
        <f>(SUM('1.  LRAMVA Summary'!O$53:O$79)+SUM('1.  LRAMVA Summary'!O$80:O$81)*(MONTH($E158)-1)/12)*$H158</f>
        <v>0</v>
      </c>
      <c r="U158" s="242">
        <f>(SUM('1.  LRAMVA Summary'!P$53:P$79)+SUM('1.  LRAMVA Summary'!P$80:P$81)*(MONTH($E158)-1)/12)*$H158</f>
        <v>0</v>
      </c>
      <c r="V158" s="242">
        <f>(SUM('1.  LRAMVA Summary'!Q$53:Q$79)+SUM('1.  LRAMVA Summary'!Q$80:Q$81)*(MONTH($E158)-1)/12)*$H158</f>
        <v>0</v>
      </c>
      <c r="W158" s="243">
        <f t="shared" si="82"/>
        <v>0</v>
      </c>
      <c r="Y158" s="12"/>
      <c r="Z158" s="12"/>
      <c r="AA158" s="12"/>
      <c r="AB158" s="12"/>
      <c r="AC158" s="12"/>
      <c r="AD158" s="12"/>
      <c r="AE158" s="12"/>
      <c r="AF158" s="12"/>
      <c r="AG158" s="12"/>
      <c r="AH158" s="12"/>
      <c r="AI158" s="12"/>
      <c r="AJ158" s="12"/>
      <c r="AK158" s="12"/>
      <c r="AL158" s="12"/>
      <c r="AM158" s="12"/>
      <c r="AN158" s="12"/>
      <c r="AO158" s="12"/>
      <c r="AP158" s="12"/>
      <c r="AQ158" s="12"/>
      <c r="AR158" s="12"/>
      <c r="AS158" s="12"/>
    </row>
    <row r="159" spans="2:45" s="9" customFormat="1">
      <c r="B159" s="67"/>
      <c r="E159" s="226">
        <v>44105</v>
      </c>
      <c r="F159" s="226" t="s">
        <v>188</v>
      </c>
      <c r="G159" s="227" t="s">
        <v>69</v>
      </c>
      <c r="H159" s="252">
        <f>$C$54/12</f>
        <v>0</v>
      </c>
      <c r="I159" s="242">
        <f>(SUM('1.  LRAMVA Summary'!D$53:D$79)+SUM('1.  LRAMVA Summary'!D$80:D$81)*(MONTH($E159)-1)/12)*$H159</f>
        <v>0</v>
      </c>
      <c r="J159" s="242">
        <f>(SUM('1.  LRAMVA Summary'!E$53:E$79)+SUM('1.  LRAMVA Summary'!E$80:E$81)*(MONTH($E159)-1)/12)*$H159</f>
        <v>0</v>
      </c>
      <c r="K159" s="242">
        <f>(SUM('1.  LRAMVA Summary'!F$53:F$79)+SUM('1.  LRAMVA Summary'!F$80:F$81)*(MONTH($E159)-1)/12)*$H159</f>
        <v>0</v>
      </c>
      <c r="L159" s="242">
        <f>(SUM('1.  LRAMVA Summary'!G$53:G$79)+SUM('1.  LRAMVA Summary'!G$80:G$81)*(MONTH($E159)-1)/12)*$H159</f>
        <v>0</v>
      </c>
      <c r="M159" s="242">
        <f>(SUM('1.  LRAMVA Summary'!H$53:H$79)+SUM('1.  LRAMVA Summary'!H$80:H$81)*(MONTH($E159)-1)/12)*$H159</f>
        <v>0</v>
      </c>
      <c r="N159" s="242">
        <f>(SUM('1.  LRAMVA Summary'!I$53:I$79)+SUM('1.  LRAMVA Summary'!I$80:I$81)*(MONTH($E159)-1)/12)*$H159</f>
        <v>0</v>
      </c>
      <c r="O159" s="242">
        <f>(SUM('1.  LRAMVA Summary'!J$53:J$79)+SUM('1.  LRAMVA Summary'!J$80:J$81)*(MONTH($E159)-1)/12)*$H159</f>
        <v>0</v>
      </c>
      <c r="P159" s="242">
        <f>(SUM('1.  LRAMVA Summary'!K$53:K$79)+SUM('1.  LRAMVA Summary'!K$80:K$81)*(MONTH($E159)-1)/12)*$H159</f>
        <v>0</v>
      </c>
      <c r="Q159" s="242">
        <f>(SUM('1.  LRAMVA Summary'!L$53:L$79)+SUM('1.  LRAMVA Summary'!L$80:L$81)*(MONTH($E159)-1)/12)*$H159</f>
        <v>0</v>
      </c>
      <c r="R159" s="242">
        <f>(SUM('1.  LRAMVA Summary'!M$53:M$79)+SUM('1.  LRAMVA Summary'!M$80:M$81)*(MONTH($E159)-1)/12)*$H159</f>
        <v>0</v>
      </c>
      <c r="S159" s="242">
        <f>(SUM('1.  LRAMVA Summary'!N$53:N$79)+SUM('1.  LRAMVA Summary'!N$80:N$81)*(MONTH($E159)-1)/12)*$H159</f>
        <v>0</v>
      </c>
      <c r="T159" s="242">
        <f>(SUM('1.  LRAMVA Summary'!O$53:O$79)+SUM('1.  LRAMVA Summary'!O$80:O$81)*(MONTH($E159)-1)/12)*$H159</f>
        <v>0</v>
      </c>
      <c r="U159" s="242">
        <f>(SUM('1.  LRAMVA Summary'!P$53:P$79)+SUM('1.  LRAMVA Summary'!P$80:P$81)*(MONTH($E159)-1)/12)*$H159</f>
        <v>0</v>
      </c>
      <c r="V159" s="242">
        <f>(SUM('1.  LRAMVA Summary'!Q$53:Q$79)+SUM('1.  LRAMVA Summary'!Q$80:Q$81)*(MONTH($E159)-1)/12)*$H159</f>
        <v>0</v>
      </c>
      <c r="W159" s="243">
        <f t="shared" si="82"/>
        <v>0</v>
      </c>
      <c r="Y159" s="12"/>
      <c r="Z159" s="12"/>
      <c r="AA159" s="12"/>
      <c r="AB159" s="12"/>
      <c r="AC159" s="12"/>
      <c r="AD159" s="12"/>
      <c r="AE159" s="12"/>
      <c r="AF159" s="12"/>
      <c r="AG159" s="12"/>
      <c r="AH159" s="12"/>
      <c r="AI159" s="12"/>
      <c r="AJ159" s="12"/>
      <c r="AK159" s="12"/>
      <c r="AL159" s="12"/>
      <c r="AM159" s="12"/>
      <c r="AN159" s="12"/>
      <c r="AO159" s="12"/>
      <c r="AP159" s="12"/>
      <c r="AQ159" s="12"/>
      <c r="AR159" s="12"/>
      <c r="AS159" s="12"/>
    </row>
    <row r="160" spans="2:45" s="9" customFormat="1">
      <c r="B160" s="67"/>
      <c r="E160" s="226">
        <v>44136</v>
      </c>
      <c r="F160" s="226" t="s">
        <v>188</v>
      </c>
      <c r="G160" s="227" t="s">
        <v>69</v>
      </c>
      <c r="H160" s="252">
        <f t="shared" ref="H160:H161" si="85">$C$54/12</f>
        <v>0</v>
      </c>
      <c r="I160" s="242">
        <f>(SUM('1.  LRAMVA Summary'!D$53:D$79)+SUM('1.  LRAMVA Summary'!D$80:D$81)*(MONTH($E160)-1)/12)*$H160</f>
        <v>0</v>
      </c>
      <c r="J160" s="242">
        <f>(SUM('1.  LRAMVA Summary'!E$53:E$79)+SUM('1.  LRAMVA Summary'!E$80:E$81)*(MONTH($E160)-1)/12)*$H160</f>
        <v>0</v>
      </c>
      <c r="K160" s="242">
        <f>(SUM('1.  LRAMVA Summary'!F$53:F$79)+SUM('1.  LRAMVA Summary'!F$80:F$81)*(MONTH($E160)-1)/12)*$H160</f>
        <v>0</v>
      </c>
      <c r="L160" s="242">
        <f>(SUM('1.  LRAMVA Summary'!G$53:G$79)+SUM('1.  LRAMVA Summary'!G$80:G$81)*(MONTH($E160)-1)/12)*$H160</f>
        <v>0</v>
      </c>
      <c r="M160" s="242">
        <f>(SUM('1.  LRAMVA Summary'!H$53:H$79)+SUM('1.  LRAMVA Summary'!H$80:H$81)*(MONTH($E160)-1)/12)*$H160</f>
        <v>0</v>
      </c>
      <c r="N160" s="242">
        <f>(SUM('1.  LRAMVA Summary'!I$53:I$79)+SUM('1.  LRAMVA Summary'!I$80:I$81)*(MONTH($E160)-1)/12)*$H160</f>
        <v>0</v>
      </c>
      <c r="O160" s="242">
        <f>(SUM('1.  LRAMVA Summary'!J$53:J$79)+SUM('1.  LRAMVA Summary'!J$80:J$81)*(MONTH($E160)-1)/12)*$H160</f>
        <v>0</v>
      </c>
      <c r="P160" s="242">
        <f>(SUM('1.  LRAMVA Summary'!K$53:K$79)+SUM('1.  LRAMVA Summary'!K$80:K$81)*(MONTH($E160)-1)/12)*$H160</f>
        <v>0</v>
      </c>
      <c r="Q160" s="242">
        <f>(SUM('1.  LRAMVA Summary'!L$53:L$79)+SUM('1.  LRAMVA Summary'!L$80:L$81)*(MONTH($E160)-1)/12)*$H160</f>
        <v>0</v>
      </c>
      <c r="R160" s="242">
        <f>(SUM('1.  LRAMVA Summary'!M$53:M$79)+SUM('1.  LRAMVA Summary'!M$80:M$81)*(MONTH($E160)-1)/12)*$H160</f>
        <v>0</v>
      </c>
      <c r="S160" s="242">
        <f>(SUM('1.  LRAMVA Summary'!N$53:N$79)+SUM('1.  LRAMVA Summary'!N$80:N$81)*(MONTH($E160)-1)/12)*$H160</f>
        <v>0</v>
      </c>
      <c r="T160" s="242">
        <f>(SUM('1.  LRAMVA Summary'!O$53:O$79)+SUM('1.  LRAMVA Summary'!O$80:O$81)*(MONTH($E160)-1)/12)*$H160</f>
        <v>0</v>
      </c>
      <c r="U160" s="242">
        <f>(SUM('1.  LRAMVA Summary'!P$53:P$79)+SUM('1.  LRAMVA Summary'!P$80:P$81)*(MONTH($E160)-1)/12)*$H160</f>
        <v>0</v>
      </c>
      <c r="V160" s="242">
        <f>(SUM('1.  LRAMVA Summary'!Q$53:Q$79)+SUM('1.  LRAMVA Summary'!Q$80:Q$81)*(MONTH($E160)-1)/12)*$H160</f>
        <v>0</v>
      </c>
      <c r="W160" s="243">
        <f t="shared" si="82"/>
        <v>0</v>
      </c>
      <c r="Y160" s="12"/>
      <c r="Z160" s="12"/>
      <c r="AA160" s="12"/>
      <c r="AB160" s="12"/>
      <c r="AC160" s="12"/>
      <c r="AD160" s="12"/>
      <c r="AE160" s="12"/>
      <c r="AF160" s="12"/>
      <c r="AG160" s="12"/>
      <c r="AH160" s="12"/>
      <c r="AI160" s="12"/>
      <c r="AJ160" s="12"/>
      <c r="AK160" s="12"/>
      <c r="AL160" s="12"/>
      <c r="AM160" s="12"/>
      <c r="AN160" s="12"/>
      <c r="AO160" s="12"/>
      <c r="AP160" s="12"/>
      <c r="AQ160" s="12"/>
      <c r="AR160" s="12"/>
      <c r="AS160" s="12"/>
    </row>
    <row r="161" spans="2:45" s="9" customFormat="1">
      <c r="B161" s="67"/>
      <c r="E161" s="226">
        <v>44166</v>
      </c>
      <c r="F161" s="226" t="s">
        <v>188</v>
      </c>
      <c r="G161" s="227" t="s">
        <v>69</v>
      </c>
      <c r="H161" s="252">
        <f t="shared" si="85"/>
        <v>0</v>
      </c>
      <c r="I161" s="242">
        <f>(SUM('1.  LRAMVA Summary'!D$53:D$79)+SUM('1.  LRAMVA Summary'!D$80:D$81)*(MONTH($E161)-1)/12)*$H161</f>
        <v>0</v>
      </c>
      <c r="J161" s="242">
        <f>(SUM('1.  LRAMVA Summary'!E$53:E$79)+SUM('1.  LRAMVA Summary'!E$80:E$81)*(MONTH($E161)-1)/12)*$H161</f>
        <v>0</v>
      </c>
      <c r="K161" s="242">
        <f>(SUM('1.  LRAMVA Summary'!F$53:F$79)+SUM('1.  LRAMVA Summary'!F$80:F$81)*(MONTH($E161)-1)/12)*$H161</f>
        <v>0</v>
      </c>
      <c r="L161" s="242">
        <f>(SUM('1.  LRAMVA Summary'!G$53:G$79)+SUM('1.  LRAMVA Summary'!G$80:G$81)*(MONTH($E161)-1)/12)*$H161</f>
        <v>0</v>
      </c>
      <c r="M161" s="242">
        <f>(SUM('1.  LRAMVA Summary'!H$53:H$79)+SUM('1.  LRAMVA Summary'!H$80:H$81)*(MONTH($E161)-1)/12)*$H161</f>
        <v>0</v>
      </c>
      <c r="N161" s="242">
        <f>(SUM('1.  LRAMVA Summary'!I$53:I$79)+SUM('1.  LRAMVA Summary'!I$80:I$81)*(MONTH($E161)-1)/12)*$H161</f>
        <v>0</v>
      </c>
      <c r="O161" s="242">
        <f>(SUM('1.  LRAMVA Summary'!J$53:J$79)+SUM('1.  LRAMVA Summary'!J$80:J$81)*(MONTH($E161)-1)/12)*$H161</f>
        <v>0</v>
      </c>
      <c r="P161" s="242">
        <f>(SUM('1.  LRAMVA Summary'!K$53:K$79)+SUM('1.  LRAMVA Summary'!K$80:K$81)*(MONTH($E161)-1)/12)*$H161</f>
        <v>0</v>
      </c>
      <c r="Q161" s="242">
        <f>(SUM('1.  LRAMVA Summary'!L$53:L$79)+SUM('1.  LRAMVA Summary'!L$80:L$81)*(MONTH($E161)-1)/12)*$H161</f>
        <v>0</v>
      </c>
      <c r="R161" s="242">
        <f>(SUM('1.  LRAMVA Summary'!M$53:M$79)+SUM('1.  LRAMVA Summary'!M$80:M$81)*(MONTH($E161)-1)/12)*$H161</f>
        <v>0</v>
      </c>
      <c r="S161" s="242">
        <f>(SUM('1.  LRAMVA Summary'!N$53:N$79)+SUM('1.  LRAMVA Summary'!N$80:N$81)*(MONTH($E161)-1)/12)*$H161</f>
        <v>0</v>
      </c>
      <c r="T161" s="242">
        <f>(SUM('1.  LRAMVA Summary'!O$53:O$79)+SUM('1.  LRAMVA Summary'!O$80:O$81)*(MONTH($E161)-1)/12)*$H161</f>
        <v>0</v>
      </c>
      <c r="U161" s="242">
        <f>(SUM('1.  LRAMVA Summary'!P$53:P$79)+SUM('1.  LRAMVA Summary'!P$80:P$81)*(MONTH($E161)-1)/12)*$H161</f>
        <v>0</v>
      </c>
      <c r="V161" s="242">
        <f>(SUM('1.  LRAMVA Summary'!Q$53:Q$79)+SUM('1.  LRAMVA Summary'!Q$80:Q$81)*(MONTH($E161)-1)/12)*$H161</f>
        <v>0</v>
      </c>
      <c r="W161" s="243">
        <f>SUM(I161:V161)</f>
        <v>0</v>
      </c>
      <c r="Y161" s="12"/>
      <c r="Z161" s="12"/>
      <c r="AA161" s="12"/>
      <c r="AB161" s="12"/>
      <c r="AC161" s="12"/>
      <c r="AD161" s="12"/>
      <c r="AE161" s="12"/>
      <c r="AF161" s="12"/>
      <c r="AG161" s="12"/>
      <c r="AH161" s="12"/>
      <c r="AI161" s="12"/>
      <c r="AJ161" s="12"/>
      <c r="AK161" s="12"/>
      <c r="AL161" s="12"/>
      <c r="AM161" s="12"/>
      <c r="AN161" s="12"/>
      <c r="AO161" s="12"/>
      <c r="AP161" s="12"/>
      <c r="AQ161" s="12"/>
      <c r="AR161" s="12"/>
      <c r="AS161" s="12"/>
    </row>
    <row r="162" spans="2:45" s="9" customFormat="1" ht="15" thickBot="1">
      <c r="B162" s="67"/>
      <c r="E162" s="228" t="s">
        <v>476</v>
      </c>
      <c r="F162" s="228"/>
      <c r="G162" s="229"/>
      <c r="H162" s="230"/>
      <c r="I162" s="231">
        <f>SUM(I149:I161)</f>
        <v>83955.821578763862</v>
      </c>
      <c r="J162" s="231">
        <f>SUM(J149:J161)</f>
        <v>10634.996362899248</v>
      </c>
      <c r="K162" s="231">
        <f t="shared" ref="K162:O162" si="86">SUM(K149:K161)</f>
        <v>41861.866338773158</v>
      </c>
      <c r="L162" s="231">
        <f t="shared" si="86"/>
        <v>162.89424522544587</v>
      </c>
      <c r="M162" s="231">
        <f t="shared" si="86"/>
        <v>0</v>
      </c>
      <c r="N162" s="231">
        <f t="shared" si="86"/>
        <v>0</v>
      </c>
      <c r="O162" s="231">
        <f t="shared" si="86"/>
        <v>4033.8512196723809</v>
      </c>
      <c r="P162" s="231">
        <f t="shared" ref="P162:V162" si="87">SUM(P149:P161)</f>
        <v>0</v>
      </c>
      <c r="Q162" s="231">
        <f t="shared" si="87"/>
        <v>0</v>
      </c>
      <c r="R162" s="231">
        <f t="shared" si="87"/>
        <v>0</v>
      </c>
      <c r="S162" s="231">
        <f t="shared" si="87"/>
        <v>0</v>
      </c>
      <c r="T162" s="231">
        <f t="shared" si="87"/>
        <v>0</v>
      </c>
      <c r="U162" s="231">
        <f t="shared" si="87"/>
        <v>0</v>
      </c>
      <c r="V162" s="231">
        <f t="shared" si="87"/>
        <v>0</v>
      </c>
      <c r="W162" s="231">
        <f>SUM(W149:W161)</f>
        <v>140649.42974533406</v>
      </c>
      <c r="Y162" s="12"/>
      <c r="Z162" s="12"/>
      <c r="AA162" s="12"/>
      <c r="AB162" s="12"/>
      <c r="AC162" s="12"/>
      <c r="AD162" s="12"/>
      <c r="AE162" s="12"/>
      <c r="AF162" s="12"/>
      <c r="AG162" s="12"/>
      <c r="AH162" s="12"/>
      <c r="AI162" s="12"/>
      <c r="AJ162" s="12"/>
      <c r="AK162" s="12"/>
      <c r="AL162" s="12"/>
      <c r="AM162" s="12"/>
      <c r="AN162" s="12"/>
      <c r="AO162" s="12"/>
      <c r="AP162" s="12"/>
      <c r="AQ162" s="12"/>
      <c r="AR162" s="12"/>
      <c r="AS162" s="12"/>
    </row>
    <row r="163" spans="2:45" s="9" customFormat="1" ht="15" thickTop="1">
      <c r="B163" s="67"/>
      <c r="E163" s="232" t="s">
        <v>67</v>
      </c>
      <c r="F163" s="232"/>
      <c r="G163" s="233"/>
      <c r="H163" s="234"/>
      <c r="I163" s="235"/>
      <c r="J163" s="235"/>
      <c r="K163" s="235"/>
      <c r="L163" s="235"/>
      <c r="M163" s="235"/>
      <c r="N163" s="235"/>
      <c r="O163" s="235"/>
      <c r="P163" s="235"/>
      <c r="Q163" s="235"/>
      <c r="R163" s="235"/>
      <c r="S163" s="235"/>
      <c r="T163" s="235"/>
      <c r="U163" s="235"/>
      <c r="V163" s="235"/>
      <c r="W163" s="236"/>
      <c r="Y163" s="12"/>
      <c r="Z163" s="12"/>
      <c r="AA163" s="12"/>
      <c r="AB163" s="12"/>
      <c r="AC163" s="12"/>
      <c r="AD163" s="12"/>
      <c r="AE163" s="12"/>
      <c r="AF163" s="12"/>
      <c r="AG163" s="12"/>
      <c r="AH163" s="12"/>
      <c r="AI163" s="12"/>
      <c r="AJ163" s="12"/>
      <c r="AK163" s="12"/>
      <c r="AL163" s="12"/>
      <c r="AM163" s="12"/>
      <c r="AN163" s="12"/>
      <c r="AO163" s="12"/>
      <c r="AP163" s="12"/>
      <c r="AQ163" s="12"/>
      <c r="AR163" s="12"/>
      <c r="AS163" s="12"/>
    </row>
    <row r="164" spans="2:45" s="9" customFormat="1">
      <c r="B164" s="67"/>
      <c r="H164" s="18"/>
      <c r="Y164" s="12"/>
      <c r="Z164" s="12"/>
      <c r="AA164" s="12"/>
      <c r="AB164" s="12"/>
      <c r="AC164" s="12"/>
      <c r="AD164" s="12"/>
      <c r="AE164" s="12"/>
      <c r="AF164" s="12"/>
      <c r="AG164" s="12"/>
      <c r="AH164" s="12"/>
      <c r="AI164" s="12"/>
      <c r="AJ164" s="12"/>
      <c r="AK164" s="12"/>
      <c r="AL164" s="12"/>
      <c r="AM164" s="12"/>
      <c r="AN164" s="12"/>
      <c r="AO164" s="12"/>
      <c r="AP164" s="12"/>
      <c r="AQ164" s="12"/>
      <c r="AR164" s="12"/>
      <c r="AS164" s="12"/>
    </row>
    <row r="165" spans="2:45">
      <c r="E165" s="612" t="s">
        <v>578</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48" fitToHeight="0" orientation="landscape" r:id="rId2"/>
  <rowBreaks count="2" manualBreakCount="2">
    <brk id="42" max="23" man="1"/>
    <brk id="103" max="23" man="1"/>
  </rowBreaks>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2:CA27"/>
  <sheetViews>
    <sheetView topLeftCell="B1" zoomScale="70" zoomScaleNormal="70" zoomScaleSheetLayoutView="55" workbookViewId="0">
      <selection activeCell="P81" sqref="P81"/>
    </sheetView>
  </sheetViews>
  <sheetFormatPr defaultColWidth="9.109375" defaultRowHeight="14.4"/>
  <cols>
    <col min="1" max="78" width="9.109375" style="12"/>
    <col min="79" max="79" width="9.109375" style="16"/>
    <col min="80" max="16384" width="9.109375" style="12"/>
  </cols>
  <sheetData>
    <row r="12" spans="2:8" ht="15" thickBot="1"/>
    <row r="13" spans="2:8" ht="24.75" customHeight="1" thickBot="1">
      <c r="B13" s="559" t="s">
        <v>172</v>
      </c>
      <c r="D13" s="641" t="s">
        <v>612</v>
      </c>
      <c r="E13" s="636"/>
      <c r="F13" s="636"/>
      <c r="H13" s="612"/>
    </row>
    <row r="15" spans="2:8" ht="15.6">
      <c r="B15" s="91"/>
    </row>
    <row r="16" spans="2:8" ht="15.6">
      <c r="B16" s="611" t="s">
        <v>601</v>
      </c>
    </row>
    <row r="17" spans="2:22" ht="15.6">
      <c r="B17" s="611"/>
    </row>
    <row r="18" spans="2:22" ht="19.5" customHeight="1">
      <c r="B18" s="642" t="s">
        <v>623</v>
      </c>
      <c r="C18" s="636"/>
      <c r="D18" s="636"/>
      <c r="E18" s="636"/>
      <c r="F18" s="636"/>
      <c r="G18" s="636"/>
      <c r="H18" s="636"/>
      <c r="I18" s="636"/>
      <c r="J18" s="636"/>
      <c r="K18" s="636"/>
      <c r="L18" s="636"/>
      <c r="M18" s="636"/>
      <c r="N18" s="636"/>
      <c r="O18" s="636"/>
      <c r="P18" s="636"/>
      <c r="Q18" s="636"/>
      <c r="R18" s="636"/>
      <c r="S18" s="636"/>
      <c r="T18" s="636"/>
      <c r="U18" s="636"/>
      <c r="V18" s="636"/>
    </row>
    <row r="19" spans="2:22" ht="19.5" customHeight="1">
      <c r="B19" s="642" t="s">
        <v>592</v>
      </c>
      <c r="C19" s="636"/>
      <c r="D19" s="636"/>
      <c r="E19" s="636"/>
      <c r="F19" s="636"/>
      <c r="G19" s="636"/>
      <c r="H19" s="636"/>
      <c r="I19" s="636"/>
      <c r="J19" s="636"/>
      <c r="K19" s="636"/>
      <c r="L19" s="636"/>
      <c r="M19" s="636"/>
      <c r="N19" s="636"/>
      <c r="O19" s="636"/>
      <c r="P19" s="636"/>
      <c r="Q19" s="636"/>
      <c r="R19" s="636"/>
      <c r="S19" s="636"/>
      <c r="T19" s="636"/>
      <c r="U19" s="636"/>
      <c r="V19" s="636"/>
    </row>
    <row r="21" spans="2:22">
      <c r="B21" s="612" t="s">
        <v>560</v>
      </c>
    </row>
    <row r="22" spans="2:22">
      <c r="B22" s="612" t="s">
        <v>561</v>
      </c>
    </row>
    <row r="23" spans="2:22">
      <c r="B23" s="612" t="s">
        <v>562</v>
      </c>
    </row>
    <row r="24" spans="2:22">
      <c r="B24" s="612" t="s">
        <v>563</v>
      </c>
    </row>
    <row r="25" spans="2:22">
      <c r="B25" s="612" t="s">
        <v>564</v>
      </c>
    </row>
    <row r="26" spans="2:22">
      <c r="B26" s="612" t="s">
        <v>565</v>
      </c>
    </row>
    <row r="27" spans="2:22">
      <c r="B27" s="612" t="s">
        <v>566</v>
      </c>
    </row>
  </sheetData>
  <hyperlinks>
    <hyperlink ref="B21" location="'7-a.  2011'!A1" display="Tab 7-a.  2011"/>
    <hyperlink ref="B22" location="'7-b.  2012'!A1" display="Tab 7-b. 2012"/>
    <hyperlink ref="B23" location="'7-c.  2013'!A1" display="Tab 7-c. 2013"/>
    <hyperlink ref="B24" location="'7-d.  2014'!A1" display="Tab 7-d. 2014"/>
    <hyperlink ref="B25" location="'7-e.  2015'!A1" display="Tab 7-e. 2015"/>
    <hyperlink ref="B26" location="'7-f.  2016'!A1" display="Tab 7-f. 2016"/>
    <hyperlink ref="B27" location="'7-g.  2017'!A1" display="Tab 7-g. 2017"/>
  </hyperlinks>
  <pageMargins left="0.70866141732283472" right="0.70866141732283472" top="0.74803149606299213" bottom="0.74803149606299213" header="0.31496062992125984" footer="0.31496062992125984"/>
  <pageSetup scale="6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CA51"/>
  <sheetViews>
    <sheetView topLeftCell="A12" zoomScale="85" zoomScaleNormal="85" workbookViewId="0">
      <pane xSplit="5" ySplit="13" topLeftCell="F34" activePane="bottomRight" state="frozen"/>
      <selection activeCell="P81" sqref="P81"/>
      <selection pane="topRight" activeCell="P81" sqref="P81"/>
      <selection pane="bottomLeft" activeCell="P81" sqref="P81"/>
      <selection pane="bottomRight" activeCell="P81" sqref="P81"/>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74.5546875" style="12" bestFit="1"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4.33203125" style="12" bestFit="1" customWidth="1"/>
    <col min="17" max="17" width="9.109375" style="12"/>
    <col min="18" max="36" width="12.5546875" style="12" bestFit="1" customWidth="1"/>
    <col min="37" max="43" width="10.6640625" style="12" bestFit="1" customWidth="1"/>
    <col min="44" max="47" width="9.5546875" style="12" bestFit="1" customWidth="1"/>
    <col min="48" max="48" width="16.88671875" style="8" bestFit="1" customWidth="1"/>
    <col min="49" max="66" width="17" style="12" bestFit="1" customWidth="1"/>
    <col min="67" max="67" width="16.109375" style="12" bestFit="1" customWidth="1"/>
    <col min="68" max="73" width="15" style="12" bestFit="1" customWidth="1"/>
    <col min="74" max="74" width="14.33203125" style="12" bestFit="1" customWidth="1"/>
    <col min="75" max="77" width="9.5546875" style="12" bestFit="1" customWidth="1"/>
    <col min="78" max="78" width="9.33203125" style="12" bestFit="1" customWidth="1"/>
    <col min="79" max="79" width="9.109375" style="16"/>
    <col min="80" max="16384" width="9.109375" style="12"/>
  </cols>
  <sheetData>
    <row r="14" spans="2:79" ht="15" thickBot="1">
      <c r="CA14" s="12"/>
    </row>
    <row r="15" spans="2:79" s="9" customFormat="1" ht="25.5" customHeight="1" thickBot="1">
      <c r="B15" s="119" t="s">
        <v>172</v>
      </c>
      <c r="C15" s="127" t="s">
        <v>176</v>
      </c>
      <c r="D15" s="127"/>
      <c r="E15" s="17"/>
      <c r="F15" s="17"/>
      <c r="G15" s="188"/>
      <c r="H15" s="189"/>
      <c r="I15" s="190"/>
      <c r="J15" s="190"/>
      <c r="K15" s="190"/>
      <c r="L15" s="190"/>
      <c r="M15" s="190"/>
      <c r="N15" s="188"/>
      <c r="O15" s="188"/>
      <c r="P15" s="188"/>
      <c r="Q15" s="188"/>
      <c r="R15" s="188"/>
      <c r="S15" s="188"/>
      <c r="T15" s="188"/>
      <c r="U15" s="188"/>
      <c r="V15" s="188"/>
      <c r="W15" s="191"/>
      <c r="AV15" s="8"/>
    </row>
    <row r="16" spans="2:79" ht="27" customHeight="1" thickBot="1">
      <c r="B16" s="91"/>
      <c r="C16" s="641" t="s">
        <v>612</v>
      </c>
      <c r="D16" s="636"/>
      <c r="E16" s="17"/>
      <c r="CA16" s="12"/>
    </row>
    <row r="17" spans="2:79" ht="15.6">
      <c r="B17" s="91"/>
      <c r="CA17" s="12"/>
    </row>
    <row r="18" spans="2:79" ht="13.5" customHeight="1">
      <c r="D18" s="91"/>
    </row>
    <row r="19" spans="2:79" ht="23.25" customHeight="1">
      <c r="B19" s="193" t="s">
        <v>553</v>
      </c>
      <c r="C19" s="193"/>
      <c r="D19" s="91"/>
      <c r="H19" s="612" t="s">
        <v>588</v>
      </c>
    </row>
    <row r="20" spans="2:79" ht="23.25" customHeight="1">
      <c r="B20" s="646" t="s">
        <v>524</v>
      </c>
      <c r="C20" s="647"/>
      <c r="D20" s="642"/>
      <c r="E20" s="636"/>
      <c r="F20" s="636"/>
      <c r="G20" s="636"/>
      <c r="H20" s="648"/>
      <c r="I20" s="636"/>
      <c r="J20" s="636"/>
      <c r="K20" s="636"/>
      <c r="L20" s="636"/>
      <c r="M20" s="636"/>
      <c r="N20" s="636"/>
      <c r="O20" s="636"/>
    </row>
    <row r="21" spans="2:79" ht="23.25" customHeight="1">
      <c r="B21" s="642" t="s">
        <v>522</v>
      </c>
      <c r="C21" s="647"/>
      <c r="D21" s="642"/>
      <c r="E21" s="636"/>
      <c r="F21" s="636"/>
      <c r="G21" s="636"/>
      <c r="H21" s="648"/>
      <c r="I21" s="636"/>
      <c r="J21" s="636"/>
      <c r="K21" s="636"/>
      <c r="L21" s="636"/>
      <c r="M21" s="636"/>
      <c r="N21" s="636"/>
      <c r="O21" s="636"/>
    </row>
    <row r="22" spans="2:79" ht="15.6">
      <c r="B22" s="91"/>
    </row>
    <row r="23" spans="2:79" s="679" customFormat="1" ht="40.799999999999997">
      <c r="B23" s="955" t="s">
        <v>479</v>
      </c>
      <c r="C23" s="673" t="s">
        <v>480</v>
      </c>
      <c r="D23" s="673" t="s">
        <v>213</v>
      </c>
      <c r="E23" s="673" t="s">
        <v>481</v>
      </c>
      <c r="F23" s="673" t="s">
        <v>210</v>
      </c>
      <c r="G23" s="673" t="s">
        <v>482</v>
      </c>
      <c r="H23" s="673" t="s">
        <v>483</v>
      </c>
      <c r="I23" s="673" t="s">
        <v>484</v>
      </c>
      <c r="J23" s="673" t="s">
        <v>485</v>
      </c>
      <c r="K23" s="673" t="s">
        <v>486</v>
      </c>
      <c r="L23" s="673" t="s">
        <v>487</v>
      </c>
      <c r="M23" s="673" t="s">
        <v>488</v>
      </c>
      <c r="N23" s="673" t="s">
        <v>489</v>
      </c>
      <c r="O23" s="673" t="s">
        <v>490</v>
      </c>
      <c r="P23" s="673" t="s">
        <v>491</v>
      </c>
      <c r="Q23" s="674"/>
      <c r="R23" s="675" t="s">
        <v>492</v>
      </c>
      <c r="S23" s="676"/>
      <c r="T23" s="676"/>
      <c r="U23" s="676"/>
      <c r="V23" s="676"/>
      <c r="W23" s="676"/>
      <c r="X23" s="676"/>
      <c r="Y23" s="676"/>
      <c r="Z23" s="676"/>
      <c r="AA23" s="676"/>
      <c r="AB23" s="676"/>
      <c r="AC23" s="676"/>
      <c r="AD23" s="676"/>
      <c r="AE23" s="676"/>
      <c r="AF23" s="676"/>
      <c r="AG23" s="676"/>
      <c r="AH23" s="676"/>
      <c r="AI23" s="676"/>
      <c r="AJ23" s="676"/>
      <c r="AK23" s="676"/>
      <c r="AL23" s="676"/>
      <c r="AM23" s="676"/>
      <c r="AN23" s="676"/>
      <c r="AO23" s="676"/>
      <c r="AP23" s="676"/>
      <c r="AQ23" s="676"/>
      <c r="AR23" s="676"/>
      <c r="AS23" s="676"/>
      <c r="AT23" s="676"/>
      <c r="AU23" s="677"/>
      <c r="AV23" s="703"/>
      <c r="AW23" s="675" t="s">
        <v>493</v>
      </c>
      <c r="AX23" s="676"/>
      <c r="AY23" s="676"/>
      <c r="AZ23" s="676"/>
      <c r="BA23" s="676"/>
      <c r="BB23" s="676"/>
      <c r="BC23" s="676"/>
      <c r="BD23" s="676"/>
      <c r="BE23" s="676"/>
      <c r="BF23" s="676"/>
      <c r="BG23" s="676"/>
      <c r="BH23" s="676"/>
      <c r="BI23" s="676"/>
      <c r="BJ23" s="676"/>
      <c r="BK23" s="676"/>
      <c r="BL23" s="676"/>
      <c r="BM23" s="676"/>
      <c r="BN23" s="676"/>
      <c r="BO23" s="676"/>
      <c r="BP23" s="676"/>
      <c r="BQ23" s="676"/>
      <c r="BR23" s="676"/>
      <c r="BS23" s="676"/>
      <c r="BT23" s="676"/>
      <c r="BU23" s="676"/>
      <c r="BV23" s="676"/>
      <c r="BW23" s="676"/>
      <c r="BX23" s="676"/>
      <c r="BY23" s="676"/>
      <c r="BZ23" s="677"/>
      <c r="CA23" s="678"/>
    </row>
    <row r="24" spans="2:79" s="696" customFormat="1" ht="31.5" customHeight="1">
      <c r="B24" s="955"/>
      <c r="C24" s="694"/>
      <c r="D24" s="694"/>
      <c r="E24" s="694"/>
      <c r="F24" s="694"/>
      <c r="G24" s="694"/>
      <c r="H24" s="694"/>
      <c r="I24" s="694"/>
      <c r="J24" s="694"/>
      <c r="K24" s="694"/>
      <c r="L24" s="694"/>
      <c r="M24" s="694"/>
      <c r="N24" s="694"/>
      <c r="O24" s="694"/>
      <c r="P24" s="694"/>
      <c r="Q24" s="695"/>
      <c r="R24" s="681">
        <v>2011</v>
      </c>
      <c r="S24" s="681">
        <v>2012</v>
      </c>
      <c r="T24" s="681">
        <v>2013</v>
      </c>
      <c r="U24" s="681">
        <v>2014</v>
      </c>
      <c r="V24" s="681">
        <v>2015</v>
      </c>
      <c r="W24" s="681">
        <v>2016</v>
      </c>
      <c r="X24" s="681">
        <v>2017</v>
      </c>
      <c r="Y24" s="681">
        <v>2018</v>
      </c>
      <c r="Z24" s="681">
        <v>2019</v>
      </c>
      <c r="AA24" s="681">
        <v>2020</v>
      </c>
      <c r="AB24" s="681">
        <v>2021</v>
      </c>
      <c r="AC24" s="681">
        <v>2022</v>
      </c>
      <c r="AD24" s="681">
        <v>2023</v>
      </c>
      <c r="AE24" s="681">
        <v>2024</v>
      </c>
      <c r="AF24" s="681">
        <v>2025</v>
      </c>
      <c r="AG24" s="681">
        <v>2026</v>
      </c>
      <c r="AH24" s="681">
        <v>2027</v>
      </c>
      <c r="AI24" s="681">
        <v>2028</v>
      </c>
      <c r="AJ24" s="681">
        <v>2029</v>
      </c>
      <c r="AK24" s="681">
        <v>2030</v>
      </c>
      <c r="AL24" s="681">
        <v>2031</v>
      </c>
      <c r="AM24" s="681">
        <v>2032</v>
      </c>
      <c r="AN24" s="681">
        <v>2033</v>
      </c>
      <c r="AO24" s="681">
        <v>2034</v>
      </c>
      <c r="AP24" s="681">
        <v>2035</v>
      </c>
      <c r="AQ24" s="681">
        <v>2036</v>
      </c>
      <c r="AR24" s="681">
        <v>2037</v>
      </c>
      <c r="AS24" s="681">
        <v>2038</v>
      </c>
      <c r="AT24" s="681">
        <v>2039</v>
      </c>
      <c r="AU24" s="681">
        <v>2040</v>
      </c>
      <c r="AV24" s="710"/>
      <c r="AW24" s="681">
        <v>2011</v>
      </c>
      <c r="AX24" s="681">
        <v>2012</v>
      </c>
      <c r="AY24" s="681">
        <v>2013</v>
      </c>
      <c r="AZ24" s="681">
        <v>2014</v>
      </c>
      <c r="BA24" s="681">
        <v>2015</v>
      </c>
      <c r="BB24" s="681">
        <v>2016</v>
      </c>
      <c r="BC24" s="681">
        <v>2017</v>
      </c>
      <c r="BD24" s="681">
        <v>2018</v>
      </c>
      <c r="BE24" s="681">
        <v>2019</v>
      </c>
      <c r="BF24" s="681">
        <v>2020</v>
      </c>
      <c r="BG24" s="681">
        <v>2021</v>
      </c>
      <c r="BH24" s="681">
        <v>2022</v>
      </c>
      <c r="BI24" s="681">
        <v>2023</v>
      </c>
      <c r="BJ24" s="681">
        <v>2024</v>
      </c>
      <c r="BK24" s="681">
        <v>2025</v>
      </c>
      <c r="BL24" s="681">
        <v>2026</v>
      </c>
      <c r="BM24" s="681">
        <v>2027</v>
      </c>
      <c r="BN24" s="681">
        <v>2028</v>
      </c>
      <c r="BO24" s="681">
        <v>2029</v>
      </c>
      <c r="BP24" s="681">
        <v>2030</v>
      </c>
      <c r="BQ24" s="681">
        <v>2031</v>
      </c>
      <c r="BR24" s="681">
        <v>2032</v>
      </c>
      <c r="BS24" s="681">
        <v>2033</v>
      </c>
      <c r="BT24" s="681">
        <v>2034</v>
      </c>
      <c r="BU24" s="681">
        <v>2035</v>
      </c>
      <c r="BV24" s="681">
        <v>2036</v>
      </c>
      <c r="BW24" s="681">
        <v>2037</v>
      </c>
      <c r="BX24" s="681">
        <v>2038</v>
      </c>
      <c r="BY24" s="681">
        <v>2039</v>
      </c>
      <c r="BZ24" s="681">
        <v>2040</v>
      </c>
      <c r="CA24" s="695"/>
    </row>
    <row r="25" spans="2:79" s="686" customFormat="1" ht="10.199999999999999">
      <c r="B25" s="682">
        <v>1</v>
      </c>
      <c r="C25" s="683" t="s">
        <v>658</v>
      </c>
      <c r="D25" s="683" t="s">
        <v>659</v>
      </c>
      <c r="E25" s="683" t="s">
        <v>2</v>
      </c>
      <c r="F25" s="683" t="s">
        <v>660</v>
      </c>
      <c r="G25" s="683" t="s">
        <v>29</v>
      </c>
      <c r="H25" s="683" t="s">
        <v>661</v>
      </c>
      <c r="I25" s="683">
        <v>2011</v>
      </c>
      <c r="J25" s="683"/>
      <c r="K25" s="683" t="s">
        <v>662</v>
      </c>
      <c r="L25" s="683" t="s">
        <v>663</v>
      </c>
      <c r="M25" s="683" t="s">
        <v>664</v>
      </c>
      <c r="N25" s="697">
        <v>151.85070522016483</v>
      </c>
      <c r="O25" s="697">
        <v>29.894573965846529</v>
      </c>
      <c r="P25" s="697">
        <v>36793.772914717483</v>
      </c>
      <c r="Q25" s="683"/>
      <c r="R25" s="704">
        <v>15.406620886046964</v>
      </c>
      <c r="S25" s="704">
        <v>15.406620886046964</v>
      </c>
      <c r="T25" s="704">
        <v>15.406620886046964</v>
      </c>
      <c r="U25" s="704">
        <v>5.8334222458721596</v>
      </c>
      <c r="V25" s="704">
        <v>0</v>
      </c>
      <c r="W25" s="704">
        <v>0</v>
      </c>
      <c r="X25" s="704">
        <v>0</v>
      </c>
      <c r="Y25" s="704">
        <v>0</v>
      </c>
      <c r="Z25" s="704">
        <v>0</v>
      </c>
      <c r="AA25" s="704">
        <v>0</v>
      </c>
      <c r="AB25" s="704">
        <v>0</v>
      </c>
      <c r="AC25" s="704">
        <v>0</v>
      </c>
      <c r="AD25" s="704">
        <v>0</v>
      </c>
      <c r="AE25" s="704">
        <v>0</v>
      </c>
      <c r="AF25" s="704">
        <v>0</v>
      </c>
      <c r="AG25" s="704">
        <v>0</v>
      </c>
      <c r="AH25" s="704">
        <v>0</v>
      </c>
      <c r="AI25" s="704">
        <v>0</v>
      </c>
      <c r="AJ25" s="704">
        <v>0</v>
      </c>
      <c r="AK25" s="704">
        <v>0</v>
      </c>
      <c r="AL25" s="704">
        <v>0</v>
      </c>
      <c r="AM25" s="704">
        <v>0</v>
      </c>
      <c r="AN25" s="704">
        <v>0</v>
      </c>
      <c r="AO25" s="704">
        <v>0</v>
      </c>
      <c r="AP25" s="704">
        <v>0</v>
      </c>
      <c r="AQ25" s="704">
        <v>0</v>
      </c>
      <c r="AR25" s="704">
        <v>0</v>
      </c>
      <c r="AS25" s="704">
        <v>0</v>
      </c>
      <c r="AT25" s="704">
        <v>0</v>
      </c>
      <c r="AU25" s="704">
        <v>0</v>
      </c>
      <c r="AV25" s="705"/>
      <c r="AW25" s="704">
        <v>18962.227423343829</v>
      </c>
      <c r="AX25" s="704">
        <v>18962.227423343829</v>
      </c>
      <c r="AY25" s="704">
        <v>18962.227423343829</v>
      </c>
      <c r="AZ25" s="704">
        <v>10401.352222764457</v>
      </c>
      <c r="BA25" s="704">
        <v>0</v>
      </c>
      <c r="BB25" s="704">
        <v>0</v>
      </c>
      <c r="BC25" s="704">
        <v>0</v>
      </c>
      <c r="BD25" s="704">
        <v>0</v>
      </c>
      <c r="BE25" s="704">
        <v>0</v>
      </c>
      <c r="BF25" s="704">
        <v>0</v>
      </c>
      <c r="BG25" s="704">
        <v>0</v>
      </c>
      <c r="BH25" s="704">
        <v>0</v>
      </c>
      <c r="BI25" s="704">
        <v>0</v>
      </c>
      <c r="BJ25" s="704">
        <v>0</v>
      </c>
      <c r="BK25" s="704">
        <v>0</v>
      </c>
      <c r="BL25" s="704">
        <v>0</v>
      </c>
      <c r="BM25" s="704">
        <v>0</v>
      </c>
      <c r="BN25" s="704">
        <v>0</v>
      </c>
      <c r="BO25" s="704">
        <v>0</v>
      </c>
      <c r="BP25" s="704">
        <v>0</v>
      </c>
      <c r="BQ25" s="704">
        <v>0</v>
      </c>
      <c r="BR25" s="704">
        <v>0</v>
      </c>
      <c r="BS25" s="704">
        <v>0</v>
      </c>
      <c r="BT25" s="704">
        <v>0</v>
      </c>
      <c r="BU25" s="704">
        <v>0</v>
      </c>
      <c r="BV25" s="704">
        <v>0</v>
      </c>
      <c r="BW25" s="704">
        <v>0</v>
      </c>
      <c r="BX25" s="704">
        <v>0</v>
      </c>
      <c r="BY25" s="704">
        <v>0</v>
      </c>
      <c r="BZ25" s="706">
        <v>0</v>
      </c>
      <c r="CA25" s="698"/>
    </row>
    <row r="26" spans="2:79" s="686" customFormat="1" ht="10.199999999999999">
      <c r="B26" s="682">
        <v>2</v>
      </c>
      <c r="C26" s="683" t="s">
        <v>658</v>
      </c>
      <c r="D26" s="683" t="s">
        <v>659</v>
      </c>
      <c r="E26" s="683" t="s">
        <v>1</v>
      </c>
      <c r="F26" s="683" t="s">
        <v>660</v>
      </c>
      <c r="G26" s="683" t="s">
        <v>29</v>
      </c>
      <c r="H26" s="683" t="s">
        <v>661</v>
      </c>
      <c r="I26" s="683">
        <v>2011</v>
      </c>
      <c r="J26" s="683"/>
      <c r="K26" s="683" t="s">
        <v>662</v>
      </c>
      <c r="L26" s="683" t="s">
        <v>663</v>
      </c>
      <c r="M26" s="683" t="s">
        <v>664</v>
      </c>
      <c r="N26" s="697">
        <v>2985.7057113237083</v>
      </c>
      <c r="O26" s="697">
        <v>339.17948816454185</v>
      </c>
      <c r="P26" s="697">
        <v>2465801.5868158871</v>
      </c>
      <c r="Q26" s="683"/>
      <c r="R26" s="704">
        <v>158.62473640097173</v>
      </c>
      <c r="S26" s="704">
        <v>158.62473640097173</v>
      </c>
      <c r="T26" s="704">
        <v>158.62473640097173</v>
      </c>
      <c r="U26" s="704">
        <v>156.57920526531862</v>
      </c>
      <c r="V26" s="704">
        <v>110.68022944521205</v>
      </c>
      <c r="W26" s="704">
        <v>0</v>
      </c>
      <c r="X26" s="704">
        <v>0</v>
      </c>
      <c r="Y26" s="704">
        <v>0</v>
      </c>
      <c r="Z26" s="704">
        <v>0</v>
      </c>
      <c r="AA26" s="704">
        <v>0</v>
      </c>
      <c r="AB26" s="704">
        <v>0</v>
      </c>
      <c r="AC26" s="704">
        <v>0</v>
      </c>
      <c r="AD26" s="704">
        <v>0</v>
      </c>
      <c r="AE26" s="704">
        <v>0</v>
      </c>
      <c r="AF26" s="704">
        <v>0</v>
      </c>
      <c r="AG26" s="704">
        <v>0</v>
      </c>
      <c r="AH26" s="704">
        <v>0</v>
      </c>
      <c r="AI26" s="704">
        <v>0</v>
      </c>
      <c r="AJ26" s="704">
        <v>0</v>
      </c>
      <c r="AK26" s="704">
        <v>0</v>
      </c>
      <c r="AL26" s="704">
        <v>0</v>
      </c>
      <c r="AM26" s="704">
        <v>0</v>
      </c>
      <c r="AN26" s="704">
        <v>0</v>
      </c>
      <c r="AO26" s="704">
        <v>0</v>
      </c>
      <c r="AP26" s="704">
        <v>0</v>
      </c>
      <c r="AQ26" s="704">
        <v>0</v>
      </c>
      <c r="AR26" s="704">
        <v>0</v>
      </c>
      <c r="AS26" s="704">
        <v>0</v>
      </c>
      <c r="AT26" s="704">
        <v>0</v>
      </c>
      <c r="AU26" s="704">
        <v>0</v>
      </c>
      <c r="AW26" s="704">
        <v>1160946.4217867712</v>
      </c>
      <c r="AX26" s="704">
        <v>1160946.4217867712</v>
      </c>
      <c r="AY26" s="704">
        <v>1160946.4217867712</v>
      </c>
      <c r="AZ26" s="704">
        <v>1159117.1965268108</v>
      </c>
      <c r="BA26" s="704">
        <v>841804.5507469913</v>
      </c>
      <c r="BB26" s="704">
        <v>0</v>
      </c>
      <c r="BC26" s="704">
        <v>0</v>
      </c>
      <c r="BD26" s="704">
        <v>0</v>
      </c>
      <c r="BE26" s="704">
        <v>0</v>
      </c>
      <c r="BF26" s="704">
        <v>0</v>
      </c>
      <c r="BG26" s="704">
        <v>0</v>
      </c>
      <c r="BH26" s="704">
        <v>0</v>
      </c>
      <c r="BI26" s="704">
        <v>0</v>
      </c>
      <c r="BJ26" s="704">
        <v>0</v>
      </c>
      <c r="BK26" s="704">
        <v>0</v>
      </c>
      <c r="BL26" s="704">
        <v>0</v>
      </c>
      <c r="BM26" s="704">
        <v>0</v>
      </c>
      <c r="BN26" s="704">
        <v>0</v>
      </c>
      <c r="BO26" s="704">
        <v>0</v>
      </c>
      <c r="BP26" s="704">
        <v>0</v>
      </c>
      <c r="BQ26" s="704">
        <v>0</v>
      </c>
      <c r="BR26" s="704">
        <v>0</v>
      </c>
      <c r="BS26" s="704">
        <v>0</v>
      </c>
      <c r="BT26" s="704">
        <v>0</v>
      </c>
      <c r="BU26" s="704">
        <v>0</v>
      </c>
      <c r="BV26" s="704">
        <v>0</v>
      </c>
      <c r="BW26" s="704">
        <v>0</v>
      </c>
      <c r="BX26" s="704">
        <v>0</v>
      </c>
      <c r="BY26" s="704">
        <v>0</v>
      </c>
      <c r="BZ26" s="707">
        <v>0</v>
      </c>
      <c r="CA26" s="698"/>
    </row>
    <row r="27" spans="2:79" s="686" customFormat="1" ht="16.5" customHeight="1">
      <c r="B27" s="682">
        <v>3</v>
      </c>
      <c r="C27" s="683" t="s">
        <v>658</v>
      </c>
      <c r="D27" s="683" t="s">
        <v>659</v>
      </c>
      <c r="E27" s="683" t="s">
        <v>5</v>
      </c>
      <c r="F27" s="683" t="s">
        <v>660</v>
      </c>
      <c r="G27" s="683" t="s">
        <v>29</v>
      </c>
      <c r="H27" s="683" t="s">
        <v>661</v>
      </c>
      <c r="I27" s="683">
        <v>2011</v>
      </c>
      <c r="J27" s="683"/>
      <c r="K27" s="683" t="s">
        <v>662</v>
      </c>
      <c r="L27" s="683" t="s">
        <v>663</v>
      </c>
      <c r="M27" s="683" t="s">
        <v>665</v>
      </c>
      <c r="N27" s="697">
        <v>57775.578244668701</v>
      </c>
      <c r="O27" s="697">
        <v>99.841962349562749</v>
      </c>
      <c r="P27" s="697">
        <v>1785664.0553786701</v>
      </c>
      <c r="Q27" s="683"/>
      <c r="R27" s="704">
        <v>111.6221963190827</v>
      </c>
      <c r="S27" s="704">
        <v>111.6221963190827</v>
      </c>
      <c r="T27" s="704">
        <v>111.6221963190827</v>
      </c>
      <c r="U27" s="704">
        <v>111.6221963190827</v>
      </c>
      <c r="V27" s="704">
        <v>103.84719661367859</v>
      </c>
      <c r="W27" s="704">
        <v>95.353336941423237</v>
      </c>
      <c r="X27" s="704">
        <v>77.129668351542307</v>
      </c>
      <c r="Y27" s="704">
        <v>76.627487570692196</v>
      </c>
      <c r="Z27" s="704">
        <v>92.896346948351649</v>
      </c>
      <c r="AA27" s="704">
        <v>44.06689497540134</v>
      </c>
      <c r="AB27" s="704">
        <v>6.2667326295661736</v>
      </c>
      <c r="AC27" s="704">
        <v>6.2641259719645763</v>
      </c>
      <c r="AD27" s="704">
        <v>6.2641259719645763</v>
      </c>
      <c r="AE27" s="704">
        <v>5.8142187925264341</v>
      </c>
      <c r="AF27" s="704">
        <v>5.8142187925264341</v>
      </c>
      <c r="AG27" s="704">
        <v>4.9074161950849513</v>
      </c>
      <c r="AH27" s="704">
        <v>0</v>
      </c>
      <c r="AI27" s="704">
        <v>0</v>
      </c>
      <c r="AJ27" s="704">
        <v>0</v>
      </c>
      <c r="AK27" s="704">
        <v>0</v>
      </c>
      <c r="AL27" s="704">
        <v>0</v>
      </c>
      <c r="AM27" s="704">
        <v>0</v>
      </c>
      <c r="AN27" s="704">
        <v>0</v>
      </c>
      <c r="AO27" s="704">
        <v>0</v>
      </c>
      <c r="AP27" s="704">
        <v>0</v>
      </c>
      <c r="AQ27" s="704">
        <v>0</v>
      </c>
      <c r="AR27" s="704">
        <v>0</v>
      </c>
      <c r="AS27" s="704">
        <v>0</v>
      </c>
      <c r="AT27" s="704">
        <v>0</v>
      </c>
      <c r="AU27" s="704">
        <v>0</v>
      </c>
      <c r="AW27" s="704">
        <v>1950839.4324296606</v>
      </c>
      <c r="AX27" s="704">
        <v>1950839.4324296606</v>
      </c>
      <c r="AY27" s="704">
        <v>1950839.4324296606</v>
      </c>
      <c r="AZ27" s="704">
        <v>1950839.4324296606</v>
      </c>
      <c r="BA27" s="704">
        <v>1782923.5720339119</v>
      </c>
      <c r="BB27" s="704">
        <v>1599482.5676624032</v>
      </c>
      <c r="BC27" s="704">
        <v>1205907.8915489207</v>
      </c>
      <c r="BD27" s="704">
        <v>1201508.7879086738</v>
      </c>
      <c r="BE27" s="704">
        <v>1552865.6526759309</v>
      </c>
      <c r="BF27" s="704">
        <v>498301.05443011125</v>
      </c>
      <c r="BG27" s="704">
        <v>179422.08852801428</v>
      </c>
      <c r="BH27" s="704">
        <v>157940.24796777408</v>
      </c>
      <c r="BI27" s="704">
        <v>157940.24796777408</v>
      </c>
      <c r="BJ27" s="704">
        <v>116645.50688104123</v>
      </c>
      <c r="BK27" s="704">
        <v>116645.50688104123</v>
      </c>
      <c r="BL27" s="704">
        <v>105984.95741999426</v>
      </c>
      <c r="BM27" s="704">
        <v>0</v>
      </c>
      <c r="BN27" s="704">
        <v>0</v>
      </c>
      <c r="BO27" s="704">
        <v>0</v>
      </c>
      <c r="BP27" s="704">
        <v>0</v>
      </c>
      <c r="BQ27" s="704">
        <v>0</v>
      </c>
      <c r="BR27" s="704">
        <v>0</v>
      </c>
      <c r="BS27" s="704">
        <v>0</v>
      </c>
      <c r="BT27" s="704">
        <v>0</v>
      </c>
      <c r="BU27" s="704">
        <v>0</v>
      </c>
      <c r="BV27" s="704">
        <v>0</v>
      </c>
      <c r="BW27" s="704">
        <v>0</v>
      </c>
      <c r="BX27" s="704">
        <v>0</v>
      </c>
      <c r="BY27" s="704">
        <v>0</v>
      </c>
      <c r="BZ27" s="707">
        <v>0</v>
      </c>
      <c r="CA27" s="698"/>
    </row>
    <row r="28" spans="2:79" s="686" customFormat="1" ht="10.199999999999999">
      <c r="B28" s="682">
        <v>4</v>
      </c>
      <c r="C28" s="683" t="s">
        <v>658</v>
      </c>
      <c r="D28" s="683"/>
      <c r="E28" s="688"/>
      <c r="F28" s="683"/>
      <c r="G28" s="683" t="s">
        <v>29</v>
      </c>
      <c r="H28" s="683" t="s">
        <v>661</v>
      </c>
      <c r="I28" s="683">
        <v>2011</v>
      </c>
      <c r="J28" s="683"/>
      <c r="K28" s="683" t="s">
        <v>662</v>
      </c>
      <c r="L28" s="683" t="s">
        <v>663</v>
      </c>
      <c r="M28" s="683" t="s">
        <v>665</v>
      </c>
      <c r="N28" s="697">
        <v>34625.166120617025</v>
      </c>
      <c r="O28" s="697">
        <v>70.465800760590341</v>
      </c>
      <c r="P28" s="697">
        <v>1174883.8756436494</v>
      </c>
      <c r="Q28" s="683"/>
      <c r="R28" s="704">
        <v>79.659080202146185</v>
      </c>
      <c r="S28" s="704">
        <v>79.659080202146185</v>
      </c>
      <c r="T28" s="704">
        <v>79.659080202146185</v>
      </c>
      <c r="U28" s="704">
        <v>79.659080202146185</v>
      </c>
      <c r="V28" s="704">
        <v>74.878623302102142</v>
      </c>
      <c r="W28" s="704">
        <v>69.65617550573549</v>
      </c>
      <c r="X28" s="704">
        <v>58.873460467032842</v>
      </c>
      <c r="Y28" s="704">
        <v>58.254799233599968</v>
      </c>
      <c r="Z28" s="704">
        <v>68.257703930010635</v>
      </c>
      <c r="AA28" s="704">
        <v>38.234925865181502</v>
      </c>
      <c r="AB28" s="704">
        <v>4.7836811479660071</v>
      </c>
      <c r="AC28" s="704">
        <v>4.7806314556160814</v>
      </c>
      <c r="AD28" s="704">
        <v>4.7806314556160814</v>
      </c>
      <c r="AE28" s="704">
        <v>4.6757605619732523</v>
      </c>
      <c r="AF28" s="704">
        <v>4.6757605619732523</v>
      </c>
      <c r="AG28" s="704">
        <v>4.4321428647987675</v>
      </c>
      <c r="AH28" s="704">
        <v>0</v>
      </c>
      <c r="AI28" s="704">
        <v>0</v>
      </c>
      <c r="AJ28" s="704">
        <v>0</v>
      </c>
      <c r="AK28" s="704">
        <v>0</v>
      </c>
      <c r="AL28" s="704">
        <v>0</v>
      </c>
      <c r="AM28" s="704">
        <v>0</v>
      </c>
      <c r="AN28" s="704">
        <v>0</v>
      </c>
      <c r="AO28" s="704">
        <v>0</v>
      </c>
      <c r="AP28" s="704">
        <v>0</v>
      </c>
      <c r="AQ28" s="704">
        <v>0</v>
      </c>
      <c r="AR28" s="704">
        <v>0</v>
      </c>
      <c r="AS28" s="704">
        <v>0</v>
      </c>
      <c r="AT28" s="704">
        <v>0</v>
      </c>
      <c r="AU28" s="704">
        <v>0</v>
      </c>
      <c r="AW28" s="704">
        <v>1295153.2691545284</v>
      </c>
      <c r="AX28" s="704">
        <v>1295153.2691545284</v>
      </c>
      <c r="AY28" s="704">
        <v>1295153.2691545284</v>
      </c>
      <c r="AZ28" s="704">
        <v>1295153.2691545284</v>
      </c>
      <c r="BA28" s="704">
        <v>1191910.2384316137</v>
      </c>
      <c r="BB28" s="704">
        <v>1079121.5762675151</v>
      </c>
      <c r="BC28" s="704">
        <v>846248.40048238065</v>
      </c>
      <c r="BD28" s="704">
        <v>840828.92807750858</v>
      </c>
      <c r="BE28" s="704">
        <v>1056860.6209645215</v>
      </c>
      <c r="BF28" s="704">
        <v>408461.80408451724</v>
      </c>
      <c r="BG28" s="704">
        <v>133343.0773660776</v>
      </c>
      <c r="BH28" s="704">
        <v>108210.12366370004</v>
      </c>
      <c r="BI28" s="704">
        <v>108210.12366370004</v>
      </c>
      <c r="BJ28" s="704">
        <v>98584.546214762348</v>
      </c>
      <c r="BK28" s="704">
        <v>98584.546214762348</v>
      </c>
      <c r="BL28" s="704">
        <v>95720.528712339437</v>
      </c>
      <c r="BM28" s="704">
        <v>0</v>
      </c>
      <c r="BN28" s="704">
        <v>0</v>
      </c>
      <c r="BO28" s="704">
        <v>0</v>
      </c>
      <c r="BP28" s="704">
        <v>0</v>
      </c>
      <c r="BQ28" s="704">
        <v>0</v>
      </c>
      <c r="BR28" s="704">
        <v>0</v>
      </c>
      <c r="BS28" s="704">
        <v>0</v>
      </c>
      <c r="BT28" s="704">
        <v>0</v>
      </c>
      <c r="BU28" s="704">
        <v>0</v>
      </c>
      <c r="BV28" s="704">
        <v>0</v>
      </c>
      <c r="BW28" s="704">
        <v>0</v>
      </c>
      <c r="BX28" s="704">
        <v>0</v>
      </c>
      <c r="BY28" s="704">
        <v>0</v>
      </c>
      <c r="BZ28" s="707">
        <v>0</v>
      </c>
      <c r="CA28" s="698"/>
    </row>
    <row r="29" spans="2:79" s="686" customFormat="1" ht="10.199999999999999">
      <c r="B29" s="682">
        <v>5</v>
      </c>
      <c r="C29" s="683" t="s">
        <v>658</v>
      </c>
      <c r="D29" s="683" t="s">
        <v>659</v>
      </c>
      <c r="E29" s="683" t="s">
        <v>3</v>
      </c>
      <c r="F29" s="683" t="s">
        <v>660</v>
      </c>
      <c r="G29" s="683" t="s">
        <v>29</v>
      </c>
      <c r="H29" s="683" t="s">
        <v>661</v>
      </c>
      <c r="I29" s="683">
        <v>2011</v>
      </c>
      <c r="J29" s="683"/>
      <c r="K29" s="683" t="s">
        <v>662</v>
      </c>
      <c r="L29" s="683" t="s">
        <v>663</v>
      </c>
      <c r="M29" s="683" t="s">
        <v>666</v>
      </c>
      <c r="N29" s="697">
        <v>10173.600563147147</v>
      </c>
      <c r="O29" s="697">
        <v>4699.8602512029884</v>
      </c>
      <c r="P29" s="697">
        <v>8684756.2603199463</v>
      </c>
      <c r="Q29" s="683"/>
      <c r="R29" s="704">
        <v>2828.9536120780872</v>
      </c>
      <c r="S29" s="704">
        <v>2828.9536120780872</v>
      </c>
      <c r="T29" s="704">
        <v>2828.9536120780872</v>
      </c>
      <c r="U29" s="704">
        <v>2828.9536120780872</v>
      </c>
      <c r="V29" s="704">
        <v>2828.9536120780872</v>
      </c>
      <c r="W29" s="704">
        <v>2828.9536120780872</v>
      </c>
      <c r="X29" s="704">
        <v>2828.9536120780872</v>
      </c>
      <c r="Y29" s="704">
        <v>2828.9536120780872</v>
      </c>
      <c r="Z29" s="704">
        <v>2828.9536120780872</v>
      </c>
      <c r="AA29" s="704">
        <v>2828.9536120780872</v>
      </c>
      <c r="AB29" s="704">
        <v>2828.9536120780872</v>
      </c>
      <c r="AC29" s="704">
        <v>2828.9536120780872</v>
      </c>
      <c r="AD29" s="704">
        <v>2828.9536120780872</v>
      </c>
      <c r="AE29" s="704">
        <v>2828.9536120780872</v>
      </c>
      <c r="AF29" s="704">
        <v>2828.9536120780872</v>
      </c>
      <c r="AG29" s="704">
        <v>2828.9536120780872</v>
      </c>
      <c r="AH29" s="704">
        <v>2828.9536120780872</v>
      </c>
      <c r="AI29" s="704">
        <v>2828.9536120780872</v>
      </c>
      <c r="AJ29" s="704">
        <v>2293.8527216889029</v>
      </c>
      <c r="AK29" s="704">
        <v>0</v>
      </c>
      <c r="AL29" s="704">
        <v>0</v>
      </c>
      <c r="AM29" s="704">
        <v>0</v>
      </c>
      <c r="AN29" s="704">
        <v>0</v>
      </c>
      <c r="AO29" s="704">
        <v>0</v>
      </c>
      <c r="AP29" s="704">
        <v>0</v>
      </c>
      <c r="AQ29" s="704">
        <v>0</v>
      </c>
      <c r="AR29" s="704">
        <v>0</v>
      </c>
      <c r="AS29" s="704">
        <v>0</v>
      </c>
      <c r="AT29" s="704">
        <v>0</v>
      </c>
      <c r="AU29" s="704">
        <v>0</v>
      </c>
      <c r="AW29" s="704">
        <v>5192089.1124493219</v>
      </c>
      <c r="AX29" s="704">
        <v>5192089.1124493219</v>
      </c>
      <c r="AY29" s="704">
        <v>5192089.1124493219</v>
      </c>
      <c r="AZ29" s="704">
        <v>5192089.1124493219</v>
      </c>
      <c r="BA29" s="704">
        <v>5192089.1124493219</v>
      </c>
      <c r="BB29" s="704">
        <v>5192089.1124493219</v>
      </c>
      <c r="BC29" s="704">
        <v>5192089.1124493219</v>
      </c>
      <c r="BD29" s="704">
        <v>5192089.1124493219</v>
      </c>
      <c r="BE29" s="704">
        <v>5192089.1124493219</v>
      </c>
      <c r="BF29" s="704">
        <v>5192089.1124493219</v>
      </c>
      <c r="BG29" s="704">
        <v>5192089.1124493219</v>
      </c>
      <c r="BH29" s="704">
        <v>5192089.1124493219</v>
      </c>
      <c r="BI29" s="704">
        <v>5192089.1124493219</v>
      </c>
      <c r="BJ29" s="704">
        <v>5192089.1124493219</v>
      </c>
      <c r="BK29" s="704">
        <v>5192089.1124493219</v>
      </c>
      <c r="BL29" s="704">
        <v>5192089.1124493219</v>
      </c>
      <c r="BM29" s="704">
        <v>5192089.1124493219</v>
      </c>
      <c r="BN29" s="704">
        <v>5192089.1124493219</v>
      </c>
      <c r="BO29" s="704">
        <v>4713593.8464466957</v>
      </c>
      <c r="BP29" s="704">
        <v>0</v>
      </c>
      <c r="BQ29" s="704">
        <v>0</v>
      </c>
      <c r="BR29" s="704">
        <v>0</v>
      </c>
      <c r="BS29" s="704">
        <v>0</v>
      </c>
      <c r="BT29" s="704">
        <v>0</v>
      </c>
      <c r="BU29" s="704">
        <v>0</v>
      </c>
      <c r="BV29" s="704">
        <v>0</v>
      </c>
      <c r="BW29" s="704">
        <v>0</v>
      </c>
      <c r="BX29" s="704">
        <v>0</v>
      </c>
      <c r="BY29" s="704">
        <v>0</v>
      </c>
      <c r="BZ29" s="707">
        <v>0</v>
      </c>
      <c r="CA29" s="698"/>
    </row>
    <row r="30" spans="2:79" s="686" customFormat="1" ht="10.199999999999999">
      <c r="B30" s="682">
        <v>6</v>
      </c>
      <c r="C30" s="683" t="s">
        <v>658</v>
      </c>
      <c r="D30" s="683" t="s">
        <v>659</v>
      </c>
      <c r="E30" s="683" t="s">
        <v>42</v>
      </c>
      <c r="F30" s="683" t="s">
        <v>660</v>
      </c>
      <c r="G30" s="683" t="s">
        <v>29</v>
      </c>
      <c r="H30" s="683" t="s">
        <v>667</v>
      </c>
      <c r="I30" s="683">
        <v>2011</v>
      </c>
      <c r="J30" s="683"/>
      <c r="K30" s="683" t="s">
        <v>662</v>
      </c>
      <c r="L30" s="683" t="s">
        <v>668</v>
      </c>
      <c r="M30" s="683" t="s">
        <v>669</v>
      </c>
      <c r="N30" s="697">
        <v>2234</v>
      </c>
      <c r="O30" s="697">
        <v>1251.0400000000002</v>
      </c>
      <c r="P30" s="697">
        <v>3239.2999999999997</v>
      </c>
      <c r="Q30" s="683"/>
      <c r="R30" s="704">
        <v>1251.0400000000002</v>
      </c>
      <c r="S30" s="704">
        <v>0</v>
      </c>
      <c r="T30" s="704">
        <v>0</v>
      </c>
      <c r="U30" s="704">
        <v>0</v>
      </c>
      <c r="V30" s="704">
        <v>0</v>
      </c>
      <c r="W30" s="704">
        <v>0</v>
      </c>
      <c r="X30" s="704">
        <v>0</v>
      </c>
      <c r="Y30" s="704">
        <v>0</v>
      </c>
      <c r="Z30" s="704">
        <v>0</v>
      </c>
      <c r="AA30" s="704">
        <v>0</v>
      </c>
      <c r="AB30" s="704">
        <v>0</v>
      </c>
      <c r="AC30" s="704">
        <v>0</v>
      </c>
      <c r="AD30" s="704">
        <v>0</v>
      </c>
      <c r="AE30" s="704">
        <v>0</v>
      </c>
      <c r="AF30" s="704">
        <v>0</v>
      </c>
      <c r="AG30" s="704">
        <v>0</v>
      </c>
      <c r="AH30" s="704">
        <v>0</v>
      </c>
      <c r="AI30" s="704">
        <v>0</v>
      </c>
      <c r="AJ30" s="704">
        <v>0</v>
      </c>
      <c r="AK30" s="704">
        <v>0</v>
      </c>
      <c r="AL30" s="704">
        <v>0</v>
      </c>
      <c r="AM30" s="704">
        <v>0</v>
      </c>
      <c r="AN30" s="704">
        <v>0</v>
      </c>
      <c r="AO30" s="704">
        <v>0</v>
      </c>
      <c r="AP30" s="704">
        <v>0</v>
      </c>
      <c r="AQ30" s="704">
        <v>0</v>
      </c>
      <c r="AR30" s="704">
        <v>0</v>
      </c>
      <c r="AS30" s="704">
        <v>0</v>
      </c>
      <c r="AT30" s="704">
        <v>0</v>
      </c>
      <c r="AU30" s="704">
        <v>0</v>
      </c>
      <c r="AW30" s="704">
        <v>3239.2999999999997</v>
      </c>
      <c r="AX30" s="704">
        <v>0</v>
      </c>
      <c r="AY30" s="704">
        <v>0</v>
      </c>
      <c r="AZ30" s="704">
        <v>0</v>
      </c>
      <c r="BA30" s="704">
        <v>0</v>
      </c>
      <c r="BB30" s="704">
        <v>0</v>
      </c>
      <c r="BC30" s="704">
        <v>0</v>
      </c>
      <c r="BD30" s="704">
        <v>0</v>
      </c>
      <c r="BE30" s="704">
        <v>0</v>
      </c>
      <c r="BF30" s="704">
        <v>0</v>
      </c>
      <c r="BG30" s="704">
        <v>0</v>
      </c>
      <c r="BH30" s="704">
        <v>0</v>
      </c>
      <c r="BI30" s="704">
        <v>0</v>
      </c>
      <c r="BJ30" s="704">
        <v>0</v>
      </c>
      <c r="BK30" s="704">
        <v>0</v>
      </c>
      <c r="BL30" s="704">
        <v>0</v>
      </c>
      <c r="BM30" s="704">
        <v>0</v>
      </c>
      <c r="BN30" s="704">
        <v>0</v>
      </c>
      <c r="BO30" s="704">
        <v>0</v>
      </c>
      <c r="BP30" s="704">
        <v>0</v>
      </c>
      <c r="BQ30" s="704">
        <v>0</v>
      </c>
      <c r="BR30" s="704">
        <v>0</v>
      </c>
      <c r="BS30" s="704">
        <v>0</v>
      </c>
      <c r="BT30" s="704">
        <v>0</v>
      </c>
      <c r="BU30" s="704">
        <v>0</v>
      </c>
      <c r="BV30" s="704">
        <v>0</v>
      </c>
      <c r="BW30" s="704">
        <v>0</v>
      </c>
      <c r="BX30" s="704">
        <v>0</v>
      </c>
      <c r="BY30" s="704">
        <v>0</v>
      </c>
      <c r="BZ30" s="707">
        <v>0</v>
      </c>
      <c r="CA30" s="698"/>
    </row>
    <row r="31" spans="2:79" s="686" customFormat="1" ht="10.199999999999999">
      <c r="B31" s="682">
        <v>7</v>
      </c>
      <c r="C31" s="683" t="s">
        <v>658</v>
      </c>
      <c r="D31" s="683" t="s">
        <v>659</v>
      </c>
      <c r="E31" s="683" t="s">
        <v>6</v>
      </c>
      <c r="F31" s="683" t="s">
        <v>660</v>
      </c>
      <c r="G31" s="683" t="s">
        <v>29</v>
      </c>
      <c r="H31" s="683" t="s">
        <v>661</v>
      </c>
      <c r="I31" s="683">
        <v>2011</v>
      </c>
      <c r="J31" s="683"/>
      <c r="K31" s="683" t="s">
        <v>662</v>
      </c>
      <c r="L31" s="683" t="s">
        <v>670</v>
      </c>
      <c r="M31" s="683" t="s">
        <v>665</v>
      </c>
      <c r="N31" s="697">
        <v>134</v>
      </c>
      <c r="O31" s="697">
        <v>0.15896034081318403</v>
      </c>
      <c r="P31" s="697">
        <v>3449.657364324793</v>
      </c>
      <c r="Q31" s="683"/>
      <c r="R31" s="704">
        <v>0.10757810566243414</v>
      </c>
      <c r="S31" s="704">
        <v>0.10757810566243414</v>
      </c>
      <c r="T31" s="704">
        <v>0.10757810566243414</v>
      </c>
      <c r="U31" s="704">
        <v>0.10757810566243414</v>
      </c>
      <c r="V31" s="704">
        <v>0.10757810566243414</v>
      </c>
      <c r="W31" s="704">
        <v>0.10757810566243414</v>
      </c>
      <c r="X31" s="704">
        <v>5.9407035376350267E-2</v>
      </c>
      <c r="Y31" s="704">
        <v>5.9407035376350267E-2</v>
      </c>
      <c r="Z31" s="704">
        <v>5.9407035376350267E-2</v>
      </c>
      <c r="AA31" s="704">
        <v>1.4079112436045958E-2</v>
      </c>
      <c r="AB31" s="704">
        <v>0</v>
      </c>
      <c r="AC31" s="704">
        <v>0</v>
      </c>
      <c r="AD31" s="704">
        <v>0</v>
      </c>
      <c r="AE31" s="704">
        <v>0</v>
      </c>
      <c r="AF31" s="704">
        <v>0</v>
      </c>
      <c r="AG31" s="704">
        <v>0</v>
      </c>
      <c r="AH31" s="704">
        <v>0</v>
      </c>
      <c r="AI31" s="704">
        <v>0</v>
      </c>
      <c r="AJ31" s="704">
        <v>0</v>
      </c>
      <c r="AK31" s="704">
        <v>0</v>
      </c>
      <c r="AL31" s="704">
        <v>0</v>
      </c>
      <c r="AM31" s="704">
        <v>0</v>
      </c>
      <c r="AN31" s="704">
        <v>0</v>
      </c>
      <c r="AO31" s="704">
        <v>0</v>
      </c>
      <c r="AP31" s="704">
        <v>0</v>
      </c>
      <c r="AQ31" s="704">
        <v>0</v>
      </c>
      <c r="AR31" s="704">
        <v>0</v>
      </c>
      <c r="AS31" s="704">
        <v>0</v>
      </c>
      <c r="AT31" s="704">
        <v>0</v>
      </c>
      <c r="AU31" s="704">
        <v>0</v>
      </c>
      <c r="AW31" s="704">
        <v>2334.812276575622</v>
      </c>
      <c r="AX31" s="704">
        <v>2334.812276575622</v>
      </c>
      <c r="AY31" s="704">
        <v>2334.812276575622</v>
      </c>
      <c r="AZ31" s="704">
        <v>2334.812276575622</v>
      </c>
      <c r="BA31" s="704">
        <v>2334.812276575622</v>
      </c>
      <c r="BB31" s="704">
        <v>2334.812276575622</v>
      </c>
      <c r="BC31" s="704">
        <v>1294.4666791796844</v>
      </c>
      <c r="BD31" s="704">
        <v>1294.4666791796844</v>
      </c>
      <c r="BE31" s="704">
        <v>1294.4666791796844</v>
      </c>
      <c r="BF31" s="704">
        <v>315.52423945417593</v>
      </c>
      <c r="BG31" s="704">
        <v>0</v>
      </c>
      <c r="BH31" s="704">
        <v>0</v>
      </c>
      <c r="BI31" s="704">
        <v>0</v>
      </c>
      <c r="BJ31" s="704">
        <v>0</v>
      </c>
      <c r="BK31" s="704">
        <v>0</v>
      </c>
      <c r="BL31" s="704">
        <v>0</v>
      </c>
      <c r="BM31" s="704">
        <v>0</v>
      </c>
      <c r="BN31" s="704">
        <v>0</v>
      </c>
      <c r="BO31" s="704">
        <v>0</v>
      </c>
      <c r="BP31" s="704">
        <v>0</v>
      </c>
      <c r="BQ31" s="704">
        <v>0</v>
      </c>
      <c r="BR31" s="704">
        <v>0</v>
      </c>
      <c r="BS31" s="704">
        <v>0</v>
      </c>
      <c r="BT31" s="704">
        <v>0</v>
      </c>
      <c r="BU31" s="704">
        <v>0</v>
      </c>
      <c r="BV31" s="704">
        <v>0</v>
      </c>
      <c r="BW31" s="704">
        <v>0</v>
      </c>
      <c r="BX31" s="704">
        <v>0</v>
      </c>
      <c r="BY31" s="704">
        <v>0</v>
      </c>
      <c r="BZ31" s="707">
        <v>0</v>
      </c>
      <c r="CA31" s="698"/>
    </row>
    <row r="32" spans="2:79" s="686" customFormat="1" ht="10.199999999999999">
      <c r="B32" s="682">
        <v>8</v>
      </c>
      <c r="C32" s="683" t="s">
        <v>658</v>
      </c>
      <c r="D32" s="683" t="s">
        <v>671</v>
      </c>
      <c r="E32" s="683" t="s">
        <v>672</v>
      </c>
      <c r="F32" s="683" t="s">
        <v>660</v>
      </c>
      <c r="G32" s="683" t="s">
        <v>673</v>
      </c>
      <c r="H32" s="683" t="s">
        <v>667</v>
      </c>
      <c r="I32" s="683">
        <v>2011</v>
      </c>
      <c r="J32" s="683"/>
      <c r="K32" s="683" t="s">
        <v>662</v>
      </c>
      <c r="L32" s="683" t="s">
        <v>668</v>
      </c>
      <c r="M32" s="683" t="s">
        <v>669</v>
      </c>
      <c r="N32" s="697">
        <v>0</v>
      </c>
      <c r="O32" s="697">
        <v>0</v>
      </c>
      <c r="P32" s="697">
        <v>0</v>
      </c>
      <c r="Q32" s="683"/>
      <c r="R32" s="704">
        <v>0</v>
      </c>
      <c r="S32" s="704">
        <v>0</v>
      </c>
      <c r="T32" s="704">
        <v>0</v>
      </c>
      <c r="U32" s="704">
        <v>0</v>
      </c>
      <c r="V32" s="704">
        <v>0</v>
      </c>
      <c r="W32" s="704">
        <v>0</v>
      </c>
      <c r="X32" s="704">
        <v>0</v>
      </c>
      <c r="Y32" s="704">
        <v>0</v>
      </c>
      <c r="Z32" s="704">
        <v>0</v>
      </c>
      <c r="AA32" s="704">
        <v>0</v>
      </c>
      <c r="AB32" s="704">
        <v>0</v>
      </c>
      <c r="AC32" s="704">
        <v>0</v>
      </c>
      <c r="AD32" s="704">
        <v>0</v>
      </c>
      <c r="AE32" s="704">
        <v>0</v>
      </c>
      <c r="AF32" s="704">
        <v>0</v>
      </c>
      <c r="AG32" s="704">
        <v>0</v>
      </c>
      <c r="AH32" s="704">
        <v>0</v>
      </c>
      <c r="AI32" s="704">
        <v>0</v>
      </c>
      <c r="AJ32" s="704">
        <v>0</v>
      </c>
      <c r="AK32" s="704">
        <v>0</v>
      </c>
      <c r="AL32" s="704">
        <v>0</v>
      </c>
      <c r="AM32" s="704">
        <v>0</v>
      </c>
      <c r="AN32" s="704">
        <v>0</v>
      </c>
      <c r="AO32" s="704">
        <v>0</v>
      </c>
      <c r="AP32" s="704">
        <v>0</v>
      </c>
      <c r="AQ32" s="704">
        <v>0</v>
      </c>
      <c r="AR32" s="704">
        <v>0</v>
      </c>
      <c r="AS32" s="704">
        <v>0</v>
      </c>
      <c r="AT32" s="704">
        <v>0</v>
      </c>
      <c r="AU32" s="704">
        <v>0</v>
      </c>
      <c r="AW32" s="704">
        <v>0</v>
      </c>
      <c r="AX32" s="704">
        <v>0</v>
      </c>
      <c r="AY32" s="704">
        <v>0</v>
      </c>
      <c r="AZ32" s="704">
        <v>0</v>
      </c>
      <c r="BA32" s="704">
        <v>0</v>
      </c>
      <c r="BB32" s="704">
        <v>0</v>
      </c>
      <c r="BC32" s="704">
        <v>0</v>
      </c>
      <c r="BD32" s="704">
        <v>0</v>
      </c>
      <c r="BE32" s="704">
        <v>0</v>
      </c>
      <c r="BF32" s="704">
        <v>0</v>
      </c>
      <c r="BG32" s="704">
        <v>0</v>
      </c>
      <c r="BH32" s="704">
        <v>0</v>
      </c>
      <c r="BI32" s="704">
        <v>0</v>
      </c>
      <c r="BJ32" s="704">
        <v>0</v>
      </c>
      <c r="BK32" s="704">
        <v>0</v>
      </c>
      <c r="BL32" s="704">
        <v>0</v>
      </c>
      <c r="BM32" s="704">
        <v>0</v>
      </c>
      <c r="BN32" s="704">
        <v>0</v>
      </c>
      <c r="BO32" s="704">
        <v>0</v>
      </c>
      <c r="BP32" s="704">
        <v>0</v>
      </c>
      <c r="BQ32" s="704">
        <v>0</v>
      </c>
      <c r="BR32" s="704">
        <v>0</v>
      </c>
      <c r="BS32" s="704">
        <v>0</v>
      </c>
      <c r="BT32" s="704">
        <v>0</v>
      </c>
      <c r="BU32" s="704">
        <v>0</v>
      </c>
      <c r="BV32" s="704">
        <v>0</v>
      </c>
      <c r="BW32" s="704">
        <v>0</v>
      </c>
      <c r="BX32" s="704">
        <v>0</v>
      </c>
      <c r="BY32" s="704">
        <v>0</v>
      </c>
      <c r="BZ32" s="707">
        <v>0</v>
      </c>
      <c r="CA32" s="698"/>
    </row>
    <row r="33" spans="2:79" s="686" customFormat="1" ht="10.199999999999999">
      <c r="B33" s="682">
        <v>9</v>
      </c>
      <c r="C33" s="683" t="s">
        <v>658</v>
      </c>
      <c r="D33" s="683" t="s">
        <v>671</v>
      </c>
      <c r="E33" s="683" t="s">
        <v>674</v>
      </c>
      <c r="F33" s="683" t="s">
        <v>660</v>
      </c>
      <c r="G33" s="683" t="s">
        <v>673</v>
      </c>
      <c r="H33" s="683" t="s">
        <v>667</v>
      </c>
      <c r="I33" s="683">
        <v>2011</v>
      </c>
      <c r="J33" s="683"/>
      <c r="K33" s="683" t="s">
        <v>662</v>
      </c>
      <c r="L33" s="683" t="s">
        <v>675</v>
      </c>
      <c r="M33" s="683" t="s">
        <v>676</v>
      </c>
      <c r="N33" s="697">
        <v>12</v>
      </c>
      <c r="O33" s="697">
        <v>1639</v>
      </c>
      <c r="P33" s="697">
        <v>48535.59</v>
      </c>
      <c r="Q33" s="683"/>
      <c r="R33" s="704">
        <v>1243.1319999999998</v>
      </c>
      <c r="S33" s="704">
        <v>0</v>
      </c>
      <c r="T33" s="704">
        <v>0</v>
      </c>
      <c r="U33" s="704">
        <v>0</v>
      </c>
      <c r="V33" s="704">
        <v>0</v>
      </c>
      <c r="W33" s="704">
        <v>0</v>
      </c>
      <c r="X33" s="704">
        <v>0</v>
      </c>
      <c r="Y33" s="704">
        <v>0</v>
      </c>
      <c r="Z33" s="704">
        <v>0</v>
      </c>
      <c r="AA33" s="704">
        <v>0</v>
      </c>
      <c r="AB33" s="704">
        <v>0</v>
      </c>
      <c r="AC33" s="704">
        <v>0</v>
      </c>
      <c r="AD33" s="704">
        <v>0</v>
      </c>
      <c r="AE33" s="704">
        <v>0</v>
      </c>
      <c r="AF33" s="704">
        <v>0</v>
      </c>
      <c r="AG33" s="704">
        <v>0</v>
      </c>
      <c r="AH33" s="704">
        <v>0</v>
      </c>
      <c r="AI33" s="704">
        <v>0</v>
      </c>
      <c r="AJ33" s="704">
        <v>0</v>
      </c>
      <c r="AK33" s="704">
        <v>0</v>
      </c>
      <c r="AL33" s="704">
        <v>0</v>
      </c>
      <c r="AM33" s="704">
        <v>0</v>
      </c>
      <c r="AN33" s="704">
        <v>0</v>
      </c>
      <c r="AO33" s="704">
        <v>0</v>
      </c>
      <c r="AP33" s="704">
        <v>0</v>
      </c>
      <c r="AQ33" s="704">
        <v>0</v>
      </c>
      <c r="AR33" s="704">
        <v>0</v>
      </c>
      <c r="AS33" s="704">
        <v>0</v>
      </c>
      <c r="AT33" s="704">
        <v>0</v>
      </c>
      <c r="AU33" s="704">
        <v>0</v>
      </c>
      <c r="AW33" s="704">
        <v>48535.59</v>
      </c>
      <c r="AX33" s="704">
        <v>0</v>
      </c>
      <c r="AY33" s="704">
        <v>0</v>
      </c>
      <c r="AZ33" s="704">
        <v>0</v>
      </c>
      <c r="BA33" s="704">
        <v>0</v>
      </c>
      <c r="BB33" s="704">
        <v>0</v>
      </c>
      <c r="BC33" s="704">
        <v>0</v>
      </c>
      <c r="BD33" s="704">
        <v>0</v>
      </c>
      <c r="BE33" s="704">
        <v>0</v>
      </c>
      <c r="BF33" s="704">
        <v>0</v>
      </c>
      <c r="BG33" s="704">
        <v>0</v>
      </c>
      <c r="BH33" s="704">
        <v>0</v>
      </c>
      <c r="BI33" s="704">
        <v>0</v>
      </c>
      <c r="BJ33" s="704">
        <v>0</v>
      </c>
      <c r="BK33" s="704">
        <v>0</v>
      </c>
      <c r="BL33" s="704">
        <v>0</v>
      </c>
      <c r="BM33" s="704">
        <v>0</v>
      </c>
      <c r="BN33" s="704">
        <v>0</v>
      </c>
      <c r="BO33" s="704">
        <v>0</v>
      </c>
      <c r="BP33" s="704">
        <v>0</v>
      </c>
      <c r="BQ33" s="704">
        <v>0</v>
      </c>
      <c r="BR33" s="704">
        <v>0</v>
      </c>
      <c r="BS33" s="704">
        <v>0</v>
      </c>
      <c r="BT33" s="704">
        <v>0</v>
      </c>
      <c r="BU33" s="704">
        <v>0</v>
      </c>
      <c r="BV33" s="704">
        <v>0</v>
      </c>
      <c r="BW33" s="704">
        <v>0</v>
      </c>
      <c r="BX33" s="704">
        <v>0</v>
      </c>
      <c r="BY33" s="704">
        <v>0</v>
      </c>
      <c r="BZ33" s="707">
        <v>0</v>
      </c>
      <c r="CA33" s="698"/>
    </row>
    <row r="34" spans="2:79" s="686" customFormat="1" ht="10.199999999999999">
      <c r="B34" s="682">
        <v>10</v>
      </c>
      <c r="C34" s="683" t="s">
        <v>658</v>
      </c>
      <c r="D34" s="683" t="s">
        <v>671</v>
      </c>
      <c r="E34" s="683" t="s">
        <v>21</v>
      </c>
      <c r="F34" s="683" t="s">
        <v>660</v>
      </c>
      <c r="G34" s="683" t="s">
        <v>673</v>
      </c>
      <c r="H34" s="683" t="s">
        <v>661</v>
      </c>
      <c r="I34" s="683">
        <v>2011</v>
      </c>
      <c r="J34" s="683"/>
      <c r="K34" s="683" t="s">
        <v>662</v>
      </c>
      <c r="L34" s="683" t="s">
        <v>663</v>
      </c>
      <c r="M34" s="683" t="s">
        <v>677</v>
      </c>
      <c r="N34" s="697">
        <v>1943</v>
      </c>
      <c r="O34" s="697">
        <v>1966.5658951357932</v>
      </c>
      <c r="P34" s="697">
        <v>5703881.9398190165</v>
      </c>
      <c r="Q34" s="683"/>
      <c r="R34" s="704">
        <v>2105.8353464990651</v>
      </c>
      <c r="S34" s="704">
        <v>2103.070171999379</v>
      </c>
      <c r="T34" s="704">
        <v>2017.3491864310668</v>
      </c>
      <c r="U34" s="704">
        <v>1531.4043327923653</v>
      </c>
      <c r="V34" s="704">
        <v>1531.1560192989425</v>
      </c>
      <c r="W34" s="704">
        <v>1521.788255393292</v>
      </c>
      <c r="X34" s="704">
        <v>280.484140143275</v>
      </c>
      <c r="Y34" s="704">
        <v>264.13274160179384</v>
      </c>
      <c r="Z34" s="704">
        <v>264.13274160179384</v>
      </c>
      <c r="AA34" s="704">
        <v>264.13274160179384</v>
      </c>
      <c r="AB34" s="704">
        <v>240.83268997380804</v>
      </c>
      <c r="AC34" s="704">
        <v>240.83268997380804</v>
      </c>
      <c r="AD34" s="704">
        <v>33.873387621163175</v>
      </c>
      <c r="AE34" s="704">
        <v>33.873387621163175</v>
      </c>
      <c r="AF34" s="704">
        <v>33.873387621163175</v>
      </c>
      <c r="AG34" s="704">
        <v>0</v>
      </c>
      <c r="AH34" s="704">
        <v>0</v>
      </c>
      <c r="AI34" s="704">
        <v>0</v>
      </c>
      <c r="AJ34" s="704">
        <v>0</v>
      </c>
      <c r="AK34" s="704">
        <v>0</v>
      </c>
      <c r="AL34" s="704">
        <v>0</v>
      </c>
      <c r="AM34" s="704">
        <v>0</v>
      </c>
      <c r="AN34" s="704">
        <v>0</v>
      </c>
      <c r="AO34" s="704">
        <v>0</v>
      </c>
      <c r="AP34" s="704">
        <v>0</v>
      </c>
      <c r="AQ34" s="704">
        <v>0</v>
      </c>
      <c r="AR34" s="704">
        <v>0</v>
      </c>
      <c r="AS34" s="704">
        <v>0</v>
      </c>
      <c r="AT34" s="704">
        <v>0</v>
      </c>
      <c r="AU34" s="704">
        <v>0</v>
      </c>
      <c r="AW34" s="704">
        <v>5296277.522707168</v>
      </c>
      <c r="AX34" s="704">
        <v>5288648.2486793241</v>
      </c>
      <c r="AY34" s="704">
        <v>5055893.5648677154</v>
      </c>
      <c r="AZ34" s="704">
        <v>3655866.7343549323</v>
      </c>
      <c r="BA34" s="704">
        <v>3655241.2257926161</v>
      </c>
      <c r="BB34" s="704">
        <v>3634354.2367826458</v>
      </c>
      <c r="BC34" s="704">
        <v>681068.75389790977</v>
      </c>
      <c r="BD34" s="704">
        <v>668794.80309553444</v>
      </c>
      <c r="BE34" s="704">
        <v>668794.80309553444</v>
      </c>
      <c r="BF34" s="704">
        <v>668794.80309553444</v>
      </c>
      <c r="BG34" s="704">
        <v>515583.6208809269</v>
      </c>
      <c r="BH34" s="704">
        <v>515583.6208809269</v>
      </c>
      <c r="BI34" s="704">
        <v>25426.589176286212</v>
      </c>
      <c r="BJ34" s="704">
        <v>25426.589176286212</v>
      </c>
      <c r="BK34" s="704">
        <v>25426.589176286212</v>
      </c>
      <c r="BL34" s="704">
        <v>0</v>
      </c>
      <c r="BM34" s="704">
        <v>0</v>
      </c>
      <c r="BN34" s="704">
        <v>0</v>
      </c>
      <c r="BO34" s="704">
        <v>0</v>
      </c>
      <c r="BP34" s="704">
        <v>0</v>
      </c>
      <c r="BQ34" s="704">
        <v>0</v>
      </c>
      <c r="BR34" s="704">
        <v>0</v>
      </c>
      <c r="BS34" s="704">
        <v>0</v>
      </c>
      <c r="BT34" s="704">
        <v>0</v>
      </c>
      <c r="BU34" s="704">
        <v>0</v>
      </c>
      <c r="BV34" s="704">
        <v>0</v>
      </c>
      <c r="BW34" s="704">
        <v>0</v>
      </c>
      <c r="BX34" s="704">
        <v>0</v>
      </c>
      <c r="BY34" s="704">
        <v>0</v>
      </c>
      <c r="BZ34" s="707">
        <v>0</v>
      </c>
      <c r="CA34" s="698"/>
    </row>
    <row r="35" spans="2:79" s="686" customFormat="1" ht="10.199999999999999">
      <c r="B35" s="682">
        <v>11</v>
      </c>
      <c r="C35" s="683" t="s">
        <v>658</v>
      </c>
      <c r="D35" s="683" t="s">
        <v>671</v>
      </c>
      <c r="E35" s="683" t="s">
        <v>22</v>
      </c>
      <c r="F35" s="683" t="s">
        <v>660</v>
      </c>
      <c r="G35" s="683" t="s">
        <v>673</v>
      </c>
      <c r="H35" s="683" t="s">
        <v>661</v>
      </c>
      <c r="I35" s="683">
        <v>2011</v>
      </c>
      <c r="J35" s="683"/>
      <c r="K35" s="683" t="s">
        <v>662</v>
      </c>
      <c r="L35" s="683" t="s">
        <v>663</v>
      </c>
      <c r="M35" s="683" t="s">
        <v>677</v>
      </c>
      <c r="N35" s="697">
        <v>148</v>
      </c>
      <c r="O35" s="697">
        <v>1673.4293479399448</v>
      </c>
      <c r="P35" s="697">
        <v>9981644.21429855</v>
      </c>
      <c r="Q35" s="683"/>
      <c r="R35" s="704">
        <v>1224.604863864231</v>
      </c>
      <c r="S35" s="704">
        <v>1224.604863864231</v>
      </c>
      <c r="T35" s="704">
        <v>1223.9546523961139</v>
      </c>
      <c r="U35" s="704">
        <v>1223.4512628724099</v>
      </c>
      <c r="V35" s="704">
        <v>1026.3465334837472</v>
      </c>
      <c r="W35" s="704">
        <v>1001.2553623355809</v>
      </c>
      <c r="X35" s="704">
        <v>867.78025805969583</v>
      </c>
      <c r="Y35" s="704">
        <v>780.52959439424501</v>
      </c>
      <c r="Z35" s="704">
        <v>655.76940233205744</v>
      </c>
      <c r="AA35" s="704">
        <v>655.76940233205744</v>
      </c>
      <c r="AB35" s="704">
        <v>652.82457361839067</v>
      </c>
      <c r="AC35" s="704">
        <v>636.19362341587214</v>
      </c>
      <c r="AD35" s="704">
        <v>89.399237688433047</v>
      </c>
      <c r="AE35" s="704">
        <v>86.865838111431501</v>
      </c>
      <c r="AF35" s="704">
        <v>86.865838111431501</v>
      </c>
      <c r="AG35" s="704">
        <v>65.755808371002246</v>
      </c>
      <c r="AH35" s="704">
        <v>42.295319155632946</v>
      </c>
      <c r="AI35" s="704">
        <v>31.063287607848778</v>
      </c>
      <c r="AJ35" s="704">
        <v>31.063287607848778</v>
      </c>
      <c r="AK35" s="704">
        <v>31.063287607848778</v>
      </c>
      <c r="AL35" s="704">
        <v>0</v>
      </c>
      <c r="AM35" s="704">
        <v>0</v>
      </c>
      <c r="AN35" s="704">
        <v>0</v>
      </c>
      <c r="AO35" s="704">
        <v>0</v>
      </c>
      <c r="AP35" s="704">
        <v>0</v>
      </c>
      <c r="AQ35" s="704">
        <v>0</v>
      </c>
      <c r="AR35" s="704">
        <v>0</v>
      </c>
      <c r="AS35" s="704">
        <v>0</v>
      </c>
      <c r="AT35" s="704">
        <v>0</v>
      </c>
      <c r="AU35" s="704">
        <v>0</v>
      </c>
      <c r="AW35" s="704">
        <v>7512896.7330579879</v>
      </c>
      <c r="AX35" s="704">
        <v>7512896.7330579879</v>
      </c>
      <c r="AY35" s="704">
        <v>7509317.9805962518</v>
      </c>
      <c r="AZ35" s="704">
        <v>7507386.4948418345</v>
      </c>
      <c r="BA35" s="704">
        <v>6426037.9790532589</v>
      </c>
      <c r="BB35" s="704">
        <v>6329764.1446719468</v>
      </c>
      <c r="BC35" s="704">
        <v>5777805.5569743756</v>
      </c>
      <c r="BD35" s="704">
        <v>5326802.4824986821</v>
      </c>
      <c r="BE35" s="704">
        <v>4763679.9441425093</v>
      </c>
      <c r="BF35" s="704">
        <v>4763679.9441425093</v>
      </c>
      <c r="BG35" s="704">
        <v>4725522.3038299056</v>
      </c>
      <c r="BH35" s="704">
        <v>4236987.7481124606</v>
      </c>
      <c r="BI35" s="704">
        <v>442962.77134201751</v>
      </c>
      <c r="BJ35" s="704">
        <v>433242.21705391048</v>
      </c>
      <c r="BK35" s="704">
        <v>433242.21705391048</v>
      </c>
      <c r="BL35" s="704">
        <v>369764.48735683155</v>
      </c>
      <c r="BM35" s="704">
        <v>161827.43753124532</v>
      </c>
      <c r="BN35" s="704">
        <v>62274.717971411825</v>
      </c>
      <c r="BO35" s="704">
        <v>62274.717971411825</v>
      </c>
      <c r="BP35" s="704">
        <v>62274.717971411825</v>
      </c>
      <c r="BQ35" s="704">
        <v>0</v>
      </c>
      <c r="BR35" s="704">
        <v>0</v>
      </c>
      <c r="BS35" s="704">
        <v>0</v>
      </c>
      <c r="BT35" s="704">
        <v>0</v>
      </c>
      <c r="BU35" s="704">
        <v>0</v>
      </c>
      <c r="BV35" s="704">
        <v>0</v>
      </c>
      <c r="BW35" s="704">
        <v>0</v>
      </c>
      <c r="BX35" s="704">
        <v>0</v>
      </c>
      <c r="BY35" s="704">
        <v>0</v>
      </c>
      <c r="BZ35" s="707">
        <v>0</v>
      </c>
      <c r="CA35" s="698"/>
    </row>
    <row r="36" spans="2:79" s="686" customFormat="1" ht="10.199999999999999">
      <c r="B36" s="682">
        <v>12</v>
      </c>
      <c r="C36" s="683" t="s">
        <v>658</v>
      </c>
      <c r="D36" s="683" t="s">
        <v>671</v>
      </c>
      <c r="E36" s="683" t="s">
        <v>20</v>
      </c>
      <c r="F36" s="683" t="s">
        <v>660</v>
      </c>
      <c r="G36" s="683" t="s">
        <v>673</v>
      </c>
      <c r="H36" s="683" t="s">
        <v>661</v>
      </c>
      <c r="I36" s="683">
        <v>2011</v>
      </c>
      <c r="J36" s="683"/>
      <c r="K36" s="683" t="s">
        <v>662</v>
      </c>
      <c r="L36" s="683" t="s">
        <v>678</v>
      </c>
      <c r="M36" s="683" t="s">
        <v>679</v>
      </c>
      <c r="N36" s="697">
        <v>6</v>
      </c>
      <c r="O36" s="697">
        <v>0</v>
      </c>
      <c r="P36" s="697">
        <v>0</v>
      </c>
      <c r="Q36" s="683"/>
      <c r="R36" s="704">
        <v>0</v>
      </c>
      <c r="S36" s="704">
        <v>0</v>
      </c>
      <c r="T36" s="704">
        <v>0</v>
      </c>
      <c r="U36" s="704">
        <v>0</v>
      </c>
      <c r="V36" s="704">
        <v>0</v>
      </c>
      <c r="W36" s="704">
        <v>0</v>
      </c>
      <c r="X36" s="704">
        <v>0</v>
      </c>
      <c r="Y36" s="704">
        <v>0</v>
      </c>
      <c r="Z36" s="704">
        <v>0</v>
      </c>
      <c r="AA36" s="704">
        <v>0</v>
      </c>
      <c r="AB36" s="704">
        <v>0</v>
      </c>
      <c r="AC36" s="704">
        <v>0</v>
      </c>
      <c r="AD36" s="704">
        <v>0</v>
      </c>
      <c r="AE36" s="704">
        <v>0</v>
      </c>
      <c r="AF36" s="704">
        <v>0</v>
      </c>
      <c r="AG36" s="704">
        <v>0</v>
      </c>
      <c r="AH36" s="704">
        <v>0</v>
      </c>
      <c r="AI36" s="704">
        <v>0</v>
      </c>
      <c r="AJ36" s="704">
        <v>0</v>
      </c>
      <c r="AK36" s="704">
        <v>0</v>
      </c>
      <c r="AL36" s="704">
        <v>0</v>
      </c>
      <c r="AM36" s="704">
        <v>0</v>
      </c>
      <c r="AN36" s="704">
        <v>0</v>
      </c>
      <c r="AO36" s="704">
        <v>0</v>
      </c>
      <c r="AP36" s="704">
        <v>0</v>
      </c>
      <c r="AQ36" s="704">
        <v>0</v>
      </c>
      <c r="AR36" s="704">
        <v>0</v>
      </c>
      <c r="AS36" s="704">
        <v>0</v>
      </c>
      <c r="AT36" s="704">
        <v>0</v>
      </c>
      <c r="AU36" s="704">
        <v>0</v>
      </c>
      <c r="AW36" s="704">
        <v>0</v>
      </c>
      <c r="AX36" s="704">
        <v>0</v>
      </c>
      <c r="AY36" s="704">
        <v>0</v>
      </c>
      <c r="AZ36" s="704">
        <v>0</v>
      </c>
      <c r="BA36" s="704">
        <v>0</v>
      </c>
      <c r="BB36" s="704">
        <v>0</v>
      </c>
      <c r="BC36" s="704">
        <v>0</v>
      </c>
      <c r="BD36" s="704">
        <v>0</v>
      </c>
      <c r="BE36" s="704">
        <v>0</v>
      </c>
      <c r="BF36" s="704">
        <v>0</v>
      </c>
      <c r="BG36" s="704">
        <v>0</v>
      </c>
      <c r="BH36" s="704">
        <v>0</v>
      </c>
      <c r="BI36" s="704">
        <v>0</v>
      </c>
      <c r="BJ36" s="704">
        <v>0</v>
      </c>
      <c r="BK36" s="704">
        <v>0</v>
      </c>
      <c r="BL36" s="704">
        <v>0</v>
      </c>
      <c r="BM36" s="704">
        <v>0</v>
      </c>
      <c r="BN36" s="704">
        <v>0</v>
      </c>
      <c r="BO36" s="704">
        <v>0</v>
      </c>
      <c r="BP36" s="704">
        <v>0</v>
      </c>
      <c r="BQ36" s="704">
        <v>0</v>
      </c>
      <c r="BR36" s="704">
        <v>0</v>
      </c>
      <c r="BS36" s="704">
        <v>0</v>
      </c>
      <c r="BT36" s="704">
        <v>0</v>
      </c>
      <c r="BU36" s="704">
        <v>0</v>
      </c>
      <c r="BV36" s="704">
        <v>0</v>
      </c>
      <c r="BW36" s="704">
        <v>0</v>
      </c>
      <c r="BX36" s="704">
        <v>0</v>
      </c>
      <c r="BY36" s="704">
        <v>0</v>
      </c>
      <c r="BZ36" s="707">
        <v>0</v>
      </c>
      <c r="CA36" s="698"/>
    </row>
    <row r="37" spans="2:79" s="686" customFormat="1" ht="10.199999999999999">
      <c r="B37" s="682">
        <v>13</v>
      </c>
      <c r="C37" s="683" t="s">
        <v>658</v>
      </c>
      <c r="D37" s="683" t="s">
        <v>671</v>
      </c>
      <c r="E37" s="683" t="s">
        <v>17</v>
      </c>
      <c r="F37" s="683" t="s">
        <v>660</v>
      </c>
      <c r="G37" s="683" t="s">
        <v>673</v>
      </c>
      <c r="H37" s="683" t="s">
        <v>661</v>
      </c>
      <c r="I37" s="683">
        <v>2011</v>
      </c>
      <c r="J37" s="683"/>
      <c r="K37" s="683" t="s">
        <v>662</v>
      </c>
      <c r="L37" s="683" t="s">
        <v>678</v>
      </c>
      <c r="M37" s="683" t="s">
        <v>677</v>
      </c>
      <c r="N37" s="697">
        <v>2</v>
      </c>
      <c r="O37" s="697">
        <v>32.880000000000003</v>
      </c>
      <c r="P37" s="697">
        <v>139736.02000000002</v>
      </c>
      <c r="Q37" s="683"/>
      <c r="R37" s="704">
        <v>16.440000000000001</v>
      </c>
      <c r="S37" s="704">
        <v>16.440000000000001</v>
      </c>
      <c r="T37" s="704">
        <v>16.440000000000001</v>
      </c>
      <c r="U37" s="704">
        <v>16.440000000000001</v>
      </c>
      <c r="V37" s="704">
        <v>16.440000000000001</v>
      </c>
      <c r="W37" s="704">
        <v>16.440000000000001</v>
      </c>
      <c r="X37" s="704">
        <v>16.440000000000001</v>
      </c>
      <c r="Y37" s="704">
        <v>16.440000000000001</v>
      </c>
      <c r="Z37" s="704">
        <v>16.440000000000001</v>
      </c>
      <c r="AA37" s="704">
        <v>16.440000000000001</v>
      </c>
      <c r="AB37" s="704">
        <v>16.440000000000001</v>
      </c>
      <c r="AC37" s="704">
        <v>16.440000000000001</v>
      </c>
      <c r="AD37" s="704">
        <v>16.440000000000001</v>
      </c>
      <c r="AE37" s="704">
        <v>16.440000000000001</v>
      </c>
      <c r="AF37" s="704">
        <v>16.440000000000001</v>
      </c>
      <c r="AG37" s="704">
        <v>16.440000000000001</v>
      </c>
      <c r="AH37" s="704">
        <v>16.440000000000001</v>
      </c>
      <c r="AI37" s="704">
        <v>0</v>
      </c>
      <c r="AJ37" s="704">
        <v>0</v>
      </c>
      <c r="AK37" s="704">
        <v>0</v>
      </c>
      <c r="AL37" s="704">
        <v>0</v>
      </c>
      <c r="AM37" s="704">
        <v>0</v>
      </c>
      <c r="AN37" s="704">
        <v>0</v>
      </c>
      <c r="AO37" s="704">
        <v>0</v>
      </c>
      <c r="AP37" s="704">
        <v>0</v>
      </c>
      <c r="AQ37" s="704">
        <v>0</v>
      </c>
      <c r="AR37" s="704">
        <v>0</v>
      </c>
      <c r="AS37" s="704">
        <v>0</v>
      </c>
      <c r="AT37" s="704">
        <v>0</v>
      </c>
      <c r="AU37" s="704">
        <v>0</v>
      </c>
      <c r="AW37" s="704">
        <v>69868.010000000009</v>
      </c>
      <c r="AX37" s="704">
        <v>69868.010000000009</v>
      </c>
      <c r="AY37" s="704">
        <v>69868.010000000009</v>
      </c>
      <c r="AZ37" s="704">
        <v>69868.010000000009</v>
      </c>
      <c r="BA37" s="704">
        <v>69868.010000000009</v>
      </c>
      <c r="BB37" s="704">
        <v>69868.010000000009</v>
      </c>
      <c r="BC37" s="704">
        <v>69868.010000000009</v>
      </c>
      <c r="BD37" s="704">
        <v>69868.010000000009</v>
      </c>
      <c r="BE37" s="704">
        <v>69868.010000000009</v>
      </c>
      <c r="BF37" s="704">
        <v>69868.010000000009</v>
      </c>
      <c r="BG37" s="704">
        <v>69868.010000000009</v>
      </c>
      <c r="BH37" s="704">
        <v>69868.010000000009</v>
      </c>
      <c r="BI37" s="704">
        <v>69868.010000000009</v>
      </c>
      <c r="BJ37" s="704">
        <v>69868.010000000009</v>
      </c>
      <c r="BK37" s="704">
        <v>69868.010000000009</v>
      </c>
      <c r="BL37" s="704">
        <v>69868.010000000009</v>
      </c>
      <c r="BM37" s="704">
        <v>69868.010000000009</v>
      </c>
      <c r="BN37" s="704">
        <v>0</v>
      </c>
      <c r="BO37" s="704">
        <v>0</v>
      </c>
      <c r="BP37" s="704">
        <v>0</v>
      </c>
      <c r="BQ37" s="704">
        <v>0</v>
      </c>
      <c r="BR37" s="704">
        <v>0</v>
      </c>
      <c r="BS37" s="704">
        <v>0</v>
      </c>
      <c r="BT37" s="704">
        <v>0</v>
      </c>
      <c r="BU37" s="704">
        <v>0</v>
      </c>
      <c r="BV37" s="704">
        <v>0</v>
      </c>
      <c r="BW37" s="704">
        <v>0</v>
      </c>
      <c r="BX37" s="704">
        <v>0</v>
      </c>
      <c r="BY37" s="704">
        <v>0</v>
      </c>
      <c r="BZ37" s="707">
        <v>0</v>
      </c>
      <c r="CA37" s="698"/>
    </row>
    <row r="38" spans="2:79" s="686" customFormat="1" ht="10.199999999999999">
      <c r="B38" s="682">
        <v>14</v>
      </c>
      <c r="C38" s="683" t="s">
        <v>658</v>
      </c>
      <c r="D38" s="683" t="s">
        <v>680</v>
      </c>
      <c r="E38" s="683" t="s">
        <v>9</v>
      </c>
      <c r="F38" s="683" t="s">
        <v>660</v>
      </c>
      <c r="G38" s="683" t="s">
        <v>680</v>
      </c>
      <c r="H38" s="683" t="s">
        <v>667</v>
      </c>
      <c r="I38" s="683">
        <v>2011</v>
      </c>
      <c r="J38" s="683"/>
      <c r="K38" s="683" t="s">
        <v>662</v>
      </c>
      <c r="L38" s="683" t="s">
        <v>675</v>
      </c>
      <c r="M38" s="683" t="s">
        <v>676</v>
      </c>
      <c r="N38" s="697">
        <v>11</v>
      </c>
      <c r="O38" s="697">
        <v>3125</v>
      </c>
      <c r="P38" s="697">
        <v>154590.9</v>
      </c>
      <c r="Q38" s="683"/>
      <c r="R38" s="704">
        <v>2633.625</v>
      </c>
      <c r="S38" s="704">
        <v>0</v>
      </c>
      <c r="T38" s="704">
        <v>0</v>
      </c>
      <c r="U38" s="704">
        <v>0</v>
      </c>
      <c r="V38" s="704">
        <v>0</v>
      </c>
      <c r="W38" s="704">
        <v>0</v>
      </c>
      <c r="X38" s="704">
        <v>0</v>
      </c>
      <c r="Y38" s="704">
        <v>0</v>
      </c>
      <c r="Z38" s="704">
        <v>0</v>
      </c>
      <c r="AA38" s="704">
        <v>0</v>
      </c>
      <c r="AB38" s="704">
        <v>0</v>
      </c>
      <c r="AC38" s="704">
        <v>0</v>
      </c>
      <c r="AD38" s="704">
        <v>0</v>
      </c>
      <c r="AE38" s="704">
        <v>0</v>
      </c>
      <c r="AF38" s="704">
        <v>0</v>
      </c>
      <c r="AG38" s="704">
        <v>0</v>
      </c>
      <c r="AH38" s="704">
        <v>0</v>
      </c>
      <c r="AI38" s="704">
        <v>0</v>
      </c>
      <c r="AJ38" s="704">
        <v>0</v>
      </c>
      <c r="AK38" s="704">
        <v>0</v>
      </c>
      <c r="AL38" s="704">
        <v>0</v>
      </c>
      <c r="AM38" s="704">
        <v>0</v>
      </c>
      <c r="AN38" s="704">
        <v>0</v>
      </c>
      <c r="AO38" s="704">
        <v>0</v>
      </c>
      <c r="AP38" s="704">
        <v>0</v>
      </c>
      <c r="AQ38" s="704">
        <v>0</v>
      </c>
      <c r="AR38" s="704">
        <v>0</v>
      </c>
      <c r="AS38" s="704">
        <v>0</v>
      </c>
      <c r="AT38" s="704">
        <v>0</v>
      </c>
      <c r="AU38" s="704">
        <v>0</v>
      </c>
      <c r="AW38" s="704">
        <v>154590.9</v>
      </c>
      <c r="AX38" s="704">
        <v>0</v>
      </c>
      <c r="AY38" s="704">
        <v>0</v>
      </c>
      <c r="AZ38" s="704">
        <v>0</v>
      </c>
      <c r="BA38" s="704">
        <v>0</v>
      </c>
      <c r="BB38" s="704">
        <v>0</v>
      </c>
      <c r="BC38" s="704">
        <v>0</v>
      </c>
      <c r="BD38" s="704">
        <v>0</v>
      </c>
      <c r="BE38" s="704">
        <v>0</v>
      </c>
      <c r="BF38" s="704">
        <v>0</v>
      </c>
      <c r="BG38" s="704">
        <v>0</v>
      </c>
      <c r="BH38" s="704">
        <v>0</v>
      </c>
      <c r="BI38" s="704">
        <v>0</v>
      </c>
      <c r="BJ38" s="704">
        <v>0</v>
      </c>
      <c r="BK38" s="704">
        <v>0</v>
      </c>
      <c r="BL38" s="704">
        <v>0</v>
      </c>
      <c r="BM38" s="704">
        <v>0</v>
      </c>
      <c r="BN38" s="704">
        <v>0</v>
      </c>
      <c r="BO38" s="704">
        <v>0</v>
      </c>
      <c r="BP38" s="704">
        <v>0</v>
      </c>
      <c r="BQ38" s="704">
        <v>0</v>
      </c>
      <c r="BR38" s="704">
        <v>0</v>
      </c>
      <c r="BS38" s="704">
        <v>0</v>
      </c>
      <c r="BT38" s="704">
        <v>0</v>
      </c>
      <c r="BU38" s="704">
        <v>0</v>
      </c>
      <c r="BV38" s="704">
        <v>0</v>
      </c>
      <c r="BW38" s="704">
        <v>0</v>
      </c>
      <c r="BX38" s="704">
        <v>0</v>
      </c>
      <c r="BY38" s="704">
        <v>0</v>
      </c>
      <c r="BZ38" s="707">
        <v>0</v>
      </c>
      <c r="CA38" s="698"/>
    </row>
    <row r="39" spans="2:79" s="686" customFormat="1" ht="10.199999999999999">
      <c r="B39" s="682">
        <v>15</v>
      </c>
      <c r="C39" s="683" t="s">
        <v>658</v>
      </c>
      <c r="D39" s="683" t="s">
        <v>680</v>
      </c>
      <c r="E39" s="683" t="s">
        <v>22</v>
      </c>
      <c r="F39" s="683" t="s">
        <v>660</v>
      </c>
      <c r="G39" s="683" t="s">
        <v>680</v>
      </c>
      <c r="H39" s="683" t="s">
        <v>661</v>
      </c>
      <c r="I39" s="683">
        <v>2011</v>
      </c>
      <c r="J39" s="683"/>
      <c r="K39" s="683" t="s">
        <v>662</v>
      </c>
      <c r="L39" s="683" t="s">
        <v>663</v>
      </c>
      <c r="M39" s="683" t="s">
        <v>677</v>
      </c>
      <c r="N39" s="697">
        <v>34</v>
      </c>
      <c r="O39" s="697">
        <v>683.54002842449711</v>
      </c>
      <c r="P39" s="697">
        <v>4169768.0372552006</v>
      </c>
      <c r="Q39" s="683"/>
      <c r="R39" s="704">
        <v>501.58591878785319</v>
      </c>
      <c r="S39" s="704">
        <v>501.58591878785319</v>
      </c>
      <c r="T39" s="704">
        <v>501.58591878785319</v>
      </c>
      <c r="U39" s="704">
        <v>501.03848268082538</v>
      </c>
      <c r="V39" s="704">
        <v>501.03848268082538</v>
      </c>
      <c r="W39" s="704">
        <v>501.03848268082538</v>
      </c>
      <c r="X39" s="704">
        <v>458.67365429768847</v>
      </c>
      <c r="Y39" s="704">
        <v>397.97651243000865</v>
      </c>
      <c r="Z39" s="704">
        <v>314.417650225383</v>
      </c>
      <c r="AA39" s="704">
        <v>314.417650225383</v>
      </c>
      <c r="AB39" s="704">
        <v>313.78142179959076</v>
      </c>
      <c r="AC39" s="704">
        <v>311.9937975717034</v>
      </c>
      <c r="AD39" s="704">
        <v>28.549411280079909</v>
      </c>
      <c r="AE39" s="704">
        <v>28.549411280079909</v>
      </c>
      <c r="AF39" s="704">
        <v>28.549411280079909</v>
      </c>
      <c r="AG39" s="704">
        <v>16.638729613086046</v>
      </c>
      <c r="AH39" s="704">
        <v>5.3869459992576729</v>
      </c>
      <c r="AI39" s="704">
        <v>0</v>
      </c>
      <c r="AJ39" s="704">
        <v>0</v>
      </c>
      <c r="AK39" s="704">
        <v>0</v>
      </c>
      <c r="AL39" s="704">
        <v>0</v>
      </c>
      <c r="AM39" s="704">
        <v>0</v>
      </c>
      <c r="AN39" s="704">
        <v>0</v>
      </c>
      <c r="AO39" s="704">
        <v>0</v>
      </c>
      <c r="AP39" s="704">
        <v>0</v>
      </c>
      <c r="AQ39" s="704">
        <v>0</v>
      </c>
      <c r="AR39" s="704">
        <v>0</v>
      </c>
      <c r="AS39" s="704">
        <v>0</v>
      </c>
      <c r="AT39" s="704">
        <v>0</v>
      </c>
      <c r="AU39" s="704">
        <v>0</v>
      </c>
      <c r="AW39" s="704">
        <v>3213756.8348110556</v>
      </c>
      <c r="AX39" s="704">
        <v>3213756.8348110556</v>
      </c>
      <c r="AY39" s="704">
        <v>3213756.8348110556</v>
      </c>
      <c r="AZ39" s="704">
        <v>3211656.3440531264</v>
      </c>
      <c r="BA39" s="704">
        <v>3211656.3440531264</v>
      </c>
      <c r="BB39" s="704">
        <v>3211656.3440531264</v>
      </c>
      <c r="BC39" s="704">
        <v>2994466.3716738103</v>
      </c>
      <c r="BD39" s="704">
        <v>2571857.6386114275</v>
      </c>
      <c r="BE39" s="704">
        <v>2048952.989708063</v>
      </c>
      <c r="BF39" s="704">
        <v>2048952.989708063</v>
      </c>
      <c r="BG39" s="704">
        <v>2040709.055072624</v>
      </c>
      <c r="BH39" s="704">
        <v>2029566.1231925285</v>
      </c>
      <c r="BI39" s="704">
        <v>40015.288650862574</v>
      </c>
      <c r="BJ39" s="704">
        <v>40015.288650862574</v>
      </c>
      <c r="BK39" s="704">
        <v>40015.288650862574</v>
      </c>
      <c r="BL39" s="704">
        <v>15370.325648935026</v>
      </c>
      <c r="BM39" s="704">
        <v>4976.2882255564873</v>
      </c>
      <c r="BN39" s="704">
        <v>0</v>
      </c>
      <c r="BO39" s="704">
        <v>0</v>
      </c>
      <c r="BP39" s="704">
        <v>0</v>
      </c>
      <c r="BQ39" s="704">
        <v>0</v>
      </c>
      <c r="BR39" s="704">
        <v>0</v>
      </c>
      <c r="BS39" s="704">
        <v>0</v>
      </c>
      <c r="BT39" s="704">
        <v>0</v>
      </c>
      <c r="BU39" s="704">
        <v>0</v>
      </c>
      <c r="BV39" s="704">
        <v>0</v>
      </c>
      <c r="BW39" s="704">
        <v>0</v>
      </c>
      <c r="BX39" s="704">
        <v>0</v>
      </c>
      <c r="BY39" s="704">
        <v>0</v>
      </c>
      <c r="BZ39" s="707">
        <v>0</v>
      </c>
      <c r="CA39" s="698"/>
    </row>
    <row r="40" spans="2:79" s="686" customFormat="1" ht="10.199999999999999">
      <c r="B40" s="682">
        <v>16</v>
      </c>
      <c r="C40" s="683" t="s">
        <v>658</v>
      </c>
      <c r="D40" s="683" t="s">
        <v>681</v>
      </c>
      <c r="E40" s="683" t="s">
        <v>682</v>
      </c>
      <c r="F40" s="683" t="s">
        <v>660</v>
      </c>
      <c r="G40" s="683" t="s">
        <v>673</v>
      </c>
      <c r="H40" s="683" t="s">
        <v>661</v>
      </c>
      <c r="I40" s="683">
        <v>2011</v>
      </c>
      <c r="J40" s="683"/>
      <c r="K40" s="683" t="s">
        <v>662</v>
      </c>
      <c r="L40" s="683" t="s">
        <v>678</v>
      </c>
      <c r="M40" s="683" t="s">
        <v>677</v>
      </c>
      <c r="N40" s="697">
        <v>5</v>
      </c>
      <c r="O40" s="697">
        <v>81.400000000000006</v>
      </c>
      <c r="P40" s="697">
        <v>533038</v>
      </c>
      <c r="Q40" s="683"/>
      <c r="R40" s="704">
        <v>81.400000000000006</v>
      </c>
      <c r="S40" s="704">
        <v>81.400000000000006</v>
      </c>
      <c r="T40" s="704">
        <v>81.400000000000006</v>
      </c>
      <c r="U40" s="704">
        <v>81.400000000000006</v>
      </c>
      <c r="V40" s="704">
        <v>81.400000000000006</v>
      </c>
      <c r="W40" s="704">
        <v>81.400000000000006</v>
      </c>
      <c r="X40" s="704">
        <v>81.400000000000006</v>
      </c>
      <c r="Y40" s="704">
        <v>81.400000000000006</v>
      </c>
      <c r="Z40" s="704">
        <v>81.400000000000006</v>
      </c>
      <c r="AA40" s="704">
        <v>81.400000000000006</v>
      </c>
      <c r="AB40" s="704">
        <v>81.400000000000006</v>
      </c>
      <c r="AC40" s="704">
        <v>81.400000000000006</v>
      </c>
      <c r="AD40" s="704">
        <v>81.400000000000006</v>
      </c>
      <c r="AE40" s="704">
        <v>81.400000000000006</v>
      </c>
      <c r="AF40" s="704">
        <v>81.400000000000006</v>
      </c>
      <c r="AG40" s="704">
        <v>81.400000000000006</v>
      </c>
      <c r="AH40" s="704">
        <v>81.400000000000006</v>
      </c>
      <c r="AI40" s="704">
        <v>81.400000000000006</v>
      </c>
      <c r="AJ40" s="704">
        <v>81.400000000000006</v>
      </c>
      <c r="AK40" s="704">
        <v>81.400000000000006</v>
      </c>
      <c r="AL40" s="704">
        <v>0</v>
      </c>
      <c r="AM40" s="704">
        <v>0</v>
      </c>
      <c r="AN40" s="704">
        <v>0</v>
      </c>
      <c r="AO40" s="704">
        <v>0</v>
      </c>
      <c r="AP40" s="704">
        <v>0</v>
      </c>
      <c r="AQ40" s="704">
        <v>0</v>
      </c>
      <c r="AR40" s="704">
        <v>0</v>
      </c>
      <c r="AS40" s="704">
        <v>0</v>
      </c>
      <c r="AT40" s="704">
        <v>0</v>
      </c>
      <c r="AU40" s="704">
        <v>0</v>
      </c>
      <c r="AW40" s="704">
        <v>533038</v>
      </c>
      <c r="AX40" s="704">
        <v>533038</v>
      </c>
      <c r="AY40" s="704">
        <v>533038</v>
      </c>
      <c r="AZ40" s="704">
        <v>533038</v>
      </c>
      <c r="BA40" s="704">
        <v>533038</v>
      </c>
      <c r="BB40" s="704">
        <v>533038</v>
      </c>
      <c r="BC40" s="704">
        <v>533038</v>
      </c>
      <c r="BD40" s="704">
        <v>533038</v>
      </c>
      <c r="BE40" s="704">
        <v>533038</v>
      </c>
      <c r="BF40" s="704">
        <v>533038</v>
      </c>
      <c r="BG40" s="704">
        <v>533038</v>
      </c>
      <c r="BH40" s="704">
        <v>533038</v>
      </c>
      <c r="BI40" s="704">
        <v>533038</v>
      </c>
      <c r="BJ40" s="704">
        <v>533038</v>
      </c>
      <c r="BK40" s="704">
        <v>533038</v>
      </c>
      <c r="BL40" s="704">
        <v>533038</v>
      </c>
      <c r="BM40" s="704">
        <v>533038</v>
      </c>
      <c r="BN40" s="704">
        <v>533038</v>
      </c>
      <c r="BO40" s="704">
        <v>533038</v>
      </c>
      <c r="BP40" s="704">
        <v>533038</v>
      </c>
      <c r="BQ40" s="704">
        <v>0</v>
      </c>
      <c r="BR40" s="704">
        <v>0</v>
      </c>
      <c r="BS40" s="704">
        <v>0</v>
      </c>
      <c r="BT40" s="704">
        <v>0</v>
      </c>
      <c r="BU40" s="704">
        <v>0</v>
      </c>
      <c r="BV40" s="704">
        <v>0</v>
      </c>
      <c r="BW40" s="704">
        <v>0</v>
      </c>
      <c r="BX40" s="704">
        <v>0</v>
      </c>
      <c r="BY40" s="704">
        <v>0</v>
      </c>
      <c r="BZ40" s="707">
        <v>0</v>
      </c>
      <c r="CA40" s="698"/>
    </row>
    <row r="41" spans="2:79" s="686" customFormat="1" ht="10.199999999999999">
      <c r="B41" s="682">
        <v>17</v>
      </c>
      <c r="C41" s="683" t="s">
        <v>658</v>
      </c>
      <c r="D41" s="683" t="s">
        <v>681</v>
      </c>
      <c r="E41" s="683" t="s">
        <v>16</v>
      </c>
      <c r="F41" s="683" t="s">
        <v>660</v>
      </c>
      <c r="G41" s="683" t="s">
        <v>673</v>
      </c>
      <c r="H41" s="683" t="s">
        <v>661</v>
      </c>
      <c r="I41" s="683">
        <v>2011</v>
      </c>
      <c r="J41" s="683"/>
      <c r="K41" s="683" t="s">
        <v>662</v>
      </c>
      <c r="L41" s="683" t="s">
        <v>683</v>
      </c>
      <c r="M41" s="683" t="s">
        <v>677</v>
      </c>
      <c r="N41" s="697">
        <v>195</v>
      </c>
      <c r="O41" s="697">
        <v>3752.2848160213889</v>
      </c>
      <c r="P41" s="697">
        <v>18243263.987639599</v>
      </c>
      <c r="Q41" s="683"/>
      <c r="R41" s="704">
        <v>1958.1697823311224</v>
      </c>
      <c r="S41" s="704">
        <v>1958.1697823311224</v>
      </c>
      <c r="T41" s="704">
        <v>1958.1697823311224</v>
      </c>
      <c r="U41" s="704">
        <v>1958.1697823311224</v>
      </c>
      <c r="V41" s="704">
        <v>1958.1697823311224</v>
      </c>
      <c r="W41" s="704">
        <v>1958.1697823311224</v>
      </c>
      <c r="X41" s="704">
        <v>1958.1697823311224</v>
      </c>
      <c r="Y41" s="704">
        <v>1958.1697823311224</v>
      </c>
      <c r="Z41" s="704">
        <v>1958.1697823311224</v>
      </c>
      <c r="AA41" s="704">
        <v>1958.1697823311224</v>
      </c>
      <c r="AB41" s="704">
        <v>1958.1697823311224</v>
      </c>
      <c r="AC41" s="704">
        <v>1958.1697823311224</v>
      </c>
      <c r="AD41" s="704">
        <v>1958.1697823311224</v>
      </c>
      <c r="AE41" s="704">
        <v>0</v>
      </c>
      <c r="AF41" s="704">
        <v>0</v>
      </c>
      <c r="AG41" s="704">
        <v>0</v>
      </c>
      <c r="AH41" s="704">
        <v>0</v>
      </c>
      <c r="AI41" s="704">
        <v>0</v>
      </c>
      <c r="AJ41" s="704">
        <v>0</v>
      </c>
      <c r="AK41" s="704">
        <v>0</v>
      </c>
      <c r="AL41" s="704">
        <v>0</v>
      </c>
      <c r="AM41" s="704">
        <v>0</v>
      </c>
      <c r="AN41" s="704">
        <v>0</v>
      </c>
      <c r="AO41" s="704">
        <v>0</v>
      </c>
      <c r="AP41" s="704">
        <v>0</v>
      </c>
      <c r="AQ41" s="704">
        <v>0</v>
      </c>
      <c r="AR41" s="704">
        <v>0</v>
      </c>
      <c r="AS41" s="704">
        <v>0</v>
      </c>
      <c r="AT41" s="704">
        <v>0</v>
      </c>
      <c r="AU41" s="704">
        <v>0</v>
      </c>
      <c r="AW41" s="704">
        <v>9540023.7042951919</v>
      </c>
      <c r="AX41" s="704">
        <v>9540023.7042951919</v>
      </c>
      <c r="AY41" s="704">
        <v>9540023.7042951919</v>
      </c>
      <c r="AZ41" s="704">
        <v>9540023.7042951919</v>
      </c>
      <c r="BA41" s="704">
        <v>9540023.7042951919</v>
      </c>
      <c r="BB41" s="704">
        <v>9540023.7042951919</v>
      </c>
      <c r="BC41" s="704">
        <v>9540023.7042951919</v>
      </c>
      <c r="BD41" s="704">
        <v>9540023.7042951919</v>
      </c>
      <c r="BE41" s="704">
        <v>9540023.7042951919</v>
      </c>
      <c r="BF41" s="704">
        <v>9540023.7042951919</v>
      </c>
      <c r="BG41" s="704">
        <v>9540023.7042951919</v>
      </c>
      <c r="BH41" s="704">
        <v>9540023.7042951919</v>
      </c>
      <c r="BI41" s="704">
        <v>9540023.7042951919</v>
      </c>
      <c r="BJ41" s="704">
        <v>0</v>
      </c>
      <c r="BK41" s="704">
        <v>0</v>
      </c>
      <c r="BL41" s="704">
        <v>0</v>
      </c>
      <c r="BM41" s="704">
        <v>0</v>
      </c>
      <c r="BN41" s="704">
        <v>0</v>
      </c>
      <c r="BO41" s="704">
        <v>0</v>
      </c>
      <c r="BP41" s="704">
        <v>0</v>
      </c>
      <c r="BQ41" s="704">
        <v>0</v>
      </c>
      <c r="BR41" s="704">
        <v>0</v>
      </c>
      <c r="BS41" s="704">
        <v>0</v>
      </c>
      <c r="BT41" s="704">
        <v>0</v>
      </c>
      <c r="BU41" s="704">
        <v>0</v>
      </c>
      <c r="BV41" s="704">
        <v>0</v>
      </c>
      <c r="BW41" s="704">
        <v>0</v>
      </c>
      <c r="BX41" s="704">
        <v>0</v>
      </c>
      <c r="BY41" s="704">
        <v>0</v>
      </c>
      <c r="BZ41" s="707">
        <v>0</v>
      </c>
      <c r="CA41" s="698"/>
    </row>
    <row r="42" spans="2:79" s="686" customFormat="1" ht="10.199999999999999">
      <c r="B42" s="682">
        <v>18</v>
      </c>
      <c r="C42" s="683" t="s">
        <v>658</v>
      </c>
      <c r="D42" s="683" t="s">
        <v>681</v>
      </c>
      <c r="E42" s="683" t="s">
        <v>17</v>
      </c>
      <c r="F42" s="683" t="s">
        <v>660</v>
      </c>
      <c r="G42" s="683" t="s">
        <v>673</v>
      </c>
      <c r="H42" s="683" t="s">
        <v>661</v>
      </c>
      <c r="I42" s="683">
        <v>2011</v>
      </c>
      <c r="J42" s="683"/>
      <c r="K42" s="683" t="s">
        <v>662</v>
      </c>
      <c r="L42" s="683" t="s">
        <v>683</v>
      </c>
      <c r="M42" s="683" t="s">
        <v>677</v>
      </c>
      <c r="N42" s="697">
        <v>8.0708326150701595</v>
      </c>
      <c r="O42" s="697">
        <v>421.68865454282428</v>
      </c>
      <c r="P42" s="697">
        <v>2165792.9297319455</v>
      </c>
      <c r="Q42" s="683"/>
      <c r="R42" s="704">
        <v>210.84432727141214</v>
      </c>
      <c r="S42" s="704">
        <v>210.84432727141214</v>
      </c>
      <c r="T42" s="704">
        <v>210.84432727141214</v>
      </c>
      <c r="U42" s="704">
        <v>210.84432727141214</v>
      </c>
      <c r="V42" s="704">
        <v>210.84432727141214</v>
      </c>
      <c r="W42" s="704">
        <v>210.84432727141214</v>
      </c>
      <c r="X42" s="704">
        <v>210.84432727141214</v>
      </c>
      <c r="Y42" s="704">
        <v>210.84432727141214</v>
      </c>
      <c r="Z42" s="704">
        <v>210.84432727141214</v>
      </c>
      <c r="AA42" s="704">
        <v>210.84432727141214</v>
      </c>
      <c r="AB42" s="704">
        <v>210.84432727141214</v>
      </c>
      <c r="AC42" s="704">
        <v>210.84432727141214</v>
      </c>
      <c r="AD42" s="704">
        <v>210.84432727141214</v>
      </c>
      <c r="AE42" s="704">
        <v>210.84432727141214</v>
      </c>
      <c r="AF42" s="704">
        <v>210.84432727141214</v>
      </c>
      <c r="AG42" s="704">
        <v>107.95682727141215</v>
      </c>
      <c r="AH42" s="704">
        <v>107.95682727141215</v>
      </c>
      <c r="AI42" s="704">
        <v>107.95682727141215</v>
      </c>
      <c r="AJ42" s="704">
        <v>107.95682727141215</v>
      </c>
      <c r="AK42" s="704">
        <v>107.95682727141215</v>
      </c>
      <c r="AL42" s="704">
        <v>107.95682727141215</v>
      </c>
      <c r="AM42" s="704">
        <v>107.95682727141215</v>
      </c>
      <c r="AN42" s="704">
        <v>107.95682727141215</v>
      </c>
      <c r="AO42" s="704">
        <v>107.95682727141215</v>
      </c>
      <c r="AP42" s="704">
        <v>107.95682727141215</v>
      </c>
      <c r="AQ42" s="704">
        <v>107.95682727141215</v>
      </c>
      <c r="AR42" s="704">
        <v>0</v>
      </c>
      <c r="AS42" s="704">
        <v>0</v>
      </c>
      <c r="AT42" s="704">
        <v>0</v>
      </c>
      <c r="AU42" s="704">
        <v>0</v>
      </c>
      <c r="AW42" s="704">
        <v>1082896.4648659728</v>
      </c>
      <c r="AX42" s="704">
        <v>1082896.4648659728</v>
      </c>
      <c r="AY42" s="704">
        <v>1082896.4648659728</v>
      </c>
      <c r="AZ42" s="704">
        <v>1082896.4648659728</v>
      </c>
      <c r="BA42" s="704">
        <v>1082896.4648659728</v>
      </c>
      <c r="BB42" s="704">
        <v>1082896.4648659728</v>
      </c>
      <c r="BC42" s="704">
        <v>1082896.4648659728</v>
      </c>
      <c r="BD42" s="704">
        <v>1082896.4648659728</v>
      </c>
      <c r="BE42" s="704">
        <v>1082896.4648659728</v>
      </c>
      <c r="BF42" s="704">
        <v>1082896.4648659728</v>
      </c>
      <c r="BG42" s="704">
        <v>1082896.4648659728</v>
      </c>
      <c r="BH42" s="704">
        <v>1082896.4648659728</v>
      </c>
      <c r="BI42" s="704">
        <v>1082896.4648659728</v>
      </c>
      <c r="BJ42" s="704">
        <v>1082896.4648659728</v>
      </c>
      <c r="BK42" s="704">
        <v>1082896.4648659728</v>
      </c>
      <c r="BL42" s="704">
        <v>554466.2648659728</v>
      </c>
      <c r="BM42" s="704">
        <v>554466.2648659728</v>
      </c>
      <c r="BN42" s="704">
        <v>554466.2648659728</v>
      </c>
      <c r="BO42" s="704">
        <v>554466.2648659728</v>
      </c>
      <c r="BP42" s="704">
        <v>554466.2648659728</v>
      </c>
      <c r="BQ42" s="704">
        <v>554466.2648659728</v>
      </c>
      <c r="BR42" s="704">
        <v>554466.2648659728</v>
      </c>
      <c r="BS42" s="704">
        <v>554466.2648659728</v>
      </c>
      <c r="BT42" s="704">
        <v>554466.2648659728</v>
      </c>
      <c r="BU42" s="704">
        <v>554466.2648659728</v>
      </c>
      <c r="BV42" s="704">
        <v>554466.2648659728</v>
      </c>
      <c r="BW42" s="704">
        <v>0</v>
      </c>
      <c r="BX42" s="704">
        <v>0</v>
      </c>
      <c r="BY42" s="704">
        <v>0</v>
      </c>
      <c r="BZ42" s="707">
        <v>0</v>
      </c>
      <c r="CA42" s="698"/>
    </row>
    <row r="43" spans="2:79" s="686" customFormat="1" ht="10.199999999999999">
      <c r="B43" s="682">
        <v>19</v>
      </c>
      <c r="C43" s="683" t="s">
        <v>658</v>
      </c>
      <c r="D43" s="683" t="s">
        <v>681</v>
      </c>
      <c r="E43" s="683" t="s">
        <v>19</v>
      </c>
      <c r="F43" s="683" t="s">
        <v>660</v>
      </c>
      <c r="G43" s="683" t="s">
        <v>673</v>
      </c>
      <c r="H43" s="683" t="s">
        <v>661</v>
      </c>
      <c r="I43" s="683">
        <v>2011</v>
      </c>
      <c r="J43" s="683"/>
      <c r="K43" s="683" t="s">
        <v>662</v>
      </c>
      <c r="L43" s="683" t="s">
        <v>683</v>
      </c>
      <c r="M43" s="683" t="s">
        <v>677</v>
      </c>
      <c r="N43" s="697">
        <v>1</v>
      </c>
      <c r="O43" s="697">
        <v>110.39999999999999</v>
      </c>
      <c r="P43" s="697">
        <v>286080</v>
      </c>
      <c r="Q43" s="683"/>
      <c r="R43" s="704">
        <v>75.072000000000003</v>
      </c>
      <c r="S43" s="704">
        <v>75.072000000000003</v>
      </c>
      <c r="T43" s="704">
        <v>75.072000000000003</v>
      </c>
      <c r="U43" s="704">
        <v>75.072000000000003</v>
      </c>
      <c r="V43" s="704">
        <v>75.072000000000003</v>
      </c>
      <c r="W43" s="704">
        <v>75.072000000000003</v>
      </c>
      <c r="X43" s="704">
        <v>75.072000000000003</v>
      </c>
      <c r="Y43" s="704">
        <v>75.072000000000003</v>
      </c>
      <c r="Z43" s="704">
        <v>75.072000000000003</v>
      </c>
      <c r="AA43" s="704">
        <v>75.072000000000003</v>
      </c>
      <c r="AB43" s="704">
        <v>75.072000000000003</v>
      </c>
      <c r="AC43" s="704">
        <v>75.072000000000003</v>
      </c>
      <c r="AD43" s="704">
        <v>75.072000000000003</v>
      </c>
      <c r="AE43" s="704">
        <v>0</v>
      </c>
      <c r="AF43" s="704">
        <v>0</v>
      </c>
      <c r="AG43" s="704">
        <v>0</v>
      </c>
      <c r="AH43" s="704">
        <v>0</v>
      </c>
      <c r="AI43" s="704">
        <v>0</v>
      </c>
      <c r="AJ43" s="704">
        <v>0</v>
      </c>
      <c r="AK43" s="704">
        <v>0</v>
      </c>
      <c r="AL43" s="704">
        <v>0</v>
      </c>
      <c r="AM43" s="704">
        <v>0</v>
      </c>
      <c r="AN43" s="704">
        <v>0</v>
      </c>
      <c r="AO43" s="704">
        <v>0</v>
      </c>
      <c r="AP43" s="704">
        <v>0</v>
      </c>
      <c r="AQ43" s="704">
        <v>0</v>
      </c>
      <c r="AR43" s="704">
        <v>0</v>
      </c>
      <c r="AS43" s="704">
        <v>0</v>
      </c>
      <c r="AT43" s="704">
        <v>0</v>
      </c>
      <c r="AU43" s="704">
        <v>0</v>
      </c>
      <c r="AW43" s="704">
        <v>194534.39999999999</v>
      </c>
      <c r="AX43" s="704">
        <v>194534.39999999999</v>
      </c>
      <c r="AY43" s="704">
        <v>194534.39999999999</v>
      </c>
      <c r="AZ43" s="704">
        <v>194534.39999999999</v>
      </c>
      <c r="BA43" s="704">
        <v>194534.39999999999</v>
      </c>
      <c r="BB43" s="704">
        <v>194534.39999999999</v>
      </c>
      <c r="BC43" s="704">
        <v>194534.39999999999</v>
      </c>
      <c r="BD43" s="704">
        <v>194534.39999999999</v>
      </c>
      <c r="BE43" s="704">
        <v>194534.39999999999</v>
      </c>
      <c r="BF43" s="704">
        <v>194534.39999999999</v>
      </c>
      <c r="BG43" s="704">
        <v>194534.39999999999</v>
      </c>
      <c r="BH43" s="704">
        <v>194534.39999999999</v>
      </c>
      <c r="BI43" s="704">
        <v>194534.39999999999</v>
      </c>
      <c r="BJ43" s="704">
        <v>0</v>
      </c>
      <c r="BK43" s="704">
        <v>0</v>
      </c>
      <c r="BL43" s="704">
        <v>0</v>
      </c>
      <c r="BM43" s="704">
        <v>0</v>
      </c>
      <c r="BN43" s="704">
        <v>0</v>
      </c>
      <c r="BO43" s="704">
        <v>0</v>
      </c>
      <c r="BP43" s="704">
        <v>0</v>
      </c>
      <c r="BQ43" s="704">
        <v>0</v>
      </c>
      <c r="BR43" s="704">
        <v>0</v>
      </c>
      <c r="BS43" s="704">
        <v>0</v>
      </c>
      <c r="BT43" s="704">
        <v>0</v>
      </c>
      <c r="BU43" s="704">
        <v>0</v>
      </c>
      <c r="BV43" s="704">
        <v>0</v>
      </c>
      <c r="BW43" s="704">
        <v>0</v>
      </c>
      <c r="BX43" s="704">
        <v>0</v>
      </c>
      <c r="BY43" s="704">
        <v>0</v>
      </c>
      <c r="BZ43" s="707">
        <v>0</v>
      </c>
      <c r="CA43" s="698"/>
    </row>
    <row r="44" spans="2:79" s="686" customFormat="1" ht="10.199999999999999">
      <c r="B44" s="682">
        <v>20</v>
      </c>
      <c r="C44" s="683"/>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c r="AB44" s="683"/>
      <c r="AC44" s="683"/>
      <c r="AD44" s="683"/>
      <c r="AE44" s="683"/>
      <c r="AF44" s="683"/>
      <c r="AG44" s="683"/>
      <c r="AH44" s="683"/>
      <c r="AI44" s="683"/>
      <c r="AJ44" s="683"/>
      <c r="AK44" s="683"/>
      <c r="AL44" s="683"/>
      <c r="AM44" s="683"/>
      <c r="AN44" s="683"/>
      <c r="AO44" s="683"/>
      <c r="AP44" s="683"/>
      <c r="AQ44" s="683"/>
      <c r="AR44" s="683"/>
      <c r="AS44" s="683"/>
      <c r="AT44" s="683"/>
      <c r="AU44" s="683"/>
      <c r="AV44" s="708"/>
      <c r="AW44" s="683"/>
      <c r="AX44" s="683"/>
      <c r="AY44" s="683"/>
      <c r="AZ44" s="683"/>
      <c r="BA44" s="683"/>
      <c r="BB44" s="683"/>
      <c r="BC44" s="683"/>
      <c r="BD44" s="683"/>
      <c r="BE44" s="683"/>
      <c r="BF44" s="683"/>
      <c r="BG44" s="683"/>
      <c r="BH44" s="683"/>
      <c r="BI44" s="683"/>
      <c r="BJ44" s="683"/>
      <c r="BK44" s="683"/>
      <c r="BL44" s="683"/>
      <c r="BM44" s="683"/>
      <c r="BN44" s="683"/>
      <c r="BO44" s="683"/>
      <c r="BP44" s="683"/>
      <c r="BQ44" s="683"/>
      <c r="BR44" s="683"/>
      <c r="BS44" s="683"/>
      <c r="BT44" s="683"/>
      <c r="BU44" s="683"/>
      <c r="BV44" s="683"/>
      <c r="BW44" s="683"/>
      <c r="BX44" s="683"/>
      <c r="BY44" s="683"/>
      <c r="BZ44" s="699"/>
      <c r="CA44" s="698"/>
    </row>
    <row r="45" spans="2:79" s="686" customFormat="1" ht="10.199999999999999">
      <c r="B45" s="682">
        <v>21</v>
      </c>
      <c r="C45" s="683"/>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683"/>
      <c r="AH45" s="683"/>
      <c r="AI45" s="683"/>
      <c r="AJ45" s="683"/>
      <c r="AK45" s="683"/>
      <c r="AL45" s="683"/>
      <c r="AM45" s="683"/>
      <c r="AN45" s="683"/>
      <c r="AO45" s="683"/>
      <c r="AP45" s="683"/>
      <c r="AQ45" s="683"/>
      <c r="AR45" s="683"/>
      <c r="AS45" s="683"/>
      <c r="AT45" s="683"/>
      <c r="AU45" s="683"/>
      <c r="AV45" s="708"/>
      <c r="AW45" s="683"/>
      <c r="AX45" s="683"/>
      <c r="AY45" s="683"/>
      <c r="AZ45" s="683"/>
      <c r="BA45" s="683"/>
      <c r="BB45" s="683"/>
      <c r="BC45" s="683"/>
      <c r="BD45" s="683"/>
      <c r="BE45" s="683"/>
      <c r="BF45" s="683"/>
      <c r="BG45" s="683"/>
      <c r="BH45" s="683"/>
      <c r="BI45" s="683"/>
      <c r="BJ45" s="683"/>
      <c r="BK45" s="683"/>
      <c r="BL45" s="683"/>
      <c r="BM45" s="683"/>
      <c r="BN45" s="683"/>
      <c r="BO45" s="683"/>
      <c r="BP45" s="683"/>
      <c r="BQ45" s="683"/>
      <c r="BR45" s="683"/>
      <c r="BS45" s="683"/>
      <c r="BT45" s="683"/>
      <c r="BU45" s="683"/>
      <c r="BV45" s="683"/>
      <c r="BW45" s="683"/>
      <c r="BX45" s="683"/>
      <c r="BY45" s="683"/>
      <c r="BZ45" s="699"/>
      <c r="CA45" s="698"/>
    </row>
    <row r="46" spans="2:79" s="686" customFormat="1" ht="10.199999999999999">
      <c r="B46" s="682">
        <v>22</v>
      </c>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683"/>
      <c r="AP46" s="683"/>
      <c r="AQ46" s="683"/>
      <c r="AR46" s="683"/>
      <c r="AS46" s="683"/>
      <c r="AT46" s="683"/>
      <c r="AU46" s="683"/>
      <c r="AV46" s="708"/>
      <c r="AW46" s="683"/>
      <c r="AX46" s="683"/>
      <c r="AY46" s="683"/>
      <c r="AZ46" s="683"/>
      <c r="BA46" s="683"/>
      <c r="BB46" s="683"/>
      <c r="BC46" s="683"/>
      <c r="BD46" s="683"/>
      <c r="BE46" s="683"/>
      <c r="BF46" s="683"/>
      <c r="BG46" s="683"/>
      <c r="BH46" s="683"/>
      <c r="BI46" s="683"/>
      <c r="BJ46" s="683"/>
      <c r="BK46" s="683"/>
      <c r="BL46" s="683"/>
      <c r="BM46" s="683"/>
      <c r="BN46" s="683"/>
      <c r="BO46" s="683"/>
      <c r="BP46" s="683"/>
      <c r="BQ46" s="683"/>
      <c r="BR46" s="683"/>
      <c r="BS46" s="683"/>
      <c r="BT46" s="683"/>
      <c r="BU46" s="683"/>
      <c r="BV46" s="683"/>
      <c r="BW46" s="683"/>
      <c r="BX46" s="683"/>
      <c r="BY46" s="683"/>
      <c r="BZ46" s="699"/>
      <c r="CA46" s="698"/>
    </row>
    <row r="47" spans="2:79" s="686" customFormat="1" ht="10.199999999999999">
      <c r="B47" s="682">
        <v>23</v>
      </c>
      <c r="C47" s="683"/>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3"/>
      <c r="AF47" s="683"/>
      <c r="AG47" s="683"/>
      <c r="AH47" s="683"/>
      <c r="AI47" s="683"/>
      <c r="AJ47" s="683"/>
      <c r="AK47" s="683"/>
      <c r="AL47" s="683"/>
      <c r="AM47" s="683"/>
      <c r="AN47" s="683"/>
      <c r="AO47" s="683"/>
      <c r="AP47" s="683"/>
      <c r="AQ47" s="683"/>
      <c r="AR47" s="683"/>
      <c r="AS47" s="683"/>
      <c r="AT47" s="683"/>
      <c r="AU47" s="683"/>
      <c r="AV47" s="708"/>
      <c r="AW47" s="683"/>
      <c r="AX47" s="683"/>
      <c r="AY47" s="683"/>
      <c r="AZ47" s="683"/>
      <c r="BA47" s="683"/>
      <c r="BB47" s="683"/>
      <c r="BC47" s="683"/>
      <c r="BD47" s="683"/>
      <c r="BE47" s="683"/>
      <c r="BF47" s="683"/>
      <c r="BG47" s="683"/>
      <c r="BH47" s="683"/>
      <c r="BI47" s="683"/>
      <c r="BJ47" s="683"/>
      <c r="BK47" s="683"/>
      <c r="BL47" s="683"/>
      <c r="BM47" s="683"/>
      <c r="BN47" s="683"/>
      <c r="BO47" s="683"/>
      <c r="BP47" s="683"/>
      <c r="BQ47" s="683"/>
      <c r="BR47" s="683"/>
      <c r="BS47" s="683"/>
      <c r="BT47" s="683"/>
      <c r="BU47" s="683"/>
      <c r="BV47" s="683"/>
      <c r="BW47" s="683"/>
      <c r="BX47" s="683"/>
      <c r="BY47" s="683"/>
      <c r="BZ47" s="699"/>
      <c r="CA47" s="698"/>
    </row>
    <row r="48" spans="2:79" s="686" customFormat="1" ht="10.199999999999999">
      <c r="B48" s="682">
        <v>24</v>
      </c>
      <c r="C48" s="683"/>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683"/>
      <c r="AH48" s="683"/>
      <c r="AI48" s="683"/>
      <c r="AJ48" s="683"/>
      <c r="AK48" s="683"/>
      <c r="AL48" s="683"/>
      <c r="AM48" s="683"/>
      <c r="AN48" s="683"/>
      <c r="AO48" s="683"/>
      <c r="AP48" s="683"/>
      <c r="AQ48" s="683"/>
      <c r="AR48" s="683"/>
      <c r="AS48" s="683"/>
      <c r="AT48" s="683"/>
      <c r="AU48" s="683"/>
      <c r="AV48" s="708"/>
      <c r="AW48" s="683"/>
      <c r="AX48" s="683"/>
      <c r="AY48" s="683"/>
      <c r="AZ48" s="683"/>
      <c r="BA48" s="683"/>
      <c r="BB48" s="683"/>
      <c r="BC48" s="683"/>
      <c r="BD48" s="683"/>
      <c r="BE48" s="683"/>
      <c r="BF48" s="683"/>
      <c r="BG48" s="683"/>
      <c r="BH48" s="683"/>
      <c r="BI48" s="683"/>
      <c r="BJ48" s="683"/>
      <c r="BK48" s="683"/>
      <c r="BL48" s="683"/>
      <c r="BM48" s="683"/>
      <c r="BN48" s="683"/>
      <c r="BO48" s="683"/>
      <c r="BP48" s="683"/>
      <c r="BQ48" s="683"/>
      <c r="BR48" s="683"/>
      <c r="BS48" s="683"/>
      <c r="BT48" s="683"/>
      <c r="BU48" s="683"/>
      <c r="BV48" s="683"/>
      <c r="BW48" s="683"/>
      <c r="BX48" s="683"/>
      <c r="BY48" s="683"/>
      <c r="BZ48" s="699"/>
      <c r="CA48" s="698"/>
    </row>
    <row r="49" spans="2:79" s="686" customFormat="1" ht="10.199999999999999">
      <c r="B49" s="682">
        <v>25</v>
      </c>
      <c r="C49" s="683"/>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c r="AG49" s="683"/>
      <c r="AH49" s="683"/>
      <c r="AI49" s="683"/>
      <c r="AJ49" s="683"/>
      <c r="AK49" s="683"/>
      <c r="AL49" s="683"/>
      <c r="AM49" s="683"/>
      <c r="AN49" s="683"/>
      <c r="AO49" s="683"/>
      <c r="AP49" s="683"/>
      <c r="AQ49" s="683"/>
      <c r="AR49" s="683"/>
      <c r="AS49" s="683"/>
      <c r="AT49" s="683"/>
      <c r="AU49" s="683"/>
      <c r="AV49" s="708"/>
      <c r="AW49" s="683"/>
      <c r="AX49" s="683"/>
      <c r="AY49" s="683"/>
      <c r="AZ49" s="683"/>
      <c r="BA49" s="683"/>
      <c r="BB49" s="683"/>
      <c r="BC49" s="683"/>
      <c r="BD49" s="683"/>
      <c r="BE49" s="683"/>
      <c r="BF49" s="683"/>
      <c r="BG49" s="683"/>
      <c r="BH49" s="683"/>
      <c r="BI49" s="683"/>
      <c r="BJ49" s="683"/>
      <c r="BK49" s="683"/>
      <c r="BL49" s="683"/>
      <c r="BM49" s="683"/>
      <c r="BN49" s="683"/>
      <c r="BO49" s="683"/>
      <c r="BP49" s="683"/>
      <c r="BQ49" s="683"/>
      <c r="BR49" s="683"/>
      <c r="BS49" s="683"/>
      <c r="BT49" s="683"/>
      <c r="BU49" s="683"/>
      <c r="BV49" s="683"/>
      <c r="BW49" s="683"/>
      <c r="BX49" s="683"/>
      <c r="BY49" s="683"/>
      <c r="BZ49" s="699"/>
      <c r="CA49" s="698"/>
    </row>
    <row r="50" spans="2:79" s="686" customFormat="1" ht="10.199999999999999">
      <c r="B50" s="700" t="s">
        <v>494</v>
      </c>
      <c r="C50" s="701"/>
      <c r="D50" s="701"/>
      <c r="E50" s="701"/>
      <c r="F50" s="701"/>
      <c r="G50" s="701"/>
      <c r="H50" s="701"/>
      <c r="I50" s="701"/>
      <c r="J50" s="701"/>
      <c r="K50" s="701"/>
      <c r="L50" s="701"/>
      <c r="M50" s="701"/>
      <c r="N50" s="701"/>
      <c r="O50" s="701"/>
      <c r="P50" s="701"/>
      <c r="Q50" s="701"/>
      <c r="R50" s="701"/>
      <c r="S50" s="701"/>
      <c r="T50" s="701"/>
      <c r="U50" s="701"/>
      <c r="V50" s="701"/>
      <c r="W50" s="701"/>
      <c r="X50" s="701"/>
      <c r="Y50" s="701"/>
      <c r="Z50" s="701"/>
      <c r="AA50" s="701"/>
      <c r="AB50" s="701"/>
      <c r="AC50" s="701"/>
      <c r="AD50" s="701"/>
      <c r="AE50" s="701"/>
      <c r="AF50" s="701"/>
      <c r="AG50" s="701"/>
      <c r="AH50" s="701"/>
      <c r="AI50" s="701"/>
      <c r="AJ50" s="701"/>
      <c r="AK50" s="701"/>
      <c r="AL50" s="701"/>
      <c r="AM50" s="701"/>
      <c r="AN50" s="701"/>
      <c r="AO50" s="701"/>
      <c r="AP50" s="701"/>
      <c r="AQ50" s="701"/>
      <c r="AR50" s="701"/>
      <c r="AS50" s="701"/>
      <c r="AT50" s="701"/>
      <c r="AU50" s="701"/>
      <c r="AV50" s="709"/>
      <c r="AW50" s="701"/>
      <c r="AX50" s="701"/>
      <c r="AY50" s="701"/>
      <c r="AZ50" s="701"/>
      <c r="BA50" s="701"/>
      <c r="BB50" s="701"/>
      <c r="BC50" s="701"/>
      <c r="BD50" s="701"/>
      <c r="BE50" s="701"/>
      <c r="BF50" s="701"/>
      <c r="BG50" s="701"/>
      <c r="BH50" s="701"/>
      <c r="BI50" s="701"/>
      <c r="BJ50" s="701"/>
      <c r="BK50" s="701"/>
      <c r="BL50" s="701"/>
      <c r="BM50" s="701"/>
      <c r="BN50" s="701"/>
      <c r="BO50" s="701"/>
      <c r="BP50" s="701"/>
      <c r="BQ50" s="701"/>
      <c r="BR50" s="701"/>
      <c r="BS50" s="701"/>
      <c r="BT50" s="701"/>
      <c r="BU50" s="701"/>
      <c r="BV50" s="701"/>
      <c r="BW50" s="701"/>
      <c r="BX50" s="701"/>
      <c r="BY50" s="701"/>
      <c r="BZ50" s="702"/>
      <c r="CA50" s="698"/>
    </row>
    <row r="51" spans="2:79">
      <c r="R51" s="808">
        <f>SUM(R25:R50)</f>
        <v>14496.123062745683</v>
      </c>
      <c r="S51" s="808">
        <f t="shared" ref="S51:AU51" si="0">SUM(S25:S50)</f>
        <v>9365.5608882459946</v>
      </c>
      <c r="T51" s="808">
        <f t="shared" si="0"/>
        <v>9279.1896912095654</v>
      </c>
      <c r="U51" s="808">
        <f t="shared" si="0"/>
        <v>8780.5752821643036</v>
      </c>
      <c r="V51" s="808">
        <f t="shared" si="0"/>
        <v>8518.9343846107913</v>
      </c>
      <c r="W51" s="808">
        <f t="shared" si="0"/>
        <v>8360.0789126431409</v>
      </c>
      <c r="X51" s="808">
        <f t="shared" si="0"/>
        <v>6913.8803100352316</v>
      </c>
      <c r="Y51" s="808">
        <f t="shared" si="0"/>
        <v>6748.4602639463374</v>
      </c>
      <c r="Z51" s="808">
        <f t="shared" si="0"/>
        <v>6566.4129737535941</v>
      </c>
      <c r="AA51" s="808">
        <f t="shared" si="0"/>
        <v>6487.5154157928746</v>
      </c>
      <c r="AB51" s="808">
        <f t="shared" si="0"/>
        <v>6389.3688208499434</v>
      </c>
      <c r="AC51" s="808">
        <f t="shared" si="0"/>
        <v>6370.9445900695864</v>
      </c>
      <c r="AD51" s="808">
        <f t="shared" si="0"/>
        <v>5333.7465156978787</v>
      </c>
      <c r="AE51" s="808">
        <f t="shared" si="0"/>
        <v>3297.4165557166734</v>
      </c>
      <c r="AF51" s="808">
        <f t="shared" si="0"/>
        <v>3297.4165557166734</v>
      </c>
      <c r="AG51" s="808">
        <f t="shared" si="0"/>
        <v>3126.4845363934719</v>
      </c>
      <c r="AH51" s="808">
        <f t="shared" si="0"/>
        <v>3082.4327045043901</v>
      </c>
      <c r="AI51" s="808">
        <f t="shared" si="0"/>
        <v>3049.3737269573485</v>
      </c>
      <c r="AJ51" s="808">
        <f t="shared" si="0"/>
        <v>2514.2728365681642</v>
      </c>
      <c r="AK51" s="808">
        <f t="shared" si="0"/>
        <v>220.42011487926095</v>
      </c>
      <c r="AL51" s="808">
        <f t="shared" si="0"/>
        <v>107.95682727141215</v>
      </c>
      <c r="AM51" s="808">
        <f t="shared" si="0"/>
        <v>107.95682727141215</v>
      </c>
      <c r="AN51" s="808">
        <f t="shared" si="0"/>
        <v>107.95682727141215</v>
      </c>
      <c r="AO51" s="808">
        <f t="shared" si="0"/>
        <v>107.95682727141215</v>
      </c>
      <c r="AP51" s="808">
        <f t="shared" si="0"/>
        <v>107.95682727141215</v>
      </c>
      <c r="AQ51" s="808">
        <f t="shared" si="0"/>
        <v>107.95682727141215</v>
      </c>
      <c r="AR51" s="808">
        <f t="shared" si="0"/>
        <v>0</v>
      </c>
      <c r="AS51" s="808">
        <f t="shared" si="0"/>
        <v>0</v>
      </c>
      <c r="AT51" s="808">
        <f t="shared" si="0"/>
        <v>0</v>
      </c>
      <c r="AU51" s="808">
        <f t="shared" si="0"/>
        <v>0</v>
      </c>
      <c r="AW51" s="808">
        <f>SUM(AW25:AW50)</f>
        <v>37269982.735257581</v>
      </c>
      <c r="AX51" s="808">
        <f t="shared" ref="AX51:BZ51" si="1">SUM(AX25:AX50)</f>
        <v>37055987.671229735</v>
      </c>
      <c r="AY51" s="808">
        <f t="shared" si="1"/>
        <v>36819654.234956391</v>
      </c>
      <c r="AZ51" s="808">
        <f t="shared" si="1"/>
        <v>35405205.32747072</v>
      </c>
      <c r="BA51" s="808">
        <f t="shared" si="1"/>
        <v>33724358.413998581</v>
      </c>
      <c r="BB51" s="808">
        <f t="shared" si="1"/>
        <v>32469163.3733247</v>
      </c>
      <c r="BC51" s="808">
        <f t="shared" si="1"/>
        <v>28119241.132867061</v>
      </c>
      <c r="BD51" s="808">
        <f t="shared" si="1"/>
        <v>27223536.79848149</v>
      </c>
      <c r="BE51" s="808">
        <f t="shared" si="1"/>
        <v>26704898.16887622</v>
      </c>
      <c r="BF51" s="808">
        <f t="shared" si="1"/>
        <v>25000955.811310675</v>
      </c>
      <c r="BG51" s="808">
        <f t="shared" si="1"/>
        <v>24207029.837288033</v>
      </c>
      <c r="BH51" s="808">
        <f t="shared" si="1"/>
        <v>23660737.555427875</v>
      </c>
      <c r="BI51" s="808">
        <f t="shared" si="1"/>
        <v>17387004.712411124</v>
      </c>
      <c r="BJ51" s="808">
        <f t="shared" si="1"/>
        <v>7591805.7352921572</v>
      </c>
      <c r="BK51" s="808">
        <f t="shared" si="1"/>
        <v>7591805.7352921572</v>
      </c>
      <c r="BL51" s="808">
        <f t="shared" si="1"/>
        <v>6936301.6864533946</v>
      </c>
      <c r="BM51" s="808">
        <f t="shared" si="1"/>
        <v>6516265.1130720964</v>
      </c>
      <c r="BN51" s="808">
        <f t="shared" si="1"/>
        <v>6341868.0952867065</v>
      </c>
      <c r="BO51" s="808">
        <f t="shared" si="1"/>
        <v>5863372.8292840803</v>
      </c>
      <c r="BP51" s="808">
        <f t="shared" si="1"/>
        <v>1149778.9828373846</v>
      </c>
      <c r="BQ51" s="808">
        <f t="shared" si="1"/>
        <v>554466.2648659728</v>
      </c>
      <c r="BR51" s="808">
        <f t="shared" si="1"/>
        <v>554466.2648659728</v>
      </c>
      <c r="BS51" s="808">
        <f t="shared" si="1"/>
        <v>554466.2648659728</v>
      </c>
      <c r="BT51" s="808">
        <f t="shared" si="1"/>
        <v>554466.2648659728</v>
      </c>
      <c r="BU51" s="808">
        <f t="shared" si="1"/>
        <v>554466.2648659728</v>
      </c>
      <c r="BV51" s="808">
        <f t="shared" si="1"/>
        <v>554466.2648659728</v>
      </c>
      <c r="BW51" s="808">
        <f t="shared" si="1"/>
        <v>0</v>
      </c>
      <c r="BX51" s="808">
        <f t="shared" si="1"/>
        <v>0</v>
      </c>
      <c r="BY51" s="808">
        <f t="shared" si="1"/>
        <v>0</v>
      </c>
      <c r="BZ51" s="808">
        <f t="shared" si="1"/>
        <v>0</v>
      </c>
    </row>
  </sheetData>
  <mergeCells count="1">
    <mergeCell ref="B23:B24"/>
  </mergeCells>
  <hyperlinks>
    <hyperlink ref="H19" location="Table_4_a.__2011_Lost_Revenues_Work_Form" display="Go to Tab 4."/>
  </hyperlinks>
  <pageMargins left="0.7" right="0.7" top="0.75" bottom="0.75" header="0.3" footer="0.3"/>
  <pageSetup scale="1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CA50"/>
  <sheetViews>
    <sheetView view="pageBreakPreview" topLeftCell="A22" zoomScaleNormal="80" zoomScaleSheetLayoutView="100" workbookViewId="0">
      <pane xSplit="5" ySplit="2" topLeftCell="AX24" activePane="bottomRight" state="frozen"/>
      <selection activeCell="P81" sqref="P81"/>
      <selection pane="topRight" activeCell="P81" sqref="P81"/>
      <selection pane="bottomLeft" activeCell="P81" sqref="P81"/>
      <selection pane="bottomRight" activeCell="P81" sqref="P81"/>
    </sheetView>
  </sheetViews>
  <sheetFormatPr defaultColWidth="9.109375" defaultRowHeight="14.4"/>
  <cols>
    <col min="1" max="1" width="9.109375" style="12"/>
    <col min="2" max="2" width="4.44140625" style="12" customWidth="1"/>
    <col min="3" max="3" width="12.88671875" style="12" customWidth="1"/>
    <col min="4" max="4" width="11.44140625" style="12" customWidth="1"/>
    <col min="5" max="5" width="23.33203125" style="12" customWidth="1"/>
    <col min="6" max="7" width="9.109375" style="12"/>
    <col min="8" max="8" width="14.5546875" style="12" customWidth="1"/>
    <col min="9" max="9" width="19.44140625" style="12" customWidth="1"/>
    <col min="10" max="10" width="4.109375" style="12" customWidth="1"/>
    <col min="11" max="13" width="9.109375" style="12"/>
    <col min="14" max="14" width="13.5546875" style="12" customWidth="1"/>
    <col min="15" max="15" width="15.6640625" style="12" customWidth="1"/>
    <col min="16" max="16" width="14.88671875" style="12" bestFit="1" customWidth="1"/>
    <col min="17" max="17" width="9.109375" style="12"/>
    <col min="18" max="18" width="10.109375" style="12" bestFit="1" customWidth="1"/>
    <col min="19" max="37" width="11.33203125" style="12" bestFit="1" customWidth="1"/>
    <col min="38" max="38" width="9.44140625" style="12" bestFit="1" customWidth="1"/>
    <col min="39" max="47" width="9.33203125" style="12" bestFit="1" customWidth="1"/>
    <col min="48" max="48" width="9.109375" style="12"/>
    <col min="49" max="49" width="15.6640625" style="12" bestFit="1" customWidth="1"/>
    <col min="50" max="61" width="17" style="12" bestFit="1" customWidth="1"/>
    <col min="62" max="68" width="15.6640625" style="12" bestFit="1" customWidth="1"/>
    <col min="69" max="69" width="13.6640625" style="12" bestFit="1" customWidth="1"/>
    <col min="70" max="78" width="9.33203125" style="12" bestFit="1" customWidth="1"/>
    <col min="79" max="16384" width="9.109375" style="12"/>
  </cols>
  <sheetData>
    <row r="14" spans="2:23" ht="15" thickBot="1"/>
    <row r="15" spans="2:23" s="9" customFormat="1" ht="31.5" customHeight="1" thickBot="1">
      <c r="B15" s="119" t="s">
        <v>172</v>
      </c>
      <c r="C15" s="127" t="s">
        <v>176</v>
      </c>
      <c r="D15" s="127"/>
      <c r="E15" s="17"/>
      <c r="F15" s="17"/>
      <c r="G15" s="188"/>
      <c r="H15" s="189"/>
      <c r="I15" s="190"/>
      <c r="J15" s="190"/>
      <c r="K15" s="190"/>
      <c r="L15" s="190"/>
      <c r="M15" s="190"/>
      <c r="N15" s="188"/>
      <c r="O15" s="188"/>
      <c r="P15" s="188"/>
      <c r="Q15" s="188"/>
      <c r="R15" s="188"/>
      <c r="S15" s="188"/>
      <c r="T15" s="188"/>
      <c r="U15" s="188"/>
      <c r="V15" s="188"/>
      <c r="W15" s="191"/>
    </row>
    <row r="16" spans="2:23" ht="27" customHeight="1" thickBot="1">
      <c r="B16" s="91"/>
      <c r="C16" s="641" t="s">
        <v>612</v>
      </c>
      <c r="D16" s="636"/>
      <c r="E16" s="17"/>
    </row>
    <row r="17" spans="2:79" ht="22.5" customHeight="1">
      <c r="D17" s="121"/>
    </row>
    <row r="18" spans="2:79" ht="23.25" customHeight="1">
      <c r="B18" s="193" t="s">
        <v>567</v>
      </c>
      <c r="C18" s="193"/>
      <c r="D18" s="91"/>
      <c r="G18" s="612" t="s">
        <v>588</v>
      </c>
    </row>
    <row r="19" spans="2:79" ht="23.25" customHeight="1">
      <c r="B19" s="646" t="s">
        <v>525</v>
      </c>
      <c r="C19" s="636"/>
      <c r="D19" s="636"/>
      <c r="E19" s="636"/>
      <c r="F19" s="636"/>
      <c r="G19" s="636"/>
      <c r="H19" s="636"/>
      <c r="I19" s="636"/>
      <c r="J19" s="636"/>
      <c r="K19" s="636"/>
      <c r="L19" s="636"/>
      <c r="M19" s="636"/>
      <c r="N19" s="636"/>
      <c r="O19" s="636"/>
      <c r="P19" s="636"/>
    </row>
    <row r="20" spans="2:79" ht="23.25" customHeight="1">
      <c r="B20" s="646" t="s">
        <v>523</v>
      </c>
      <c r="C20" s="636"/>
      <c r="D20" s="636"/>
      <c r="E20" s="636"/>
      <c r="F20" s="636"/>
      <c r="G20" s="636"/>
      <c r="H20" s="636"/>
      <c r="I20" s="636"/>
      <c r="J20" s="636"/>
      <c r="K20" s="636"/>
      <c r="L20" s="636"/>
      <c r="M20" s="636"/>
      <c r="N20" s="636"/>
      <c r="O20" s="636"/>
      <c r="P20" s="636"/>
    </row>
    <row r="21" spans="2:79" ht="15.6">
      <c r="B21" s="91"/>
    </row>
    <row r="22" spans="2:79" s="679" customFormat="1" ht="88.5" customHeight="1">
      <c r="B22" s="955" t="s">
        <v>479</v>
      </c>
      <c r="C22" s="673" t="s">
        <v>480</v>
      </c>
      <c r="D22" s="673" t="s">
        <v>213</v>
      </c>
      <c r="E22" s="673" t="s">
        <v>481</v>
      </c>
      <c r="F22" s="673" t="s">
        <v>210</v>
      </c>
      <c r="G22" s="673" t="s">
        <v>482</v>
      </c>
      <c r="H22" s="673" t="s">
        <v>483</v>
      </c>
      <c r="I22" s="673" t="s">
        <v>484</v>
      </c>
      <c r="J22" s="673" t="s">
        <v>485</v>
      </c>
      <c r="K22" s="673" t="s">
        <v>486</v>
      </c>
      <c r="L22" s="673" t="s">
        <v>487</v>
      </c>
      <c r="M22" s="673" t="s">
        <v>488</v>
      </c>
      <c r="N22" s="673" t="s">
        <v>489</v>
      </c>
      <c r="O22" s="673" t="s">
        <v>490</v>
      </c>
      <c r="P22" s="673" t="s">
        <v>491</v>
      </c>
      <c r="Q22" s="674"/>
      <c r="R22" s="675" t="s">
        <v>492</v>
      </c>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c r="AU22" s="677"/>
      <c r="AV22" s="674"/>
      <c r="AW22" s="675" t="s">
        <v>493</v>
      </c>
      <c r="AX22" s="676"/>
      <c r="AY22" s="676"/>
      <c r="AZ22" s="676"/>
      <c r="BA22" s="676"/>
      <c r="BB22" s="676"/>
      <c r="BC22" s="676"/>
      <c r="BD22" s="676"/>
      <c r="BE22" s="676"/>
      <c r="BF22" s="676"/>
      <c r="BG22" s="676"/>
      <c r="BH22" s="676"/>
      <c r="BI22" s="676"/>
      <c r="BJ22" s="676"/>
      <c r="BK22" s="676"/>
      <c r="BL22" s="676"/>
      <c r="BM22" s="676"/>
      <c r="BN22" s="676"/>
      <c r="BO22" s="676"/>
      <c r="BP22" s="676"/>
      <c r="BQ22" s="676"/>
      <c r="BR22" s="676"/>
      <c r="BS22" s="676"/>
      <c r="BT22" s="676"/>
      <c r="BU22" s="676"/>
      <c r="BV22" s="676"/>
      <c r="BW22" s="676"/>
      <c r="BX22" s="676"/>
      <c r="BY22" s="676"/>
      <c r="BZ22" s="677"/>
    </row>
    <row r="23" spans="2:79" s="679" customFormat="1" ht="45" customHeight="1">
      <c r="B23" s="955"/>
      <c r="C23" s="680"/>
      <c r="D23" s="680"/>
      <c r="E23" s="680"/>
      <c r="F23" s="680"/>
      <c r="G23" s="680"/>
      <c r="H23" s="680"/>
      <c r="I23" s="680"/>
      <c r="J23" s="680"/>
      <c r="K23" s="680"/>
      <c r="L23" s="680"/>
      <c r="M23" s="680"/>
      <c r="N23" s="680"/>
      <c r="O23" s="680"/>
      <c r="P23" s="680"/>
      <c r="Q23" s="678"/>
      <c r="R23" s="681">
        <v>2011</v>
      </c>
      <c r="S23" s="681">
        <v>2012</v>
      </c>
      <c r="T23" s="681">
        <v>2013</v>
      </c>
      <c r="U23" s="681">
        <v>2014</v>
      </c>
      <c r="V23" s="681">
        <v>2015</v>
      </c>
      <c r="W23" s="681">
        <v>2016</v>
      </c>
      <c r="X23" s="681">
        <v>2017</v>
      </c>
      <c r="Y23" s="681">
        <v>2018</v>
      </c>
      <c r="Z23" s="681">
        <v>2019</v>
      </c>
      <c r="AA23" s="681">
        <v>2020</v>
      </c>
      <c r="AB23" s="681">
        <v>2021</v>
      </c>
      <c r="AC23" s="681">
        <v>2022</v>
      </c>
      <c r="AD23" s="681">
        <v>2023</v>
      </c>
      <c r="AE23" s="681">
        <v>2024</v>
      </c>
      <c r="AF23" s="681">
        <v>2025</v>
      </c>
      <c r="AG23" s="681">
        <v>2026</v>
      </c>
      <c r="AH23" s="681">
        <v>2027</v>
      </c>
      <c r="AI23" s="681">
        <v>2028</v>
      </c>
      <c r="AJ23" s="681">
        <v>2029</v>
      </c>
      <c r="AK23" s="681">
        <v>2030</v>
      </c>
      <c r="AL23" s="681">
        <v>2031</v>
      </c>
      <c r="AM23" s="681">
        <v>2032</v>
      </c>
      <c r="AN23" s="681">
        <v>2033</v>
      </c>
      <c r="AO23" s="681">
        <v>2034</v>
      </c>
      <c r="AP23" s="681">
        <v>2035</v>
      </c>
      <c r="AQ23" s="681">
        <v>2036</v>
      </c>
      <c r="AR23" s="681">
        <v>2037</v>
      </c>
      <c r="AS23" s="681">
        <v>2038</v>
      </c>
      <c r="AT23" s="681">
        <v>2039</v>
      </c>
      <c r="AU23" s="681">
        <v>2040</v>
      </c>
      <c r="AV23" s="678"/>
      <c r="AW23" s="681">
        <v>2011</v>
      </c>
      <c r="AX23" s="681">
        <v>2012</v>
      </c>
      <c r="AY23" s="681">
        <v>2013</v>
      </c>
      <c r="AZ23" s="681">
        <v>2014</v>
      </c>
      <c r="BA23" s="681">
        <v>2015</v>
      </c>
      <c r="BB23" s="681">
        <v>2016</v>
      </c>
      <c r="BC23" s="681">
        <v>2017</v>
      </c>
      <c r="BD23" s="681">
        <v>2018</v>
      </c>
      <c r="BE23" s="681">
        <v>2019</v>
      </c>
      <c r="BF23" s="681">
        <v>2020</v>
      </c>
      <c r="BG23" s="681">
        <v>2021</v>
      </c>
      <c r="BH23" s="681">
        <v>2022</v>
      </c>
      <c r="BI23" s="681">
        <v>2023</v>
      </c>
      <c r="BJ23" s="681">
        <v>2024</v>
      </c>
      <c r="BK23" s="681">
        <v>2025</v>
      </c>
      <c r="BL23" s="681">
        <v>2026</v>
      </c>
      <c r="BM23" s="681">
        <v>2027</v>
      </c>
      <c r="BN23" s="681">
        <v>2028</v>
      </c>
      <c r="BO23" s="681">
        <v>2029</v>
      </c>
      <c r="BP23" s="681">
        <v>2030</v>
      </c>
      <c r="BQ23" s="681">
        <v>2031</v>
      </c>
      <c r="BR23" s="681">
        <v>2032</v>
      </c>
      <c r="BS23" s="681">
        <v>2033</v>
      </c>
      <c r="BT23" s="681">
        <v>2034</v>
      </c>
      <c r="BU23" s="681">
        <v>2035</v>
      </c>
      <c r="BV23" s="681">
        <v>2036</v>
      </c>
      <c r="BW23" s="681">
        <v>2037</v>
      </c>
      <c r="BX23" s="681">
        <v>2038</v>
      </c>
      <c r="BY23" s="681">
        <v>2039</v>
      </c>
      <c r="BZ23" s="681">
        <v>2040</v>
      </c>
    </row>
    <row r="24" spans="2:79" s="686" customFormat="1" ht="10.199999999999999">
      <c r="B24" s="682">
        <v>1</v>
      </c>
      <c r="C24" s="683" t="s">
        <v>658</v>
      </c>
      <c r="D24" s="683" t="s">
        <v>659</v>
      </c>
      <c r="E24" s="688" t="s">
        <v>2</v>
      </c>
      <c r="F24" s="683" t="s">
        <v>660</v>
      </c>
      <c r="G24" s="683" t="s">
        <v>29</v>
      </c>
      <c r="H24" s="683" t="s">
        <v>661</v>
      </c>
      <c r="I24" s="683">
        <v>2012</v>
      </c>
      <c r="J24" s="683"/>
      <c r="K24" s="683" t="s">
        <v>685</v>
      </c>
      <c r="L24" s="683"/>
      <c r="M24" s="683" t="s">
        <v>664</v>
      </c>
      <c r="N24" s="697">
        <v>110.49121719752092</v>
      </c>
      <c r="O24" s="697">
        <v>21.434522968950549</v>
      </c>
      <c r="P24" s="697">
        <v>55075.467567639236</v>
      </c>
      <c r="Q24" s="683"/>
      <c r="R24" s="684">
        <v>0</v>
      </c>
      <c r="S24" s="684">
        <v>16.116182683421464</v>
      </c>
      <c r="T24" s="684">
        <v>16.116182683421464</v>
      </c>
      <c r="U24" s="684">
        <v>16.116182683421464</v>
      </c>
      <c r="V24" s="684">
        <v>15.719950586297861</v>
      </c>
      <c r="W24" s="684">
        <v>0</v>
      </c>
      <c r="X24" s="684">
        <v>0</v>
      </c>
      <c r="Y24" s="684">
        <v>0</v>
      </c>
      <c r="Z24" s="684">
        <v>0</v>
      </c>
      <c r="AA24" s="684">
        <v>0</v>
      </c>
      <c r="AB24" s="684">
        <v>0</v>
      </c>
      <c r="AC24" s="684">
        <v>0</v>
      </c>
      <c r="AD24" s="684">
        <v>0</v>
      </c>
      <c r="AE24" s="684">
        <v>0</v>
      </c>
      <c r="AF24" s="684">
        <v>0</v>
      </c>
      <c r="AG24" s="684">
        <v>0</v>
      </c>
      <c r="AH24" s="684">
        <v>0</v>
      </c>
      <c r="AI24" s="684">
        <v>0</v>
      </c>
      <c r="AJ24" s="684">
        <v>0</v>
      </c>
      <c r="AK24" s="684">
        <v>0</v>
      </c>
      <c r="AL24" s="684">
        <v>0</v>
      </c>
      <c r="AM24" s="684">
        <v>0</v>
      </c>
      <c r="AN24" s="684">
        <v>0</v>
      </c>
      <c r="AO24" s="684">
        <v>0</v>
      </c>
      <c r="AP24" s="684">
        <v>0</v>
      </c>
      <c r="AQ24" s="684">
        <v>0</v>
      </c>
      <c r="AR24" s="684">
        <v>0</v>
      </c>
      <c r="AS24" s="684">
        <v>0</v>
      </c>
      <c r="AT24" s="684">
        <v>0</v>
      </c>
      <c r="AU24" s="684">
        <v>0</v>
      </c>
      <c r="AV24" s="683"/>
      <c r="AW24" s="684">
        <v>0</v>
      </c>
      <c r="AX24" s="684">
        <v>28383.975296179604</v>
      </c>
      <c r="AY24" s="684">
        <v>28383.975296179604</v>
      </c>
      <c r="AZ24" s="684">
        <v>28383.975296179604</v>
      </c>
      <c r="BA24" s="684">
        <v>28029.642991854089</v>
      </c>
      <c r="BB24" s="684">
        <v>0</v>
      </c>
      <c r="BC24" s="684">
        <v>0</v>
      </c>
      <c r="BD24" s="684">
        <v>0</v>
      </c>
      <c r="BE24" s="684">
        <v>0</v>
      </c>
      <c r="BF24" s="684">
        <v>0</v>
      </c>
      <c r="BG24" s="684">
        <v>0</v>
      </c>
      <c r="BH24" s="684">
        <v>0</v>
      </c>
      <c r="BI24" s="684">
        <v>0</v>
      </c>
      <c r="BJ24" s="684">
        <v>0</v>
      </c>
      <c r="BK24" s="684">
        <v>0</v>
      </c>
      <c r="BL24" s="684">
        <v>0</v>
      </c>
      <c r="BM24" s="684">
        <v>0</v>
      </c>
      <c r="BN24" s="684">
        <v>0</v>
      </c>
      <c r="BO24" s="684">
        <v>0</v>
      </c>
      <c r="BP24" s="684">
        <v>0</v>
      </c>
      <c r="BQ24" s="684">
        <v>0</v>
      </c>
      <c r="BR24" s="684">
        <v>0</v>
      </c>
      <c r="BS24" s="684">
        <v>0</v>
      </c>
      <c r="BT24" s="684">
        <v>0</v>
      </c>
      <c r="BU24" s="684">
        <v>0</v>
      </c>
      <c r="BV24" s="684">
        <v>0</v>
      </c>
      <c r="BW24" s="684">
        <v>0</v>
      </c>
      <c r="BX24" s="684">
        <v>0</v>
      </c>
      <c r="BY24" s="684">
        <v>0</v>
      </c>
      <c r="BZ24" s="684">
        <v>0</v>
      </c>
      <c r="CA24" s="698"/>
    </row>
    <row r="25" spans="2:79" s="686" customFormat="1" ht="10.199999999999999">
      <c r="B25" s="682">
        <v>2</v>
      </c>
      <c r="C25" s="683" t="s">
        <v>658</v>
      </c>
      <c r="D25" s="683" t="s">
        <v>659</v>
      </c>
      <c r="E25" s="683" t="s">
        <v>1</v>
      </c>
      <c r="F25" s="683" t="s">
        <v>660</v>
      </c>
      <c r="G25" s="683" t="s">
        <v>29</v>
      </c>
      <c r="H25" s="683" t="s">
        <v>661</v>
      </c>
      <c r="I25" s="683">
        <v>2012</v>
      </c>
      <c r="J25" s="683"/>
      <c r="K25" s="683" t="s">
        <v>685</v>
      </c>
      <c r="L25" s="683"/>
      <c r="M25" s="683" t="s">
        <v>664</v>
      </c>
      <c r="N25" s="697">
        <v>1663.972898157238</v>
      </c>
      <c r="O25" s="697">
        <v>124.42890357159816</v>
      </c>
      <c r="P25" s="697">
        <v>1412653.2774483797</v>
      </c>
      <c r="Q25" s="683"/>
      <c r="R25" s="684">
        <v>0</v>
      </c>
      <c r="S25" s="684">
        <v>93.555566595186576</v>
      </c>
      <c r="T25" s="684">
        <v>93.555566595186576</v>
      </c>
      <c r="U25" s="684">
        <v>93.555566595186576</v>
      </c>
      <c r="V25" s="684">
        <v>91.26348835277085</v>
      </c>
      <c r="W25" s="684">
        <v>54.135109314277706</v>
      </c>
      <c r="X25" s="684">
        <v>0</v>
      </c>
      <c r="Y25" s="684">
        <v>0</v>
      </c>
      <c r="Z25" s="684">
        <v>0</v>
      </c>
      <c r="AA25" s="684">
        <v>0</v>
      </c>
      <c r="AB25" s="684">
        <v>0</v>
      </c>
      <c r="AC25" s="684">
        <v>0</v>
      </c>
      <c r="AD25" s="684">
        <v>0</v>
      </c>
      <c r="AE25" s="684">
        <v>0</v>
      </c>
      <c r="AF25" s="684">
        <v>0</v>
      </c>
      <c r="AG25" s="684">
        <v>0</v>
      </c>
      <c r="AH25" s="684">
        <v>0</v>
      </c>
      <c r="AI25" s="684">
        <v>0</v>
      </c>
      <c r="AJ25" s="684">
        <v>0</v>
      </c>
      <c r="AK25" s="684">
        <v>0</v>
      </c>
      <c r="AL25" s="684">
        <v>0</v>
      </c>
      <c r="AM25" s="684">
        <v>0</v>
      </c>
      <c r="AN25" s="684">
        <v>0</v>
      </c>
      <c r="AO25" s="684">
        <v>0</v>
      </c>
      <c r="AP25" s="684">
        <v>0</v>
      </c>
      <c r="AQ25" s="684">
        <v>0</v>
      </c>
      <c r="AR25" s="684">
        <v>0</v>
      </c>
      <c r="AS25" s="684">
        <v>0</v>
      </c>
      <c r="AT25" s="684">
        <v>0</v>
      </c>
      <c r="AU25" s="684">
        <v>0</v>
      </c>
      <c r="AV25" s="683"/>
      <c r="AW25" s="684">
        <v>0</v>
      </c>
      <c r="AX25" s="684">
        <v>662322.50662380701</v>
      </c>
      <c r="AY25" s="684">
        <v>662322.50662380701</v>
      </c>
      <c r="AZ25" s="684">
        <v>662322.50662380701</v>
      </c>
      <c r="BA25" s="684">
        <v>660272.8055238073</v>
      </c>
      <c r="BB25" s="684">
        <v>411737.32295616</v>
      </c>
      <c r="BC25" s="684">
        <v>0</v>
      </c>
      <c r="BD25" s="684">
        <v>0</v>
      </c>
      <c r="BE25" s="684">
        <v>0</v>
      </c>
      <c r="BF25" s="684">
        <v>0</v>
      </c>
      <c r="BG25" s="684">
        <v>0</v>
      </c>
      <c r="BH25" s="684">
        <v>0</v>
      </c>
      <c r="BI25" s="684">
        <v>0</v>
      </c>
      <c r="BJ25" s="684">
        <v>0</v>
      </c>
      <c r="BK25" s="684">
        <v>0</v>
      </c>
      <c r="BL25" s="684">
        <v>0</v>
      </c>
      <c r="BM25" s="684">
        <v>0</v>
      </c>
      <c r="BN25" s="684">
        <v>0</v>
      </c>
      <c r="BO25" s="684">
        <v>0</v>
      </c>
      <c r="BP25" s="684">
        <v>0</v>
      </c>
      <c r="BQ25" s="684">
        <v>0</v>
      </c>
      <c r="BR25" s="684">
        <v>0</v>
      </c>
      <c r="BS25" s="684">
        <v>0</v>
      </c>
      <c r="BT25" s="684">
        <v>0</v>
      </c>
      <c r="BU25" s="684">
        <v>0</v>
      </c>
      <c r="BV25" s="684">
        <v>0</v>
      </c>
      <c r="BW25" s="684">
        <v>0</v>
      </c>
      <c r="BX25" s="684">
        <v>0</v>
      </c>
      <c r="BY25" s="684">
        <v>0</v>
      </c>
      <c r="BZ25" s="684">
        <v>0</v>
      </c>
      <c r="CA25" s="698"/>
    </row>
    <row r="26" spans="2:79" s="686" customFormat="1" ht="10.199999999999999">
      <c r="B26" s="682">
        <v>3</v>
      </c>
      <c r="C26" s="683" t="s">
        <v>658</v>
      </c>
      <c r="D26" s="683" t="s">
        <v>659</v>
      </c>
      <c r="E26" s="683" t="s">
        <v>5</v>
      </c>
      <c r="F26" s="683" t="s">
        <v>660</v>
      </c>
      <c r="G26" s="683" t="s">
        <v>29</v>
      </c>
      <c r="H26" s="683" t="s">
        <v>661</v>
      </c>
      <c r="I26" s="683">
        <v>2012</v>
      </c>
      <c r="J26" s="683"/>
      <c r="K26" s="683" t="s">
        <v>685</v>
      </c>
      <c r="L26" s="683"/>
      <c r="M26" s="683" t="s">
        <v>665</v>
      </c>
      <c r="N26" s="697">
        <v>70426.176131110056</v>
      </c>
      <c r="O26" s="697">
        <v>130.66757373206866</v>
      </c>
      <c r="P26" s="697">
        <v>1939859.8843642254</v>
      </c>
      <c r="Q26" s="683"/>
      <c r="R26" s="684">
        <v>0</v>
      </c>
      <c r="S26" s="684">
        <v>98.246296039149371</v>
      </c>
      <c r="T26" s="684">
        <v>98.246296039149371</v>
      </c>
      <c r="U26" s="684">
        <v>98.246296039149371</v>
      </c>
      <c r="V26" s="684">
        <v>98.246296039149371</v>
      </c>
      <c r="W26" s="684">
        <v>89.926732053748793</v>
      </c>
      <c r="X26" s="684">
        <v>76.099207083845954</v>
      </c>
      <c r="Y26" s="684">
        <v>56.970370415329981</v>
      </c>
      <c r="Z26" s="684">
        <v>56.760028007134771</v>
      </c>
      <c r="AA26" s="684">
        <v>56.760028007134771</v>
      </c>
      <c r="AB26" s="684">
        <v>36.60516810448366</v>
      </c>
      <c r="AC26" s="684">
        <v>14.321376981001302</v>
      </c>
      <c r="AD26" s="684">
        <v>14.320119537930438</v>
      </c>
      <c r="AE26" s="684">
        <v>14.320119537930438</v>
      </c>
      <c r="AF26" s="684">
        <v>14.074375709263194</v>
      </c>
      <c r="AG26" s="684">
        <v>14.074375709263194</v>
      </c>
      <c r="AH26" s="684">
        <v>13.724688768257412</v>
      </c>
      <c r="AI26" s="684">
        <v>3.850882936684084</v>
      </c>
      <c r="AJ26" s="684">
        <v>3.850882936684084</v>
      </c>
      <c r="AK26" s="684">
        <v>3.850882936684084</v>
      </c>
      <c r="AL26" s="684">
        <v>3.850882936684084</v>
      </c>
      <c r="AM26" s="684">
        <v>0</v>
      </c>
      <c r="AN26" s="684">
        <v>0</v>
      </c>
      <c r="AO26" s="684">
        <v>0</v>
      </c>
      <c r="AP26" s="684">
        <v>0</v>
      </c>
      <c r="AQ26" s="684">
        <v>0</v>
      </c>
      <c r="AR26" s="684">
        <v>0</v>
      </c>
      <c r="AS26" s="684">
        <v>0</v>
      </c>
      <c r="AT26" s="684">
        <v>0</v>
      </c>
      <c r="AU26" s="684">
        <v>0</v>
      </c>
      <c r="AV26" s="683"/>
      <c r="AW26" s="684">
        <v>0</v>
      </c>
      <c r="AX26" s="684">
        <v>1777858.0110868521</v>
      </c>
      <c r="AY26" s="684">
        <v>1777858.0110868521</v>
      </c>
      <c r="AZ26" s="684">
        <v>1777858.0110868521</v>
      </c>
      <c r="BA26" s="684">
        <v>1777858.0110868521</v>
      </c>
      <c r="BB26" s="684">
        <v>1598181.2525456224</v>
      </c>
      <c r="BC26" s="684">
        <v>1299549.6331963514</v>
      </c>
      <c r="BD26" s="684">
        <v>886426.13618437818</v>
      </c>
      <c r="BE26" s="684">
        <v>884583.53668858798</v>
      </c>
      <c r="BF26" s="684">
        <v>884583.53668858798</v>
      </c>
      <c r="BG26" s="684">
        <v>449301.12254815624</v>
      </c>
      <c r="BH26" s="684">
        <v>333440.03745082178</v>
      </c>
      <c r="BI26" s="684">
        <v>323077.26807698485</v>
      </c>
      <c r="BJ26" s="684">
        <v>323077.26807698485</v>
      </c>
      <c r="BK26" s="684">
        <v>300521.66496091691</v>
      </c>
      <c r="BL26" s="684">
        <v>300521.66496091691</v>
      </c>
      <c r="BM26" s="684">
        <v>296410.67659256374</v>
      </c>
      <c r="BN26" s="684">
        <v>83167.118469107154</v>
      </c>
      <c r="BO26" s="684">
        <v>83167.118469107154</v>
      </c>
      <c r="BP26" s="684">
        <v>83167.118469107154</v>
      </c>
      <c r="BQ26" s="684">
        <v>83167.118469107154</v>
      </c>
      <c r="BR26" s="684">
        <v>0</v>
      </c>
      <c r="BS26" s="684">
        <v>0</v>
      </c>
      <c r="BT26" s="684">
        <v>0</v>
      </c>
      <c r="BU26" s="684">
        <v>0</v>
      </c>
      <c r="BV26" s="684">
        <v>0</v>
      </c>
      <c r="BW26" s="684">
        <v>0</v>
      </c>
      <c r="BX26" s="684">
        <v>0</v>
      </c>
      <c r="BY26" s="684">
        <v>0</v>
      </c>
      <c r="BZ26" s="684">
        <v>0</v>
      </c>
      <c r="CA26" s="698"/>
    </row>
    <row r="27" spans="2:79" s="686" customFormat="1" ht="10.199999999999999">
      <c r="B27" s="682">
        <v>4</v>
      </c>
      <c r="C27" s="683" t="s">
        <v>658</v>
      </c>
      <c r="D27" s="683" t="s">
        <v>659</v>
      </c>
      <c r="E27" s="683" t="s">
        <v>4</v>
      </c>
      <c r="F27" s="683" t="s">
        <v>660</v>
      </c>
      <c r="G27" s="683" t="s">
        <v>29</v>
      </c>
      <c r="H27" s="683" t="s">
        <v>661</v>
      </c>
      <c r="I27" s="683">
        <v>2012</v>
      </c>
      <c r="J27" s="683"/>
      <c r="K27" s="683" t="s">
        <v>685</v>
      </c>
      <c r="L27" s="683"/>
      <c r="M27" s="683" t="s">
        <v>665</v>
      </c>
      <c r="N27" s="697">
        <v>2050.6399295120673</v>
      </c>
      <c r="O27" s="697">
        <v>20.343365634385062</v>
      </c>
      <c r="P27" s="697">
        <v>92817.362415539537</v>
      </c>
      <c r="Q27" s="683"/>
      <c r="R27" s="684">
        <v>0</v>
      </c>
      <c r="S27" s="684">
        <v>15.295763634875984</v>
      </c>
      <c r="T27" s="684">
        <v>15.295763634875984</v>
      </c>
      <c r="U27" s="684">
        <v>15.295763634875984</v>
      </c>
      <c r="V27" s="684">
        <v>15.295763634875984</v>
      </c>
      <c r="W27" s="684">
        <v>15.231196918425606</v>
      </c>
      <c r="X27" s="684">
        <v>15.231196918425606</v>
      </c>
      <c r="Y27" s="684">
        <v>12.991422342451488</v>
      </c>
      <c r="Z27" s="684">
        <v>12.964299242447368</v>
      </c>
      <c r="AA27" s="684">
        <v>12.964299242447368</v>
      </c>
      <c r="AB27" s="684">
        <v>12.964299242447368</v>
      </c>
      <c r="AC27" s="684">
        <v>0.23847424498221739</v>
      </c>
      <c r="AD27" s="684">
        <v>0.23831001126482604</v>
      </c>
      <c r="AE27" s="684">
        <v>0.23831001126482604</v>
      </c>
      <c r="AF27" s="684">
        <v>0.22972868094194121</v>
      </c>
      <c r="AG27" s="684">
        <v>0.22972868094194121</v>
      </c>
      <c r="AH27" s="684">
        <v>0.21458475829995852</v>
      </c>
      <c r="AI27" s="684">
        <v>0</v>
      </c>
      <c r="AJ27" s="684">
        <v>0</v>
      </c>
      <c r="AK27" s="684">
        <v>0</v>
      </c>
      <c r="AL27" s="684">
        <v>0</v>
      </c>
      <c r="AM27" s="684">
        <v>0</v>
      </c>
      <c r="AN27" s="684">
        <v>0</v>
      </c>
      <c r="AO27" s="684">
        <v>0</v>
      </c>
      <c r="AP27" s="684">
        <v>0</v>
      </c>
      <c r="AQ27" s="684">
        <v>0</v>
      </c>
      <c r="AR27" s="684">
        <v>0</v>
      </c>
      <c r="AS27" s="684">
        <v>0</v>
      </c>
      <c r="AT27" s="684">
        <v>0</v>
      </c>
      <c r="AU27" s="684">
        <v>0</v>
      </c>
      <c r="AV27" s="683"/>
      <c r="AW27" s="684">
        <v>0</v>
      </c>
      <c r="AX27" s="684">
        <v>92817.362415539537</v>
      </c>
      <c r="AY27" s="684">
        <v>92817.362415539537</v>
      </c>
      <c r="AZ27" s="684">
        <v>92817.362415539537</v>
      </c>
      <c r="BA27" s="684">
        <v>92817.362415539537</v>
      </c>
      <c r="BB27" s="684">
        <v>91422.921752325405</v>
      </c>
      <c r="BC27" s="684">
        <v>91422.921752325405</v>
      </c>
      <c r="BD27" s="684">
        <v>43050.743068407282</v>
      </c>
      <c r="BE27" s="684">
        <v>42813.144712371199</v>
      </c>
      <c r="BF27" s="684">
        <v>42813.144712371199</v>
      </c>
      <c r="BG27" s="684">
        <v>42813.144712371199</v>
      </c>
      <c r="BH27" s="684">
        <v>6953.5109625009891</v>
      </c>
      <c r="BI27" s="684">
        <v>5600.0372536963141</v>
      </c>
      <c r="BJ27" s="684">
        <v>5600.0372536963141</v>
      </c>
      <c r="BK27" s="684">
        <v>4812.3996474109499</v>
      </c>
      <c r="BL27" s="684">
        <v>4812.3996474109499</v>
      </c>
      <c r="BM27" s="684">
        <v>4634.3647180728212</v>
      </c>
      <c r="BN27" s="684">
        <v>0</v>
      </c>
      <c r="BO27" s="684">
        <v>0</v>
      </c>
      <c r="BP27" s="684">
        <v>0</v>
      </c>
      <c r="BQ27" s="684">
        <v>0</v>
      </c>
      <c r="BR27" s="684">
        <v>0</v>
      </c>
      <c r="BS27" s="684">
        <v>0</v>
      </c>
      <c r="BT27" s="684">
        <v>0</v>
      </c>
      <c r="BU27" s="684">
        <v>0</v>
      </c>
      <c r="BV27" s="684">
        <v>0</v>
      </c>
      <c r="BW27" s="684">
        <v>0</v>
      </c>
      <c r="BX27" s="684">
        <v>0</v>
      </c>
      <c r="BY27" s="684">
        <v>0</v>
      </c>
      <c r="BZ27" s="684">
        <v>0</v>
      </c>
      <c r="CA27" s="698"/>
    </row>
    <row r="28" spans="2:79" s="686" customFormat="1" ht="10.199999999999999">
      <c r="B28" s="682">
        <v>5</v>
      </c>
      <c r="C28" s="683" t="s">
        <v>658</v>
      </c>
      <c r="D28" s="683" t="s">
        <v>659</v>
      </c>
      <c r="E28" s="683" t="s">
        <v>3</v>
      </c>
      <c r="F28" s="683" t="s">
        <v>660</v>
      </c>
      <c r="G28" s="683" t="s">
        <v>29</v>
      </c>
      <c r="H28" s="683" t="s">
        <v>661</v>
      </c>
      <c r="I28" s="683">
        <v>2012</v>
      </c>
      <c r="J28" s="683"/>
      <c r="K28" s="683" t="s">
        <v>685</v>
      </c>
      <c r="L28" s="683"/>
      <c r="M28" s="683" t="s">
        <v>666</v>
      </c>
      <c r="N28" s="697">
        <v>7614.342490709756</v>
      </c>
      <c r="O28" s="697">
        <v>2174.8413016386462</v>
      </c>
      <c r="P28" s="697">
        <v>6628986.8703379892</v>
      </c>
      <c r="Q28" s="683"/>
      <c r="R28" s="684">
        <v>0</v>
      </c>
      <c r="S28" s="684">
        <v>1635.2190237884558</v>
      </c>
      <c r="T28" s="684">
        <v>1635.2190237884558</v>
      </c>
      <c r="U28" s="684">
        <v>1635.2190237884558</v>
      </c>
      <c r="V28" s="684">
        <v>1635.2190237884558</v>
      </c>
      <c r="W28" s="684">
        <v>1635.2190237884558</v>
      </c>
      <c r="X28" s="684">
        <v>1635.2190237884558</v>
      </c>
      <c r="Y28" s="684">
        <v>1635.2190237884558</v>
      </c>
      <c r="Z28" s="684">
        <v>1635.2190237884558</v>
      </c>
      <c r="AA28" s="684">
        <v>1635.2190237884558</v>
      </c>
      <c r="AB28" s="684">
        <v>1635.2190237884558</v>
      </c>
      <c r="AC28" s="684">
        <v>1635.2190237884558</v>
      </c>
      <c r="AD28" s="684">
        <v>1635.2190237884558</v>
      </c>
      <c r="AE28" s="684">
        <v>1635.2190237884558</v>
      </c>
      <c r="AF28" s="684">
        <v>1635.2190237884558</v>
      </c>
      <c r="AG28" s="684">
        <v>1635.2190237884558</v>
      </c>
      <c r="AH28" s="684">
        <v>1635.2190237884558</v>
      </c>
      <c r="AI28" s="684">
        <v>1635.2190237884558</v>
      </c>
      <c r="AJ28" s="684">
        <v>1635.2190237884558</v>
      </c>
      <c r="AK28" s="684">
        <v>1253.6191586620789</v>
      </c>
      <c r="AL28" s="684">
        <v>0</v>
      </c>
      <c r="AM28" s="684">
        <v>0</v>
      </c>
      <c r="AN28" s="684">
        <v>0</v>
      </c>
      <c r="AO28" s="684">
        <v>0</v>
      </c>
      <c r="AP28" s="684">
        <v>0</v>
      </c>
      <c r="AQ28" s="684">
        <v>0</v>
      </c>
      <c r="AR28" s="684">
        <v>0</v>
      </c>
      <c r="AS28" s="684">
        <v>0</v>
      </c>
      <c r="AT28" s="684">
        <v>0</v>
      </c>
      <c r="AU28" s="684">
        <v>0</v>
      </c>
      <c r="AV28" s="683"/>
      <c r="AW28" s="684">
        <v>0</v>
      </c>
      <c r="AX28" s="684">
        <v>2761284.784741634</v>
      </c>
      <c r="AY28" s="684">
        <v>2761284.784741634</v>
      </c>
      <c r="AZ28" s="684">
        <v>2761284.784741634</v>
      </c>
      <c r="BA28" s="684">
        <v>2761284.784741634</v>
      </c>
      <c r="BB28" s="684">
        <v>2761284.784741634</v>
      </c>
      <c r="BC28" s="684">
        <v>2761284.784741634</v>
      </c>
      <c r="BD28" s="684">
        <v>2761284.784741634</v>
      </c>
      <c r="BE28" s="684">
        <v>2761284.784741634</v>
      </c>
      <c r="BF28" s="684">
        <v>2761284.784741634</v>
      </c>
      <c r="BG28" s="684">
        <v>2761284.784741634</v>
      </c>
      <c r="BH28" s="684">
        <v>2761284.784741634</v>
      </c>
      <c r="BI28" s="684">
        <v>2761284.784741634</v>
      </c>
      <c r="BJ28" s="684">
        <v>2761284.784741634</v>
      </c>
      <c r="BK28" s="684">
        <v>2761284.784741634</v>
      </c>
      <c r="BL28" s="684">
        <v>2761284.784741634</v>
      </c>
      <c r="BM28" s="684">
        <v>2761284.784741634</v>
      </c>
      <c r="BN28" s="684">
        <v>2761284.784741634</v>
      </c>
      <c r="BO28" s="684">
        <v>2761284.784741634</v>
      </c>
      <c r="BP28" s="684">
        <v>2420037.4185587289</v>
      </c>
      <c r="BQ28" s="684">
        <v>0</v>
      </c>
      <c r="BR28" s="684">
        <v>0</v>
      </c>
      <c r="BS28" s="684">
        <v>0</v>
      </c>
      <c r="BT28" s="684">
        <v>0</v>
      </c>
      <c r="BU28" s="684">
        <v>0</v>
      </c>
      <c r="BV28" s="684">
        <v>0</v>
      </c>
      <c r="BW28" s="684">
        <v>0</v>
      </c>
      <c r="BX28" s="684">
        <v>0</v>
      </c>
      <c r="BY28" s="684">
        <v>0</v>
      </c>
      <c r="BZ28" s="684">
        <v>0</v>
      </c>
      <c r="CA28" s="698"/>
    </row>
    <row r="29" spans="2:79" s="686" customFormat="1" ht="10.199999999999999">
      <c r="B29" s="682">
        <v>6</v>
      </c>
      <c r="C29" s="683" t="s">
        <v>658</v>
      </c>
      <c r="D29" s="683" t="s">
        <v>659</v>
      </c>
      <c r="E29" s="683" t="s">
        <v>42</v>
      </c>
      <c r="F29" s="683" t="s">
        <v>660</v>
      </c>
      <c r="G29" s="683" t="s">
        <v>29</v>
      </c>
      <c r="H29" s="683" t="s">
        <v>667</v>
      </c>
      <c r="I29" s="683">
        <v>2012</v>
      </c>
      <c r="J29" s="683"/>
      <c r="K29" s="683" t="s">
        <v>685</v>
      </c>
      <c r="L29" s="683"/>
      <c r="M29" s="683" t="s">
        <v>669</v>
      </c>
      <c r="N29" s="697">
        <v>7780</v>
      </c>
      <c r="O29" s="697">
        <v>5150.602256016</v>
      </c>
      <c r="P29" s="697">
        <v>28586.750249000001</v>
      </c>
      <c r="Q29" s="683"/>
      <c r="R29" s="684">
        <v>0</v>
      </c>
      <c r="S29" s="684">
        <v>3872.6332751999998</v>
      </c>
      <c r="T29" s="684">
        <v>0</v>
      </c>
      <c r="U29" s="684">
        <v>0</v>
      </c>
      <c r="V29" s="684">
        <v>0</v>
      </c>
      <c r="W29" s="684">
        <v>0</v>
      </c>
      <c r="X29" s="684">
        <v>0</v>
      </c>
      <c r="Y29" s="684">
        <v>0</v>
      </c>
      <c r="Z29" s="684">
        <v>0</v>
      </c>
      <c r="AA29" s="684">
        <v>0</v>
      </c>
      <c r="AB29" s="684">
        <v>0</v>
      </c>
      <c r="AC29" s="684">
        <v>0</v>
      </c>
      <c r="AD29" s="684">
        <v>0</v>
      </c>
      <c r="AE29" s="684">
        <v>0</v>
      </c>
      <c r="AF29" s="684">
        <v>0</v>
      </c>
      <c r="AG29" s="684">
        <v>0</v>
      </c>
      <c r="AH29" s="684">
        <v>0</v>
      </c>
      <c r="AI29" s="684">
        <v>0</v>
      </c>
      <c r="AJ29" s="684">
        <v>0</v>
      </c>
      <c r="AK29" s="684">
        <v>0</v>
      </c>
      <c r="AL29" s="684">
        <v>0</v>
      </c>
      <c r="AM29" s="684">
        <v>0</v>
      </c>
      <c r="AN29" s="684">
        <v>0</v>
      </c>
      <c r="AO29" s="684">
        <v>0</v>
      </c>
      <c r="AP29" s="684">
        <v>0</v>
      </c>
      <c r="AQ29" s="684">
        <v>0</v>
      </c>
      <c r="AR29" s="684">
        <v>0</v>
      </c>
      <c r="AS29" s="684">
        <v>0</v>
      </c>
      <c r="AT29" s="684">
        <v>0</v>
      </c>
      <c r="AU29" s="684">
        <v>0</v>
      </c>
      <c r="AV29" s="683"/>
      <c r="AW29" s="684">
        <v>0</v>
      </c>
      <c r="AX29" s="684">
        <v>28586.750249000001</v>
      </c>
      <c r="AY29" s="684">
        <v>0</v>
      </c>
      <c r="AZ29" s="684">
        <v>0</v>
      </c>
      <c r="BA29" s="684">
        <v>0</v>
      </c>
      <c r="BB29" s="684">
        <v>0</v>
      </c>
      <c r="BC29" s="684">
        <v>0</v>
      </c>
      <c r="BD29" s="684">
        <v>0</v>
      </c>
      <c r="BE29" s="684">
        <v>0</v>
      </c>
      <c r="BF29" s="684">
        <v>0</v>
      </c>
      <c r="BG29" s="684">
        <v>0</v>
      </c>
      <c r="BH29" s="684">
        <v>0</v>
      </c>
      <c r="BI29" s="684">
        <v>0</v>
      </c>
      <c r="BJ29" s="684">
        <v>0</v>
      </c>
      <c r="BK29" s="684">
        <v>0</v>
      </c>
      <c r="BL29" s="684">
        <v>0</v>
      </c>
      <c r="BM29" s="684">
        <v>0</v>
      </c>
      <c r="BN29" s="684">
        <v>0</v>
      </c>
      <c r="BO29" s="684">
        <v>0</v>
      </c>
      <c r="BP29" s="684">
        <v>0</v>
      </c>
      <c r="BQ29" s="684">
        <v>0</v>
      </c>
      <c r="BR29" s="684">
        <v>0</v>
      </c>
      <c r="BS29" s="684">
        <v>0</v>
      </c>
      <c r="BT29" s="684">
        <v>0</v>
      </c>
      <c r="BU29" s="684">
        <v>0</v>
      </c>
      <c r="BV29" s="684">
        <v>0</v>
      </c>
      <c r="BW29" s="684">
        <v>0</v>
      </c>
      <c r="BX29" s="684">
        <v>0</v>
      </c>
      <c r="BY29" s="684">
        <v>0</v>
      </c>
      <c r="BZ29" s="684">
        <v>0</v>
      </c>
      <c r="CA29" s="698"/>
    </row>
    <row r="30" spans="2:79" s="686" customFormat="1" ht="10.199999999999999">
      <c r="B30" s="682">
        <v>7</v>
      </c>
      <c r="C30" s="683" t="s">
        <v>658</v>
      </c>
      <c r="D30" s="683" t="s">
        <v>671</v>
      </c>
      <c r="E30" s="683" t="s">
        <v>21</v>
      </c>
      <c r="F30" s="683" t="s">
        <v>660</v>
      </c>
      <c r="G30" s="683" t="s">
        <v>684</v>
      </c>
      <c r="H30" s="683" t="s">
        <v>661</v>
      </c>
      <c r="I30" s="683">
        <v>2012</v>
      </c>
      <c r="J30" s="683"/>
      <c r="K30" s="683" t="s">
        <v>685</v>
      </c>
      <c r="L30" s="683" t="s">
        <v>663</v>
      </c>
      <c r="M30" s="683" t="s">
        <v>677</v>
      </c>
      <c r="N30" s="697">
        <v>1628</v>
      </c>
      <c r="O30" s="697">
        <v>129.30564460569386</v>
      </c>
      <c r="P30" s="697">
        <v>235123.2189540792</v>
      </c>
      <c r="Q30" s="683"/>
      <c r="R30" s="684">
        <v>0</v>
      </c>
      <c r="S30" s="684">
        <v>1437.0705927699516</v>
      </c>
      <c r="T30" s="684">
        <v>1434.9755266768884</v>
      </c>
      <c r="U30" s="684">
        <v>1234.0808494956405</v>
      </c>
      <c r="V30" s="684">
        <v>946.67636798902879</v>
      </c>
      <c r="W30" s="684">
        <v>946.43374257492326</v>
      </c>
      <c r="X30" s="684">
        <v>244.02128103761575</v>
      </c>
      <c r="Y30" s="684">
        <v>244.02128103761575</v>
      </c>
      <c r="Z30" s="684">
        <v>234.63127046613783</v>
      </c>
      <c r="AA30" s="684">
        <v>234.63127046613783</v>
      </c>
      <c r="AB30" s="684">
        <v>234.63127046613783</v>
      </c>
      <c r="AC30" s="684">
        <v>218.78251448533041</v>
      </c>
      <c r="AD30" s="684">
        <v>218.78251448533041</v>
      </c>
      <c r="AE30" s="684">
        <v>14.716110600267019</v>
      </c>
      <c r="AF30" s="684">
        <v>14.716110600267019</v>
      </c>
      <c r="AG30" s="684">
        <v>14.716110600267019</v>
      </c>
      <c r="AH30" s="684">
        <v>0</v>
      </c>
      <c r="AI30" s="684">
        <v>0</v>
      </c>
      <c r="AJ30" s="684">
        <v>0</v>
      </c>
      <c r="AK30" s="684">
        <v>0</v>
      </c>
      <c r="AL30" s="684">
        <v>0</v>
      </c>
      <c r="AM30" s="684">
        <v>0</v>
      </c>
      <c r="AN30" s="684">
        <v>0</v>
      </c>
      <c r="AO30" s="684">
        <v>0</v>
      </c>
      <c r="AP30" s="684">
        <v>0</v>
      </c>
      <c r="AQ30" s="684">
        <v>0</v>
      </c>
      <c r="AR30" s="684">
        <v>0</v>
      </c>
      <c r="AS30" s="684">
        <v>0</v>
      </c>
      <c r="AT30" s="684">
        <v>0</v>
      </c>
      <c r="AU30" s="684">
        <v>0</v>
      </c>
      <c r="AV30" s="683"/>
      <c r="AW30" s="684">
        <v>0</v>
      </c>
      <c r="AX30" s="684">
        <v>5424342.6788559761</v>
      </c>
      <c r="AY30" s="684">
        <v>5417193.6407249169</v>
      </c>
      <c r="AZ30" s="684">
        <v>4573454.4394884557</v>
      </c>
      <c r="BA30" s="684">
        <v>3341962.2566060103</v>
      </c>
      <c r="BB30" s="684">
        <v>3340837.4798673992</v>
      </c>
      <c r="BC30" s="684">
        <v>891386.27729651832</v>
      </c>
      <c r="BD30" s="684">
        <v>891386.27729651832</v>
      </c>
      <c r="BE30" s="684">
        <v>882009.22274148068</v>
      </c>
      <c r="BF30" s="684">
        <v>882009.22274148068</v>
      </c>
      <c r="BG30" s="684">
        <v>882009.22274148068</v>
      </c>
      <c r="BH30" s="684">
        <v>726932.59690633812</v>
      </c>
      <c r="BI30" s="684">
        <v>726932.59690633812</v>
      </c>
      <c r="BJ30" s="684">
        <v>14695.805812595327</v>
      </c>
      <c r="BK30" s="684">
        <v>14695.805812595327</v>
      </c>
      <c r="BL30" s="684">
        <v>14695.805812595327</v>
      </c>
      <c r="BM30" s="684">
        <v>0</v>
      </c>
      <c r="BN30" s="684">
        <v>0</v>
      </c>
      <c r="BO30" s="684">
        <v>0</v>
      </c>
      <c r="BP30" s="684">
        <v>0</v>
      </c>
      <c r="BQ30" s="684">
        <v>0</v>
      </c>
      <c r="BR30" s="684">
        <v>0</v>
      </c>
      <c r="BS30" s="684">
        <v>0</v>
      </c>
      <c r="BT30" s="684">
        <v>0</v>
      </c>
      <c r="BU30" s="684">
        <v>0</v>
      </c>
      <c r="BV30" s="684">
        <v>0</v>
      </c>
      <c r="BW30" s="684">
        <v>0</v>
      </c>
      <c r="BX30" s="684">
        <v>0</v>
      </c>
      <c r="BY30" s="684">
        <v>0</v>
      </c>
      <c r="BZ30" s="684">
        <v>0</v>
      </c>
      <c r="CA30" s="698"/>
    </row>
    <row r="31" spans="2:79" s="686" customFormat="1" ht="10.199999999999999">
      <c r="B31" s="682">
        <v>8</v>
      </c>
      <c r="C31" s="683" t="s">
        <v>658</v>
      </c>
      <c r="D31" s="683" t="s">
        <v>671</v>
      </c>
      <c r="E31" s="683" t="s">
        <v>22</v>
      </c>
      <c r="F31" s="683" t="s">
        <v>660</v>
      </c>
      <c r="G31" s="683" t="s">
        <v>684</v>
      </c>
      <c r="H31" s="683" t="s">
        <v>661</v>
      </c>
      <c r="I31" s="683">
        <v>2012</v>
      </c>
      <c r="J31" s="683"/>
      <c r="K31" s="683" t="s">
        <v>685</v>
      </c>
      <c r="L31" s="683"/>
      <c r="M31" s="683" t="s">
        <v>677</v>
      </c>
      <c r="N31" s="697">
        <v>388</v>
      </c>
      <c r="O31" s="697">
        <v>6237.4573515019374</v>
      </c>
      <c r="P31" s="697">
        <v>34359747.780379757</v>
      </c>
      <c r="Q31" s="683"/>
      <c r="R31" s="684">
        <v>0</v>
      </c>
      <c r="S31" s="684">
        <v>4689.817557520254</v>
      </c>
      <c r="T31" s="684">
        <v>4669.6367558809488</v>
      </c>
      <c r="U31" s="684">
        <v>4661.9739999941048</v>
      </c>
      <c r="V31" s="684">
        <v>4590.8220435100502</v>
      </c>
      <c r="W31" s="684">
        <v>4590.8220435100502</v>
      </c>
      <c r="X31" s="684">
        <v>4349.0322927641473</v>
      </c>
      <c r="Y31" s="684">
        <v>4254.2341479961606</v>
      </c>
      <c r="Z31" s="684">
        <v>4254.2341479961606</v>
      </c>
      <c r="AA31" s="684">
        <v>4008.7000171507652</v>
      </c>
      <c r="AB31" s="684">
        <v>2730.3586248457527</v>
      </c>
      <c r="AC31" s="684">
        <v>2629.8942401233394</v>
      </c>
      <c r="AD31" s="684">
        <v>2629.8942401233394</v>
      </c>
      <c r="AE31" s="684">
        <v>980.63699897953097</v>
      </c>
      <c r="AF31" s="684">
        <v>937.66519196782644</v>
      </c>
      <c r="AG31" s="684">
        <v>937.66519196782644</v>
      </c>
      <c r="AH31" s="684">
        <v>222.5256819689165</v>
      </c>
      <c r="AI31" s="684">
        <v>155.27290336872233</v>
      </c>
      <c r="AJ31" s="684">
        <v>155.27290336872233</v>
      </c>
      <c r="AK31" s="684">
        <v>155.27290336872233</v>
      </c>
      <c r="AL31" s="684">
        <v>155.27290336872233</v>
      </c>
      <c r="AM31" s="684">
        <v>0</v>
      </c>
      <c r="AN31" s="684">
        <v>0</v>
      </c>
      <c r="AO31" s="684">
        <v>0</v>
      </c>
      <c r="AP31" s="684">
        <v>0</v>
      </c>
      <c r="AQ31" s="684">
        <v>0</v>
      </c>
      <c r="AR31" s="684">
        <v>0</v>
      </c>
      <c r="AS31" s="684">
        <v>0</v>
      </c>
      <c r="AT31" s="684">
        <v>0</v>
      </c>
      <c r="AU31" s="684">
        <v>0</v>
      </c>
      <c r="AV31" s="683"/>
      <c r="AW31" s="684">
        <v>0</v>
      </c>
      <c r="AX31" s="684">
        <v>25834396.827353202</v>
      </c>
      <c r="AY31" s="684">
        <v>25767976.165304456</v>
      </c>
      <c r="AZ31" s="684">
        <v>25742596.784025948</v>
      </c>
      <c r="BA31" s="684">
        <v>25509177.367360171</v>
      </c>
      <c r="BB31" s="684">
        <v>25509177.367360171</v>
      </c>
      <c r="BC31" s="684">
        <v>24717523.591794766</v>
      </c>
      <c r="BD31" s="684">
        <v>24157030.4259996</v>
      </c>
      <c r="BE31" s="684">
        <v>24157030.4259996</v>
      </c>
      <c r="BF31" s="684">
        <v>23087410.557311624</v>
      </c>
      <c r="BG31" s="684">
        <v>15754901.74809199</v>
      </c>
      <c r="BH31" s="684">
        <v>14199021.062035101</v>
      </c>
      <c r="BI31" s="684">
        <v>14131085.252128275</v>
      </c>
      <c r="BJ31" s="684">
        <v>4337256.1555195851</v>
      </c>
      <c r="BK31" s="684">
        <v>4196413.4814207572</v>
      </c>
      <c r="BL31" s="684">
        <v>4196413.4814207572</v>
      </c>
      <c r="BM31" s="684">
        <v>646031.52451381437</v>
      </c>
      <c r="BN31" s="684">
        <v>460511.571788072</v>
      </c>
      <c r="BO31" s="684">
        <v>460511.571788072</v>
      </c>
      <c r="BP31" s="684">
        <v>460511.571788072</v>
      </c>
      <c r="BQ31" s="684">
        <v>460511.571788072</v>
      </c>
      <c r="BR31" s="684">
        <v>0</v>
      </c>
      <c r="BS31" s="684">
        <v>0</v>
      </c>
      <c r="BT31" s="684">
        <v>0</v>
      </c>
      <c r="BU31" s="684">
        <v>0</v>
      </c>
      <c r="BV31" s="684">
        <v>0</v>
      </c>
      <c r="BW31" s="684">
        <v>0</v>
      </c>
      <c r="BX31" s="684">
        <v>0</v>
      </c>
      <c r="BY31" s="684">
        <v>0</v>
      </c>
      <c r="BZ31" s="684">
        <v>0</v>
      </c>
      <c r="CA31" s="698"/>
    </row>
    <row r="32" spans="2:79" s="686" customFormat="1" ht="16.5" customHeight="1">
      <c r="B32" s="682">
        <v>9</v>
      </c>
      <c r="C32" s="683" t="s">
        <v>658</v>
      </c>
      <c r="D32" s="683" t="s">
        <v>671</v>
      </c>
      <c r="E32" s="683" t="s">
        <v>20</v>
      </c>
      <c r="F32" s="683" t="s">
        <v>660</v>
      </c>
      <c r="G32" s="683" t="s">
        <v>684</v>
      </c>
      <c r="H32" s="683" t="s">
        <v>661</v>
      </c>
      <c r="I32" s="683">
        <v>2012</v>
      </c>
      <c r="J32" s="683"/>
      <c r="K32" s="683" t="s">
        <v>685</v>
      </c>
      <c r="L32" s="683"/>
      <c r="M32" s="683" t="s">
        <v>679</v>
      </c>
      <c r="N32" s="697">
        <v>10</v>
      </c>
      <c r="O32" s="697">
        <v>68.856422573211617</v>
      </c>
      <c r="P32" s="697">
        <v>40068.346351579668</v>
      </c>
      <c r="Q32" s="683"/>
      <c r="R32" s="684">
        <v>0</v>
      </c>
      <c r="S32" s="684">
        <v>51.771746295647823</v>
      </c>
      <c r="T32" s="684">
        <v>51.771746295647823</v>
      </c>
      <c r="U32" s="684">
        <v>51.771746295647823</v>
      </c>
      <c r="V32" s="684">
        <v>51.771746295647823</v>
      </c>
      <c r="W32" s="684">
        <v>0</v>
      </c>
      <c r="X32" s="684">
        <v>0</v>
      </c>
      <c r="Y32" s="684">
        <v>0</v>
      </c>
      <c r="Z32" s="684">
        <v>0</v>
      </c>
      <c r="AA32" s="684">
        <v>0</v>
      </c>
      <c r="AB32" s="684">
        <v>0</v>
      </c>
      <c r="AC32" s="684">
        <v>0</v>
      </c>
      <c r="AD32" s="684">
        <v>0</v>
      </c>
      <c r="AE32" s="684">
        <v>0</v>
      </c>
      <c r="AF32" s="684">
        <v>0</v>
      </c>
      <c r="AG32" s="684">
        <v>0</v>
      </c>
      <c r="AH32" s="684">
        <v>0</v>
      </c>
      <c r="AI32" s="684">
        <v>0</v>
      </c>
      <c r="AJ32" s="684">
        <v>0</v>
      </c>
      <c r="AK32" s="684">
        <v>0</v>
      </c>
      <c r="AL32" s="684">
        <v>0</v>
      </c>
      <c r="AM32" s="684">
        <v>0</v>
      </c>
      <c r="AN32" s="684">
        <v>0</v>
      </c>
      <c r="AO32" s="684">
        <v>0</v>
      </c>
      <c r="AP32" s="684">
        <v>0</v>
      </c>
      <c r="AQ32" s="684">
        <v>0</v>
      </c>
      <c r="AR32" s="684">
        <v>0</v>
      </c>
      <c r="AS32" s="684">
        <v>0</v>
      </c>
      <c r="AT32" s="684">
        <v>0</v>
      </c>
      <c r="AU32" s="684">
        <v>0</v>
      </c>
      <c r="AV32" s="683"/>
      <c r="AW32" s="684">
        <v>0</v>
      </c>
      <c r="AX32" s="684">
        <v>251762.54462563081</v>
      </c>
      <c r="AY32" s="684">
        <v>251762.54462563081</v>
      </c>
      <c r="AZ32" s="684">
        <v>251762.54462563081</v>
      </c>
      <c r="BA32" s="684">
        <v>251762.54462563081</v>
      </c>
      <c r="BB32" s="684">
        <v>0</v>
      </c>
      <c r="BC32" s="684">
        <v>0</v>
      </c>
      <c r="BD32" s="684">
        <v>0</v>
      </c>
      <c r="BE32" s="684">
        <v>0</v>
      </c>
      <c r="BF32" s="684">
        <v>0</v>
      </c>
      <c r="BG32" s="684">
        <v>0</v>
      </c>
      <c r="BH32" s="684">
        <v>0</v>
      </c>
      <c r="BI32" s="684">
        <v>0</v>
      </c>
      <c r="BJ32" s="684">
        <v>0</v>
      </c>
      <c r="BK32" s="684">
        <v>0</v>
      </c>
      <c r="BL32" s="684">
        <v>0</v>
      </c>
      <c r="BM32" s="684">
        <v>0</v>
      </c>
      <c r="BN32" s="684">
        <v>0</v>
      </c>
      <c r="BO32" s="684">
        <v>0</v>
      </c>
      <c r="BP32" s="684">
        <v>0</v>
      </c>
      <c r="BQ32" s="684">
        <v>0</v>
      </c>
      <c r="BR32" s="684">
        <v>0</v>
      </c>
      <c r="BS32" s="684">
        <v>0</v>
      </c>
      <c r="BT32" s="684">
        <v>0</v>
      </c>
      <c r="BU32" s="684">
        <v>0</v>
      </c>
      <c r="BV32" s="684">
        <v>0</v>
      </c>
      <c r="BW32" s="684">
        <v>0</v>
      </c>
      <c r="BX32" s="684">
        <v>0</v>
      </c>
      <c r="BY32" s="684">
        <v>0</v>
      </c>
      <c r="BZ32" s="684">
        <v>0</v>
      </c>
      <c r="CA32" s="698"/>
    </row>
    <row r="33" spans="1:79" s="686" customFormat="1" ht="10.199999999999999">
      <c r="B33" s="682">
        <v>10</v>
      </c>
      <c r="C33" s="683" t="s">
        <v>658</v>
      </c>
      <c r="D33" s="683" t="s">
        <v>671</v>
      </c>
      <c r="E33" s="683" t="s">
        <v>674</v>
      </c>
      <c r="F33" s="683" t="s">
        <v>660</v>
      </c>
      <c r="G33" s="683" t="s">
        <v>684</v>
      </c>
      <c r="H33" s="683" t="s">
        <v>667</v>
      </c>
      <c r="I33" s="683">
        <v>2012</v>
      </c>
      <c r="J33" s="683"/>
      <c r="K33" s="683" t="s">
        <v>685</v>
      </c>
      <c r="L33" s="683"/>
      <c r="M33" s="683" t="s">
        <v>676</v>
      </c>
      <c r="N33" s="697">
        <v>11</v>
      </c>
      <c r="O33" s="697">
        <v>1639.0160703000001</v>
      </c>
      <c r="P33" s="697">
        <v>17912.5</v>
      </c>
      <c r="Q33" s="683"/>
      <c r="R33" s="684">
        <v>0</v>
      </c>
      <c r="S33" s="684">
        <v>1232.3429100000001</v>
      </c>
      <c r="T33" s="684">
        <v>0</v>
      </c>
      <c r="U33" s="684">
        <v>0</v>
      </c>
      <c r="V33" s="684">
        <v>0</v>
      </c>
      <c r="W33" s="684">
        <v>0</v>
      </c>
      <c r="X33" s="684">
        <v>0</v>
      </c>
      <c r="Y33" s="684">
        <v>0</v>
      </c>
      <c r="Z33" s="684">
        <v>0</v>
      </c>
      <c r="AA33" s="684">
        <v>0</v>
      </c>
      <c r="AB33" s="684">
        <v>0</v>
      </c>
      <c r="AC33" s="684">
        <v>0</v>
      </c>
      <c r="AD33" s="684">
        <v>0</v>
      </c>
      <c r="AE33" s="684">
        <v>0</v>
      </c>
      <c r="AF33" s="684">
        <v>0</v>
      </c>
      <c r="AG33" s="684">
        <v>0</v>
      </c>
      <c r="AH33" s="684">
        <v>0</v>
      </c>
      <c r="AI33" s="684">
        <v>0</v>
      </c>
      <c r="AJ33" s="684">
        <v>0</v>
      </c>
      <c r="AK33" s="684">
        <v>0</v>
      </c>
      <c r="AL33" s="684">
        <v>0</v>
      </c>
      <c r="AM33" s="684">
        <v>0</v>
      </c>
      <c r="AN33" s="684">
        <v>0</v>
      </c>
      <c r="AO33" s="684">
        <v>0</v>
      </c>
      <c r="AP33" s="684">
        <v>0</v>
      </c>
      <c r="AQ33" s="684">
        <v>0</v>
      </c>
      <c r="AR33" s="684">
        <v>0</v>
      </c>
      <c r="AS33" s="684">
        <v>0</v>
      </c>
      <c r="AT33" s="684">
        <v>0</v>
      </c>
      <c r="AU33" s="684">
        <v>0</v>
      </c>
      <c r="AV33" s="683"/>
      <c r="AW33" s="684">
        <v>0</v>
      </c>
      <c r="AX33" s="684">
        <v>17912.5</v>
      </c>
      <c r="AY33" s="684">
        <v>0</v>
      </c>
      <c r="AZ33" s="684">
        <v>0</v>
      </c>
      <c r="BA33" s="684">
        <v>0</v>
      </c>
      <c r="BB33" s="684">
        <v>0</v>
      </c>
      <c r="BC33" s="684">
        <v>0</v>
      </c>
      <c r="BD33" s="684">
        <v>0</v>
      </c>
      <c r="BE33" s="684">
        <v>0</v>
      </c>
      <c r="BF33" s="684">
        <v>0</v>
      </c>
      <c r="BG33" s="684">
        <v>0</v>
      </c>
      <c r="BH33" s="684">
        <v>0</v>
      </c>
      <c r="BI33" s="684">
        <v>0</v>
      </c>
      <c r="BJ33" s="684">
        <v>0</v>
      </c>
      <c r="BK33" s="684">
        <v>0</v>
      </c>
      <c r="BL33" s="684">
        <v>0</v>
      </c>
      <c r="BM33" s="684">
        <v>0</v>
      </c>
      <c r="BN33" s="684">
        <v>0</v>
      </c>
      <c r="BO33" s="684">
        <v>0</v>
      </c>
      <c r="BP33" s="684">
        <v>0</v>
      </c>
      <c r="BQ33" s="684">
        <v>0</v>
      </c>
      <c r="BR33" s="684">
        <v>0</v>
      </c>
      <c r="BS33" s="684">
        <v>0</v>
      </c>
      <c r="BT33" s="684">
        <v>0</v>
      </c>
      <c r="BU33" s="684">
        <v>0</v>
      </c>
      <c r="BV33" s="684">
        <v>0</v>
      </c>
      <c r="BW33" s="684">
        <v>0</v>
      </c>
      <c r="BX33" s="684">
        <v>0</v>
      </c>
      <c r="BY33" s="684">
        <v>0</v>
      </c>
      <c r="BZ33" s="684">
        <v>0</v>
      </c>
      <c r="CA33" s="698"/>
    </row>
    <row r="34" spans="1:79" s="686" customFormat="1" ht="10.199999999999999">
      <c r="B34" s="682">
        <v>11</v>
      </c>
      <c r="C34" s="683" t="s">
        <v>658</v>
      </c>
      <c r="D34" s="683" t="s">
        <v>686</v>
      </c>
      <c r="E34" s="683" t="s">
        <v>14</v>
      </c>
      <c r="F34" s="683" t="s">
        <v>660</v>
      </c>
      <c r="G34" s="683" t="s">
        <v>29</v>
      </c>
      <c r="H34" s="683" t="s">
        <v>661</v>
      </c>
      <c r="I34" s="683">
        <v>2012</v>
      </c>
      <c r="J34" s="683"/>
      <c r="K34" s="683" t="s">
        <v>685</v>
      </c>
      <c r="L34" s="683"/>
      <c r="M34" s="683" t="s">
        <v>677</v>
      </c>
      <c r="N34" s="697">
        <v>258</v>
      </c>
      <c r="O34" s="697">
        <v>47.716444569551356</v>
      </c>
      <c r="P34" s="811">
        <v>-63074.40057967951</v>
      </c>
      <c r="Q34" s="683"/>
      <c r="R34" s="684">
        <v>0</v>
      </c>
      <c r="S34" s="684">
        <v>35.877025992143871</v>
      </c>
      <c r="T34" s="684">
        <v>34.544499825220534</v>
      </c>
      <c r="U34" s="684">
        <v>34.544499825220534</v>
      </c>
      <c r="V34" s="684">
        <v>34.544499825220534</v>
      </c>
      <c r="W34" s="684">
        <v>34.38185599865389</v>
      </c>
      <c r="X34" s="684">
        <v>34.38185599865389</v>
      </c>
      <c r="Y34" s="684">
        <v>33.5332160196267</v>
      </c>
      <c r="Z34" s="684">
        <v>33.5332160196267</v>
      </c>
      <c r="AA34" s="684">
        <v>26.119961339980375</v>
      </c>
      <c r="AB34" s="684">
        <v>23.729011733084928</v>
      </c>
      <c r="AC34" s="684">
        <v>22.158945769537265</v>
      </c>
      <c r="AD34" s="684">
        <v>22.158945769537265</v>
      </c>
      <c r="AE34" s="684">
        <v>18.107894570101088</v>
      </c>
      <c r="AF34" s="684">
        <v>18.107894570101088</v>
      </c>
      <c r="AG34" s="684">
        <v>10.69380915211514</v>
      </c>
      <c r="AH34" s="684">
        <v>10.096935082226995</v>
      </c>
      <c r="AI34" s="684">
        <v>10.096935082226995</v>
      </c>
      <c r="AJ34" s="684">
        <v>10.096935082226995</v>
      </c>
      <c r="AK34" s="684">
        <v>10.096935082226995</v>
      </c>
      <c r="AL34" s="684">
        <v>10.096935082226995</v>
      </c>
      <c r="AM34" s="684">
        <v>1.2879166379570965</v>
      </c>
      <c r="AN34" s="684">
        <v>0</v>
      </c>
      <c r="AO34" s="684">
        <v>0</v>
      </c>
      <c r="AP34" s="684">
        <v>0</v>
      </c>
      <c r="AQ34" s="684">
        <v>0</v>
      </c>
      <c r="AR34" s="684">
        <v>0</v>
      </c>
      <c r="AS34" s="684">
        <v>0</v>
      </c>
      <c r="AT34" s="684">
        <v>0</v>
      </c>
      <c r="AU34" s="684">
        <v>0</v>
      </c>
      <c r="AV34" s="683"/>
      <c r="AW34" s="684">
        <v>0</v>
      </c>
      <c r="AX34" s="684">
        <v>313102.42748641968</v>
      </c>
      <c r="AY34" s="684">
        <v>313102.42761230469</v>
      </c>
      <c r="AZ34" s="684">
        <v>313102.42761230469</v>
      </c>
      <c r="BA34" s="684">
        <v>287450.42748641968</v>
      </c>
      <c r="BB34" s="684">
        <v>284109.42748641968</v>
      </c>
      <c r="BC34" s="684">
        <v>284109.42748641968</v>
      </c>
      <c r="BD34" s="684">
        <v>267772.55303573608</v>
      </c>
      <c r="BE34" s="684">
        <v>266218.091014862</v>
      </c>
      <c r="BF34" s="684">
        <v>123508.09101486206</v>
      </c>
      <c r="BG34" s="684">
        <v>121275.09101486206</v>
      </c>
      <c r="BH34" s="684">
        <v>108227.13082504272</v>
      </c>
      <c r="BI34" s="684">
        <v>108227.13082504272</v>
      </c>
      <c r="BJ34" s="684">
        <v>94758.782558441162</v>
      </c>
      <c r="BK34" s="684">
        <v>94758.782558441162</v>
      </c>
      <c r="BL34" s="684">
        <v>36708.782558441162</v>
      </c>
      <c r="BM34" s="684">
        <v>31786.782558441162</v>
      </c>
      <c r="BN34" s="684">
        <v>31786.782558441162</v>
      </c>
      <c r="BO34" s="684">
        <v>31786.782558441162</v>
      </c>
      <c r="BP34" s="684">
        <v>31786.782558441162</v>
      </c>
      <c r="BQ34" s="684">
        <v>31786.782558441162</v>
      </c>
      <c r="BR34" s="684">
        <v>9495.0000000000018</v>
      </c>
      <c r="BS34" s="684">
        <v>0</v>
      </c>
      <c r="BT34" s="684">
        <v>0</v>
      </c>
      <c r="BU34" s="684">
        <v>0</v>
      </c>
      <c r="BV34" s="684">
        <v>0</v>
      </c>
      <c r="BW34" s="684">
        <v>0</v>
      </c>
      <c r="BX34" s="684">
        <v>0</v>
      </c>
      <c r="BY34" s="684">
        <v>0</v>
      </c>
      <c r="BZ34" s="684">
        <v>0</v>
      </c>
      <c r="CA34" s="698"/>
    </row>
    <row r="35" spans="1:79" s="686" customFormat="1" ht="10.199999999999999">
      <c r="B35" s="682">
        <v>12</v>
      </c>
      <c r="C35" s="683" t="s">
        <v>658</v>
      </c>
      <c r="D35" s="683" t="s">
        <v>680</v>
      </c>
      <c r="E35" s="683" t="s">
        <v>9</v>
      </c>
      <c r="F35" s="683" t="s">
        <v>660</v>
      </c>
      <c r="G35" s="683" t="s">
        <v>680</v>
      </c>
      <c r="H35" s="683" t="s">
        <v>667</v>
      </c>
      <c r="I35" s="683">
        <v>2012</v>
      </c>
      <c r="J35" s="683"/>
      <c r="K35" s="683" t="s">
        <v>685</v>
      </c>
      <c r="L35" s="683"/>
      <c r="M35" s="683" t="s">
        <v>676</v>
      </c>
      <c r="N35" s="697">
        <v>12</v>
      </c>
      <c r="O35" s="697">
        <v>4238.0314140499995</v>
      </c>
      <c r="P35" s="697">
        <v>76793.02</v>
      </c>
      <c r="Q35" s="683"/>
      <c r="R35" s="684">
        <v>0</v>
      </c>
      <c r="S35" s="684">
        <v>3186.4897850000002</v>
      </c>
      <c r="T35" s="684">
        <v>0</v>
      </c>
      <c r="U35" s="684">
        <v>0</v>
      </c>
      <c r="V35" s="684">
        <v>0</v>
      </c>
      <c r="W35" s="684">
        <v>0</v>
      </c>
      <c r="X35" s="684">
        <v>0</v>
      </c>
      <c r="Y35" s="684">
        <v>0</v>
      </c>
      <c r="Z35" s="684">
        <v>0</v>
      </c>
      <c r="AA35" s="684">
        <v>0</v>
      </c>
      <c r="AB35" s="684">
        <v>0</v>
      </c>
      <c r="AC35" s="684">
        <v>0</v>
      </c>
      <c r="AD35" s="684">
        <v>0</v>
      </c>
      <c r="AE35" s="684">
        <v>0</v>
      </c>
      <c r="AF35" s="684">
        <v>0</v>
      </c>
      <c r="AG35" s="684">
        <v>0</v>
      </c>
      <c r="AH35" s="684">
        <v>0</v>
      </c>
      <c r="AI35" s="684">
        <v>0</v>
      </c>
      <c r="AJ35" s="684">
        <v>0</v>
      </c>
      <c r="AK35" s="684">
        <v>0</v>
      </c>
      <c r="AL35" s="684">
        <v>0</v>
      </c>
      <c r="AM35" s="684">
        <v>0</v>
      </c>
      <c r="AN35" s="684">
        <v>0</v>
      </c>
      <c r="AO35" s="684">
        <v>0</v>
      </c>
      <c r="AP35" s="684">
        <v>0</v>
      </c>
      <c r="AQ35" s="684">
        <v>0</v>
      </c>
      <c r="AR35" s="684">
        <v>0</v>
      </c>
      <c r="AS35" s="684">
        <v>0</v>
      </c>
      <c r="AT35" s="684">
        <v>0</v>
      </c>
      <c r="AU35" s="684">
        <v>0</v>
      </c>
      <c r="AV35" s="683"/>
      <c r="AW35" s="684">
        <v>0</v>
      </c>
      <c r="AX35" s="684">
        <v>76793.02</v>
      </c>
      <c r="AY35" s="684">
        <v>0</v>
      </c>
      <c r="AZ35" s="684">
        <v>0</v>
      </c>
      <c r="BA35" s="684">
        <v>0</v>
      </c>
      <c r="BB35" s="684">
        <v>0</v>
      </c>
      <c r="BC35" s="684">
        <v>0</v>
      </c>
      <c r="BD35" s="684">
        <v>0</v>
      </c>
      <c r="BE35" s="684">
        <v>0</v>
      </c>
      <c r="BF35" s="684">
        <v>0</v>
      </c>
      <c r="BG35" s="684">
        <v>0</v>
      </c>
      <c r="BH35" s="684">
        <v>0</v>
      </c>
      <c r="BI35" s="684">
        <v>0</v>
      </c>
      <c r="BJ35" s="684">
        <v>0</v>
      </c>
      <c r="BK35" s="684">
        <v>0</v>
      </c>
      <c r="BL35" s="684">
        <v>0</v>
      </c>
      <c r="BM35" s="684">
        <v>0</v>
      </c>
      <c r="BN35" s="684">
        <v>0</v>
      </c>
      <c r="BO35" s="684">
        <v>0</v>
      </c>
      <c r="BP35" s="684">
        <v>0</v>
      </c>
      <c r="BQ35" s="684">
        <v>0</v>
      </c>
      <c r="BR35" s="684">
        <v>0</v>
      </c>
      <c r="BS35" s="684">
        <v>0</v>
      </c>
      <c r="BT35" s="684">
        <v>0</v>
      </c>
      <c r="BU35" s="684">
        <v>0</v>
      </c>
      <c r="BV35" s="684">
        <v>0</v>
      </c>
      <c r="BW35" s="684">
        <v>0</v>
      </c>
      <c r="BX35" s="684">
        <v>0</v>
      </c>
      <c r="BY35" s="684">
        <v>0</v>
      </c>
      <c r="BZ35" s="684">
        <v>0</v>
      </c>
      <c r="CA35" s="698"/>
    </row>
    <row r="36" spans="1:79" s="686" customFormat="1" ht="10.199999999999999">
      <c r="B36" s="682">
        <v>13</v>
      </c>
      <c r="C36" s="683" t="s">
        <v>658</v>
      </c>
      <c r="D36" s="683" t="s">
        <v>680</v>
      </c>
      <c r="E36" s="683" t="s">
        <v>13</v>
      </c>
      <c r="F36" s="683" t="s">
        <v>660</v>
      </c>
      <c r="G36" s="683" t="s">
        <v>680</v>
      </c>
      <c r="H36" s="683"/>
      <c r="I36" s="683">
        <v>2012</v>
      </c>
      <c r="J36" s="683"/>
      <c r="K36" s="683" t="s">
        <v>685</v>
      </c>
      <c r="L36" s="683"/>
      <c r="M36" s="683"/>
      <c r="N36" s="697">
        <v>2</v>
      </c>
      <c r="O36" s="697">
        <v>24.622290000000007</v>
      </c>
      <c r="P36" s="697">
        <v>40000</v>
      </c>
      <c r="Q36" s="683"/>
      <c r="R36" s="684">
        <v>0</v>
      </c>
      <c r="S36" s="684">
        <v>18.513000000000002</v>
      </c>
      <c r="T36" s="684">
        <v>18.513000000000002</v>
      </c>
      <c r="U36" s="684">
        <v>18.513000000000002</v>
      </c>
      <c r="V36" s="684">
        <v>18.513000000000002</v>
      </c>
      <c r="W36" s="684">
        <v>18.513000000000002</v>
      </c>
      <c r="X36" s="684">
        <v>18.513000000000002</v>
      </c>
      <c r="Y36" s="684">
        <v>18.513000000000002</v>
      </c>
      <c r="Z36" s="684">
        <v>18.513000000000002</v>
      </c>
      <c r="AA36" s="684">
        <v>18.513000000000002</v>
      </c>
      <c r="AB36" s="684">
        <v>18.513000000000002</v>
      </c>
      <c r="AC36" s="684">
        <v>18.513000000000002</v>
      </c>
      <c r="AD36" s="684">
        <v>0</v>
      </c>
      <c r="AE36" s="684">
        <v>0</v>
      </c>
      <c r="AF36" s="684">
        <v>0</v>
      </c>
      <c r="AG36" s="684">
        <v>0</v>
      </c>
      <c r="AH36" s="684">
        <v>0</v>
      </c>
      <c r="AI36" s="684">
        <v>0</v>
      </c>
      <c r="AJ36" s="684">
        <v>0</v>
      </c>
      <c r="AK36" s="684">
        <v>0</v>
      </c>
      <c r="AL36" s="684">
        <v>0</v>
      </c>
      <c r="AM36" s="684">
        <v>0</v>
      </c>
      <c r="AN36" s="684">
        <v>0</v>
      </c>
      <c r="AO36" s="684">
        <v>0</v>
      </c>
      <c r="AP36" s="684">
        <v>0</v>
      </c>
      <c r="AQ36" s="684">
        <v>0</v>
      </c>
      <c r="AR36" s="684">
        <v>0</v>
      </c>
      <c r="AS36" s="684">
        <v>0</v>
      </c>
      <c r="AT36" s="684">
        <v>0</v>
      </c>
      <c r="AU36" s="684">
        <v>0</v>
      </c>
      <c r="AV36" s="683"/>
      <c r="AW36" s="684">
        <v>0</v>
      </c>
      <c r="AX36" s="684">
        <v>36000</v>
      </c>
      <c r="AY36" s="684">
        <v>36000</v>
      </c>
      <c r="AZ36" s="684">
        <v>36000</v>
      </c>
      <c r="BA36" s="684">
        <v>36000</v>
      </c>
      <c r="BB36" s="684">
        <v>36000</v>
      </c>
      <c r="BC36" s="684">
        <v>36000</v>
      </c>
      <c r="BD36" s="684">
        <v>36000</v>
      </c>
      <c r="BE36" s="684">
        <v>36000</v>
      </c>
      <c r="BF36" s="684">
        <v>36000</v>
      </c>
      <c r="BG36" s="684">
        <v>36000</v>
      </c>
      <c r="BH36" s="684">
        <v>36000</v>
      </c>
      <c r="BI36" s="684">
        <v>0</v>
      </c>
      <c r="BJ36" s="684">
        <v>0</v>
      </c>
      <c r="BK36" s="684">
        <v>0</v>
      </c>
      <c r="BL36" s="684">
        <v>0</v>
      </c>
      <c r="BM36" s="684">
        <v>0</v>
      </c>
      <c r="BN36" s="684">
        <v>0</v>
      </c>
      <c r="BO36" s="684">
        <v>0</v>
      </c>
      <c r="BP36" s="684">
        <v>0</v>
      </c>
      <c r="BQ36" s="684">
        <v>0</v>
      </c>
      <c r="BR36" s="684">
        <v>0</v>
      </c>
      <c r="BS36" s="684">
        <v>0</v>
      </c>
      <c r="BT36" s="684">
        <v>0</v>
      </c>
      <c r="BU36" s="684">
        <v>0</v>
      </c>
      <c r="BV36" s="684">
        <v>0</v>
      </c>
      <c r="BW36" s="684">
        <v>0</v>
      </c>
      <c r="BX36" s="684">
        <v>0</v>
      </c>
      <c r="BY36" s="684">
        <v>0</v>
      </c>
      <c r="BZ36" s="684">
        <v>0</v>
      </c>
      <c r="CA36" s="698"/>
    </row>
    <row r="37" spans="1:79" s="686" customFormat="1" ht="10.199999999999999">
      <c r="B37" s="682">
        <v>14</v>
      </c>
      <c r="C37" s="683" t="s">
        <v>658</v>
      </c>
      <c r="D37" s="683" t="s">
        <v>681</v>
      </c>
      <c r="E37" s="683" t="s">
        <v>17</v>
      </c>
      <c r="F37" s="683" t="s">
        <v>660</v>
      </c>
      <c r="G37" s="683" t="s">
        <v>684</v>
      </c>
      <c r="H37" s="683" t="s">
        <v>661</v>
      </c>
      <c r="I37" s="683">
        <v>2012</v>
      </c>
      <c r="J37" s="683"/>
      <c r="K37" s="683" t="s">
        <v>685</v>
      </c>
      <c r="L37" s="683" t="s">
        <v>677</v>
      </c>
      <c r="M37" s="683" t="s">
        <v>677</v>
      </c>
      <c r="N37" s="697">
        <v>9.0663833781185446</v>
      </c>
      <c r="O37" s="697">
        <v>857.05375789743607</v>
      </c>
      <c r="P37" s="697">
        <v>5491539.7053227015</v>
      </c>
      <c r="Q37" s="683"/>
      <c r="R37" s="684">
        <v>0</v>
      </c>
      <c r="S37" s="684">
        <v>644.4013217273955</v>
      </c>
      <c r="T37" s="684">
        <v>644.4013217273955</v>
      </c>
      <c r="U37" s="684">
        <v>644.4013217273955</v>
      </c>
      <c r="V37" s="684">
        <v>644.4013217273955</v>
      </c>
      <c r="W37" s="684">
        <v>644.4013217273955</v>
      </c>
      <c r="X37" s="684">
        <v>644.4013217273955</v>
      </c>
      <c r="Y37" s="684">
        <v>644.4013217273955</v>
      </c>
      <c r="Z37" s="684">
        <v>644.4013217273955</v>
      </c>
      <c r="AA37" s="684">
        <v>644.4013217273955</v>
      </c>
      <c r="AB37" s="684">
        <v>644.4013217273955</v>
      </c>
      <c r="AC37" s="684">
        <v>644.4013217273955</v>
      </c>
      <c r="AD37" s="684">
        <v>644.4013217273955</v>
      </c>
      <c r="AE37" s="684">
        <v>0</v>
      </c>
      <c r="AF37" s="684">
        <v>0</v>
      </c>
      <c r="AG37" s="684">
        <v>0</v>
      </c>
      <c r="AH37" s="684">
        <v>0</v>
      </c>
      <c r="AI37" s="684">
        <v>0</v>
      </c>
      <c r="AJ37" s="684">
        <v>0</v>
      </c>
      <c r="AK37" s="684">
        <v>0</v>
      </c>
      <c r="AL37" s="684">
        <v>0</v>
      </c>
      <c r="AM37" s="684">
        <v>0</v>
      </c>
      <c r="AN37" s="684">
        <v>0</v>
      </c>
      <c r="AO37" s="684">
        <v>0</v>
      </c>
      <c r="AP37" s="684">
        <v>0</v>
      </c>
      <c r="AQ37" s="684">
        <v>0</v>
      </c>
      <c r="AR37" s="684">
        <v>0</v>
      </c>
      <c r="AS37" s="684">
        <v>0</v>
      </c>
      <c r="AT37" s="684">
        <v>0</v>
      </c>
      <c r="AU37" s="684">
        <v>0</v>
      </c>
      <c r="AV37" s="683"/>
      <c r="AW37" s="684">
        <v>0</v>
      </c>
      <c r="AX37" s="684">
        <v>2745769.8526613507</v>
      </c>
      <c r="AY37" s="684">
        <v>2745769.8526613507</v>
      </c>
      <c r="AZ37" s="684">
        <v>2745769.8526613507</v>
      </c>
      <c r="BA37" s="684">
        <v>2745769.8526613507</v>
      </c>
      <c r="BB37" s="684">
        <v>2745769.8526613507</v>
      </c>
      <c r="BC37" s="684">
        <v>2745769.8526613507</v>
      </c>
      <c r="BD37" s="684">
        <v>2745769.8526613507</v>
      </c>
      <c r="BE37" s="684">
        <v>2745769.8526613507</v>
      </c>
      <c r="BF37" s="684">
        <v>2745769.8526613507</v>
      </c>
      <c r="BG37" s="684">
        <v>2745769.8526613507</v>
      </c>
      <c r="BH37" s="684">
        <v>2745769.8526613507</v>
      </c>
      <c r="BI37" s="684">
        <v>2745769.8526613507</v>
      </c>
      <c r="BJ37" s="684">
        <v>0</v>
      </c>
      <c r="BK37" s="684">
        <v>0</v>
      </c>
      <c r="BL37" s="684">
        <v>0</v>
      </c>
      <c r="BM37" s="684">
        <v>0</v>
      </c>
      <c r="BN37" s="684">
        <v>0</v>
      </c>
      <c r="BO37" s="684">
        <v>0</v>
      </c>
      <c r="BP37" s="684">
        <v>0</v>
      </c>
      <c r="BQ37" s="684">
        <v>0</v>
      </c>
      <c r="BR37" s="684">
        <v>0</v>
      </c>
      <c r="BS37" s="684">
        <v>0</v>
      </c>
      <c r="BT37" s="684">
        <v>0</v>
      </c>
      <c r="BU37" s="684">
        <v>0</v>
      </c>
      <c r="BV37" s="684">
        <v>0</v>
      </c>
      <c r="BW37" s="684">
        <v>0</v>
      </c>
      <c r="BX37" s="684">
        <v>0</v>
      </c>
      <c r="BY37" s="684">
        <v>0</v>
      </c>
      <c r="BZ37" s="684">
        <v>0</v>
      </c>
      <c r="CA37" s="698"/>
    </row>
    <row r="38" spans="1:79" s="686" customFormat="1" ht="10.199999999999999">
      <c r="B38" s="682">
        <v>15</v>
      </c>
      <c r="C38" s="683" t="s">
        <v>658</v>
      </c>
      <c r="D38" s="683" t="s">
        <v>504</v>
      </c>
      <c r="E38" s="683" t="s">
        <v>505</v>
      </c>
      <c r="F38" s="683" t="s">
        <v>660</v>
      </c>
      <c r="G38" s="683"/>
      <c r="H38" s="683"/>
      <c r="I38" s="683">
        <v>2012</v>
      </c>
      <c r="J38" s="683"/>
      <c r="K38" s="683" t="s">
        <v>685</v>
      </c>
      <c r="L38" s="683"/>
      <c r="M38" s="683"/>
      <c r="N38" s="697">
        <v>11</v>
      </c>
      <c r="O38" s="697">
        <v>0</v>
      </c>
      <c r="P38" s="697">
        <v>0</v>
      </c>
      <c r="Q38" s="683"/>
      <c r="R38" s="684">
        <v>0</v>
      </c>
      <c r="S38" s="684">
        <v>0</v>
      </c>
      <c r="T38" s="684">
        <v>0</v>
      </c>
      <c r="U38" s="684">
        <v>0</v>
      </c>
      <c r="V38" s="684">
        <v>0</v>
      </c>
      <c r="W38" s="684">
        <v>0</v>
      </c>
      <c r="X38" s="684">
        <v>0</v>
      </c>
      <c r="Y38" s="684">
        <v>0</v>
      </c>
      <c r="Z38" s="684">
        <v>0</v>
      </c>
      <c r="AA38" s="684">
        <v>0</v>
      </c>
      <c r="AB38" s="684">
        <v>0</v>
      </c>
      <c r="AC38" s="684">
        <v>0</v>
      </c>
      <c r="AD38" s="684">
        <v>0</v>
      </c>
      <c r="AE38" s="684">
        <v>0</v>
      </c>
      <c r="AF38" s="684">
        <v>0</v>
      </c>
      <c r="AG38" s="684">
        <v>0</v>
      </c>
      <c r="AH38" s="684">
        <v>0</v>
      </c>
      <c r="AI38" s="684">
        <v>0</v>
      </c>
      <c r="AJ38" s="684">
        <v>0</v>
      </c>
      <c r="AK38" s="684">
        <v>0</v>
      </c>
      <c r="AL38" s="684">
        <v>0</v>
      </c>
      <c r="AM38" s="684">
        <v>0</v>
      </c>
      <c r="AN38" s="684">
        <v>0</v>
      </c>
      <c r="AO38" s="684">
        <v>0</v>
      </c>
      <c r="AP38" s="684">
        <v>0</v>
      </c>
      <c r="AQ38" s="684">
        <v>0</v>
      </c>
      <c r="AR38" s="684">
        <v>0</v>
      </c>
      <c r="AS38" s="684">
        <v>0</v>
      </c>
      <c r="AT38" s="684">
        <v>0</v>
      </c>
      <c r="AU38" s="684">
        <v>0</v>
      </c>
      <c r="AV38" s="683"/>
      <c r="AW38" s="684">
        <v>0</v>
      </c>
      <c r="AX38" s="684">
        <v>0</v>
      </c>
      <c r="AY38" s="684">
        <v>0</v>
      </c>
      <c r="AZ38" s="684">
        <v>0</v>
      </c>
      <c r="BA38" s="684">
        <v>0</v>
      </c>
      <c r="BB38" s="684">
        <v>0</v>
      </c>
      <c r="BC38" s="684">
        <v>0</v>
      </c>
      <c r="BD38" s="684">
        <v>0</v>
      </c>
      <c r="BE38" s="684">
        <v>0</v>
      </c>
      <c r="BF38" s="684">
        <v>0</v>
      </c>
      <c r="BG38" s="684">
        <v>0</v>
      </c>
      <c r="BH38" s="684">
        <v>0</v>
      </c>
      <c r="BI38" s="684">
        <v>0</v>
      </c>
      <c r="BJ38" s="684">
        <v>0</v>
      </c>
      <c r="BK38" s="684">
        <v>0</v>
      </c>
      <c r="BL38" s="684">
        <v>0</v>
      </c>
      <c r="BM38" s="684">
        <v>0</v>
      </c>
      <c r="BN38" s="684">
        <v>0</v>
      </c>
      <c r="BO38" s="684">
        <v>0</v>
      </c>
      <c r="BP38" s="684">
        <v>0</v>
      </c>
      <c r="BQ38" s="684">
        <v>0</v>
      </c>
      <c r="BR38" s="684">
        <v>0</v>
      </c>
      <c r="BS38" s="684">
        <v>0</v>
      </c>
      <c r="BT38" s="684">
        <v>0</v>
      </c>
      <c r="BU38" s="684">
        <v>0</v>
      </c>
      <c r="BV38" s="684">
        <v>0</v>
      </c>
      <c r="BW38" s="684">
        <v>0</v>
      </c>
      <c r="BX38" s="684">
        <v>0</v>
      </c>
      <c r="BY38" s="684">
        <v>0</v>
      </c>
      <c r="BZ38" s="684">
        <v>0</v>
      </c>
      <c r="CA38" s="698"/>
    </row>
    <row r="39" spans="1:79" s="732" customFormat="1" ht="10.199999999999999">
      <c r="A39" s="732" t="s">
        <v>701</v>
      </c>
      <c r="B39" s="733">
        <v>16</v>
      </c>
      <c r="C39" s="734" t="s">
        <v>687</v>
      </c>
      <c r="D39" s="734" t="s">
        <v>671</v>
      </c>
      <c r="E39" s="734" t="s">
        <v>22</v>
      </c>
      <c r="F39" s="734" t="s">
        <v>660</v>
      </c>
      <c r="G39" s="734" t="s">
        <v>684</v>
      </c>
      <c r="H39" s="734" t="s">
        <v>661</v>
      </c>
      <c r="I39" s="734">
        <v>2011</v>
      </c>
      <c r="J39" s="734"/>
      <c r="K39" s="734" t="s">
        <v>685</v>
      </c>
      <c r="L39" s="734"/>
      <c r="M39" s="734" t="s">
        <v>677</v>
      </c>
      <c r="N39" s="735">
        <v>26</v>
      </c>
      <c r="O39" s="735">
        <v>280.03814653843585</v>
      </c>
      <c r="P39" s="735">
        <v>1915165.8160109778</v>
      </c>
      <c r="Q39" s="734"/>
      <c r="R39" s="736">
        <v>206.55499739731999</v>
      </c>
      <c r="S39" s="736">
        <v>206.55499739731999</v>
      </c>
      <c r="T39" s="736">
        <v>206.55499739731999</v>
      </c>
      <c r="U39" s="736">
        <v>206.55499739731999</v>
      </c>
      <c r="V39" s="736">
        <v>205.07915717636334</v>
      </c>
      <c r="W39" s="736">
        <v>205.06650467832148</v>
      </c>
      <c r="X39" s="736">
        <v>169.45103711371229</v>
      </c>
      <c r="Y39" s="736">
        <v>104.29043539638806</v>
      </c>
      <c r="Z39" s="736">
        <v>89.728692625990632</v>
      </c>
      <c r="AA39" s="736">
        <v>89.728692625990632</v>
      </c>
      <c r="AB39" s="736">
        <v>87.941596938405638</v>
      </c>
      <c r="AC39" s="736">
        <v>87.941596938405638</v>
      </c>
      <c r="AD39" s="736">
        <v>11.903566038996004</v>
      </c>
      <c r="AE39" s="736">
        <v>0.7716782608118824</v>
      </c>
      <c r="AF39" s="736">
        <v>0.73657205616874866</v>
      </c>
      <c r="AG39" s="736">
        <v>0</v>
      </c>
      <c r="AH39" s="736">
        <v>0</v>
      </c>
      <c r="AI39" s="736">
        <v>0</v>
      </c>
      <c r="AJ39" s="736">
        <v>0</v>
      </c>
      <c r="AK39" s="736">
        <v>0</v>
      </c>
      <c r="AL39" s="736">
        <v>0</v>
      </c>
      <c r="AM39" s="736">
        <v>0</v>
      </c>
      <c r="AN39" s="736">
        <v>0</v>
      </c>
      <c r="AO39" s="736">
        <v>0</v>
      </c>
      <c r="AP39" s="736">
        <v>0</v>
      </c>
      <c r="AQ39" s="736">
        <v>0</v>
      </c>
      <c r="AR39" s="736">
        <v>0</v>
      </c>
      <c r="AS39" s="736">
        <v>0</v>
      </c>
      <c r="AT39" s="736">
        <v>0</v>
      </c>
      <c r="AU39" s="736">
        <v>0</v>
      </c>
      <c r="AV39" s="734"/>
      <c r="AW39" s="736">
        <v>1423968.6993330147</v>
      </c>
      <c r="AX39" s="736">
        <v>1423968.6993330147</v>
      </c>
      <c r="AY39" s="736">
        <v>1423968.6993330147</v>
      </c>
      <c r="AZ39" s="736">
        <v>1419671.9349736632</v>
      </c>
      <c r="BA39" s="736">
        <v>1403001.4225986151</v>
      </c>
      <c r="BB39" s="736">
        <v>1402952.9755261806</v>
      </c>
      <c r="BC39" s="736">
        <v>1252094.3996446778</v>
      </c>
      <c r="BD39" s="736">
        <v>910524.45198981592</v>
      </c>
      <c r="BE39" s="736">
        <v>854405.40086682769</v>
      </c>
      <c r="BF39" s="736">
        <v>854405.40086682769</v>
      </c>
      <c r="BG39" s="736">
        <v>831143.20933321503</v>
      </c>
      <c r="BH39" s="736">
        <v>800103.13097196491</v>
      </c>
      <c r="BI39" s="736">
        <v>291728.4659759833</v>
      </c>
      <c r="BJ39" s="736">
        <v>249103.88925291033</v>
      </c>
      <c r="BK39" s="736">
        <v>248859.2158327096</v>
      </c>
      <c r="BL39" s="736">
        <v>245946.66942336076</v>
      </c>
      <c r="BM39" s="736">
        <v>0</v>
      </c>
      <c r="BN39" s="736">
        <v>0</v>
      </c>
      <c r="BO39" s="736">
        <v>0</v>
      </c>
      <c r="BP39" s="736">
        <v>0</v>
      </c>
      <c r="BQ39" s="736">
        <v>0</v>
      </c>
      <c r="BR39" s="736">
        <v>0</v>
      </c>
      <c r="BS39" s="736">
        <v>0</v>
      </c>
      <c r="BT39" s="736">
        <v>0</v>
      </c>
      <c r="BU39" s="736">
        <v>0</v>
      </c>
      <c r="BV39" s="736">
        <v>0</v>
      </c>
      <c r="BW39" s="736">
        <v>0</v>
      </c>
      <c r="BX39" s="736">
        <v>0</v>
      </c>
      <c r="BY39" s="736">
        <v>0</v>
      </c>
      <c r="BZ39" s="736">
        <v>0</v>
      </c>
      <c r="CA39" s="734"/>
    </row>
    <row r="40" spans="1:79" s="732" customFormat="1" ht="10.199999999999999">
      <c r="A40" s="732" t="s">
        <v>701</v>
      </c>
      <c r="B40" s="733">
        <v>17</v>
      </c>
      <c r="C40" s="734" t="s">
        <v>687</v>
      </c>
      <c r="D40" s="734" t="s">
        <v>671</v>
      </c>
      <c r="E40" s="734" t="s">
        <v>21</v>
      </c>
      <c r="F40" s="734" t="s">
        <v>660</v>
      </c>
      <c r="G40" s="734" t="s">
        <v>684</v>
      </c>
      <c r="H40" s="734" t="s">
        <v>661</v>
      </c>
      <c r="I40" s="734">
        <v>2011</v>
      </c>
      <c r="J40" s="734"/>
      <c r="K40" s="734" t="s">
        <v>685</v>
      </c>
      <c r="L40" s="734"/>
      <c r="M40" s="734" t="s">
        <v>677</v>
      </c>
      <c r="N40" s="735">
        <v>2</v>
      </c>
      <c r="O40" s="735">
        <v>2.6678859777762054</v>
      </c>
      <c r="P40" s="735">
        <v>5332.7131555176566</v>
      </c>
      <c r="Q40" s="734"/>
      <c r="R40" s="736">
        <v>2.4690703970119992</v>
      </c>
      <c r="S40" s="736">
        <v>2.4690703970119992</v>
      </c>
      <c r="T40" s="736">
        <v>2.4690703970119992</v>
      </c>
      <c r="U40" s="736">
        <v>2.4690703970119992</v>
      </c>
      <c r="V40" s="736">
        <v>2.4690703970119992</v>
      </c>
      <c r="W40" s="736">
        <v>2.4690703970119992</v>
      </c>
      <c r="X40" s="736">
        <v>0.28112607413482399</v>
      </c>
      <c r="Y40" s="736">
        <v>0.28112607413482399</v>
      </c>
      <c r="Z40" s="736">
        <v>0.28112607413482399</v>
      </c>
      <c r="AA40" s="736">
        <v>0.28112607413482399</v>
      </c>
      <c r="AB40" s="736">
        <v>0.25001786101334755</v>
      </c>
      <c r="AC40" s="736">
        <v>0.25001786101334755</v>
      </c>
      <c r="AD40" s="736">
        <v>0</v>
      </c>
      <c r="AE40" s="736">
        <v>0</v>
      </c>
      <c r="AF40" s="736">
        <v>0</v>
      </c>
      <c r="AG40" s="736">
        <v>0</v>
      </c>
      <c r="AH40" s="736">
        <v>0</v>
      </c>
      <c r="AI40" s="736">
        <v>0</v>
      </c>
      <c r="AJ40" s="736">
        <v>0</v>
      </c>
      <c r="AK40" s="736">
        <v>0</v>
      </c>
      <c r="AL40" s="736">
        <v>0</v>
      </c>
      <c r="AM40" s="736">
        <v>0</v>
      </c>
      <c r="AN40" s="736">
        <v>0</v>
      </c>
      <c r="AO40" s="736">
        <v>0</v>
      </c>
      <c r="AP40" s="736">
        <v>0</v>
      </c>
      <c r="AQ40" s="736">
        <v>0</v>
      </c>
      <c r="AR40" s="736">
        <v>0</v>
      </c>
      <c r="AS40" s="736">
        <v>0</v>
      </c>
      <c r="AT40" s="736">
        <v>0</v>
      </c>
      <c r="AU40" s="736">
        <v>0</v>
      </c>
      <c r="AV40" s="734"/>
      <c r="AW40" s="736">
        <v>4951.6327859880694</v>
      </c>
      <c r="AX40" s="736">
        <v>4951.6327859880694</v>
      </c>
      <c r="AY40" s="736">
        <v>4951.6327859880694</v>
      </c>
      <c r="AZ40" s="736">
        <v>4951.6327859880694</v>
      </c>
      <c r="BA40" s="736">
        <v>4951.6327859880694</v>
      </c>
      <c r="BB40" s="736">
        <v>4951.6327859880694</v>
      </c>
      <c r="BC40" s="736">
        <v>691.37663490232535</v>
      </c>
      <c r="BD40" s="736">
        <v>691.37663490232535</v>
      </c>
      <c r="BE40" s="736">
        <v>691.37663490232535</v>
      </c>
      <c r="BF40" s="736">
        <v>691.37663490232535</v>
      </c>
      <c r="BG40" s="736">
        <v>486.82231952901878</v>
      </c>
      <c r="BH40" s="736">
        <v>486.82231952901878</v>
      </c>
      <c r="BI40" s="736">
        <v>0</v>
      </c>
      <c r="BJ40" s="736">
        <v>0</v>
      </c>
      <c r="BK40" s="736">
        <v>0</v>
      </c>
      <c r="BL40" s="736">
        <v>0</v>
      </c>
      <c r="BM40" s="736">
        <v>0</v>
      </c>
      <c r="BN40" s="736">
        <v>0</v>
      </c>
      <c r="BO40" s="736">
        <v>0</v>
      </c>
      <c r="BP40" s="736">
        <v>0</v>
      </c>
      <c r="BQ40" s="736">
        <v>0</v>
      </c>
      <c r="BR40" s="736">
        <v>0</v>
      </c>
      <c r="BS40" s="736">
        <v>0</v>
      </c>
      <c r="BT40" s="736">
        <v>0</v>
      </c>
      <c r="BU40" s="736">
        <v>0</v>
      </c>
      <c r="BV40" s="736">
        <v>0</v>
      </c>
      <c r="BW40" s="736">
        <v>0</v>
      </c>
      <c r="BX40" s="736">
        <v>0</v>
      </c>
      <c r="BY40" s="736">
        <v>0</v>
      </c>
      <c r="BZ40" s="736">
        <v>0</v>
      </c>
      <c r="CA40" s="734"/>
    </row>
    <row r="41" spans="1:79" s="732" customFormat="1" ht="10.199999999999999">
      <c r="A41" s="732" t="s">
        <v>701</v>
      </c>
      <c r="B41" s="733">
        <v>18</v>
      </c>
      <c r="C41" s="734" t="s">
        <v>687</v>
      </c>
      <c r="D41" s="734" t="s">
        <v>671</v>
      </c>
      <c r="E41" s="734" t="s">
        <v>20</v>
      </c>
      <c r="F41" s="734" t="s">
        <v>660</v>
      </c>
      <c r="G41" s="734" t="s">
        <v>684</v>
      </c>
      <c r="H41" s="734" t="s">
        <v>661</v>
      </c>
      <c r="I41" s="734">
        <v>2011</v>
      </c>
      <c r="J41" s="734"/>
      <c r="K41" s="734" t="s">
        <v>685</v>
      </c>
      <c r="L41" s="734"/>
      <c r="M41" s="734" t="s">
        <v>677</v>
      </c>
      <c r="N41" s="735">
        <v>1</v>
      </c>
      <c r="O41" s="735">
        <v>5.1771746295647825</v>
      </c>
      <c r="P41" s="735">
        <v>25176.254462563076</v>
      </c>
      <c r="Q41" s="734"/>
      <c r="R41" s="736">
        <v>5.1771746295647825</v>
      </c>
      <c r="S41" s="736">
        <v>5.1771746295647825</v>
      </c>
      <c r="T41" s="736">
        <v>5.1771746295647825</v>
      </c>
      <c r="U41" s="736">
        <v>5.1771746295647825</v>
      </c>
      <c r="V41" s="736">
        <v>5.1771746295647825</v>
      </c>
      <c r="W41" s="736">
        <v>0</v>
      </c>
      <c r="X41" s="736">
        <v>0</v>
      </c>
      <c r="Y41" s="736">
        <v>0</v>
      </c>
      <c r="Z41" s="736">
        <v>0</v>
      </c>
      <c r="AA41" s="736">
        <v>0</v>
      </c>
      <c r="AB41" s="736">
        <v>0</v>
      </c>
      <c r="AC41" s="736">
        <v>0</v>
      </c>
      <c r="AD41" s="736">
        <v>0</v>
      </c>
      <c r="AE41" s="736">
        <v>0</v>
      </c>
      <c r="AF41" s="736">
        <v>0</v>
      </c>
      <c r="AG41" s="736">
        <v>0</v>
      </c>
      <c r="AH41" s="736">
        <v>0</v>
      </c>
      <c r="AI41" s="736">
        <v>0</v>
      </c>
      <c r="AJ41" s="736">
        <v>0</v>
      </c>
      <c r="AK41" s="736">
        <v>0</v>
      </c>
      <c r="AL41" s="736">
        <v>0</v>
      </c>
      <c r="AM41" s="736">
        <v>0</v>
      </c>
      <c r="AN41" s="736">
        <v>0</v>
      </c>
      <c r="AO41" s="736">
        <v>0</v>
      </c>
      <c r="AP41" s="736">
        <v>0</v>
      </c>
      <c r="AQ41" s="736">
        <v>0</v>
      </c>
      <c r="AR41" s="736">
        <v>0</v>
      </c>
      <c r="AS41" s="736">
        <v>0</v>
      </c>
      <c r="AT41" s="736">
        <v>0</v>
      </c>
      <c r="AU41" s="736">
        <v>0</v>
      </c>
      <c r="AV41" s="734"/>
      <c r="AW41" s="736">
        <v>25176.254462563076</v>
      </c>
      <c r="AX41" s="736">
        <v>25176.254462563076</v>
      </c>
      <c r="AY41" s="736">
        <v>25176.254462563076</v>
      </c>
      <c r="AZ41" s="736">
        <v>25176.254462563076</v>
      </c>
      <c r="BA41" s="736">
        <v>25176.254462563076</v>
      </c>
      <c r="BB41" s="736">
        <v>0</v>
      </c>
      <c r="BC41" s="736">
        <v>0</v>
      </c>
      <c r="BD41" s="736">
        <v>0</v>
      </c>
      <c r="BE41" s="736">
        <v>0</v>
      </c>
      <c r="BF41" s="736">
        <v>0</v>
      </c>
      <c r="BG41" s="736">
        <v>0</v>
      </c>
      <c r="BH41" s="736">
        <v>0</v>
      </c>
      <c r="BI41" s="736">
        <v>0</v>
      </c>
      <c r="BJ41" s="736">
        <v>0</v>
      </c>
      <c r="BK41" s="736">
        <v>0</v>
      </c>
      <c r="BL41" s="736">
        <v>0</v>
      </c>
      <c r="BM41" s="736">
        <v>0</v>
      </c>
      <c r="BN41" s="736">
        <v>0</v>
      </c>
      <c r="BO41" s="736">
        <v>0</v>
      </c>
      <c r="BP41" s="736">
        <v>0</v>
      </c>
      <c r="BQ41" s="736">
        <v>0</v>
      </c>
      <c r="BR41" s="736">
        <v>0</v>
      </c>
      <c r="BS41" s="736">
        <v>0</v>
      </c>
      <c r="BT41" s="736">
        <v>0</v>
      </c>
      <c r="BU41" s="736">
        <v>0</v>
      </c>
      <c r="BV41" s="736">
        <v>0</v>
      </c>
      <c r="BW41" s="736">
        <v>0</v>
      </c>
      <c r="BX41" s="736">
        <v>0</v>
      </c>
      <c r="BY41" s="736">
        <v>0</v>
      </c>
      <c r="BZ41" s="736">
        <v>0</v>
      </c>
      <c r="CA41" s="734"/>
    </row>
    <row r="42" spans="1:79" s="732" customFormat="1" ht="10.199999999999999">
      <c r="A42" s="732" t="s">
        <v>701</v>
      </c>
      <c r="B42" s="733">
        <v>19</v>
      </c>
      <c r="C42" s="734" t="s">
        <v>687</v>
      </c>
      <c r="D42" s="734" t="s">
        <v>671</v>
      </c>
      <c r="E42" s="734" t="s">
        <v>17</v>
      </c>
      <c r="F42" s="734" t="s">
        <v>660</v>
      </c>
      <c r="G42" s="734" t="s">
        <v>684</v>
      </c>
      <c r="H42" s="734" t="s">
        <v>661</v>
      </c>
      <c r="I42" s="734">
        <v>2011</v>
      </c>
      <c r="J42" s="734"/>
      <c r="K42" s="734" t="s">
        <v>685</v>
      </c>
      <c r="L42" s="734"/>
      <c r="M42" s="734" t="s">
        <v>688</v>
      </c>
      <c r="N42" s="735">
        <v>1</v>
      </c>
      <c r="O42" s="735">
        <v>-1.7847599999999999</v>
      </c>
      <c r="P42" s="735">
        <v>45.660000000005141</v>
      </c>
      <c r="Q42" s="734"/>
      <c r="R42" s="736">
        <v>-0.89237999999999995</v>
      </c>
      <c r="S42" s="736">
        <v>-0.89237999999999995</v>
      </c>
      <c r="T42" s="736">
        <v>-0.89238000000000006</v>
      </c>
      <c r="U42" s="736">
        <v>-0.89238000000000006</v>
      </c>
      <c r="V42" s="736">
        <v>-0.89238000000000006</v>
      </c>
      <c r="W42" s="736">
        <v>-0.89238000000000006</v>
      </c>
      <c r="X42" s="736">
        <v>-0.89238000000000006</v>
      </c>
      <c r="Y42" s="736">
        <v>-0.89238000000000006</v>
      </c>
      <c r="Z42" s="736">
        <v>-0.89238000000000006</v>
      </c>
      <c r="AA42" s="736">
        <v>-0.89238000000000006</v>
      </c>
      <c r="AB42" s="736">
        <v>-0.89238000000000006</v>
      </c>
      <c r="AC42" s="736">
        <v>-0.89238000000000006</v>
      </c>
      <c r="AD42" s="736">
        <v>-0.89238000000000006</v>
      </c>
      <c r="AE42" s="736">
        <v>-0.89238000000000006</v>
      </c>
      <c r="AF42" s="736">
        <v>-0.89238000000000006</v>
      </c>
      <c r="AG42" s="736">
        <v>0</v>
      </c>
      <c r="AH42" s="736">
        <v>0</v>
      </c>
      <c r="AI42" s="736">
        <v>0</v>
      </c>
      <c r="AJ42" s="736">
        <v>0</v>
      </c>
      <c r="AK42" s="736">
        <v>0</v>
      </c>
      <c r="AL42" s="736">
        <v>0</v>
      </c>
      <c r="AM42" s="736">
        <v>0</v>
      </c>
      <c r="AN42" s="736">
        <v>0</v>
      </c>
      <c r="AO42" s="736">
        <v>0</v>
      </c>
      <c r="AP42" s="736">
        <v>0</v>
      </c>
      <c r="AQ42" s="736">
        <v>0</v>
      </c>
      <c r="AR42" s="736">
        <v>0</v>
      </c>
      <c r="AS42" s="736">
        <v>0</v>
      </c>
      <c r="AT42" s="736">
        <v>0</v>
      </c>
      <c r="AU42" s="736">
        <v>0</v>
      </c>
      <c r="AV42" s="734"/>
      <c r="AW42" s="736">
        <v>22.83000000000257</v>
      </c>
      <c r="AX42" s="736">
        <v>22.83000000000257</v>
      </c>
      <c r="AY42" s="736">
        <v>22.83000000000257</v>
      </c>
      <c r="AZ42" s="736">
        <v>22.83000000000257</v>
      </c>
      <c r="BA42" s="736">
        <v>22.830000000002602</v>
      </c>
      <c r="BB42" s="736">
        <v>22.830000000002602</v>
      </c>
      <c r="BC42" s="736">
        <v>22.830000000002602</v>
      </c>
      <c r="BD42" s="736">
        <v>22.830000000002602</v>
      </c>
      <c r="BE42" s="736">
        <v>22.830000000002602</v>
      </c>
      <c r="BF42" s="736">
        <v>22.830000000002602</v>
      </c>
      <c r="BG42" s="736">
        <v>22.830000000002602</v>
      </c>
      <c r="BH42" s="736">
        <v>22.830000000002602</v>
      </c>
      <c r="BI42" s="736">
        <v>22.830000000002602</v>
      </c>
      <c r="BJ42" s="736">
        <v>22.830000000002602</v>
      </c>
      <c r="BK42" s="736">
        <v>22.830000000002602</v>
      </c>
      <c r="BL42" s="736">
        <v>0</v>
      </c>
      <c r="BM42" s="736">
        <v>0</v>
      </c>
      <c r="BN42" s="736">
        <v>0</v>
      </c>
      <c r="BO42" s="736">
        <v>0</v>
      </c>
      <c r="BP42" s="736">
        <v>0</v>
      </c>
      <c r="BQ42" s="736">
        <v>0</v>
      </c>
      <c r="BR42" s="736">
        <v>0</v>
      </c>
      <c r="BS42" s="736">
        <v>0</v>
      </c>
      <c r="BT42" s="736">
        <v>0</v>
      </c>
      <c r="BU42" s="736">
        <v>0</v>
      </c>
      <c r="BV42" s="736">
        <v>0</v>
      </c>
      <c r="BW42" s="736">
        <v>0</v>
      </c>
      <c r="BX42" s="736">
        <v>0</v>
      </c>
      <c r="BY42" s="736">
        <v>0</v>
      </c>
      <c r="BZ42" s="736">
        <v>0</v>
      </c>
      <c r="CA42" s="734"/>
    </row>
    <row r="43" spans="1:79" s="732" customFormat="1" ht="10.199999999999999">
      <c r="A43" s="732" t="s">
        <v>701</v>
      </c>
      <c r="B43" s="733">
        <v>20</v>
      </c>
      <c r="C43" s="734" t="s">
        <v>687</v>
      </c>
      <c r="D43" s="734" t="s">
        <v>681</v>
      </c>
      <c r="E43" s="734" t="s">
        <v>17</v>
      </c>
      <c r="F43" s="734" t="s">
        <v>660</v>
      </c>
      <c r="G43" s="734" t="s">
        <v>684</v>
      </c>
      <c r="H43" s="734" t="s">
        <v>661</v>
      </c>
      <c r="I43" s="734">
        <v>2011</v>
      </c>
      <c r="J43" s="734"/>
      <c r="K43" s="734" t="s">
        <v>685</v>
      </c>
      <c r="L43" s="734"/>
      <c r="M43" s="734" t="s">
        <v>688</v>
      </c>
      <c r="N43" s="735">
        <v>4.9291673849298405</v>
      </c>
      <c r="O43" s="735">
        <v>180.78311053548609</v>
      </c>
      <c r="P43" s="735">
        <v>1466818.7102680539</v>
      </c>
      <c r="Q43" s="734"/>
      <c r="R43" s="736">
        <v>331.33817272858778</v>
      </c>
      <c r="S43" s="736">
        <v>331.33817272858778</v>
      </c>
      <c r="T43" s="736">
        <v>331.33817272858778</v>
      </c>
      <c r="U43" s="736">
        <v>331.33817272858778</v>
      </c>
      <c r="V43" s="736">
        <v>331.33817272858801</v>
      </c>
      <c r="W43" s="736">
        <v>331.33817272858801</v>
      </c>
      <c r="X43" s="736">
        <v>331.33817272858801</v>
      </c>
      <c r="Y43" s="736">
        <v>331.33817272858801</v>
      </c>
      <c r="Z43" s="736">
        <v>331.33817272858801</v>
      </c>
      <c r="AA43" s="736">
        <v>331.33817272858801</v>
      </c>
      <c r="AB43" s="736">
        <v>331.33817272858801</v>
      </c>
      <c r="AC43" s="736">
        <v>331.33817272858801</v>
      </c>
      <c r="AD43" s="736">
        <v>331.33817272858801</v>
      </c>
      <c r="AE43" s="736">
        <v>331.33817272858801</v>
      </c>
      <c r="AF43" s="736">
        <v>331.33817272858801</v>
      </c>
      <c r="AG43" s="736">
        <v>0</v>
      </c>
      <c r="AH43" s="736">
        <v>0</v>
      </c>
      <c r="AI43" s="736">
        <v>0</v>
      </c>
      <c r="AJ43" s="736">
        <v>0</v>
      </c>
      <c r="AK43" s="736">
        <v>0</v>
      </c>
      <c r="AL43" s="736">
        <v>0</v>
      </c>
      <c r="AM43" s="736">
        <v>0</v>
      </c>
      <c r="AN43" s="736">
        <v>0</v>
      </c>
      <c r="AO43" s="736">
        <v>0</v>
      </c>
      <c r="AP43" s="736">
        <v>0</v>
      </c>
      <c r="AQ43" s="736">
        <v>0</v>
      </c>
      <c r="AR43" s="736">
        <v>0</v>
      </c>
      <c r="AS43" s="736">
        <v>0</v>
      </c>
      <c r="AT43" s="736">
        <v>0</v>
      </c>
      <c r="AU43" s="736">
        <v>0</v>
      </c>
      <c r="AV43" s="734"/>
      <c r="AW43" s="736">
        <v>733409.35513402696</v>
      </c>
      <c r="AX43" s="736">
        <v>733409.35513402696</v>
      </c>
      <c r="AY43" s="736">
        <v>733409.35513402696</v>
      </c>
      <c r="AZ43" s="736">
        <v>733409.35513402696</v>
      </c>
      <c r="BA43" s="736">
        <v>733409.35513402696</v>
      </c>
      <c r="BB43" s="736">
        <v>733409.35513402696</v>
      </c>
      <c r="BC43" s="736">
        <v>733409.35513402696</v>
      </c>
      <c r="BD43" s="736">
        <v>733409.35513402696</v>
      </c>
      <c r="BE43" s="736">
        <v>733409.35513402696</v>
      </c>
      <c r="BF43" s="736">
        <v>733409.35513402696</v>
      </c>
      <c r="BG43" s="736">
        <v>733409.35513402696</v>
      </c>
      <c r="BH43" s="736">
        <v>733409.35513402696</v>
      </c>
      <c r="BI43" s="736">
        <v>733409.35513402696</v>
      </c>
      <c r="BJ43" s="736">
        <v>733409.35513402696</v>
      </c>
      <c r="BK43" s="736">
        <v>733409.35513402696</v>
      </c>
      <c r="BL43" s="736">
        <v>0</v>
      </c>
      <c r="BM43" s="736">
        <v>0</v>
      </c>
      <c r="BN43" s="736">
        <v>0</v>
      </c>
      <c r="BO43" s="736">
        <v>0</v>
      </c>
      <c r="BP43" s="736">
        <v>0</v>
      </c>
      <c r="BQ43" s="736">
        <v>0</v>
      </c>
      <c r="BR43" s="736">
        <v>0</v>
      </c>
      <c r="BS43" s="736">
        <v>0</v>
      </c>
      <c r="BT43" s="736">
        <v>0</v>
      </c>
      <c r="BU43" s="736">
        <v>0</v>
      </c>
      <c r="BV43" s="736">
        <v>0</v>
      </c>
      <c r="BW43" s="736">
        <v>0</v>
      </c>
      <c r="BX43" s="736">
        <v>0</v>
      </c>
      <c r="BY43" s="736">
        <v>0</v>
      </c>
      <c r="BZ43" s="736">
        <v>0</v>
      </c>
      <c r="CA43" s="734"/>
    </row>
    <row r="44" spans="1:79" s="732" customFormat="1" ht="10.199999999999999">
      <c r="A44" s="732" t="s">
        <v>701</v>
      </c>
      <c r="B44" s="733">
        <v>21</v>
      </c>
      <c r="C44" s="734" t="s">
        <v>687</v>
      </c>
      <c r="D44" s="734" t="s">
        <v>659</v>
      </c>
      <c r="E44" s="734" t="s">
        <v>7</v>
      </c>
      <c r="F44" s="734" t="s">
        <v>660</v>
      </c>
      <c r="G44" s="734" t="s">
        <v>29</v>
      </c>
      <c r="H44" s="734" t="s">
        <v>661</v>
      </c>
      <c r="I44" s="734">
        <v>2011</v>
      </c>
      <c r="J44" s="734"/>
      <c r="K44" s="734" t="s">
        <v>685</v>
      </c>
      <c r="L44" s="734"/>
      <c r="M44" s="734" t="s">
        <v>688</v>
      </c>
      <c r="N44" s="735">
        <v>9</v>
      </c>
      <c r="O44" s="735">
        <v>0.66429011470526067</v>
      </c>
      <c r="P44" s="735">
        <v>4872.4564163205132</v>
      </c>
      <c r="Q44" s="734"/>
      <c r="R44" s="736">
        <v>0.22052479352426374</v>
      </c>
      <c r="S44" s="736">
        <v>0.22052479352426374</v>
      </c>
      <c r="T44" s="736">
        <v>0.22052479352426374</v>
      </c>
      <c r="U44" s="736">
        <v>0.22052479352426374</v>
      </c>
      <c r="V44" s="736">
        <v>0.22052479352426399</v>
      </c>
      <c r="W44" s="736">
        <v>0.22052479352426399</v>
      </c>
      <c r="X44" s="736">
        <v>0.22052479352426399</v>
      </c>
      <c r="Y44" s="736">
        <v>0.22052479352426399</v>
      </c>
      <c r="Z44" s="736">
        <v>0.22052479352426399</v>
      </c>
      <c r="AA44" s="736">
        <v>0.22052479352426399</v>
      </c>
      <c r="AB44" s="736">
        <v>0.22052479352426399</v>
      </c>
      <c r="AC44" s="736">
        <v>0.22052479352426399</v>
      </c>
      <c r="AD44" s="736">
        <v>0.22052479352426399</v>
      </c>
      <c r="AE44" s="736">
        <v>0.22052479352426399</v>
      </c>
      <c r="AF44" s="736">
        <v>0.22052479352426399</v>
      </c>
      <c r="AG44" s="736">
        <v>0</v>
      </c>
      <c r="AH44" s="736">
        <v>0</v>
      </c>
      <c r="AI44" s="736">
        <v>0</v>
      </c>
      <c r="AJ44" s="736">
        <v>0</v>
      </c>
      <c r="AK44" s="736">
        <v>0</v>
      </c>
      <c r="AL44" s="736">
        <v>0</v>
      </c>
      <c r="AM44" s="736">
        <v>0</v>
      </c>
      <c r="AN44" s="736">
        <v>0</v>
      </c>
      <c r="AO44" s="736">
        <v>0</v>
      </c>
      <c r="AP44" s="736">
        <v>0</v>
      </c>
      <c r="AQ44" s="736">
        <v>0</v>
      </c>
      <c r="AR44" s="736">
        <v>0</v>
      </c>
      <c r="AS44" s="736">
        <v>0</v>
      </c>
      <c r="AT44" s="736">
        <v>0</v>
      </c>
      <c r="AU44" s="736">
        <v>0</v>
      </c>
      <c r="AV44" s="734"/>
      <c r="AW44" s="736">
        <v>2436.2282081602566</v>
      </c>
      <c r="AX44" s="736">
        <v>2436.2282081602566</v>
      </c>
      <c r="AY44" s="736">
        <v>2436.2282081602566</v>
      </c>
      <c r="AZ44" s="736">
        <v>2436.2282081602566</v>
      </c>
      <c r="BA44" s="736">
        <v>2436.2282081602598</v>
      </c>
      <c r="BB44" s="736">
        <v>2436.2282081602598</v>
      </c>
      <c r="BC44" s="736">
        <v>2436.2282081602598</v>
      </c>
      <c r="BD44" s="736">
        <v>2436.2282081602598</v>
      </c>
      <c r="BE44" s="736">
        <v>2436.2282081602598</v>
      </c>
      <c r="BF44" s="736">
        <v>2436.2282081602598</v>
      </c>
      <c r="BG44" s="736">
        <v>2436.2282081602598</v>
      </c>
      <c r="BH44" s="736">
        <v>2436.2282081602598</v>
      </c>
      <c r="BI44" s="736">
        <v>2436.2282081602598</v>
      </c>
      <c r="BJ44" s="736">
        <v>2436.2282081602598</v>
      </c>
      <c r="BK44" s="736">
        <v>2436.2282081602598</v>
      </c>
      <c r="BL44" s="736">
        <v>0</v>
      </c>
      <c r="BM44" s="736">
        <v>0</v>
      </c>
      <c r="BN44" s="736">
        <v>0</v>
      </c>
      <c r="BO44" s="736">
        <v>0</v>
      </c>
      <c r="BP44" s="736">
        <v>0</v>
      </c>
      <c r="BQ44" s="736">
        <v>0</v>
      </c>
      <c r="BR44" s="736">
        <v>0</v>
      </c>
      <c r="BS44" s="736">
        <v>0</v>
      </c>
      <c r="BT44" s="736">
        <v>0</v>
      </c>
      <c r="BU44" s="736">
        <v>0</v>
      </c>
      <c r="BV44" s="736">
        <v>0</v>
      </c>
      <c r="BW44" s="736">
        <v>0</v>
      </c>
      <c r="BX44" s="736">
        <v>0</v>
      </c>
      <c r="BY44" s="736">
        <v>0</v>
      </c>
      <c r="BZ44" s="736">
        <v>0</v>
      </c>
      <c r="CA44" s="734"/>
    </row>
    <row r="45" spans="1:79" s="732" customFormat="1" ht="10.199999999999999">
      <c r="A45" s="732" t="s">
        <v>701</v>
      </c>
      <c r="B45" s="733">
        <v>22</v>
      </c>
      <c r="C45" s="734" t="s">
        <v>687</v>
      </c>
      <c r="D45" s="734" t="s">
        <v>659</v>
      </c>
      <c r="E45" s="734" t="s">
        <v>3</v>
      </c>
      <c r="F45" s="734" t="s">
        <v>660</v>
      </c>
      <c r="G45" s="734" t="s">
        <v>29</v>
      </c>
      <c r="H45" s="734" t="s">
        <v>661</v>
      </c>
      <c r="I45" s="734">
        <v>2011</v>
      </c>
      <c r="J45" s="734"/>
      <c r="K45" s="734" t="s">
        <v>685</v>
      </c>
      <c r="L45" s="734"/>
      <c r="M45" s="734" t="s">
        <v>666</v>
      </c>
      <c r="N45" s="735">
        <v>-1634.1720482915937</v>
      </c>
      <c r="O45" s="735">
        <v>-1068.968743543441</v>
      </c>
      <c r="P45" s="735">
        <v>-1955242.1824255576</v>
      </c>
      <c r="Q45" s="734"/>
      <c r="R45" s="736">
        <v>-446.27575399472602</v>
      </c>
      <c r="S45" s="736">
        <v>-446.27575399472602</v>
      </c>
      <c r="T45" s="736">
        <v>-446.27575399472602</v>
      </c>
      <c r="U45" s="736">
        <v>-446.27575399472602</v>
      </c>
      <c r="V45" s="736">
        <v>-446.27575399472602</v>
      </c>
      <c r="W45" s="736">
        <v>-446.27575399472602</v>
      </c>
      <c r="X45" s="736">
        <v>-446.27575399472602</v>
      </c>
      <c r="Y45" s="736">
        <v>-446.27575399472602</v>
      </c>
      <c r="Z45" s="736">
        <v>-446.27575399472602</v>
      </c>
      <c r="AA45" s="736">
        <v>-446.27575399472602</v>
      </c>
      <c r="AB45" s="736">
        <v>-446.27575399472602</v>
      </c>
      <c r="AC45" s="736">
        <v>-446.27575399472602</v>
      </c>
      <c r="AD45" s="736">
        <v>-446.27575399472602</v>
      </c>
      <c r="AE45" s="736">
        <v>-446.27575399472602</v>
      </c>
      <c r="AF45" s="736">
        <v>-446.27575399472602</v>
      </c>
      <c r="AG45" s="736">
        <v>-446.27575399472602</v>
      </c>
      <c r="AH45" s="736">
        <v>-446.27575399472602</v>
      </c>
      <c r="AI45" s="736">
        <v>-446.27575399472602</v>
      </c>
      <c r="AJ45" s="736">
        <v>-358.33745359485971</v>
      </c>
      <c r="AK45" s="736">
        <v>0</v>
      </c>
      <c r="AL45" s="736">
        <v>0</v>
      </c>
      <c r="AM45" s="736">
        <v>0</v>
      </c>
      <c r="AN45" s="736">
        <v>0</v>
      </c>
      <c r="AO45" s="736">
        <v>0</v>
      </c>
      <c r="AP45" s="736">
        <v>0</v>
      </c>
      <c r="AQ45" s="736">
        <v>0</v>
      </c>
      <c r="AR45" s="736">
        <v>0</v>
      </c>
      <c r="AS45" s="736">
        <v>0</v>
      </c>
      <c r="AT45" s="736">
        <v>0</v>
      </c>
      <c r="AU45" s="736">
        <v>0</v>
      </c>
      <c r="AV45" s="734"/>
      <c r="AW45" s="736">
        <v>-814450.32165849546</v>
      </c>
      <c r="AX45" s="736">
        <v>-814450.32165849546</v>
      </c>
      <c r="AY45" s="736">
        <v>-814450.32165849546</v>
      </c>
      <c r="AZ45" s="736">
        <v>-814450.32165849546</v>
      </c>
      <c r="BA45" s="736">
        <v>-814450.32165849546</v>
      </c>
      <c r="BB45" s="736">
        <v>-814450.32165849546</v>
      </c>
      <c r="BC45" s="736">
        <v>-814450.32165849546</v>
      </c>
      <c r="BD45" s="736">
        <v>-814450.32165849546</v>
      </c>
      <c r="BE45" s="736">
        <v>-814450.32165849546</v>
      </c>
      <c r="BF45" s="736">
        <v>-814450.32165849546</v>
      </c>
      <c r="BG45" s="736">
        <v>-814450.32165849546</v>
      </c>
      <c r="BH45" s="736">
        <v>-814450.32165849546</v>
      </c>
      <c r="BI45" s="736">
        <v>-814450.32165849546</v>
      </c>
      <c r="BJ45" s="736">
        <v>-814450.32165849546</v>
      </c>
      <c r="BK45" s="736">
        <v>-814450.32165849546</v>
      </c>
      <c r="BL45" s="736">
        <v>-814450.32165849546</v>
      </c>
      <c r="BM45" s="736">
        <v>-814450.32165849546</v>
      </c>
      <c r="BN45" s="736">
        <v>-814450.32165849546</v>
      </c>
      <c r="BO45" s="736">
        <v>-736838.59026981867</v>
      </c>
      <c r="BP45" s="736">
        <v>0</v>
      </c>
      <c r="BQ45" s="736">
        <v>0</v>
      </c>
      <c r="BR45" s="736">
        <v>0</v>
      </c>
      <c r="BS45" s="736">
        <v>0</v>
      </c>
      <c r="BT45" s="736">
        <v>0</v>
      </c>
      <c r="BU45" s="736">
        <v>0</v>
      </c>
      <c r="BV45" s="736">
        <v>0</v>
      </c>
      <c r="BW45" s="736">
        <v>0</v>
      </c>
      <c r="BX45" s="736">
        <v>0</v>
      </c>
      <c r="BY45" s="736">
        <v>0</v>
      </c>
      <c r="BZ45" s="736">
        <v>0</v>
      </c>
      <c r="CA45" s="734"/>
    </row>
    <row r="46" spans="1:79" s="732" customFormat="1" ht="10.199999999999999">
      <c r="A46" s="732" t="s">
        <v>700</v>
      </c>
      <c r="B46" s="733">
        <v>23</v>
      </c>
      <c r="C46" s="734" t="s">
        <v>687</v>
      </c>
      <c r="D46" s="734" t="s">
        <v>659</v>
      </c>
      <c r="E46" s="734" t="s">
        <v>5</v>
      </c>
      <c r="F46" s="734" t="s">
        <v>660</v>
      </c>
      <c r="G46" s="734" t="s">
        <v>29</v>
      </c>
      <c r="H46" s="734" t="s">
        <v>661</v>
      </c>
      <c r="I46" s="734">
        <v>2011</v>
      </c>
      <c r="J46" s="734"/>
      <c r="K46" s="734" t="s">
        <v>685</v>
      </c>
      <c r="L46" s="734"/>
      <c r="M46" s="734" t="s">
        <v>665</v>
      </c>
      <c r="N46" s="735">
        <v>5431.288847524901</v>
      </c>
      <c r="O46" s="735">
        <v>7.740924024995091</v>
      </c>
      <c r="P46" s="735">
        <v>157568.67980260446</v>
      </c>
      <c r="Q46" s="734"/>
      <c r="R46" s="736">
        <v>7.1603814348132859</v>
      </c>
      <c r="S46" s="736">
        <v>7.1603814348132859</v>
      </c>
      <c r="T46" s="736">
        <v>7.1603814348132859</v>
      </c>
      <c r="U46" s="736">
        <v>7.1603814348132859</v>
      </c>
      <c r="V46" s="736">
        <v>7.1603814348132859</v>
      </c>
      <c r="W46" s="736">
        <v>6.5477395497843407</v>
      </c>
      <c r="X46" s="736">
        <v>3.741731797156489</v>
      </c>
      <c r="Y46" s="736">
        <v>3.7400780771792546</v>
      </c>
      <c r="Z46" s="736">
        <v>3.7400780771792546</v>
      </c>
      <c r="AA46" s="736">
        <v>1.1744210249515299</v>
      </c>
      <c r="AB46" s="736">
        <v>0.48795737938086736</v>
      </c>
      <c r="AC46" s="736">
        <v>0.48782675753763433</v>
      </c>
      <c r="AD46" s="736">
        <v>0.48782675753763433</v>
      </c>
      <c r="AE46" s="736">
        <v>0.46539663012304683</v>
      </c>
      <c r="AF46" s="736">
        <v>0.46539663012304683</v>
      </c>
      <c r="AG46" s="736">
        <v>0.46436958368902526</v>
      </c>
      <c r="AH46" s="736">
        <v>0</v>
      </c>
      <c r="AI46" s="736">
        <v>0</v>
      </c>
      <c r="AJ46" s="736">
        <v>0</v>
      </c>
      <c r="AK46" s="736">
        <v>0</v>
      </c>
      <c r="AL46" s="736">
        <v>0</v>
      </c>
      <c r="AM46" s="736">
        <v>0</v>
      </c>
      <c r="AN46" s="736">
        <v>0</v>
      </c>
      <c r="AO46" s="736">
        <v>0</v>
      </c>
      <c r="AP46" s="736">
        <v>0</v>
      </c>
      <c r="AQ46" s="736">
        <v>0</v>
      </c>
      <c r="AR46" s="736">
        <v>0</v>
      </c>
      <c r="AS46" s="736">
        <v>0</v>
      </c>
      <c r="AT46" s="736">
        <v>0</v>
      </c>
      <c r="AU46" s="736">
        <v>0</v>
      </c>
      <c r="AV46" s="734"/>
      <c r="AW46" s="736">
        <v>144940.85534709555</v>
      </c>
      <c r="AX46" s="736">
        <v>144940.85534709555</v>
      </c>
      <c r="AY46" s="736">
        <v>144940.85534709555</v>
      </c>
      <c r="AZ46" s="736">
        <v>144940.85534709555</v>
      </c>
      <c r="BA46" s="736">
        <v>144940.85534709555</v>
      </c>
      <c r="BB46" s="736">
        <v>131709.69224266402</v>
      </c>
      <c r="BC46" s="736">
        <v>71108.634504725735</v>
      </c>
      <c r="BD46" s="736">
        <v>71094.147917725146</v>
      </c>
      <c r="BE46" s="736">
        <v>71094.147917725146</v>
      </c>
      <c r="BF46" s="736">
        <v>15683.91927092576</v>
      </c>
      <c r="BG46" s="736">
        <v>13176.238974772745</v>
      </c>
      <c r="BH46" s="736">
        <v>12099.765559815076</v>
      </c>
      <c r="BI46" s="736">
        <v>12099.765559815076</v>
      </c>
      <c r="BJ46" s="736">
        <v>10041.015785507083</v>
      </c>
      <c r="BK46" s="736">
        <v>10041.015785507083</v>
      </c>
      <c r="BL46" s="736">
        <v>10028.941625883401</v>
      </c>
      <c r="BM46" s="736">
        <v>0</v>
      </c>
      <c r="BN46" s="736">
        <v>0</v>
      </c>
      <c r="BO46" s="736">
        <v>0</v>
      </c>
      <c r="BP46" s="736">
        <v>0</v>
      </c>
      <c r="BQ46" s="736">
        <v>0</v>
      </c>
      <c r="BR46" s="736">
        <v>0</v>
      </c>
      <c r="BS46" s="736">
        <v>0</v>
      </c>
      <c r="BT46" s="736">
        <v>0</v>
      </c>
      <c r="BU46" s="736">
        <v>0</v>
      </c>
      <c r="BV46" s="736">
        <v>0</v>
      </c>
      <c r="BW46" s="736">
        <v>0</v>
      </c>
      <c r="BX46" s="736">
        <v>0</v>
      </c>
      <c r="BY46" s="736">
        <v>0</v>
      </c>
      <c r="BZ46" s="736">
        <v>0</v>
      </c>
      <c r="CA46" s="734"/>
    </row>
    <row r="47" spans="1:79" s="686" customFormat="1" ht="10.199999999999999">
      <c r="A47" s="732" t="s">
        <v>701</v>
      </c>
      <c r="B47" s="733">
        <v>24</v>
      </c>
      <c r="C47" s="734" t="s">
        <v>687</v>
      </c>
      <c r="D47" s="734" t="s">
        <v>659</v>
      </c>
      <c r="E47" s="734" t="s">
        <v>4</v>
      </c>
      <c r="F47" s="734" t="s">
        <v>660</v>
      </c>
      <c r="G47" s="734" t="s">
        <v>29</v>
      </c>
      <c r="H47" s="734" t="s">
        <v>661</v>
      </c>
      <c r="I47" s="734">
        <v>2011</v>
      </c>
      <c r="J47" s="734"/>
      <c r="K47" s="734" t="s">
        <v>685</v>
      </c>
      <c r="L47" s="734"/>
      <c r="M47" s="734" t="s">
        <v>665</v>
      </c>
      <c r="N47" s="735">
        <v>545.40583462195991</v>
      </c>
      <c r="O47" s="735">
        <v>1.0687054554942614</v>
      </c>
      <c r="P47" s="735">
        <v>16992.514763450199</v>
      </c>
      <c r="Q47" s="734"/>
      <c r="R47" s="736">
        <v>1.0687054554942614</v>
      </c>
      <c r="S47" s="736">
        <v>1.0687054554942614</v>
      </c>
      <c r="T47" s="736">
        <v>1.0687054554942614</v>
      </c>
      <c r="U47" s="736">
        <v>1.0687054554942614</v>
      </c>
      <c r="V47" s="736">
        <v>1.0687054554942614</v>
      </c>
      <c r="W47" s="736">
        <v>0.99556770259812266</v>
      </c>
      <c r="X47" s="736">
        <v>0.69634964393224441</v>
      </c>
      <c r="Y47" s="736">
        <v>0.69475541923113304</v>
      </c>
      <c r="Z47" s="736">
        <v>0.69475541923113304</v>
      </c>
      <c r="AA47" s="736">
        <v>0.38846491561464946</v>
      </c>
      <c r="AB47" s="736">
        <v>5.1349790114183551E-2</v>
      </c>
      <c r="AC47" s="736">
        <v>5.1295625800384138E-2</v>
      </c>
      <c r="AD47" s="736">
        <v>5.1295625800384138E-2</v>
      </c>
      <c r="AE47" s="736">
        <v>4.9963775362231407E-2</v>
      </c>
      <c r="AF47" s="736">
        <v>4.9963775362231407E-2</v>
      </c>
      <c r="AG47" s="736">
        <v>4.9049966899912145E-2</v>
      </c>
      <c r="AH47" s="736">
        <v>0</v>
      </c>
      <c r="AI47" s="736">
        <v>0</v>
      </c>
      <c r="AJ47" s="736">
        <v>0</v>
      </c>
      <c r="AK47" s="736">
        <v>0</v>
      </c>
      <c r="AL47" s="736">
        <v>0</v>
      </c>
      <c r="AM47" s="736">
        <v>0</v>
      </c>
      <c r="AN47" s="736">
        <v>0</v>
      </c>
      <c r="AO47" s="736">
        <v>0</v>
      </c>
      <c r="AP47" s="736">
        <v>0</v>
      </c>
      <c r="AQ47" s="736">
        <v>0</v>
      </c>
      <c r="AR47" s="736">
        <v>0</v>
      </c>
      <c r="AS47" s="736">
        <v>0</v>
      </c>
      <c r="AT47" s="736">
        <v>0</v>
      </c>
      <c r="AU47" s="736">
        <v>0</v>
      </c>
      <c r="AV47" s="734"/>
      <c r="AW47" s="736">
        <v>18298.919140272385</v>
      </c>
      <c r="AX47" s="736">
        <v>18298.919140272385</v>
      </c>
      <c r="AY47" s="736">
        <v>18298.919140272385</v>
      </c>
      <c r="AZ47" s="736">
        <v>18298.919140272385</v>
      </c>
      <c r="BA47" s="736">
        <v>18298.919140272385</v>
      </c>
      <c r="BB47" s="736">
        <v>16719.370693932153</v>
      </c>
      <c r="BC47" s="736">
        <v>10257.189385821715</v>
      </c>
      <c r="BD47" s="736">
        <v>10243.22397743998</v>
      </c>
      <c r="BE47" s="736">
        <v>10243.22397743998</v>
      </c>
      <c r="BF47" s="736">
        <v>3628.2998109398363</v>
      </c>
      <c r="BG47" s="736">
        <v>1638.6897796399182</v>
      </c>
      <c r="BH47" s="736">
        <v>1192.3138718946825</v>
      </c>
      <c r="BI47" s="736">
        <v>1192.3138718946825</v>
      </c>
      <c r="BJ47" s="736">
        <v>1070.0699479847488</v>
      </c>
      <c r="BK47" s="736">
        <v>1070.0699479847488</v>
      </c>
      <c r="BL47" s="736">
        <v>1059.3270362000192</v>
      </c>
      <c r="BM47" s="736">
        <v>0</v>
      </c>
      <c r="BN47" s="736">
        <v>0</v>
      </c>
      <c r="BO47" s="736">
        <v>0</v>
      </c>
      <c r="BP47" s="736">
        <v>0</v>
      </c>
      <c r="BQ47" s="736">
        <v>0</v>
      </c>
      <c r="BR47" s="736">
        <v>0</v>
      </c>
      <c r="BS47" s="736">
        <v>0</v>
      </c>
      <c r="BT47" s="736">
        <v>0</v>
      </c>
      <c r="BU47" s="736">
        <v>0</v>
      </c>
      <c r="BV47" s="736">
        <v>0</v>
      </c>
      <c r="BW47" s="736">
        <v>0</v>
      </c>
      <c r="BX47" s="736">
        <v>0</v>
      </c>
      <c r="BY47" s="736">
        <v>0</v>
      </c>
      <c r="BZ47" s="736">
        <v>0</v>
      </c>
    </row>
    <row r="48" spans="1:79" s="686" customFormat="1" ht="10.199999999999999">
      <c r="B48" s="682">
        <v>25</v>
      </c>
      <c r="C48" s="683" t="s">
        <v>759</v>
      </c>
      <c r="D48" s="683" t="s">
        <v>659</v>
      </c>
      <c r="E48" s="683" t="s">
        <v>760</v>
      </c>
      <c r="F48" s="683" t="s">
        <v>660</v>
      </c>
      <c r="G48" s="683" t="s">
        <v>29</v>
      </c>
      <c r="H48" s="683" t="s">
        <v>667</v>
      </c>
      <c r="I48" s="683">
        <v>2012</v>
      </c>
      <c r="J48" s="683"/>
      <c r="K48" s="683" t="s">
        <v>685</v>
      </c>
      <c r="L48" s="683"/>
      <c r="M48" s="683" t="s">
        <v>669</v>
      </c>
      <c r="N48" s="711">
        <v>10809</v>
      </c>
      <c r="O48" s="711">
        <v>7197.291155768</v>
      </c>
      <c r="P48" s="711">
        <v>39842.978814000002</v>
      </c>
      <c r="Q48" s="684"/>
      <c r="R48" s="684">
        <v>0</v>
      </c>
      <c r="S48" s="684">
        <v>5411.4971095999999</v>
      </c>
      <c r="T48" s="684">
        <v>0</v>
      </c>
      <c r="U48" s="684">
        <v>0</v>
      </c>
      <c r="V48" s="684">
        <v>0</v>
      </c>
      <c r="W48" s="684">
        <v>0</v>
      </c>
      <c r="X48" s="684">
        <v>0</v>
      </c>
      <c r="Y48" s="684">
        <v>0</v>
      </c>
      <c r="Z48" s="684">
        <v>0</v>
      </c>
      <c r="AA48" s="684">
        <v>0</v>
      </c>
      <c r="AB48" s="684">
        <v>0</v>
      </c>
      <c r="AC48" s="684">
        <v>0</v>
      </c>
      <c r="AD48" s="684">
        <v>0</v>
      </c>
      <c r="AE48" s="684">
        <v>0</v>
      </c>
      <c r="AF48" s="684">
        <v>0</v>
      </c>
      <c r="AG48" s="684">
        <v>0</v>
      </c>
      <c r="AH48" s="684">
        <v>0</v>
      </c>
      <c r="AI48" s="684">
        <v>0</v>
      </c>
      <c r="AJ48" s="684">
        <v>0</v>
      </c>
      <c r="AK48" s="684">
        <v>0</v>
      </c>
      <c r="AL48" s="684">
        <v>0</v>
      </c>
      <c r="AM48" s="684">
        <v>0</v>
      </c>
      <c r="AN48" s="684">
        <v>0</v>
      </c>
      <c r="AO48" s="684">
        <v>0</v>
      </c>
      <c r="AP48" s="684">
        <v>0</v>
      </c>
      <c r="AQ48" s="684">
        <v>0</v>
      </c>
      <c r="AR48" s="684">
        <v>0</v>
      </c>
      <c r="AS48" s="684">
        <v>0</v>
      </c>
      <c r="AT48" s="684">
        <v>0</v>
      </c>
      <c r="AU48" s="684">
        <v>0</v>
      </c>
      <c r="AV48" s="683"/>
      <c r="AW48" s="684">
        <v>0</v>
      </c>
      <c r="AX48" s="684">
        <v>39842.978814000002</v>
      </c>
      <c r="AY48" s="684">
        <v>0</v>
      </c>
      <c r="AZ48" s="684">
        <v>0</v>
      </c>
      <c r="BA48" s="684">
        <v>0</v>
      </c>
      <c r="BB48" s="684">
        <v>0</v>
      </c>
      <c r="BC48" s="684">
        <v>0</v>
      </c>
      <c r="BD48" s="684">
        <v>0</v>
      </c>
      <c r="BE48" s="684">
        <v>0</v>
      </c>
      <c r="BF48" s="684">
        <v>0</v>
      </c>
      <c r="BG48" s="684">
        <v>0</v>
      </c>
      <c r="BH48" s="684">
        <v>0</v>
      </c>
      <c r="BI48" s="684">
        <v>0</v>
      </c>
      <c r="BJ48" s="684">
        <v>0</v>
      </c>
      <c r="BK48" s="684">
        <v>0</v>
      </c>
      <c r="BL48" s="684">
        <v>0</v>
      </c>
      <c r="BM48" s="684">
        <v>0</v>
      </c>
      <c r="BN48" s="684">
        <v>0</v>
      </c>
      <c r="BO48" s="684">
        <v>0</v>
      </c>
      <c r="BP48" s="684">
        <v>0</v>
      </c>
      <c r="BQ48" s="684">
        <v>0</v>
      </c>
      <c r="BR48" s="684">
        <v>0</v>
      </c>
      <c r="BS48" s="684">
        <v>0</v>
      </c>
      <c r="BT48" s="684">
        <v>0</v>
      </c>
      <c r="BU48" s="684">
        <v>0</v>
      </c>
      <c r="BV48" s="684">
        <v>0</v>
      </c>
      <c r="BW48" s="684">
        <v>0</v>
      </c>
      <c r="BX48" s="684">
        <v>0</v>
      </c>
      <c r="BY48" s="684">
        <v>0</v>
      </c>
      <c r="BZ48" s="684">
        <v>0</v>
      </c>
    </row>
    <row r="49" spans="2:78" s="686" customFormat="1" ht="10.199999999999999">
      <c r="B49" s="700" t="s">
        <v>494</v>
      </c>
      <c r="C49" s="701" t="s">
        <v>759</v>
      </c>
      <c r="D49" s="701" t="s">
        <v>680</v>
      </c>
      <c r="E49" s="701" t="s">
        <v>9</v>
      </c>
      <c r="F49" s="701" t="s">
        <v>660</v>
      </c>
      <c r="G49" s="701" t="s">
        <v>680</v>
      </c>
      <c r="H49" s="701" t="s">
        <v>667</v>
      </c>
      <c r="I49" s="701">
        <v>2102</v>
      </c>
      <c r="J49" s="701"/>
      <c r="K49" s="701" t="s">
        <v>685</v>
      </c>
      <c r="L49" s="701"/>
      <c r="M49" s="701" t="s">
        <v>676</v>
      </c>
      <c r="N49" s="812">
        <v>8</v>
      </c>
      <c r="O49" s="812">
        <v>2722.9337193800002</v>
      </c>
      <c r="P49" s="812">
        <v>48837.469799999999</v>
      </c>
      <c r="Q49" s="684"/>
      <c r="R49" s="684">
        <v>0</v>
      </c>
      <c r="S49" s="684">
        <v>2047.3185860000001</v>
      </c>
      <c r="T49" s="684">
        <v>0</v>
      </c>
      <c r="U49" s="684">
        <v>0</v>
      </c>
      <c r="V49" s="684">
        <v>0</v>
      </c>
      <c r="W49" s="684">
        <v>0</v>
      </c>
      <c r="X49" s="684">
        <v>0</v>
      </c>
      <c r="Y49" s="684">
        <v>0</v>
      </c>
      <c r="Z49" s="684">
        <v>0</v>
      </c>
      <c r="AA49" s="684">
        <v>0</v>
      </c>
      <c r="AB49" s="684">
        <v>0</v>
      </c>
      <c r="AC49" s="684">
        <v>0</v>
      </c>
      <c r="AD49" s="684">
        <v>0</v>
      </c>
      <c r="AE49" s="684">
        <v>0</v>
      </c>
      <c r="AF49" s="684">
        <v>0</v>
      </c>
      <c r="AG49" s="684">
        <v>0</v>
      </c>
      <c r="AH49" s="684">
        <v>0</v>
      </c>
      <c r="AI49" s="684">
        <v>0</v>
      </c>
      <c r="AJ49" s="684">
        <v>0</v>
      </c>
      <c r="AK49" s="684">
        <v>0</v>
      </c>
      <c r="AL49" s="684">
        <v>0</v>
      </c>
      <c r="AM49" s="684">
        <v>0</v>
      </c>
      <c r="AN49" s="684">
        <v>0</v>
      </c>
      <c r="AO49" s="684">
        <v>0</v>
      </c>
      <c r="AP49" s="684">
        <v>0</v>
      </c>
      <c r="AQ49" s="684">
        <v>0</v>
      </c>
      <c r="AR49" s="684">
        <v>0</v>
      </c>
      <c r="AS49" s="684">
        <v>0</v>
      </c>
      <c r="AT49" s="684">
        <v>0</v>
      </c>
      <c r="AU49" s="684">
        <v>0</v>
      </c>
      <c r="AV49" s="701"/>
      <c r="AW49" s="684">
        <v>0</v>
      </c>
      <c r="AX49" s="684">
        <v>48837.469799999999</v>
      </c>
      <c r="AY49" s="684">
        <v>0</v>
      </c>
      <c r="AZ49" s="684">
        <v>0</v>
      </c>
      <c r="BA49" s="684">
        <v>0</v>
      </c>
      <c r="BB49" s="684">
        <v>0</v>
      </c>
      <c r="BC49" s="684">
        <v>0</v>
      </c>
      <c r="BD49" s="684">
        <v>0</v>
      </c>
      <c r="BE49" s="684">
        <v>0</v>
      </c>
      <c r="BF49" s="684">
        <v>0</v>
      </c>
      <c r="BG49" s="684">
        <v>0</v>
      </c>
      <c r="BH49" s="684">
        <v>0</v>
      </c>
      <c r="BI49" s="684">
        <v>0</v>
      </c>
      <c r="BJ49" s="684">
        <v>0</v>
      </c>
      <c r="BK49" s="684">
        <v>0</v>
      </c>
      <c r="BL49" s="684">
        <v>0</v>
      </c>
      <c r="BM49" s="684">
        <v>0</v>
      </c>
      <c r="BN49" s="684">
        <v>0</v>
      </c>
      <c r="BO49" s="684">
        <v>0</v>
      </c>
      <c r="BP49" s="684">
        <v>0</v>
      </c>
      <c r="BQ49" s="684">
        <v>0</v>
      </c>
      <c r="BR49" s="684">
        <v>0</v>
      </c>
      <c r="BS49" s="684">
        <v>0</v>
      </c>
      <c r="BT49" s="684">
        <v>0</v>
      </c>
      <c r="BU49" s="684">
        <v>0</v>
      </c>
      <c r="BV49" s="684">
        <v>0</v>
      </c>
      <c r="BW49" s="684">
        <v>0</v>
      </c>
      <c r="BX49" s="684">
        <v>0</v>
      </c>
      <c r="BY49" s="684">
        <v>0</v>
      </c>
      <c r="BZ49" s="684">
        <v>0</v>
      </c>
    </row>
    <row r="50" spans="2:78">
      <c r="R50" s="807">
        <f>SUM(R24:R49)</f>
        <v>106.82089284159032</v>
      </c>
      <c r="S50" s="807">
        <f t="shared" ref="S50:AU50" si="0">SUM(S24:S49)</f>
        <v>24592.986635688074</v>
      </c>
      <c r="T50" s="807">
        <f t="shared" si="0"/>
        <v>8819.0965759887822</v>
      </c>
      <c r="U50" s="807">
        <f t="shared" si="0"/>
        <v>8610.5391429206884</v>
      </c>
      <c r="V50" s="807">
        <f t="shared" si="0"/>
        <v>8247.818554369529</v>
      </c>
      <c r="W50" s="807">
        <f t="shared" si="0"/>
        <v>8128.5334717410342</v>
      </c>
      <c r="X50" s="807">
        <f t="shared" si="0"/>
        <v>7075.459987474861</v>
      </c>
      <c r="Y50" s="807">
        <f t="shared" si="0"/>
        <v>6893.2807418213542</v>
      </c>
      <c r="Z50" s="807">
        <f t="shared" si="0"/>
        <v>6869.09152297128</v>
      </c>
      <c r="AA50" s="807">
        <f t="shared" si="0"/>
        <v>6613.2721898903937</v>
      </c>
      <c r="AB50" s="807">
        <f t="shared" si="0"/>
        <v>5309.5432054040566</v>
      </c>
      <c r="AC50" s="807">
        <f t="shared" si="0"/>
        <v>5156.6501978301858</v>
      </c>
      <c r="AD50" s="807">
        <f t="shared" si="0"/>
        <v>5061.8477273929739</v>
      </c>
      <c r="AE50" s="807">
        <f t="shared" si="0"/>
        <v>2548.9160596812339</v>
      </c>
      <c r="AF50" s="807">
        <f t="shared" si="0"/>
        <v>2505.6548213058963</v>
      </c>
      <c r="AG50" s="807">
        <f t="shared" si="0"/>
        <v>2166.8359054547323</v>
      </c>
      <c r="AH50" s="807">
        <f t="shared" si="0"/>
        <v>1435.5051603714305</v>
      </c>
      <c r="AI50" s="807">
        <f t="shared" si="0"/>
        <v>1358.1639911813631</v>
      </c>
      <c r="AJ50" s="807">
        <f t="shared" si="0"/>
        <v>1446.1022915812296</v>
      </c>
      <c r="AK50" s="807">
        <f t="shared" si="0"/>
        <v>1422.8398800497123</v>
      </c>
      <c r="AL50" s="807">
        <f t="shared" si="0"/>
        <v>169.2207213876334</v>
      </c>
      <c r="AM50" s="807">
        <f t="shared" si="0"/>
        <v>1.2879166379570965</v>
      </c>
      <c r="AN50" s="807">
        <f t="shared" si="0"/>
        <v>0</v>
      </c>
      <c r="AO50" s="807">
        <f t="shared" si="0"/>
        <v>0</v>
      </c>
      <c r="AP50" s="807">
        <f t="shared" si="0"/>
        <v>0</v>
      </c>
      <c r="AQ50" s="807">
        <f t="shared" si="0"/>
        <v>0</v>
      </c>
      <c r="AR50" s="807">
        <f t="shared" si="0"/>
        <v>0</v>
      </c>
      <c r="AS50" s="807">
        <f t="shared" si="0"/>
        <v>0</v>
      </c>
      <c r="AT50" s="807">
        <f t="shared" si="0"/>
        <v>0</v>
      </c>
      <c r="AU50" s="807">
        <f t="shared" si="0"/>
        <v>0</v>
      </c>
      <c r="AW50" s="807">
        <f>SUM(AW24:AW49)</f>
        <v>1538754.4527526251</v>
      </c>
      <c r="AX50" s="807">
        <f t="shared" ref="AX50:BZ50" si="1">SUM(AX24:AX49)</f>
        <v>41678768.142762221</v>
      </c>
      <c r="AY50" s="807">
        <f t="shared" si="1"/>
        <v>41393225.723845296</v>
      </c>
      <c r="AZ50" s="807">
        <f t="shared" si="1"/>
        <v>40519810.376970984</v>
      </c>
      <c r="BA50" s="807">
        <f t="shared" si="1"/>
        <v>39010172.231517501</v>
      </c>
      <c r="BB50" s="807">
        <f t="shared" si="1"/>
        <v>38256272.172303542</v>
      </c>
      <c r="BC50" s="807">
        <f t="shared" si="1"/>
        <v>34082616.180783197</v>
      </c>
      <c r="BD50" s="807">
        <f t="shared" si="1"/>
        <v>32702692.065191198</v>
      </c>
      <c r="BE50" s="807">
        <f t="shared" si="1"/>
        <v>32633561.299640473</v>
      </c>
      <c r="BF50" s="807">
        <f t="shared" si="1"/>
        <v>31359206.278139193</v>
      </c>
      <c r="BG50" s="807">
        <f t="shared" si="1"/>
        <v>23561218.018602692</v>
      </c>
      <c r="BH50" s="807">
        <f t="shared" si="1"/>
        <v>21652929.099989679</v>
      </c>
      <c r="BI50" s="807">
        <f t="shared" si="1"/>
        <v>21028415.559684701</v>
      </c>
      <c r="BJ50" s="807">
        <f t="shared" si="1"/>
        <v>7718305.9006330296</v>
      </c>
      <c r="BK50" s="807">
        <f t="shared" si="1"/>
        <v>7553875.312391649</v>
      </c>
      <c r="BL50" s="807">
        <f t="shared" si="1"/>
        <v>6757021.5355687048</v>
      </c>
      <c r="BM50" s="807">
        <f t="shared" si="1"/>
        <v>2925697.8114660312</v>
      </c>
      <c r="BN50" s="807">
        <f t="shared" si="1"/>
        <v>2522299.9358987589</v>
      </c>
      <c r="BO50" s="807">
        <f t="shared" si="1"/>
        <v>2599911.6672874354</v>
      </c>
      <c r="BP50" s="807">
        <f t="shared" si="1"/>
        <v>2995502.8913743491</v>
      </c>
      <c r="BQ50" s="807">
        <f t="shared" si="1"/>
        <v>575465.47281562036</v>
      </c>
      <c r="BR50" s="807">
        <f t="shared" si="1"/>
        <v>9495.0000000000018</v>
      </c>
      <c r="BS50" s="807">
        <f t="shared" si="1"/>
        <v>0</v>
      </c>
      <c r="BT50" s="807">
        <f t="shared" si="1"/>
        <v>0</v>
      </c>
      <c r="BU50" s="807">
        <f t="shared" si="1"/>
        <v>0</v>
      </c>
      <c r="BV50" s="807">
        <f t="shared" si="1"/>
        <v>0</v>
      </c>
      <c r="BW50" s="807">
        <f t="shared" si="1"/>
        <v>0</v>
      </c>
      <c r="BX50" s="807">
        <f t="shared" si="1"/>
        <v>0</v>
      </c>
      <c r="BY50" s="807">
        <f t="shared" si="1"/>
        <v>0</v>
      </c>
      <c r="BZ50" s="807">
        <f t="shared" si="1"/>
        <v>0</v>
      </c>
    </row>
  </sheetData>
  <mergeCells count="1">
    <mergeCell ref="B22:B23"/>
  </mergeCells>
  <hyperlinks>
    <hyperlink ref="G18" location="Table_4_b.__2012_Lost_Revenues_Work_Form" display="Go to Tab 4."/>
  </hyperlinks>
  <pageMargins left="0.7" right="0.7" top="0.75" bottom="0.75" header="0.3" footer="0.3"/>
  <pageSetup scale="41" orientation="landscape" r:id="rId1"/>
  <colBreaks count="1" manualBreakCount="1">
    <brk id="16" max="48"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CA61"/>
  <sheetViews>
    <sheetView view="pageBreakPreview" topLeftCell="A19" zoomScale="90" zoomScaleNormal="80" zoomScaleSheetLayoutView="90" workbookViewId="0">
      <pane xSplit="5" ySplit="5" topLeftCell="F24" activePane="bottomRight" state="frozen"/>
      <selection activeCell="P81" sqref="P81"/>
      <selection pane="topRight" activeCell="P81" sqref="P81"/>
      <selection pane="bottomLeft" activeCell="P81" sqref="P81"/>
      <selection pane="bottomRight" activeCell="P81" sqref="P81"/>
    </sheetView>
  </sheetViews>
  <sheetFormatPr defaultColWidth="9.109375" defaultRowHeight="13.8"/>
  <cols>
    <col min="1" max="1" width="9.109375" style="27"/>
    <col min="2" max="2" width="13.33203125" style="27" customWidth="1"/>
    <col min="3" max="3" width="10.88671875" style="27" customWidth="1"/>
    <col min="4" max="4" width="11.44140625" style="27" customWidth="1"/>
    <col min="5" max="5" width="22" style="27" bestFit="1" customWidth="1"/>
    <col min="6" max="7" width="9.109375" style="27"/>
    <col min="8" max="8" width="14.5546875" style="27" customWidth="1"/>
    <col min="9" max="9" width="19.44140625" style="27" customWidth="1"/>
    <col min="10" max="10" width="16.109375" style="27" customWidth="1"/>
    <col min="11" max="13" width="9.109375" style="27"/>
    <col min="14" max="14" width="13.5546875" style="27" customWidth="1"/>
    <col min="15" max="15" width="15.6640625" style="27" customWidth="1"/>
    <col min="16" max="16" width="16.33203125" style="27" bestFit="1" customWidth="1"/>
    <col min="17" max="17" width="9.109375" style="27"/>
    <col min="18" max="18" width="12.33203125" style="27" customWidth="1"/>
    <col min="19" max="19" width="9.5546875" style="27" bestFit="1" customWidth="1"/>
    <col min="20" max="24" width="11.44140625" style="27" bestFit="1" customWidth="1"/>
    <col min="25" max="25" width="7.44140625" style="27" bestFit="1" customWidth="1"/>
    <col min="26" max="38" width="11.44140625" style="27" bestFit="1" customWidth="1"/>
    <col min="39" max="39" width="9.5546875" style="27" bestFit="1" customWidth="1"/>
    <col min="40" max="47" width="9.44140625" style="27" bestFit="1" customWidth="1"/>
    <col min="48" max="48" width="9.109375" style="27"/>
    <col min="49" max="49" width="11.44140625" style="27" bestFit="1" customWidth="1"/>
    <col min="50" max="50" width="15.88671875" style="27" bestFit="1" customWidth="1"/>
    <col min="51" max="62" width="17.109375" style="27" bestFit="1" customWidth="1"/>
    <col min="63" max="69" width="15.88671875" style="27" bestFit="1" customWidth="1"/>
    <col min="70" max="70" width="13.88671875" style="27" bestFit="1" customWidth="1"/>
    <col min="71" max="71" width="12.5546875" style="27" bestFit="1" customWidth="1"/>
    <col min="72" max="78" width="9.44140625" style="27" bestFit="1" customWidth="1"/>
    <col min="79" max="79" width="9.109375" style="671"/>
    <col min="80" max="16384" width="9.109375" style="27"/>
  </cols>
  <sheetData>
    <row r="14" spans="2:79" ht="14.4" thickBot="1">
      <c r="CA14" s="27"/>
    </row>
    <row r="15" spans="2:79" ht="31.5" customHeight="1" thickBot="1">
      <c r="B15" s="559" t="s">
        <v>172</v>
      </c>
      <c r="C15" s="127" t="s">
        <v>176</v>
      </c>
      <c r="D15" s="127"/>
      <c r="E15" s="91"/>
      <c r="F15" s="91"/>
      <c r="G15" s="668"/>
      <c r="H15" s="669"/>
      <c r="I15" s="190"/>
      <c r="J15" s="190"/>
      <c r="K15" s="190"/>
      <c r="L15" s="190"/>
      <c r="M15" s="190"/>
      <c r="N15" s="668"/>
      <c r="O15" s="668"/>
      <c r="P15" s="668"/>
      <c r="Q15" s="668"/>
      <c r="R15" s="668"/>
      <c r="S15" s="668"/>
      <c r="T15" s="668"/>
      <c r="U15" s="668"/>
      <c r="V15" s="668"/>
      <c r="W15" s="191"/>
      <c r="CA15" s="27"/>
    </row>
    <row r="16" spans="2:79" ht="27" customHeight="1" thickBot="1">
      <c r="B16" s="91"/>
      <c r="C16" s="641" t="s">
        <v>612</v>
      </c>
      <c r="D16" s="670"/>
      <c r="E16" s="91"/>
      <c r="CA16" s="27"/>
    </row>
    <row r="17" spans="1:79" ht="22.5" customHeight="1">
      <c r="D17" s="121"/>
    </row>
    <row r="18" spans="1:79" ht="23.25" customHeight="1">
      <c r="B18" s="193" t="s">
        <v>568</v>
      </c>
      <c r="C18" s="193"/>
      <c r="D18" s="91"/>
      <c r="H18" s="672" t="s">
        <v>588</v>
      </c>
    </row>
    <row r="19" spans="1:79" ht="23.25" customHeight="1">
      <c r="B19" s="646" t="s">
        <v>526</v>
      </c>
      <c r="C19" s="670"/>
      <c r="D19" s="670"/>
      <c r="E19" s="670"/>
      <c r="F19" s="670"/>
      <c r="G19" s="670"/>
      <c r="H19" s="670"/>
      <c r="I19" s="670"/>
      <c r="J19" s="670"/>
      <c r="K19" s="670"/>
      <c r="L19" s="670"/>
      <c r="M19" s="670"/>
      <c r="N19" s="670"/>
      <c r="O19" s="670"/>
      <c r="P19" s="670"/>
    </row>
    <row r="20" spans="1:79" ht="23.25" customHeight="1">
      <c r="B20" s="646" t="s">
        <v>527</v>
      </c>
      <c r="C20" s="670"/>
      <c r="D20" s="670"/>
      <c r="E20" s="670"/>
      <c r="F20" s="670"/>
      <c r="G20" s="670"/>
      <c r="H20" s="670"/>
      <c r="I20" s="670"/>
      <c r="J20" s="670"/>
      <c r="K20" s="670"/>
      <c r="L20" s="670"/>
      <c r="M20" s="670"/>
      <c r="N20" s="670"/>
      <c r="O20" s="670"/>
      <c r="P20" s="670"/>
    </row>
    <row r="21" spans="1:79" ht="15">
      <c r="B21" s="91"/>
    </row>
    <row r="22" spans="1:79" s="679" customFormat="1" ht="40.799999999999997">
      <c r="B22" s="955" t="s">
        <v>479</v>
      </c>
      <c r="C22" s="673" t="s">
        <v>480</v>
      </c>
      <c r="D22" s="673" t="s">
        <v>213</v>
      </c>
      <c r="E22" s="673" t="s">
        <v>481</v>
      </c>
      <c r="F22" s="673" t="s">
        <v>210</v>
      </c>
      <c r="G22" s="673" t="s">
        <v>482</v>
      </c>
      <c r="H22" s="673" t="s">
        <v>483</v>
      </c>
      <c r="I22" s="673" t="s">
        <v>484</v>
      </c>
      <c r="J22" s="673" t="s">
        <v>485</v>
      </c>
      <c r="K22" s="673" t="s">
        <v>486</v>
      </c>
      <c r="L22" s="673" t="s">
        <v>487</v>
      </c>
      <c r="M22" s="673" t="s">
        <v>488</v>
      </c>
      <c r="N22" s="673" t="s">
        <v>489</v>
      </c>
      <c r="O22" s="673" t="s">
        <v>490</v>
      </c>
      <c r="P22" s="673" t="s">
        <v>491</v>
      </c>
      <c r="Q22" s="674"/>
      <c r="R22" s="675" t="s">
        <v>492</v>
      </c>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c r="AU22" s="677"/>
      <c r="AV22" s="674"/>
      <c r="AW22" s="675" t="s">
        <v>493</v>
      </c>
      <c r="AX22" s="676"/>
      <c r="AY22" s="676"/>
      <c r="AZ22" s="676"/>
      <c r="BA22" s="676"/>
      <c r="BB22" s="676"/>
      <c r="BC22" s="676"/>
      <c r="BD22" s="676"/>
      <c r="BE22" s="676"/>
      <c r="BF22" s="676"/>
      <c r="BG22" s="676"/>
      <c r="BH22" s="676"/>
      <c r="BI22" s="676"/>
      <c r="BJ22" s="676"/>
      <c r="BK22" s="676"/>
      <c r="BL22" s="676"/>
      <c r="BM22" s="676"/>
      <c r="BN22" s="676"/>
      <c r="BO22" s="676"/>
      <c r="BP22" s="676"/>
      <c r="BQ22" s="676"/>
      <c r="BR22" s="676"/>
      <c r="BS22" s="676"/>
      <c r="BT22" s="676"/>
      <c r="BU22" s="676"/>
      <c r="BV22" s="676"/>
      <c r="BW22" s="676"/>
      <c r="BX22" s="676"/>
      <c r="BY22" s="676"/>
      <c r="BZ22" s="677"/>
      <c r="CA22" s="678"/>
    </row>
    <row r="23" spans="1:79" s="679" customFormat="1" ht="36.75" customHeight="1">
      <c r="B23" s="955"/>
      <c r="C23" s="680"/>
      <c r="D23" s="680"/>
      <c r="E23" s="680"/>
      <c r="F23" s="680"/>
      <c r="G23" s="680"/>
      <c r="H23" s="680"/>
      <c r="I23" s="680"/>
      <c r="J23" s="680"/>
      <c r="K23" s="680"/>
      <c r="L23" s="680"/>
      <c r="M23" s="680"/>
      <c r="N23" s="680"/>
      <c r="O23" s="680"/>
      <c r="P23" s="680"/>
      <c r="Q23" s="678"/>
      <c r="R23" s="693">
        <v>2011</v>
      </c>
      <c r="S23" s="681">
        <v>2012</v>
      </c>
      <c r="T23" s="681">
        <v>2013</v>
      </c>
      <c r="U23" s="681">
        <v>2014</v>
      </c>
      <c r="V23" s="681">
        <v>2015</v>
      </c>
      <c r="W23" s="681">
        <v>2016</v>
      </c>
      <c r="X23" s="681">
        <v>2017</v>
      </c>
      <c r="Y23" s="681">
        <v>2018</v>
      </c>
      <c r="Z23" s="681">
        <v>2019</v>
      </c>
      <c r="AA23" s="681">
        <v>2020</v>
      </c>
      <c r="AB23" s="681">
        <v>2021</v>
      </c>
      <c r="AC23" s="681">
        <v>2022</v>
      </c>
      <c r="AD23" s="681">
        <v>2023</v>
      </c>
      <c r="AE23" s="681">
        <v>2024</v>
      </c>
      <c r="AF23" s="681">
        <v>2025</v>
      </c>
      <c r="AG23" s="681">
        <v>2026</v>
      </c>
      <c r="AH23" s="681">
        <v>2027</v>
      </c>
      <c r="AI23" s="681">
        <v>2028</v>
      </c>
      <c r="AJ23" s="681">
        <v>2029</v>
      </c>
      <c r="AK23" s="681">
        <v>2030</v>
      </c>
      <c r="AL23" s="681">
        <v>2031</v>
      </c>
      <c r="AM23" s="681">
        <v>2032</v>
      </c>
      <c r="AN23" s="681">
        <v>2033</v>
      </c>
      <c r="AO23" s="681">
        <v>2034</v>
      </c>
      <c r="AP23" s="681">
        <v>2035</v>
      </c>
      <c r="AQ23" s="681">
        <v>2036</v>
      </c>
      <c r="AR23" s="681">
        <v>2037</v>
      </c>
      <c r="AS23" s="681">
        <v>2038</v>
      </c>
      <c r="AT23" s="681">
        <v>2039</v>
      </c>
      <c r="AU23" s="681">
        <v>2040</v>
      </c>
      <c r="AV23" s="678"/>
      <c r="AW23" s="681">
        <v>2011</v>
      </c>
      <c r="AX23" s="681">
        <v>2012</v>
      </c>
      <c r="AY23" s="681">
        <v>2013</v>
      </c>
      <c r="AZ23" s="681">
        <v>2014</v>
      </c>
      <c r="BA23" s="681">
        <v>2015</v>
      </c>
      <c r="BB23" s="681">
        <v>2016</v>
      </c>
      <c r="BC23" s="681">
        <v>2017</v>
      </c>
      <c r="BD23" s="681">
        <v>2018</v>
      </c>
      <c r="BE23" s="681">
        <v>2019</v>
      </c>
      <c r="BF23" s="681">
        <v>2020</v>
      </c>
      <c r="BG23" s="681">
        <v>2021</v>
      </c>
      <c r="BH23" s="681">
        <v>2022</v>
      </c>
      <c r="BI23" s="681">
        <v>2023</v>
      </c>
      <c r="BJ23" s="681">
        <v>2024</v>
      </c>
      <c r="BK23" s="681">
        <v>2025</v>
      </c>
      <c r="BL23" s="681">
        <v>2026</v>
      </c>
      <c r="BM23" s="681">
        <v>2027</v>
      </c>
      <c r="BN23" s="681">
        <v>2028</v>
      </c>
      <c r="BO23" s="681">
        <v>2029</v>
      </c>
      <c r="BP23" s="681">
        <v>2030</v>
      </c>
      <c r="BQ23" s="681">
        <v>2031</v>
      </c>
      <c r="BR23" s="681">
        <v>2032</v>
      </c>
      <c r="BS23" s="681">
        <v>2033</v>
      </c>
      <c r="BT23" s="681">
        <v>2034</v>
      </c>
      <c r="BU23" s="681">
        <v>2035</v>
      </c>
      <c r="BV23" s="681">
        <v>2036</v>
      </c>
      <c r="BW23" s="681">
        <v>2037</v>
      </c>
      <c r="BX23" s="681">
        <v>2038</v>
      </c>
      <c r="BY23" s="681">
        <v>2039</v>
      </c>
      <c r="BZ23" s="681">
        <v>2040</v>
      </c>
      <c r="CA23" s="678"/>
    </row>
    <row r="24" spans="1:79" s="729" customFormat="1" ht="10.199999999999999">
      <c r="A24" s="729" t="s">
        <v>703</v>
      </c>
      <c r="B24" s="725">
        <v>1</v>
      </c>
      <c r="C24" s="726" t="s">
        <v>210</v>
      </c>
      <c r="D24" s="726" t="s">
        <v>671</v>
      </c>
      <c r="E24" s="726" t="s">
        <v>689</v>
      </c>
      <c r="F24" s="726" t="s">
        <v>660</v>
      </c>
      <c r="G24" s="726" t="s">
        <v>673</v>
      </c>
      <c r="H24" s="726" t="s">
        <v>661</v>
      </c>
      <c r="I24" s="726">
        <v>2012</v>
      </c>
      <c r="J24" s="726" t="s">
        <v>762</v>
      </c>
      <c r="K24" s="726"/>
      <c r="L24" s="726" t="s">
        <v>763</v>
      </c>
      <c r="M24" s="726" t="s">
        <v>772</v>
      </c>
      <c r="N24" s="727">
        <v>1</v>
      </c>
      <c r="O24" s="727">
        <v>5.1771746299999997</v>
      </c>
      <c r="P24" s="727">
        <v>25176.254462563</v>
      </c>
      <c r="Q24" s="726"/>
      <c r="R24" s="727" t="s">
        <v>663</v>
      </c>
      <c r="S24" s="727">
        <v>5.1771746299999997</v>
      </c>
      <c r="T24" s="727">
        <v>5.1771746299999997</v>
      </c>
      <c r="U24" s="727">
        <v>5.1771746299999997</v>
      </c>
      <c r="V24" s="727">
        <v>5.1771746299999997</v>
      </c>
      <c r="W24" s="727" t="s">
        <v>663</v>
      </c>
      <c r="X24" s="727" t="s">
        <v>663</v>
      </c>
      <c r="Y24" s="727" t="s">
        <v>663</v>
      </c>
      <c r="Z24" s="727" t="s">
        <v>663</v>
      </c>
      <c r="AA24" s="727" t="s">
        <v>663</v>
      </c>
      <c r="AB24" s="727" t="s">
        <v>663</v>
      </c>
      <c r="AC24" s="727" t="s">
        <v>663</v>
      </c>
      <c r="AD24" s="727" t="s">
        <v>663</v>
      </c>
      <c r="AE24" s="727" t="s">
        <v>663</v>
      </c>
      <c r="AF24" s="727" t="s">
        <v>663</v>
      </c>
      <c r="AG24" s="727" t="s">
        <v>663</v>
      </c>
      <c r="AH24" s="727" t="s">
        <v>663</v>
      </c>
      <c r="AI24" s="727" t="s">
        <v>663</v>
      </c>
      <c r="AJ24" s="727" t="s">
        <v>663</v>
      </c>
      <c r="AK24" s="727" t="s">
        <v>663</v>
      </c>
      <c r="AL24" s="727" t="s">
        <v>663</v>
      </c>
      <c r="AM24" s="727" t="s">
        <v>663</v>
      </c>
      <c r="AN24" s="727" t="s">
        <v>663</v>
      </c>
      <c r="AO24" s="727" t="s">
        <v>663</v>
      </c>
      <c r="AP24" s="727" t="s">
        <v>663</v>
      </c>
      <c r="AQ24" s="727" t="s">
        <v>663</v>
      </c>
      <c r="AR24" s="727" t="s">
        <v>663</v>
      </c>
      <c r="AS24" s="727" t="s">
        <v>663</v>
      </c>
      <c r="AT24" s="727" t="s">
        <v>663</v>
      </c>
      <c r="AU24" s="727" t="s">
        <v>663</v>
      </c>
      <c r="AV24" s="727"/>
      <c r="AW24" s="727" t="s">
        <v>663</v>
      </c>
      <c r="AX24" s="727">
        <v>25176.254462563</v>
      </c>
      <c r="AY24" s="727">
        <v>25176.254462563</v>
      </c>
      <c r="AZ24" s="727">
        <v>25176.254462563</v>
      </c>
      <c r="BA24" s="727">
        <v>25176.254462563</v>
      </c>
      <c r="BB24" s="727" t="s">
        <v>663</v>
      </c>
      <c r="BC24" s="727" t="s">
        <v>663</v>
      </c>
      <c r="BD24" s="727" t="s">
        <v>663</v>
      </c>
      <c r="BE24" s="727" t="s">
        <v>663</v>
      </c>
      <c r="BF24" s="727" t="s">
        <v>663</v>
      </c>
      <c r="BG24" s="727" t="s">
        <v>663</v>
      </c>
      <c r="BH24" s="727" t="s">
        <v>663</v>
      </c>
      <c r="BI24" s="727" t="s">
        <v>663</v>
      </c>
      <c r="BJ24" s="727" t="s">
        <v>663</v>
      </c>
      <c r="BK24" s="727" t="s">
        <v>663</v>
      </c>
      <c r="BL24" s="727" t="s">
        <v>663</v>
      </c>
      <c r="BM24" s="727" t="s">
        <v>663</v>
      </c>
      <c r="BN24" s="727" t="s">
        <v>663</v>
      </c>
      <c r="BO24" s="727" t="s">
        <v>663</v>
      </c>
      <c r="BP24" s="727" t="s">
        <v>663</v>
      </c>
      <c r="BQ24" s="727" t="s">
        <v>663</v>
      </c>
      <c r="BR24" s="727" t="s">
        <v>663</v>
      </c>
      <c r="BS24" s="727" t="s">
        <v>663</v>
      </c>
      <c r="BT24" s="727" t="s">
        <v>663</v>
      </c>
      <c r="BU24" s="727" t="s">
        <v>663</v>
      </c>
      <c r="BV24" s="727" t="s">
        <v>663</v>
      </c>
      <c r="BW24" s="727" t="s">
        <v>663</v>
      </c>
      <c r="BX24" s="727" t="s">
        <v>663</v>
      </c>
      <c r="BY24" s="727" t="s">
        <v>663</v>
      </c>
      <c r="BZ24" s="728" t="s">
        <v>663</v>
      </c>
      <c r="CA24" s="727"/>
    </row>
    <row r="25" spans="1:79" s="686" customFormat="1" ht="10.199999999999999">
      <c r="B25" s="682">
        <v>2</v>
      </c>
      <c r="C25" s="683" t="s">
        <v>210</v>
      </c>
      <c r="D25" s="683" t="s">
        <v>671</v>
      </c>
      <c r="E25" s="683" t="s">
        <v>689</v>
      </c>
      <c r="F25" s="683" t="s">
        <v>660</v>
      </c>
      <c r="G25" s="683" t="s">
        <v>673</v>
      </c>
      <c r="H25" s="683" t="s">
        <v>661</v>
      </c>
      <c r="I25" s="683">
        <v>2013</v>
      </c>
      <c r="J25" s="683" t="s">
        <v>762</v>
      </c>
      <c r="K25" s="683"/>
      <c r="L25" s="683" t="s">
        <v>763</v>
      </c>
      <c r="M25" s="683" t="s">
        <v>772</v>
      </c>
      <c r="N25" s="684">
        <v>9</v>
      </c>
      <c r="O25" s="684">
        <v>120.84459646800001</v>
      </c>
      <c r="P25" s="684">
        <v>659796.15311638103</v>
      </c>
      <c r="Q25" s="683"/>
      <c r="R25" s="684" t="s">
        <v>663</v>
      </c>
      <c r="S25" s="684" t="s">
        <v>663</v>
      </c>
      <c r="T25" s="684">
        <v>79.314089605000007</v>
      </c>
      <c r="U25" s="684">
        <v>79.314089605000007</v>
      </c>
      <c r="V25" s="684">
        <v>79.314089605000007</v>
      </c>
      <c r="W25" s="684">
        <v>79.314089605000007</v>
      </c>
      <c r="X25" s="684" t="s">
        <v>663</v>
      </c>
      <c r="Y25" s="684" t="s">
        <v>663</v>
      </c>
      <c r="Z25" s="684" t="s">
        <v>663</v>
      </c>
      <c r="AA25" s="684" t="s">
        <v>663</v>
      </c>
      <c r="AB25" s="684" t="s">
        <v>663</v>
      </c>
      <c r="AC25" s="684" t="s">
        <v>663</v>
      </c>
      <c r="AD25" s="684" t="s">
        <v>663</v>
      </c>
      <c r="AE25" s="684" t="s">
        <v>663</v>
      </c>
      <c r="AF25" s="684" t="s">
        <v>663</v>
      </c>
      <c r="AG25" s="684" t="s">
        <v>663</v>
      </c>
      <c r="AH25" s="684" t="s">
        <v>663</v>
      </c>
      <c r="AI25" s="684" t="s">
        <v>663</v>
      </c>
      <c r="AJ25" s="684" t="s">
        <v>663</v>
      </c>
      <c r="AK25" s="684" t="s">
        <v>663</v>
      </c>
      <c r="AL25" s="684" t="s">
        <v>663</v>
      </c>
      <c r="AM25" s="684" t="s">
        <v>663</v>
      </c>
      <c r="AN25" s="684" t="s">
        <v>663</v>
      </c>
      <c r="AO25" s="684" t="s">
        <v>663</v>
      </c>
      <c r="AP25" s="684" t="s">
        <v>663</v>
      </c>
      <c r="AQ25" s="684" t="s">
        <v>663</v>
      </c>
      <c r="AR25" s="684" t="s">
        <v>663</v>
      </c>
      <c r="AS25" s="684" t="s">
        <v>663</v>
      </c>
      <c r="AT25" s="684" t="s">
        <v>663</v>
      </c>
      <c r="AU25" s="684" t="s">
        <v>663</v>
      </c>
      <c r="AV25" s="684"/>
      <c r="AW25" s="684" t="s">
        <v>663</v>
      </c>
      <c r="AX25" s="684" t="s">
        <v>663</v>
      </c>
      <c r="AY25" s="684">
        <v>436056.91017276997</v>
      </c>
      <c r="AZ25" s="684">
        <v>436056.91017276997</v>
      </c>
      <c r="BA25" s="684">
        <v>436056.91017276997</v>
      </c>
      <c r="BB25" s="684">
        <v>436056.91017276997</v>
      </c>
      <c r="BC25" s="684" t="s">
        <v>663</v>
      </c>
      <c r="BD25" s="684" t="s">
        <v>663</v>
      </c>
      <c r="BE25" s="684" t="s">
        <v>663</v>
      </c>
      <c r="BF25" s="684" t="s">
        <v>663</v>
      </c>
      <c r="BG25" s="684" t="s">
        <v>663</v>
      </c>
      <c r="BH25" s="684" t="s">
        <v>663</v>
      </c>
      <c r="BI25" s="684" t="s">
        <v>663</v>
      </c>
      <c r="BJ25" s="684" t="s">
        <v>663</v>
      </c>
      <c r="BK25" s="684" t="s">
        <v>663</v>
      </c>
      <c r="BL25" s="684" t="s">
        <v>663</v>
      </c>
      <c r="BM25" s="684" t="s">
        <v>663</v>
      </c>
      <c r="BN25" s="684" t="s">
        <v>663</v>
      </c>
      <c r="BO25" s="684" t="s">
        <v>663</v>
      </c>
      <c r="BP25" s="684" t="s">
        <v>663</v>
      </c>
      <c r="BQ25" s="684" t="s">
        <v>663</v>
      </c>
      <c r="BR25" s="684" t="s">
        <v>663</v>
      </c>
      <c r="BS25" s="684" t="s">
        <v>663</v>
      </c>
      <c r="BT25" s="684" t="s">
        <v>663</v>
      </c>
      <c r="BU25" s="684" t="s">
        <v>663</v>
      </c>
      <c r="BV25" s="684" t="s">
        <v>663</v>
      </c>
      <c r="BW25" s="684" t="s">
        <v>663</v>
      </c>
      <c r="BX25" s="684" t="s">
        <v>663</v>
      </c>
      <c r="BY25" s="684" t="s">
        <v>663</v>
      </c>
      <c r="BZ25" s="687" t="s">
        <v>663</v>
      </c>
      <c r="CA25" s="685"/>
    </row>
    <row r="26" spans="1:79" s="686" customFormat="1" ht="10.199999999999999">
      <c r="B26" s="682">
        <v>3</v>
      </c>
      <c r="C26" s="683" t="s">
        <v>210</v>
      </c>
      <c r="D26" s="683" t="s">
        <v>671</v>
      </c>
      <c r="E26" s="683" t="s">
        <v>690</v>
      </c>
      <c r="F26" s="683" t="s">
        <v>660</v>
      </c>
      <c r="G26" s="683" t="s">
        <v>673</v>
      </c>
      <c r="H26" s="683" t="s">
        <v>667</v>
      </c>
      <c r="I26" s="683">
        <v>2013</v>
      </c>
      <c r="J26" s="683" t="s">
        <v>762</v>
      </c>
      <c r="K26" s="683"/>
      <c r="L26" s="683" t="s">
        <v>763</v>
      </c>
      <c r="M26" s="683" t="s">
        <v>676</v>
      </c>
      <c r="N26" s="684">
        <v>17</v>
      </c>
      <c r="O26" s="684"/>
      <c r="P26" s="684"/>
      <c r="Q26" s="683"/>
      <c r="R26" s="684" t="s">
        <v>663</v>
      </c>
      <c r="S26" s="684" t="s">
        <v>663</v>
      </c>
      <c r="T26" s="684">
        <v>1921.4860000000001</v>
      </c>
      <c r="U26" s="684" t="s">
        <v>663</v>
      </c>
      <c r="V26" s="684" t="s">
        <v>663</v>
      </c>
      <c r="W26" s="684" t="s">
        <v>663</v>
      </c>
      <c r="X26" s="684" t="s">
        <v>663</v>
      </c>
      <c r="Y26" s="684" t="s">
        <v>663</v>
      </c>
      <c r="Z26" s="684" t="s">
        <v>663</v>
      </c>
      <c r="AA26" s="684" t="s">
        <v>663</v>
      </c>
      <c r="AB26" s="684" t="s">
        <v>663</v>
      </c>
      <c r="AC26" s="684" t="s">
        <v>663</v>
      </c>
      <c r="AD26" s="684" t="s">
        <v>663</v>
      </c>
      <c r="AE26" s="684" t="s">
        <v>663</v>
      </c>
      <c r="AF26" s="684" t="s">
        <v>663</v>
      </c>
      <c r="AG26" s="684" t="s">
        <v>663</v>
      </c>
      <c r="AH26" s="684" t="s">
        <v>663</v>
      </c>
      <c r="AI26" s="684" t="s">
        <v>663</v>
      </c>
      <c r="AJ26" s="684" t="s">
        <v>663</v>
      </c>
      <c r="AK26" s="684" t="s">
        <v>663</v>
      </c>
      <c r="AL26" s="684" t="s">
        <v>663</v>
      </c>
      <c r="AM26" s="684" t="s">
        <v>663</v>
      </c>
      <c r="AN26" s="684" t="s">
        <v>663</v>
      </c>
      <c r="AO26" s="684" t="s">
        <v>663</v>
      </c>
      <c r="AP26" s="684" t="s">
        <v>663</v>
      </c>
      <c r="AQ26" s="684" t="s">
        <v>663</v>
      </c>
      <c r="AR26" s="684" t="s">
        <v>663</v>
      </c>
      <c r="AS26" s="684" t="s">
        <v>663</v>
      </c>
      <c r="AT26" s="684" t="s">
        <v>663</v>
      </c>
      <c r="AU26" s="684" t="s">
        <v>663</v>
      </c>
      <c r="AV26" s="684"/>
      <c r="AW26" s="684" t="s">
        <v>663</v>
      </c>
      <c r="AX26" s="684" t="s">
        <v>663</v>
      </c>
      <c r="AY26" s="684">
        <v>28335.84</v>
      </c>
      <c r="AZ26" s="684" t="s">
        <v>663</v>
      </c>
      <c r="BA26" s="684" t="s">
        <v>663</v>
      </c>
      <c r="BB26" s="684" t="s">
        <v>663</v>
      </c>
      <c r="BC26" s="684" t="s">
        <v>663</v>
      </c>
      <c r="BD26" s="684" t="s">
        <v>663</v>
      </c>
      <c r="BE26" s="684" t="s">
        <v>663</v>
      </c>
      <c r="BF26" s="684" t="s">
        <v>663</v>
      </c>
      <c r="BG26" s="684" t="s">
        <v>663</v>
      </c>
      <c r="BH26" s="684" t="s">
        <v>663</v>
      </c>
      <c r="BI26" s="684" t="s">
        <v>663</v>
      </c>
      <c r="BJ26" s="684" t="s">
        <v>663</v>
      </c>
      <c r="BK26" s="684" t="s">
        <v>663</v>
      </c>
      <c r="BL26" s="684" t="s">
        <v>663</v>
      </c>
      <c r="BM26" s="684" t="s">
        <v>663</v>
      </c>
      <c r="BN26" s="684" t="s">
        <v>663</v>
      </c>
      <c r="BO26" s="684" t="s">
        <v>663</v>
      </c>
      <c r="BP26" s="684" t="s">
        <v>663</v>
      </c>
      <c r="BQ26" s="684" t="s">
        <v>663</v>
      </c>
      <c r="BR26" s="684" t="s">
        <v>663</v>
      </c>
      <c r="BS26" s="684" t="s">
        <v>663</v>
      </c>
      <c r="BT26" s="684" t="s">
        <v>663</v>
      </c>
      <c r="BU26" s="684" t="s">
        <v>663</v>
      </c>
      <c r="BV26" s="684" t="s">
        <v>663</v>
      </c>
      <c r="BW26" s="684" t="s">
        <v>663</v>
      </c>
      <c r="BX26" s="684" t="s">
        <v>663</v>
      </c>
      <c r="BY26" s="684" t="s">
        <v>663</v>
      </c>
      <c r="BZ26" s="687" t="s">
        <v>663</v>
      </c>
      <c r="CA26" s="685"/>
    </row>
    <row r="27" spans="1:79" s="686" customFormat="1" ht="10.199999999999999">
      <c r="B27" s="682">
        <v>4</v>
      </c>
      <c r="C27" s="683" t="s">
        <v>210</v>
      </c>
      <c r="D27" s="683" t="s">
        <v>671</v>
      </c>
      <c r="E27" s="688" t="s">
        <v>24</v>
      </c>
      <c r="F27" s="683" t="s">
        <v>660</v>
      </c>
      <c r="G27" s="683" t="s">
        <v>673</v>
      </c>
      <c r="H27" s="683" t="s">
        <v>661</v>
      </c>
      <c r="I27" s="683">
        <v>2013</v>
      </c>
      <c r="J27" s="683" t="s">
        <v>762</v>
      </c>
      <c r="K27" s="683"/>
      <c r="L27" s="683" t="s">
        <v>763</v>
      </c>
      <c r="M27" s="683" t="s">
        <v>663</v>
      </c>
      <c r="N27" s="684">
        <v>4</v>
      </c>
      <c r="O27" s="684">
        <v>1441.2250766100001</v>
      </c>
      <c r="P27" s="684">
        <v>2925209.3662510598</v>
      </c>
      <c r="Q27" s="683"/>
      <c r="R27" s="684" t="s">
        <v>663</v>
      </c>
      <c r="S27" s="684" t="s">
        <v>663</v>
      </c>
      <c r="T27" s="684">
        <v>778.26154137000003</v>
      </c>
      <c r="U27" s="684">
        <v>778.26154137000003</v>
      </c>
      <c r="V27" s="684">
        <v>778.26154137000003</v>
      </c>
      <c r="W27" s="684">
        <v>778.26154137000003</v>
      </c>
      <c r="X27" s="684">
        <v>778.26154137000003</v>
      </c>
      <c r="Y27" s="684">
        <v>778.26154137000003</v>
      </c>
      <c r="Z27" s="684">
        <v>778.26154137000003</v>
      </c>
      <c r="AA27" s="684">
        <v>778.26154137000003</v>
      </c>
      <c r="AB27" s="684">
        <v>778.26154137000003</v>
      </c>
      <c r="AC27" s="684">
        <v>778.26154137000003</v>
      </c>
      <c r="AD27" s="684">
        <v>729.18466737000006</v>
      </c>
      <c r="AE27" s="684">
        <v>729.18466737000006</v>
      </c>
      <c r="AF27" s="684">
        <v>729.18466737000006</v>
      </c>
      <c r="AG27" s="684">
        <v>729.18466737000006</v>
      </c>
      <c r="AH27" s="684">
        <v>726.40407826299997</v>
      </c>
      <c r="AI27" s="684">
        <v>0</v>
      </c>
      <c r="AJ27" s="684">
        <v>0</v>
      </c>
      <c r="AK27" s="684">
        <v>0</v>
      </c>
      <c r="AL27" s="684">
        <v>0</v>
      </c>
      <c r="AM27" s="684">
        <v>0</v>
      </c>
      <c r="AN27" s="684">
        <v>0</v>
      </c>
      <c r="AO27" s="684">
        <v>0</v>
      </c>
      <c r="AP27" s="684">
        <v>0</v>
      </c>
      <c r="AQ27" s="684">
        <v>0</v>
      </c>
      <c r="AR27" s="684">
        <v>0</v>
      </c>
      <c r="AS27" s="684">
        <v>0</v>
      </c>
      <c r="AT27" s="684">
        <v>0</v>
      </c>
      <c r="AU27" s="684">
        <v>0</v>
      </c>
      <c r="AV27" s="684"/>
      <c r="AW27" s="684">
        <v>0</v>
      </c>
      <c r="AX27" s="684">
        <v>0</v>
      </c>
      <c r="AY27" s="684">
        <v>1579613.0577755701</v>
      </c>
      <c r="AZ27" s="684">
        <v>1579613.0577755701</v>
      </c>
      <c r="BA27" s="684">
        <v>1579613.0577755701</v>
      </c>
      <c r="BB27" s="684">
        <v>1579613.0577755701</v>
      </c>
      <c r="BC27" s="684">
        <v>1579613.0577755701</v>
      </c>
      <c r="BD27" s="684">
        <v>1579613.0577755701</v>
      </c>
      <c r="BE27" s="684">
        <v>1579613.0577755701</v>
      </c>
      <c r="BF27" s="684">
        <v>1579613.0577755701</v>
      </c>
      <c r="BG27" s="684">
        <v>1579613.0577755701</v>
      </c>
      <c r="BH27" s="684">
        <v>1579613.0577755701</v>
      </c>
      <c r="BI27" s="684">
        <v>1274189.1873755699</v>
      </c>
      <c r="BJ27" s="684">
        <v>1274189.1873755699</v>
      </c>
      <c r="BK27" s="684">
        <v>1274189.1873755699</v>
      </c>
      <c r="BL27" s="684">
        <v>1274189.1873755699</v>
      </c>
      <c r="BM27" s="684">
        <v>1257812.6606999999</v>
      </c>
      <c r="BN27" s="684">
        <v>0</v>
      </c>
      <c r="BO27" s="684">
        <v>0</v>
      </c>
      <c r="BP27" s="684">
        <v>0</v>
      </c>
      <c r="BQ27" s="684">
        <v>0</v>
      </c>
      <c r="BR27" s="684">
        <v>0</v>
      </c>
      <c r="BS27" s="684">
        <v>0</v>
      </c>
      <c r="BT27" s="684">
        <v>0</v>
      </c>
      <c r="BU27" s="684">
        <v>0</v>
      </c>
      <c r="BV27" s="684">
        <v>0</v>
      </c>
      <c r="BW27" s="684">
        <v>0</v>
      </c>
      <c r="BX27" s="684">
        <v>0</v>
      </c>
      <c r="BY27" s="684">
        <v>0</v>
      </c>
      <c r="BZ27" s="687">
        <v>0</v>
      </c>
      <c r="CA27" s="685"/>
    </row>
    <row r="28" spans="1:79" s="729" customFormat="1" ht="10.199999999999999">
      <c r="A28" s="729" t="s">
        <v>703</v>
      </c>
      <c r="B28" s="725">
        <v>5</v>
      </c>
      <c r="C28" s="726" t="s">
        <v>210</v>
      </c>
      <c r="D28" s="726" t="s">
        <v>671</v>
      </c>
      <c r="E28" s="726" t="s">
        <v>22</v>
      </c>
      <c r="F28" s="726" t="s">
        <v>660</v>
      </c>
      <c r="G28" s="726" t="s">
        <v>673</v>
      </c>
      <c r="H28" s="726" t="s">
        <v>661</v>
      </c>
      <c r="I28" s="726">
        <v>2012</v>
      </c>
      <c r="J28" s="726" t="s">
        <v>762</v>
      </c>
      <c r="K28" s="726"/>
      <c r="L28" s="726" t="s">
        <v>763</v>
      </c>
      <c r="M28" s="726" t="s">
        <v>677</v>
      </c>
      <c r="N28" s="727">
        <v>47</v>
      </c>
      <c r="O28" s="727">
        <v>755.22091789900003</v>
      </c>
      <c r="P28" s="727">
        <v>4063658.7313070898</v>
      </c>
      <c r="Q28" s="726"/>
      <c r="R28" s="727" t="s">
        <v>663</v>
      </c>
      <c r="S28" s="727">
        <v>493.76162896300002</v>
      </c>
      <c r="T28" s="727">
        <v>493.76162896300002</v>
      </c>
      <c r="U28" s="727">
        <v>493.58608523800001</v>
      </c>
      <c r="V28" s="727">
        <v>490.39288744300001</v>
      </c>
      <c r="W28" s="727">
        <v>490.39288744300001</v>
      </c>
      <c r="X28" s="727">
        <v>479.28548856200001</v>
      </c>
      <c r="Y28" s="727">
        <v>475.41063766299999</v>
      </c>
      <c r="Z28" s="727">
        <v>475.41063766299999</v>
      </c>
      <c r="AA28" s="727">
        <v>467.98950781100001</v>
      </c>
      <c r="AB28" s="727">
        <v>442.01295010699999</v>
      </c>
      <c r="AC28" s="727">
        <v>382.93130108100002</v>
      </c>
      <c r="AD28" s="727">
        <v>371.93997490100003</v>
      </c>
      <c r="AE28" s="727">
        <v>327.01886818600002</v>
      </c>
      <c r="AF28" s="727">
        <v>321.918856409</v>
      </c>
      <c r="AG28" s="727">
        <v>321.918856409</v>
      </c>
      <c r="AH28" s="727">
        <v>234.106286208</v>
      </c>
      <c r="AI28" s="727">
        <v>13.744482503</v>
      </c>
      <c r="AJ28" s="727">
        <v>13.744482503</v>
      </c>
      <c r="AK28" s="727">
        <v>13.744482503</v>
      </c>
      <c r="AL28" s="727">
        <v>13.744482503</v>
      </c>
      <c r="AM28" s="727">
        <v>0</v>
      </c>
      <c r="AN28" s="727">
        <v>0</v>
      </c>
      <c r="AO28" s="727">
        <v>0</v>
      </c>
      <c r="AP28" s="727">
        <v>0</v>
      </c>
      <c r="AQ28" s="727">
        <v>0</v>
      </c>
      <c r="AR28" s="727">
        <v>0</v>
      </c>
      <c r="AS28" s="727">
        <v>0</v>
      </c>
      <c r="AT28" s="727">
        <v>0</v>
      </c>
      <c r="AU28" s="727">
        <v>0</v>
      </c>
      <c r="AV28" s="727"/>
      <c r="AW28" s="727">
        <v>0</v>
      </c>
      <c r="AX28" s="727">
        <v>2712548.1542130499</v>
      </c>
      <c r="AY28" s="727">
        <v>2712548.1542130499</v>
      </c>
      <c r="AZ28" s="727">
        <v>2711913.9455546802</v>
      </c>
      <c r="BA28" s="727">
        <v>2700377.4502726002</v>
      </c>
      <c r="BB28" s="727">
        <v>2700377.4502726002</v>
      </c>
      <c r="BC28" s="727">
        <v>2660248.2559558498</v>
      </c>
      <c r="BD28" s="727">
        <v>2642538.7930665398</v>
      </c>
      <c r="BE28" s="727">
        <v>2642538.7930665398</v>
      </c>
      <c r="BF28" s="727">
        <v>2612035.56750623</v>
      </c>
      <c r="BG28" s="727">
        <v>2494611.5480501698</v>
      </c>
      <c r="BH28" s="727">
        <v>2221019.8965949002</v>
      </c>
      <c r="BI28" s="727">
        <v>2175842.0182461501</v>
      </c>
      <c r="BJ28" s="727">
        <v>1905964.5402681001</v>
      </c>
      <c r="BK28" s="727">
        <v>1887539.04156973</v>
      </c>
      <c r="BL28" s="727">
        <v>1887539.04156973</v>
      </c>
      <c r="BM28" s="727">
        <v>1359885.7733849401</v>
      </c>
      <c r="BN28" s="727">
        <v>35762.978197564997</v>
      </c>
      <c r="BO28" s="727">
        <v>35762.978197564997</v>
      </c>
      <c r="BP28" s="727">
        <v>35762.978197564997</v>
      </c>
      <c r="BQ28" s="727">
        <v>35762.978197564997</v>
      </c>
      <c r="BR28" s="727">
        <v>0</v>
      </c>
      <c r="BS28" s="727">
        <v>0</v>
      </c>
      <c r="BT28" s="727">
        <v>0</v>
      </c>
      <c r="BU28" s="727">
        <v>0</v>
      </c>
      <c r="BV28" s="727">
        <v>0</v>
      </c>
      <c r="BW28" s="727">
        <v>0</v>
      </c>
      <c r="BX28" s="727">
        <v>0</v>
      </c>
      <c r="BY28" s="727">
        <v>0</v>
      </c>
      <c r="BZ28" s="730">
        <v>0</v>
      </c>
      <c r="CA28" s="727"/>
    </row>
    <row r="29" spans="1:79" s="686" customFormat="1" ht="10.199999999999999">
      <c r="B29" s="682">
        <v>6</v>
      </c>
      <c r="C29" s="683" t="s">
        <v>210</v>
      </c>
      <c r="D29" s="683" t="s">
        <v>671</v>
      </c>
      <c r="E29" s="683" t="s">
        <v>22</v>
      </c>
      <c r="F29" s="683" t="s">
        <v>660</v>
      </c>
      <c r="G29" s="683" t="s">
        <v>673</v>
      </c>
      <c r="H29" s="683" t="s">
        <v>661</v>
      </c>
      <c r="I29" s="683">
        <v>2013</v>
      </c>
      <c r="J29" s="683" t="s">
        <v>762</v>
      </c>
      <c r="K29" s="683"/>
      <c r="L29" s="683" t="s">
        <v>763</v>
      </c>
      <c r="M29" s="683" t="s">
        <v>677</v>
      </c>
      <c r="N29" s="684">
        <v>727</v>
      </c>
      <c r="O29" s="684">
        <v>7036.6617993890004</v>
      </c>
      <c r="P29" s="684">
        <v>38768552.595386103</v>
      </c>
      <c r="Q29" s="683"/>
      <c r="R29" s="684" t="s">
        <v>663</v>
      </c>
      <c r="S29" s="684" t="s">
        <v>663</v>
      </c>
      <c r="T29" s="684">
        <v>5114.4682773730001</v>
      </c>
      <c r="U29" s="684">
        <v>5108.2518381709997</v>
      </c>
      <c r="V29" s="684">
        <v>5098.1890167940001</v>
      </c>
      <c r="W29" s="684">
        <v>5060.0138301320003</v>
      </c>
      <c r="X29" s="684">
        <v>4867.308686548</v>
      </c>
      <c r="Y29" s="684">
        <v>4789.8969655829997</v>
      </c>
      <c r="Z29" s="684">
        <v>4789.8969655829997</v>
      </c>
      <c r="AA29" s="684">
        <v>4788.2208880870003</v>
      </c>
      <c r="AB29" s="684">
        <v>4659.9215090440002</v>
      </c>
      <c r="AC29" s="684">
        <v>4124.1319175790004</v>
      </c>
      <c r="AD29" s="684">
        <v>3485.7021245320002</v>
      </c>
      <c r="AE29" s="684">
        <v>3471.80498988</v>
      </c>
      <c r="AF29" s="684">
        <v>1505.0147987140001</v>
      </c>
      <c r="AG29" s="684">
        <v>1463.386720148</v>
      </c>
      <c r="AH29" s="684">
        <v>1463.386720148</v>
      </c>
      <c r="AI29" s="684">
        <v>1263.5861115390001</v>
      </c>
      <c r="AJ29" s="684">
        <v>421.696177664</v>
      </c>
      <c r="AK29" s="684">
        <v>414.88685263299999</v>
      </c>
      <c r="AL29" s="684">
        <v>414.88685263299999</v>
      </c>
      <c r="AM29" s="684">
        <v>414.88685263299999</v>
      </c>
      <c r="AN29" s="684">
        <v>0</v>
      </c>
      <c r="AO29" s="684">
        <v>0</v>
      </c>
      <c r="AP29" s="684">
        <v>0</v>
      </c>
      <c r="AQ29" s="684">
        <v>0</v>
      </c>
      <c r="AR29" s="684">
        <v>0</v>
      </c>
      <c r="AS29" s="684">
        <v>0</v>
      </c>
      <c r="AT29" s="684">
        <v>0</v>
      </c>
      <c r="AU29" s="684">
        <v>0</v>
      </c>
      <c r="AV29" s="684"/>
      <c r="AW29" s="684">
        <v>0</v>
      </c>
      <c r="AX29" s="684">
        <v>0</v>
      </c>
      <c r="AY29" s="684">
        <v>28469682.039124999</v>
      </c>
      <c r="AZ29" s="684">
        <v>28448544.0664698</v>
      </c>
      <c r="BA29" s="684">
        <v>28412483.3304969</v>
      </c>
      <c r="BB29" s="684">
        <v>28293824.291729901</v>
      </c>
      <c r="BC29" s="684">
        <v>27648870.270613998</v>
      </c>
      <c r="BD29" s="684">
        <v>27240344.297856301</v>
      </c>
      <c r="BE29" s="684">
        <v>27240344.297856301</v>
      </c>
      <c r="BF29" s="684">
        <v>27195210.419288099</v>
      </c>
      <c r="BG29" s="684">
        <v>26756851.651467402</v>
      </c>
      <c r="BH29" s="684">
        <v>23875070.079429001</v>
      </c>
      <c r="BI29" s="684">
        <v>20057295.823158901</v>
      </c>
      <c r="BJ29" s="684">
        <v>19683069.935956098</v>
      </c>
      <c r="BK29" s="684">
        <v>8197275.4523011297</v>
      </c>
      <c r="BL29" s="684">
        <v>8046094.97243868</v>
      </c>
      <c r="BM29" s="684">
        <v>8046094.97243868</v>
      </c>
      <c r="BN29" s="684">
        <v>6637302.7919464502</v>
      </c>
      <c r="BO29" s="684">
        <v>885974.33134762</v>
      </c>
      <c r="BP29" s="684">
        <v>870640.14288844599</v>
      </c>
      <c r="BQ29" s="684">
        <v>870640.14288844599</v>
      </c>
      <c r="BR29" s="684">
        <v>870640.14288844599</v>
      </c>
      <c r="BS29" s="684">
        <v>0</v>
      </c>
      <c r="BT29" s="684">
        <v>0</v>
      </c>
      <c r="BU29" s="684">
        <v>0</v>
      </c>
      <c r="BV29" s="684">
        <v>0</v>
      </c>
      <c r="BW29" s="684">
        <v>0</v>
      </c>
      <c r="BX29" s="684">
        <v>0</v>
      </c>
      <c r="BY29" s="684">
        <v>0</v>
      </c>
      <c r="BZ29" s="687">
        <v>0</v>
      </c>
      <c r="CA29" s="685"/>
    </row>
    <row r="30" spans="1:79" s="729" customFormat="1" ht="10.199999999999999">
      <c r="A30" s="729" t="s">
        <v>703</v>
      </c>
      <c r="B30" s="725">
        <v>7</v>
      </c>
      <c r="C30" s="726" t="s">
        <v>210</v>
      </c>
      <c r="D30" s="726" t="s">
        <v>671</v>
      </c>
      <c r="E30" s="726" t="s">
        <v>691</v>
      </c>
      <c r="F30" s="726" t="s">
        <v>660</v>
      </c>
      <c r="G30" s="726" t="s">
        <v>673</v>
      </c>
      <c r="H30" s="726" t="s">
        <v>661</v>
      </c>
      <c r="I30" s="726">
        <v>2012</v>
      </c>
      <c r="J30" s="726" t="s">
        <v>762</v>
      </c>
      <c r="K30" s="726"/>
      <c r="L30" s="726" t="s">
        <v>763</v>
      </c>
      <c r="M30" s="726" t="s">
        <v>677</v>
      </c>
      <c r="N30" s="727">
        <v>3</v>
      </c>
      <c r="O30" s="727">
        <v>3.3670839789999998</v>
      </c>
      <c r="P30" s="727">
        <v>14832.457327687</v>
      </c>
      <c r="Q30" s="726"/>
      <c r="R30" s="727" t="s">
        <v>663</v>
      </c>
      <c r="S30" s="727">
        <v>3.1763064249999999</v>
      </c>
      <c r="T30" s="727">
        <v>3.1763064249999999</v>
      </c>
      <c r="U30" s="727">
        <v>3.1763064249999999</v>
      </c>
      <c r="V30" s="727">
        <v>2.841840763</v>
      </c>
      <c r="W30" s="727">
        <v>2.841840763</v>
      </c>
      <c r="X30" s="727">
        <v>0.49289660899999999</v>
      </c>
      <c r="Y30" s="727">
        <v>0.49289660899999999</v>
      </c>
      <c r="Z30" s="727">
        <v>0.49289660899999999</v>
      </c>
      <c r="AA30" s="727">
        <v>0.49289660899999999</v>
      </c>
      <c r="AB30" s="727">
        <v>0.49289660899999999</v>
      </c>
      <c r="AC30" s="727">
        <v>0.31188289899999999</v>
      </c>
      <c r="AD30" s="727">
        <v>0.31188289899999999</v>
      </c>
      <c r="AE30" s="727">
        <v>0</v>
      </c>
      <c r="AF30" s="727">
        <v>0</v>
      </c>
      <c r="AG30" s="727">
        <v>0</v>
      </c>
      <c r="AH30" s="727">
        <v>0</v>
      </c>
      <c r="AI30" s="727">
        <v>0</v>
      </c>
      <c r="AJ30" s="727">
        <v>0</v>
      </c>
      <c r="AK30" s="727">
        <v>0</v>
      </c>
      <c r="AL30" s="727">
        <v>0</v>
      </c>
      <c r="AM30" s="727">
        <v>0</v>
      </c>
      <c r="AN30" s="727">
        <v>0</v>
      </c>
      <c r="AO30" s="727">
        <v>0</v>
      </c>
      <c r="AP30" s="727">
        <v>0</v>
      </c>
      <c r="AQ30" s="727">
        <v>0</v>
      </c>
      <c r="AR30" s="727">
        <v>0</v>
      </c>
      <c r="AS30" s="727">
        <v>0</v>
      </c>
      <c r="AT30" s="727">
        <v>0</v>
      </c>
      <c r="AU30" s="727">
        <v>0</v>
      </c>
      <c r="AV30" s="727"/>
      <c r="AW30" s="727" t="s">
        <v>663</v>
      </c>
      <c r="AX30" s="727">
        <v>13972.750808416</v>
      </c>
      <c r="AY30" s="727">
        <v>13972.750808416</v>
      </c>
      <c r="AZ30" s="727">
        <v>13972.750808416</v>
      </c>
      <c r="BA30" s="727">
        <v>12582.611684494001</v>
      </c>
      <c r="BB30" s="727">
        <v>12582.611684494001</v>
      </c>
      <c r="BC30" s="727">
        <v>3085.0449025100002</v>
      </c>
      <c r="BD30" s="727">
        <v>3085.0449025100002</v>
      </c>
      <c r="BE30" s="727">
        <v>3085.0449025100002</v>
      </c>
      <c r="BF30" s="727">
        <v>3085.0449025100002</v>
      </c>
      <c r="BG30" s="727">
        <v>3085.0449025100002</v>
      </c>
      <c r="BH30" s="727">
        <v>1313.865165814</v>
      </c>
      <c r="BI30" s="727">
        <v>1313.865165814</v>
      </c>
      <c r="BJ30" s="727">
        <v>0</v>
      </c>
      <c r="BK30" s="727">
        <v>0</v>
      </c>
      <c r="BL30" s="727">
        <v>0</v>
      </c>
      <c r="BM30" s="727">
        <v>0</v>
      </c>
      <c r="BN30" s="727">
        <v>0</v>
      </c>
      <c r="BO30" s="727">
        <v>0</v>
      </c>
      <c r="BP30" s="727">
        <v>0</v>
      </c>
      <c r="BQ30" s="727">
        <v>0</v>
      </c>
      <c r="BR30" s="727">
        <v>0</v>
      </c>
      <c r="BS30" s="727">
        <v>0</v>
      </c>
      <c r="BT30" s="727">
        <v>0</v>
      </c>
      <c r="BU30" s="727">
        <v>0</v>
      </c>
      <c r="BV30" s="727">
        <v>0</v>
      </c>
      <c r="BW30" s="727">
        <v>0</v>
      </c>
      <c r="BX30" s="727">
        <v>0</v>
      </c>
      <c r="BY30" s="727">
        <v>0</v>
      </c>
      <c r="BZ30" s="730">
        <v>0</v>
      </c>
      <c r="CA30" s="727"/>
    </row>
    <row r="31" spans="1:79" s="686" customFormat="1" ht="10.199999999999999">
      <c r="B31" s="682">
        <v>8</v>
      </c>
      <c r="C31" s="683" t="s">
        <v>210</v>
      </c>
      <c r="D31" s="683" t="s">
        <v>671</v>
      </c>
      <c r="E31" s="683" t="s">
        <v>691</v>
      </c>
      <c r="F31" s="683" t="s">
        <v>660</v>
      </c>
      <c r="G31" s="683" t="s">
        <v>673</v>
      </c>
      <c r="H31" s="683" t="s">
        <v>661</v>
      </c>
      <c r="I31" s="683">
        <v>2013</v>
      </c>
      <c r="J31" s="683" t="s">
        <v>762</v>
      </c>
      <c r="K31" s="683"/>
      <c r="L31" s="683" t="s">
        <v>763</v>
      </c>
      <c r="M31" s="683" t="s">
        <v>677</v>
      </c>
      <c r="N31" s="684">
        <v>2315</v>
      </c>
      <c r="O31" s="684">
        <v>2463.181766663</v>
      </c>
      <c r="P31" s="684">
        <v>8416741.5867679603</v>
      </c>
      <c r="Q31" s="683"/>
      <c r="R31" s="684" t="s">
        <v>663</v>
      </c>
      <c r="S31" s="684" t="s">
        <v>663</v>
      </c>
      <c r="T31" s="684">
        <v>2326.5822134179998</v>
      </c>
      <c r="U31" s="684">
        <v>2326.5822134179998</v>
      </c>
      <c r="V31" s="684">
        <v>2206.88249692</v>
      </c>
      <c r="W31" s="684">
        <v>1825.5740147829999</v>
      </c>
      <c r="X31" s="684">
        <v>760.51336068000001</v>
      </c>
      <c r="Y31" s="684">
        <v>756.61932220599999</v>
      </c>
      <c r="Z31" s="684">
        <v>756.61932220599999</v>
      </c>
      <c r="AA31" s="684">
        <v>743.54872989099999</v>
      </c>
      <c r="AB31" s="684">
        <v>743.54872989099999</v>
      </c>
      <c r="AC31" s="684">
        <v>743.54872989099999</v>
      </c>
      <c r="AD31" s="684">
        <v>717.580528996</v>
      </c>
      <c r="AE31" s="684">
        <v>324.67294382099999</v>
      </c>
      <c r="AF31" s="684">
        <v>27.202851471999999</v>
      </c>
      <c r="AG31" s="684">
        <v>27.202851471999999</v>
      </c>
      <c r="AH31" s="684">
        <v>27.202851471999999</v>
      </c>
      <c r="AI31" s="684">
        <v>0</v>
      </c>
      <c r="AJ31" s="684">
        <v>0</v>
      </c>
      <c r="AK31" s="684">
        <v>0</v>
      </c>
      <c r="AL31" s="684">
        <v>0</v>
      </c>
      <c r="AM31" s="684">
        <v>0</v>
      </c>
      <c r="AN31" s="684">
        <v>0</v>
      </c>
      <c r="AO31" s="684">
        <v>0</v>
      </c>
      <c r="AP31" s="684">
        <v>0</v>
      </c>
      <c r="AQ31" s="684">
        <v>0</v>
      </c>
      <c r="AR31" s="684">
        <v>0</v>
      </c>
      <c r="AS31" s="684">
        <v>0</v>
      </c>
      <c r="AT31" s="684">
        <v>0</v>
      </c>
      <c r="AU31" s="684">
        <v>0</v>
      </c>
      <c r="AV31" s="684"/>
      <c r="AW31" s="684" t="s">
        <v>663</v>
      </c>
      <c r="AX31" s="684" t="s">
        <v>663</v>
      </c>
      <c r="AY31" s="684">
        <v>7944312.5198117597</v>
      </c>
      <c r="AZ31" s="684">
        <v>7944312.5198117597</v>
      </c>
      <c r="BA31" s="684">
        <v>7498603.0486309202</v>
      </c>
      <c r="BB31" s="684">
        <v>6038248.2825318398</v>
      </c>
      <c r="BC31" s="684">
        <v>2701017.1829984901</v>
      </c>
      <c r="BD31" s="684">
        <v>2688801.7338009002</v>
      </c>
      <c r="BE31" s="684">
        <v>2688801.7338009002</v>
      </c>
      <c r="BF31" s="684">
        <v>2675740.4564032401</v>
      </c>
      <c r="BG31" s="684">
        <v>2675740.4564032401</v>
      </c>
      <c r="BH31" s="684">
        <v>2675740.4564032401</v>
      </c>
      <c r="BI31" s="684">
        <v>2440160.1867589802</v>
      </c>
      <c r="BJ31" s="684">
        <v>965484.15053906105</v>
      </c>
      <c r="BK31" s="684">
        <v>27183.465027638998</v>
      </c>
      <c r="BL31" s="684">
        <v>27183.465027638998</v>
      </c>
      <c r="BM31" s="684">
        <v>27183.465027638998</v>
      </c>
      <c r="BN31" s="684">
        <v>0</v>
      </c>
      <c r="BO31" s="684">
        <v>0</v>
      </c>
      <c r="BP31" s="684">
        <v>0</v>
      </c>
      <c r="BQ31" s="684">
        <v>0</v>
      </c>
      <c r="BR31" s="684">
        <v>0</v>
      </c>
      <c r="BS31" s="684">
        <v>0</v>
      </c>
      <c r="BT31" s="684">
        <v>0</v>
      </c>
      <c r="BU31" s="684">
        <v>0</v>
      </c>
      <c r="BV31" s="684">
        <v>0</v>
      </c>
      <c r="BW31" s="684">
        <v>0</v>
      </c>
      <c r="BX31" s="684">
        <v>0</v>
      </c>
      <c r="BY31" s="684">
        <v>0</v>
      </c>
      <c r="BZ31" s="687">
        <v>0</v>
      </c>
      <c r="CA31" s="685"/>
    </row>
    <row r="32" spans="1:79" s="686" customFormat="1" ht="10.199999999999999">
      <c r="B32" s="682">
        <v>9</v>
      </c>
      <c r="C32" s="683" t="s">
        <v>210</v>
      </c>
      <c r="D32" s="683" t="s">
        <v>659</v>
      </c>
      <c r="E32" s="683" t="s">
        <v>692</v>
      </c>
      <c r="F32" s="683" t="s">
        <v>660</v>
      </c>
      <c r="G32" s="683" t="s">
        <v>29</v>
      </c>
      <c r="H32" s="683" t="s">
        <v>661</v>
      </c>
      <c r="I32" s="683">
        <v>2013</v>
      </c>
      <c r="J32" s="683" t="s">
        <v>762</v>
      </c>
      <c r="K32" s="683"/>
      <c r="L32" s="683" t="s">
        <v>938</v>
      </c>
      <c r="M32" s="683" t="s">
        <v>770</v>
      </c>
      <c r="N32" s="684">
        <v>23028.134116523001</v>
      </c>
      <c r="O32" s="684">
        <v>30.783126795000001</v>
      </c>
      <c r="P32" s="684">
        <v>454211.25017673202</v>
      </c>
      <c r="Q32" s="683"/>
      <c r="R32" s="684">
        <v>0</v>
      </c>
      <c r="S32" s="684">
        <v>0</v>
      </c>
      <c r="T32" s="684">
        <v>34.292712747000003</v>
      </c>
      <c r="U32" s="684">
        <v>34.292712747000003</v>
      </c>
      <c r="V32" s="684">
        <v>33.054928722</v>
      </c>
      <c r="W32" s="684">
        <v>28.336276427000001</v>
      </c>
      <c r="X32" s="684">
        <v>28.336276427000001</v>
      </c>
      <c r="Y32" s="684">
        <v>28.336276427000001</v>
      </c>
      <c r="Z32" s="684">
        <v>28.336276427000001</v>
      </c>
      <c r="AA32" s="684">
        <v>28.296626161999999</v>
      </c>
      <c r="AB32" s="684">
        <v>21.164237576000001</v>
      </c>
      <c r="AC32" s="684">
        <v>21.164237576000001</v>
      </c>
      <c r="AD32" s="684">
        <v>17.000510248000001</v>
      </c>
      <c r="AE32" s="684">
        <v>17.000034487000001</v>
      </c>
      <c r="AF32" s="684">
        <v>17.000034487000001</v>
      </c>
      <c r="AG32" s="684">
        <v>16.974690714000001</v>
      </c>
      <c r="AH32" s="684">
        <v>16.974690714000001</v>
      </c>
      <c r="AI32" s="684">
        <v>16.953929319</v>
      </c>
      <c r="AJ32" s="684">
        <v>16.430031076999999</v>
      </c>
      <c r="AK32" s="684">
        <v>9.6440636980000001</v>
      </c>
      <c r="AL32" s="684">
        <v>9.6440636980000001</v>
      </c>
      <c r="AM32" s="684">
        <v>9.6440636980000001</v>
      </c>
      <c r="AN32" s="684">
        <v>0</v>
      </c>
      <c r="AO32" s="684">
        <v>0</v>
      </c>
      <c r="AP32" s="684">
        <v>0</v>
      </c>
      <c r="AQ32" s="684">
        <v>0</v>
      </c>
      <c r="AR32" s="684">
        <v>0</v>
      </c>
      <c r="AS32" s="684">
        <v>0</v>
      </c>
      <c r="AT32" s="684">
        <v>0</v>
      </c>
      <c r="AU32" s="684">
        <v>0</v>
      </c>
      <c r="AV32" s="684"/>
      <c r="AW32" s="684">
        <v>0</v>
      </c>
      <c r="AX32" s="684">
        <v>0</v>
      </c>
      <c r="AY32" s="684">
        <v>511654.72928661399</v>
      </c>
      <c r="AZ32" s="684">
        <v>511654.72928661399</v>
      </c>
      <c r="BA32" s="684">
        <v>491937.66525316797</v>
      </c>
      <c r="BB32" s="684">
        <v>416772.71922010701</v>
      </c>
      <c r="BC32" s="684">
        <v>416772.71922010701</v>
      </c>
      <c r="BD32" s="684">
        <v>416772.71922010701</v>
      </c>
      <c r="BE32" s="684">
        <v>416772.71922010701</v>
      </c>
      <c r="BF32" s="684">
        <v>416425.38290130399</v>
      </c>
      <c r="BG32" s="684">
        <v>302811.246989962</v>
      </c>
      <c r="BH32" s="684">
        <v>302811.246989962</v>
      </c>
      <c r="BI32" s="684">
        <v>275329.95302388998</v>
      </c>
      <c r="BJ32" s="684">
        <v>271409.13339202199</v>
      </c>
      <c r="BK32" s="684">
        <v>271409.13339202199</v>
      </c>
      <c r="BL32" s="684">
        <v>270293.41157636797</v>
      </c>
      <c r="BM32" s="684">
        <v>270293.41157636797</v>
      </c>
      <c r="BN32" s="684">
        <v>270064.65038376499</v>
      </c>
      <c r="BO32" s="684">
        <v>261719.30500001399</v>
      </c>
      <c r="BP32" s="684">
        <v>153623.425100436</v>
      </c>
      <c r="BQ32" s="684">
        <v>153623.425100436</v>
      </c>
      <c r="BR32" s="684">
        <v>153623.425100436</v>
      </c>
      <c r="BS32" s="684">
        <v>0</v>
      </c>
      <c r="BT32" s="684">
        <v>0</v>
      </c>
      <c r="BU32" s="684">
        <v>0</v>
      </c>
      <c r="BV32" s="684">
        <v>0</v>
      </c>
      <c r="BW32" s="684">
        <v>0</v>
      </c>
      <c r="BX32" s="684">
        <v>0</v>
      </c>
      <c r="BY32" s="684">
        <v>0</v>
      </c>
      <c r="BZ32" s="687">
        <v>0</v>
      </c>
      <c r="CA32" s="685"/>
    </row>
    <row r="33" spans="1:79" s="686" customFormat="1" ht="10.199999999999999">
      <c r="B33" s="682">
        <v>10</v>
      </c>
      <c r="C33" s="683" t="s">
        <v>210</v>
      </c>
      <c r="D33" s="683" t="s">
        <v>659</v>
      </c>
      <c r="E33" s="683" t="s">
        <v>2</v>
      </c>
      <c r="F33" s="683" t="s">
        <v>660</v>
      </c>
      <c r="G33" s="683" t="s">
        <v>29</v>
      </c>
      <c r="H33" s="683" t="s">
        <v>661</v>
      </c>
      <c r="I33" s="683">
        <v>2013</v>
      </c>
      <c r="J33" s="683" t="s">
        <v>762</v>
      </c>
      <c r="K33" s="683"/>
      <c r="L33" s="683" t="s">
        <v>767</v>
      </c>
      <c r="M33" s="683" t="s">
        <v>664</v>
      </c>
      <c r="N33" s="684">
        <v>187</v>
      </c>
      <c r="O33" s="684">
        <v>73.613609600000004</v>
      </c>
      <c r="P33" s="684">
        <v>131257.6134</v>
      </c>
      <c r="Q33" s="683"/>
      <c r="R33" s="684" t="s">
        <v>663</v>
      </c>
      <c r="S33" s="684" t="s">
        <v>663</v>
      </c>
      <c r="T33" s="684">
        <v>38.745296519999997</v>
      </c>
      <c r="U33" s="684">
        <v>38.745296519999997</v>
      </c>
      <c r="V33" s="684">
        <v>38.745296519999997</v>
      </c>
      <c r="W33" s="684">
        <v>38.745296519999997</v>
      </c>
      <c r="X33" s="684">
        <v>0</v>
      </c>
      <c r="Y33" s="684">
        <v>0</v>
      </c>
      <c r="Z33" s="684">
        <v>0</v>
      </c>
      <c r="AA33" s="684">
        <v>0</v>
      </c>
      <c r="AB33" s="684">
        <v>0</v>
      </c>
      <c r="AC33" s="684">
        <v>0</v>
      </c>
      <c r="AD33" s="684">
        <v>0</v>
      </c>
      <c r="AE33" s="684">
        <v>0</v>
      </c>
      <c r="AF33" s="684">
        <v>0</v>
      </c>
      <c r="AG33" s="684">
        <v>0</v>
      </c>
      <c r="AH33" s="684">
        <v>0</v>
      </c>
      <c r="AI33" s="684">
        <v>0</v>
      </c>
      <c r="AJ33" s="684">
        <v>0</v>
      </c>
      <c r="AK33" s="684">
        <v>0</v>
      </c>
      <c r="AL33" s="684">
        <v>0</v>
      </c>
      <c r="AM33" s="684">
        <v>0</v>
      </c>
      <c r="AN33" s="684">
        <v>0</v>
      </c>
      <c r="AO33" s="684">
        <v>0</v>
      </c>
      <c r="AP33" s="684">
        <v>0</v>
      </c>
      <c r="AQ33" s="684">
        <v>0</v>
      </c>
      <c r="AR33" s="684">
        <v>0</v>
      </c>
      <c r="AS33" s="684">
        <v>0</v>
      </c>
      <c r="AT33" s="684">
        <v>0</v>
      </c>
      <c r="AU33" s="684">
        <v>0</v>
      </c>
      <c r="AV33" s="684"/>
      <c r="AW33" s="684" t="s">
        <v>663</v>
      </c>
      <c r="AX33" s="684" t="s">
        <v>663</v>
      </c>
      <c r="AY33" s="684">
        <v>69085.257180000001</v>
      </c>
      <c r="AZ33" s="684">
        <v>69085.257180000001</v>
      </c>
      <c r="BA33" s="684">
        <v>69085.257180000001</v>
      </c>
      <c r="BB33" s="684">
        <v>69085.257180000001</v>
      </c>
      <c r="BC33" s="684">
        <v>0</v>
      </c>
      <c r="BD33" s="684">
        <v>0</v>
      </c>
      <c r="BE33" s="684">
        <v>0</v>
      </c>
      <c r="BF33" s="684">
        <v>0</v>
      </c>
      <c r="BG33" s="684">
        <v>0</v>
      </c>
      <c r="BH33" s="684">
        <v>0</v>
      </c>
      <c r="BI33" s="684">
        <v>0</v>
      </c>
      <c r="BJ33" s="684">
        <v>0</v>
      </c>
      <c r="BK33" s="684">
        <v>0</v>
      </c>
      <c r="BL33" s="684">
        <v>0</v>
      </c>
      <c r="BM33" s="684">
        <v>0</v>
      </c>
      <c r="BN33" s="684">
        <v>0</v>
      </c>
      <c r="BO33" s="684">
        <v>0</v>
      </c>
      <c r="BP33" s="684">
        <v>0</v>
      </c>
      <c r="BQ33" s="684">
        <v>0</v>
      </c>
      <c r="BR33" s="684">
        <v>0</v>
      </c>
      <c r="BS33" s="684">
        <v>0</v>
      </c>
      <c r="BT33" s="684">
        <v>0</v>
      </c>
      <c r="BU33" s="684">
        <v>0</v>
      </c>
      <c r="BV33" s="684">
        <v>0</v>
      </c>
      <c r="BW33" s="684">
        <v>0</v>
      </c>
      <c r="BX33" s="684">
        <v>0</v>
      </c>
      <c r="BY33" s="684">
        <v>0</v>
      </c>
      <c r="BZ33" s="687">
        <v>0</v>
      </c>
      <c r="CA33" s="685"/>
    </row>
    <row r="34" spans="1:79" s="686" customFormat="1" ht="10.199999999999999">
      <c r="B34" s="682">
        <v>11</v>
      </c>
      <c r="C34" s="683" t="s">
        <v>210</v>
      </c>
      <c r="D34" s="683" t="s">
        <v>659</v>
      </c>
      <c r="E34" s="683" t="s">
        <v>1</v>
      </c>
      <c r="F34" s="683" t="s">
        <v>660</v>
      </c>
      <c r="G34" s="683" t="s">
        <v>29</v>
      </c>
      <c r="H34" s="683" t="s">
        <v>661</v>
      </c>
      <c r="I34" s="683">
        <v>2013</v>
      </c>
      <c r="J34" s="683" t="s">
        <v>762</v>
      </c>
      <c r="K34" s="683"/>
      <c r="L34" s="683" t="s">
        <v>763</v>
      </c>
      <c r="M34" s="683" t="s">
        <v>664</v>
      </c>
      <c r="N34" s="684">
        <v>830</v>
      </c>
      <c r="O34" s="684">
        <v>113.52918195100001</v>
      </c>
      <c r="P34" s="684">
        <v>752637.66926911997</v>
      </c>
      <c r="Q34" s="683"/>
      <c r="R34" s="684" t="s">
        <v>663</v>
      </c>
      <c r="S34" s="684" t="s">
        <v>663</v>
      </c>
      <c r="T34" s="684">
        <v>52.984694017999999</v>
      </c>
      <c r="U34" s="684">
        <v>52.984694017999999</v>
      </c>
      <c r="V34" s="684">
        <v>52.984694017999999</v>
      </c>
      <c r="W34" s="684">
        <v>52.041637750999996</v>
      </c>
      <c r="X34" s="684">
        <v>32.224403182000003</v>
      </c>
      <c r="Y34" s="684">
        <v>0</v>
      </c>
      <c r="Z34" s="684">
        <v>0</v>
      </c>
      <c r="AA34" s="684">
        <v>0</v>
      </c>
      <c r="AB34" s="684">
        <v>0</v>
      </c>
      <c r="AC34" s="684">
        <v>0</v>
      </c>
      <c r="AD34" s="684">
        <v>0</v>
      </c>
      <c r="AE34" s="684">
        <v>0</v>
      </c>
      <c r="AF34" s="684">
        <v>0</v>
      </c>
      <c r="AG34" s="684">
        <v>0</v>
      </c>
      <c r="AH34" s="684">
        <v>0</v>
      </c>
      <c r="AI34" s="684">
        <v>0</v>
      </c>
      <c r="AJ34" s="684">
        <v>0</v>
      </c>
      <c r="AK34" s="684">
        <v>0</v>
      </c>
      <c r="AL34" s="684">
        <v>0</v>
      </c>
      <c r="AM34" s="684">
        <v>0</v>
      </c>
      <c r="AN34" s="684">
        <v>0</v>
      </c>
      <c r="AO34" s="684">
        <v>0</v>
      </c>
      <c r="AP34" s="684">
        <v>0</v>
      </c>
      <c r="AQ34" s="684">
        <v>0</v>
      </c>
      <c r="AR34" s="684">
        <v>0</v>
      </c>
      <c r="AS34" s="684">
        <v>0</v>
      </c>
      <c r="AT34" s="684">
        <v>0</v>
      </c>
      <c r="AU34" s="684">
        <v>0</v>
      </c>
      <c r="AV34" s="684"/>
      <c r="AW34" s="684" t="s">
        <v>663</v>
      </c>
      <c r="AX34" s="684" t="s">
        <v>663</v>
      </c>
      <c r="AY34" s="684">
        <v>354569.67499155004</v>
      </c>
      <c r="AZ34" s="684">
        <v>354569.67499155004</v>
      </c>
      <c r="BA34" s="684">
        <v>354569.67499155004</v>
      </c>
      <c r="BB34" s="684">
        <v>353646.77432655002</v>
      </c>
      <c r="BC34" s="684">
        <v>219260.163278967</v>
      </c>
      <c r="BD34" s="684">
        <v>0</v>
      </c>
      <c r="BE34" s="684">
        <v>0</v>
      </c>
      <c r="BF34" s="684">
        <v>0</v>
      </c>
      <c r="BG34" s="684">
        <v>0</v>
      </c>
      <c r="BH34" s="684">
        <v>0</v>
      </c>
      <c r="BI34" s="684">
        <v>0</v>
      </c>
      <c r="BJ34" s="684">
        <v>0</v>
      </c>
      <c r="BK34" s="684">
        <v>0</v>
      </c>
      <c r="BL34" s="684">
        <v>0</v>
      </c>
      <c r="BM34" s="684">
        <v>0</v>
      </c>
      <c r="BN34" s="684">
        <v>0</v>
      </c>
      <c r="BO34" s="684">
        <v>0</v>
      </c>
      <c r="BP34" s="684">
        <v>0</v>
      </c>
      <c r="BQ34" s="684">
        <v>0</v>
      </c>
      <c r="BR34" s="684">
        <v>0</v>
      </c>
      <c r="BS34" s="684">
        <v>0</v>
      </c>
      <c r="BT34" s="684">
        <v>0</v>
      </c>
      <c r="BU34" s="684">
        <v>0</v>
      </c>
      <c r="BV34" s="684">
        <v>0</v>
      </c>
      <c r="BW34" s="684">
        <v>0</v>
      </c>
      <c r="BX34" s="684">
        <v>0</v>
      </c>
      <c r="BY34" s="684">
        <v>0</v>
      </c>
      <c r="BZ34" s="687">
        <v>0</v>
      </c>
      <c r="CA34" s="685"/>
    </row>
    <row r="35" spans="1:79" s="686" customFormat="1" ht="10.199999999999999">
      <c r="B35" s="682">
        <v>12</v>
      </c>
      <c r="C35" s="683" t="s">
        <v>210</v>
      </c>
      <c r="D35" s="683" t="s">
        <v>659</v>
      </c>
      <c r="E35" s="683" t="s">
        <v>693</v>
      </c>
      <c r="F35" s="683" t="s">
        <v>660</v>
      </c>
      <c r="G35" s="683" t="s">
        <v>29</v>
      </c>
      <c r="H35" s="683" t="s">
        <v>661</v>
      </c>
      <c r="I35" s="683">
        <v>2013</v>
      </c>
      <c r="J35" s="683" t="s">
        <v>762</v>
      </c>
      <c r="K35" s="683"/>
      <c r="L35" s="683" t="s">
        <v>938</v>
      </c>
      <c r="M35" s="683" t="s">
        <v>770</v>
      </c>
      <c r="N35" s="684">
        <v>62717.170514340003</v>
      </c>
      <c r="O35" s="684">
        <v>75.789523962999994</v>
      </c>
      <c r="P35" s="684">
        <v>1091430.9316022401</v>
      </c>
      <c r="Q35" s="683"/>
      <c r="R35" s="684">
        <v>0</v>
      </c>
      <c r="S35" s="684">
        <v>0</v>
      </c>
      <c r="T35" s="684">
        <v>78.575453259</v>
      </c>
      <c r="U35" s="684">
        <v>78.575453259</v>
      </c>
      <c r="V35" s="684">
        <v>74.261697806000001</v>
      </c>
      <c r="W35" s="684">
        <v>59.539945406000001</v>
      </c>
      <c r="X35" s="684">
        <v>59.539945406000001</v>
      </c>
      <c r="Y35" s="684">
        <v>59.539945406000001</v>
      </c>
      <c r="Z35" s="684">
        <v>59.539945406000001</v>
      </c>
      <c r="AA35" s="684">
        <v>59.427315669000002</v>
      </c>
      <c r="AB35" s="684">
        <v>51.077195955999997</v>
      </c>
      <c r="AC35" s="684">
        <v>51.077195955999997</v>
      </c>
      <c r="AD35" s="684">
        <v>37.063087046</v>
      </c>
      <c r="AE35" s="684">
        <v>23.940070177999999</v>
      </c>
      <c r="AF35" s="684">
        <v>23.940070177999999</v>
      </c>
      <c r="AG35" s="684">
        <v>23.468467752999999</v>
      </c>
      <c r="AH35" s="684">
        <v>23.468467752999999</v>
      </c>
      <c r="AI35" s="684">
        <v>23.226522867</v>
      </c>
      <c r="AJ35" s="684">
        <v>20.048391815999999</v>
      </c>
      <c r="AK35" s="684">
        <v>11.767953232</v>
      </c>
      <c r="AL35" s="684">
        <v>11.767953232</v>
      </c>
      <c r="AM35" s="684">
        <v>11.767953232</v>
      </c>
      <c r="AN35" s="684">
        <v>0</v>
      </c>
      <c r="AO35" s="684">
        <v>0</v>
      </c>
      <c r="AP35" s="684">
        <v>0</v>
      </c>
      <c r="AQ35" s="684">
        <v>0</v>
      </c>
      <c r="AR35" s="684">
        <v>0</v>
      </c>
      <c r="AS35" s="684">
        <v>0</v>
      </c>
      <c r="AT35" s="684">
        <v>0</v>
      </c>
      <c r="AU35" s="684">
        <v>0</v>
      </c>
      <c r="AV35" s="684"/>
      <c r="AW35" s="684">
        <v>0</v>
      </c>
      <c r="AX35" s="684">
        <v>0</v>
      </c>
      <c r="AY35" s="684">
        <v>1140455.87818</v>
      </c>
      <c r="AZ35" s="684">
        <v>1140455.87818</v>
      </c>
      <c r="BA35" s="684">
        <v>1071740.6655311701</v>
      </c>
      <c r="BB35" s="684">
        <v>837233.08678724302</v>
      </c>
      <c r="BC35" s="684">
        <v>837233.08678724302</v>
      </c>
      <c r="BD35" s="684">
        <v>837233.08678724302</v>
      </c>
      <c r="BE35" s="684">
        <v>837233.08678724302</v>
      </c>
      <c r="BF35" s="684">
        <v>836246.45028745604</v>
      </c>
      <c r="BG35" s="684">
        <v>703234.67948660196</v>
      </c>
      <c r="BH35" s="684">
        <v>703234.67948660196</v>
      </c>
      <c r="BI35" s="684">
        <v>611927.615241286</v>
      </c>
      <c r="BJ35" s="684">
        <v>393410.31615780701</v>
      </c>
      <c r="BK35" s="684">
        <v>393410.31615780701</v>
      </c>
      <c r="BL35" s="684">
        <v>372648.72191997099</v>
      </c>
      <c r="BM35" s="684">
        <v>372648.72191997099</v>
      </c>
      <c r="BN35" s="684">
        <v>369982.83168198698</v>
      </c>
      <c r="BO35" s="684">
        <v>319357.349232957</v>
      </c>
      <c r="BP35" s="684">
        <v>187455.551775828</v>
      </c>
      <c r="BQ35" s="684">
        <v>187455.551775828</v>
      </c>
      <c r="BR35" s="684">
        <v>187455.551775828</v>
      </c>
      <c r="BS35" s="684">
        <v>0</v>
      </c>
      <c r="BT35" s="684">
        <v>0</v>
      </c>
      <c r="BU35" s="684">
        <v>0</v>
      </c>
      <c r="BV35" s="684">
        <v>0</v>
      </c>
      <c r="BW35" s="684">
        <v>0</v>
      </c>
      <c r="BX35" s="684">
        <v>0</v>
      </c>
      <c r="BY35" s="684">
        <v>0</v>
      </c>
      <c r="BZ35" s="687">
        <v>0</v>
      </c>
      <c r="CA35" s="685"/>
    </row>
    <row r="36" spans="1:79" s="686" customFormat="1" ht="10.199999999999999">
      <c r="B36" s="682">
        <v>13</v>
      </c>
      <c r="C36" s="683" t="s">
        <v>210</v>
      </c>
      <c r="D36" s="683" t="s">
        <v>659</v>
      </c>
      <c r="E36" s="683" t="s">
        <v>14</v>
      </c>
      <c r="F36" s="683" t="s">
        <v>660</v>
      </c>
      <c r="G36" s="683" t="s">
        <v>29</v>
      </c>
      <c r="H36" s="683" t="s">
        <v>661</v>
      </c>
      <c r="I36" s="683">
        <v>2013</v>
      </c>
      <c r="J36" s="683" t="s">
        <v>762</v>
      </c>
      <c r="K36" s="683"/>
      <c r="L36" s="683" t="s">
        <v>763</v>
      </c>
      <c r="M36" s="683" t="s">
        <v>939</v>
      </c>
      <c r="N36" s="684">
        <v>906</v>
      </c>
      <c r="O36" s="684">
        <v>45.477444634000001</v>
      </c>
      <c r="P36" s="684">
        <v>595251.20100710797</v>
      </c>
      <c r="Q36" s="683"/>
      <c r="R36" s="684">
        <v>0</v>
      </c>
      <c r="S36" s="684">
        <v>0</v>
      </c>
      <c r="T36" s="684">
        <v>45.477444382999998</v>
      </c>
      <c r="U36" s="684">
        <v>44.107519091</v>
      </c>
      <c r="V36" s="684">
        <v>43.978979256999999</v>
      </c>
      <c r="W36" s="684">
        <v>40.782463557</v>
      </c>
      <c r="X36" s="684">
        <v>39.400564582000001</v>
      </c>
      <c r="Y36" s="684">
        <v>38.300961559000001</v>
      </c>
      <c r="Z36" s="684">
        <v>36.989052610000002</v>
      </c>
      <c r="AA36" s="684">
        <v>36.989052610000002</v>
      </c>
      <c r="AB36" s="684">
        <v>23.334041632999998</v>
      </c>
      <c r="AC36" s="684">
        <v>23.021353759</v>
      </c>
      <c r="AD36" s="684">
        <v>18.925279838000002</v>
      </c>
      <c r="AE36" s="684">
        <v>18.925279838000002</v>
      </c>
      <c r="AF36" s="684">
        <v>15.877958905999998</v>
      </c>
      <c r="AG36" s="684">
        <v>15.877958905999998</v>
      </c>
      <c r="AH36" s="684">
        <v>6.0321964000000001</v>
      </c>
      <c r="AI36" s="684">
        <v>4.9435815810000001</v>
      </c>
      <c r="AJ36" s="684">
        <v>4.9435815810000001</v>
      </c>
      <c r="AK36" s="684">
        <v>4.9435815810000001</v>
      </c>
      <c r="AL36" s="684">
        <v>4.9435815810000001</v>
      </c>
      <c r="AM36" s="684">
        <v>4.9435815810000001</v>
      </c>
      <c r="AN36" s="684">
        <v>3.0830723940000002</v>
      </c>
      <c r="AO36" s="684">
        <v>0</v>
      </c>
      <c r="AP36" s="684">
        <v>0</v>
      </c>
      <c r="AQ36" s="684">
        <v>0</v>
      </c>
      <c r="AR36" s="684">
        <v>0</v>
      </c>
      <c r="AS36" s="684">
        <v>0</v>
      </c>
      <c r="AT36" s="684">
        <v>0</v>
      </c>
      <c r="AU36" s="684">
        <v>0</v>
      </c>
      <c r="AV36" s="684"/>
      <c r="AW36" s="684">
        <v>0</v>
      </c>
      <c r="AX36" s="684">
        <v>0</v>
      </c>
      <c r="AY36" s="684">
        <v>595251.20463562</v>
      </c>
      <c r="AZ36" s="684">
        <v>568879.24475097703</v>
      </c>
      <c r="BA36" s="684">
        <v>566404.77328872704</v>
      </c>
      <c r="BB36" s="684">
        <v>504869.75163650501</v>
      </c>
      <c r="BC36" s="684">
        <v>478089.00632095302</v>
      </c>
      <c r="BD36" s="684">
        <v>456920.92871475202</v>
      </c>
      <c r="BE36" s="684">
        <v>431665.822055817</v>
      </c>
      <c r="BF36" s="684">
        <v>422616.02008438099</v>
      </c>
      <c r="BG36" s="684">
        <v>159748.12099456799</v>
      </c>
      <c r="BH36" s="684">
        <v>159456.08974456799</v>
      </c>
      <c r="BI36" s="684">
        <v>123635.309547424</v>
      </c>
      <c r="BJ36" s="684">
        <v>123635.309547424</v>
      </c>
      <c r="BK36" s="684">
        <v>113504.01804351799</v>
      </c>
      <c r="BL36" s="684">
        <v>113504.01804351799</v>
      </c>
      <c r="BM36" s="684">
        <v>36414.73361969</v>
      </c>
      <c r="BN36" s="684">
        <v>27437.694061278999</v>
      </c>
      <c r="BO36" s="684">
        <v>27437.694061278999</v>
      </c>
      <c r="BP36" s="684">
        <v>27437.694061278999</v>
      </c>
      <c r="BQ36" s="684">
        <v>27437.694061278999</v>
      </c>
      <c r="BR36" s="684">
        <v>27437.694061278999</v>
      </c>
      <c r="BS36" s="684">
        <v>22729.557128905999</v>
      </c>
      <c r="BT36" s="684">
        <v>0</v>
      </c>
      <c r="BU36" s="684">
        <v>0</v>
      </c>
      <c r="BV36" s="684">
        <v>0</v>
      </c>
      <c r="BW36" s="684">
        <v>0</v>
      </c>
      <c r="BX36" s="684">
        <v>0</v>
      </c>
      <c r="BY36" s="684">
        <v>0</v>
      </c>
      <c r="BZ36" s="687">
        <v>0</v>
      </c>
      <c r="CA36" s="685"/>
    </row>
    <row r="37" spans="1:79" s="686" customFormat="1" ht="10.199999999999999">
      <c r="B37" s="682">
        <v>14</v>
      </c>
      <c r="C37" s="683" t="s">
        <v>210</v>
      </c>
      <c r="D37" s="683" t="s">
        <v>659</v>
      </c>
      <c r="E37" s="683" t="s">
        <v>694</v>
      </c>
      <c r="F37" s="683" t="s">
        <v>660</v>
      </c>
      <c r="G37" s="683" t="s">
        <v>29</v>
      </c>
      <c r="H37" s="683" t="s">
        <v>661</v>
      </c>
      <c r="I37" s="683">
        <v>2013</v>
      </c>
      <c r="J37" s="683" t="s">
        <v>762</v>
      </c>
      <c r="K37" s="683"/>
      <c r="L37" s="683" t="s">
        <v>777</v>
      </c>
      <c r="M37" s="683" t="s">
        <v>768</v>
      </c>
      <c r="N37" s="684">
        <v>7946</v>
      </c>
      <c r="O37" s="684">
        <v>3411.559775489</v>
      </c>
      <c r="P37" s="684">
        <v>5927244.752321328</v>
      </c>
      <c r="Q37" s="683"/>
      <c r="R37" s="684" t="s">
        <v>663</v>
      </c>
      <c r="S37" s="684" t="s">
        <v>663</v>
      </c>
      <c r="T37" s="684">
        <v>1657.8296195019998</v>
      </c>
      <c r="U37" s="684">
        <v>1657.8296195019998</v>
      </c>
      <c r="V37" s="684">
        <v>1657.8296195019998</v>
      </c>
      <c r="W37" s="684">
        <v>1657.8296195019998</v>
      </c>
      <c r="X37" s="684">
        <v>1657.8296195019998</v>
      </c>
      <c r="Y37" s="684">
        <v>1657.8296195019998</v>
      </c>
      <c r="Z37" s="684">
        <v>1657.8296195019998</v>
      </c>
      <c r="AA37" s="684">
        <v>1657.8296195019998</v>
      </c>
      <c r="AB37" s="684">
        <v>1657.8296195019998</v>
      </c>
      <c r="AC37" s="684">
        <v>1657.8296195019998</v>
      </c>
      <c r="AD37" s="684">
        <v>1657.8296195019998</v>
      </c>
      <c r="AE37" s="684">
        <v>1657.8296195019998</v>
      </c>
      <c r="AF37" s="684">
        <v>1657.8296195019998</v>
      </c>
      <c r="AG37" s="684">
        <v>1657.8296195019998</v>
      </c>
      <c r="AH37" s="684">
        <v>1657.8296195019998</v>
      </c>
      <c r="AI37" s="684">
        <v>1657.8296195019998</v>
      </c>
      <c r="AJ37" s="684">
        <v>1657.8296195019998</v>
      </c>
      <c r="AK37" s="684">
        <v>1657.8296195019998</v>
      </c>
      <c r="AL37" s="684">
        <v>1286.813571167</v>
      </c>
      <c r="AM37" s="684">
        <v>0</v>
      </c>
      <c r="AN37" s="684">
        <v>0</v>
      </c>
      <c r="AO37" s="684">
        <v>0</v>
      </c>
      <c r="AP37" s="684">
        <v>0</v>
      </c>
      <c r="AQ37" s="684">
        <v>0</v>
      </c>
      <c r="AR37" s="684">
        <v>0</v>
      </c>
      <c r="AS37" s="684">
        <v>0</v>
      </c>
      <c r="AT37" s="684">
        <v>0</v>
      </c>
      <c r="AU37" s="684">
        <v>0</v>
      </c>
      <c r="AV37" s="684"/>
      <c r="AW37" s="684" t="s">
        <v>663</v>
      </c>
      <c r="AX37" s="684" t="s">
        <v>663</v>
      </c>
      <c r="AY37" s="684">
        <v>2830425.804269895</v>
      </c>
      <c r="AZ37" s="684">
        <v>2830425.804269895</v>
      </c>
      <c r="BA37" s="684">
        <v>2830425.804269895</v>
      </c>
      <c r="BB37" s="684">
        <v>2830425.804269895</v>
      </c>
      <c r="BC37" s="684">
        <v>2830425.804269895</v>
      </c>
      <c r="BD37" s="684">
        <v>2830425.804269895</v>
      </c>
      <c r="BE37" s="684">
        <v>2830425.804269895</v>
      </c>
      <c r="BF37" s="684">
        <v>2830425.804269895</v>
      </c>
      <c r="BG37" s="684">
        <v>2830425.804269895</v>
      </c>
      <c r="BH37" s="684">
        <v>2830425.804269895</v>
      </c>
      <c r="BI37" s="684">
        <v>2830425.804269895</v>
      </c>
      <c r="BJ37" s="684">
        <v>2830425.804269895</v>
      </c>
      <c r="BK37" s="684">
        <v>2830425.804269895</v>
      </c>
      <c r="BL37" s="684">
        <v>2830425.804269895</v>
      </c>
      <c r="BM37" s="684">
        <v>2830425.804269895</v>
      </c>
      <c r="BN37" s="684">
        <v>2830425.804269895</v>
      </c>
      <c r="BO37" s="684">
        <v>2830425.804269895</v>
      </c>
      <c r="BP37" s="684">
        <v>2830425.804269895</v>
      </c>
      <c r="BQ37" s="684">
        <v>2498643.0630364902</v>
      </c>
      <c r="BR37" s="684">
        <v>0</v>
      </c>
      <c r="BS37" s="684">
        <v>0</v>
      </c>
      <c r="BT37" s="684">
        <v>0</v>
      </c>
      <c r="BU37" s="684">
        <v>0</v>
      </c>
      <c r="BV37" s="684">
        <v>0</v>
      </c>
      <c r="BW37" s="684">
        <v>0</v>
      </c>
      <c r="BX37" s="684">
        <v>0</v>
      </c>
      <c r="BY37" s="684">
        <v>0</v>
      </c>
      <c r="BZ37" s="687">
        <v>0</v>
      </c>
      <c r="CA37" s="685"/>
    </row>
    <row r="38" spans="1:79" s="720" customFormat="1" ht="10.199999999999999">
      <c r="A38" s="720" t="s">
        <v>701</v>
      </c>
      <c r="B38" s="721">
        <v>15</v>
      </c>
      <c r="C38" s="722" t="s">
        <v>210</v>
      </c>
      <c r="D38" s="722" t="s">
        <v>659</v>
      </c>
      <c r="E38" s="722" t="s">
        <v>694</v>
      </c>
      <c r="F38" s="722" t="s">
        <v>660</v>
      </c>
      <c r="G38" s="722" t="s">
        <v>29</v>
      </c>
      <c r="H38" s="722" t="s">
        <v>661</v>
      </c>
      <c r="I38" s="722">
        <v>2011</v>
      </c>
      <c r="J38" s="722" t="s">
        <v>762</v>
      </c>
      <c r="K38" s="722"/>
      <c r="L38" s="722" t="s">
        <v>777</v>
      </c>
      <c r="M38" s="722" t="s">
        <v>768</v>
      </c>
      <c r="N38" s="723">
        <v>5</v>
      </c>
      <c r="O38" s="723">
        <v>2.3344619959999999</v>
      </c>
      <c r="P38" s="723">
        <v>4253.7937330579998</v>
      </c>
      <c r="Q38" s="722"/>
      <c r="R38" s="723">
        <v>1.4240464559999999</v>
      </c>
      <c r="S38" s="723">
        <v>1.4240464559999999</v>
      </c>
      <c r="T38" s="723">
        <v>1.4240464559999999</v>
      </c>
      <c r="U38" s="723">
        <v>1.4240464559999999</v>
      </c>
      <c r="V38" s="723">
        <v>1.4240464559999999</v>
      </c>
      <c r="W38" s="723">
        <v>1.4240464559999999</v>
      </c>
      <c r="X38" s="723">
        <v>1.4240464559999999</v>
      </c>
      <c r="Y38" s="723">
        <v>1.4240464559999999</v>
      </c>
      <c r="Z38" s="723">
        <v>1.4240464559999999</v>
      </c>
      <c r="AA38" s="723">
        <v>1.4240464559999999</v>
      </c>
      <c r="AB38" s="723">
        <v>1.4240464559999999</v>
      </c>
      <c r="AC38" s="723">
        <v>1.4240464559999999</v>
      </c>
      <c r="AD38" s="723">
        <v>1.4240464559999999</v>
      </c>
      <c r="AE38" s="723">
        <v>1.4240464559999999</v>
      </c>
      <c r="AF38" s="723">
        <v>1.4240464559999999</v>
      </c>
      <c r="AG38" s="723">
        <v>1.4240464559999999</v>
      </c>
      <c r="AH38" s="723">
        <v>1.4240464559999999</v>
      </c>
      <c r="AI38" s="723">
        <v>1.4240464559999999</v>
      </c>
      <c r="AJ38" s="723">
        <v>1.109153404</v>
      </c>
      <c r="AK38" s="723">
        <v>0</v>
      </c>
      <c r="AL38" s="723">
        <v>0</v>
      </c>
      <c r="AM38" s="723">
        <v>0</v>
      </c>
      <c r="AN38" s="723">
        <v>0</v>
      </c>
      <c r="AO38" s="723">
        <v>0</v>
      </c>
      <c r="AP38" s="723">
        <v>0</v>
      </c>
      <c r="AQ38" s="723">
        <v>0</v>
      </c>
      <c r="AR38" s="723">
        <v>0</v>
      </c>
      <c r="AS38" s="723">
        <v>0</v>
      </c>
      <c r="AT38" s="723">
        <v>0</v>
      </c>
      <c r="AU38" s="723">
        <v>0</v>
      </c>
      <c r="AV38" s="723"/>
      <c r="AW38" s="723">
        <v>2560.177157436</v>
      </c>
      <c r="AX38" s="723">
        <v>2560.177157436</v>
      </c>
      <c r="AY38" s="723">
        <v>2560.177157436</v>
      </c>
      <c r="AZ38" s="723">
        <v>2560.177157436</v>
      </c>
      <c r="BA38" s="723">
        <v>2560.177157436</v>
      </c>
      <c r="BB38" s="723">
        <v>2560.177157436</v>
      </c>
      <c r="BC38" s="723">
        <v>2560.177157436</v>
      </c>
      <c r="BD38" s="723">
        <v>2560.177157436</v>
      </c>
      <c r="BE38" s="723">
        <v>2560.177157436</v>
      </c>
      <c r="BF38" s="723">
        <v>2560.177157436</v>
      </c>
      <c r="BG38" s="723">
        <v>2560.177157436</v>
      </c>
      <c r="BH38" s="723">
        <v>2560.177157436</v>
      </c>
      <c r="BI38" s="723">
        <v>2560.177157436</v>
      </c>
      <c r="BJ38" s="723">
        <v>2560.177157436</v>
      </c>
      <c r="BK38" s="723">
        <v>2560.177157436</v>
      </c>
      <c r="BL38" s="723">
        <v>2560.177157436</v>
      </c>
      <c r="BM38" s="723">
        <v>2560.177157436</v>
      </c>
      <c r="BN38" s="723">
        <v>2560.177157436</v>
      </c>
      <c r="BO38" s="723">
        <v>2278.5826534359999</v>
      </c>
      <c r="BP38" s="723">
        <v>0</v>
      </c>
      <c r="BQ38" s="723">
        <v>0</v>
      </c>
      <c r="BR38" s="723">
        <v>0</v>
      </c>
      <c r="BS38" s="723">
        <v>0</v>
      </c>
      <c r="BT38" s="723">
        <v>0</v>
      </c>
      <c r="BU38" s="723">
        <v>0</v>
      </c>
      <c r="BV38" s="723">
        <v>0</v>
      </c>
      <c r="BW38" s="723">
        <v>0</v>
      </c>
      <c r="BX38" s="723">
        <v>0</v>
      </c>
      <c r="BY38" s="723">
        <v>0</v>
      </c>
      <c r="BZ38" s="724">
        <v>0</v>
      </c>
      <c r="CA38" s="723"/>
    </row>
    <row r="39" spans="1:79" s="729" customFormat="1" ht="10.199999999999999">
      <c r="A39" s="729" t="s">
        <v>703</v>
      </c>
      <c r="B39" s="725">
        <v>16</v>
      </c>
      <c r="C39" s="726" t="s">
        <v>210</v>
      </c>
      <c r="D39" s="726" t="s">
        <v>659</v>
      </c>
      <c r="E39" s="726" t="s">
        <v>694</v>
      </c>
      <c r="F39" s="726" t="s">
        <v>660</v>
      </c>
      <c r="G39" s="726" t="s">
        <v>29</v>
      </c>
      <c r="H39" s="726" t="s">
        <v>661</v>
      </c>
      <c r="I39" s="726">
        <v>2012</v>
      </c>
      <c r="J39" s="726" t="s">
        <v>762</v>
      </c>
      <c r="K39" s="726"/>
      <c r="L39" s="726" t="s">
        <v>777</v>
      </c>
      <c r="M39" s="726" t="s">
        <v>768</v>
      </c>
      <c r="N39" s="727">
        <v>160</v>
      </c>
      <c r="O39" s="727">
        <v>74.101972993000004</v>
      </c>
      <c r="P39" s="727">
        <v>132515.321943794</v>
      </c>
      <c r="Q39" s="726"/>
      <c r="R39" s="727" t="s">
        <v>663</v>
      </c>
      <c r="S39" s="727">
        <v>32.241277229999994</v>
      </c>
      <c r="T39" s="727">
        <v>32.241277229999994</v>
      </c>
      <c r="U39" s="727">
        <v>32.241277229999994</v>
      </c>
      <c r="V39" s="727">
        <v>32.241277229999994</v>
      </c>
      <c r="W39" s="727">
        <v>32.241277229999994</v>
      </c>
      <c r="X39" s="727">
        <v>32.241277229999994</v>
      </c>
      <c r="Y39" s="727">
        <v>32.241277229999994</v>
      </c>
      <c r="Z39" s="727">
        <v>32.241277229999994</v>
      </c>
      <c r="AA39" s="727">
        <v>32.241277229999994</v>
      </c>
      <c r="AB39" s="727">
        <v>32.241277229999994</v>
      </c>
      <c r="AC39" s="727">
        <v>32.241277229999994</v>
      </c>
      <c r="AD39" s="727">
        <v>32.241277229999994</v>
      </c>
      <c r="AE39" s="727">
        <v>32.241277229999994</v>
      </c>
      <c r="AF39" s="727">
        <v>32.241277229999994</v>
      </c>
      <c r="AG39" s="727">
        <v>32.241277229999994</v>
      </c>
      <c r="AH39" s="727">
        <v>32.241277229999994</v>
      </c>
      <c r="AI39" s="727">
        <v>32.241277229999994</v>
      </c>
      <c r="AJ39" s="727">
        <v>32.241277229999994</v>
      </c>
      <c r="AK39" s="727">
        <v>32.241277229999994</v>
      </c>
      <c r="AL39" s="727">
        <v>27.068190695999998</v>
      </c>
      <c r="AM39" s="727">
        <v>0</v>
      </c>
      <c r="AN39" s="727">
        <v>0</v>
      </c>
      <c r="AO39" s="727">
        <v>0</v>
      </c>
      <c r="AP39" s="727">
        <v>0</v>
      </c>
      <c r="AQ39" s="727">
        <v>0</v>
      </c>
      <c r="AR39" s="727">
        <v>0</v>
      </c>
      <c r="AS39" s="727">
        <v>0</v>
      </c>
      <c r="AT39" s="727">
        <v>0</v>
      </c>
      <c r="AU39" s="727">
        <v>0</v>
      </c>
      <c r="AV39" s="727"/>
      <c r="AW39" s="727" t="s">
        <v>663</v>
      </c>
      <c r="AX39" s="727">
        <v>64771.173442888001</v>
      </c>
      <c r="AY39" s="727">
        <v>64771.173442888001</v>
      </c>
      <c r="AZ39" s="727">
        <v>64771.173442888001</v>
      </c>
      <c r="BA39" s="727">
        <v>64771.173442888001</v>
      </c>
      <c r="BB39" s="727">
        <v>64771.173442888001</v>
      </c>
      <c r="BC39" s="727">
        <v>64771.173442888001</v>
      </c>
      <c r="BD39" s="727">
        <v>64771.173442888001</v>
      </c>
      <c r="BE39" s="727">
        <v>64771.173442888001</v>
      </c>
      <c r="BF39" s="727">
        <v>64771.173442888001</v>
      </c>
      <c r="BG39" s="727">
        <v>64771.173442888001</v>
      </c>
      <c r="BH39" s="727">
        <v>64771.173442888001</v>
      </c>
      <c r="BI39" s="727">
        <v>64771.173442888001</v>
      </c>
      <c r="BJ39" s="727">
        <v>64771.173442888001</v>
      </c>
      <c r="BK39" s="727">
        <v>64771.173442888001</v>
      </c>
      <c r="BL39" s="727">
        <v>64771.173442888001</v>
      </c>
      <c r="BM39" s="727">
        <v>64771.173442888001</v>
      </c>
      <c r="BN39" s="727">
        <v>64771.173442888001</v>
      </c>
      <c r="BO39" s="727">
        <v>64771.173442888001</v>
      </c>
      <c r="BP39" s="727">
        <v>59593.684450888002</v>
      </c>
      <c r="BQ39" s="727">
        <v>0</v>
      </c>
      <c r="BR39" s="727">
        <v>0</v>
      </c>
      <c r="BS39" s="727">
        <v>0</v>
      </c>
      <c r="BT39" s="727">
        <v>0</v>
      </c>
      <c r="BU39" s="727">
        <v>0</v>
      </c>
      <c r="BV39" s="727">
        <v>0</v>
      </c>
      <c r="BW39" s="727">
        <v>0</v>
      </c>
      <c r="BX39" s="727">
        <v>0</v>
      </c>
      <c r="BY39" s="727">
        <v>0</v>
      </c>
      <c r="BZ39" s="730">
        <v>0</v>
      </c>
      <c r="CA39" s="727"/>
    </row>
    <row r="40" spans="1:79" s="686" customFormat="1" ht="10.199999999999999">
      <c r="B40" s="682">
        <v>17</v>
      </c>
      <c r="C40" s="683" t="s">
        <v>210</v>
      </c>
      <c r="D40" s="683" t="s">
        <v>659</v>
      </c>
      <c r="E40" s="683" t="s">
        <v>695</v>
      </c>
      <c r="F40" s="683" t="s">
        <v>660</v>
      </c>
      <c r="G40" s="683" t="s">
        <v>29</v>
      </c>
      <c r="H40" s="683" t="s">
        <v>667</v>
      </c>
      <c r="I40" s="683">
        <v>2006</v>
      </c>
      <c r="J40" s="683" t="s">
        <v>762</v>
      </c>
      <c r="K40" s="683"/>
      <c r="L40" s="683" t="s">
        <v>763</v>
      </c>
      <c r="M40" s="683" t="s">
        <v>669</v>
      </c>
      <c r="N40" s="684">
        <v>48</v>
      </c>
      <c r="O40" s="684"/>
      <c r="P40" s="684"/>
      <c r="Q40" s="683"/>
      <c r="R40" s="684" t="s">
        <v>663</v>
      </c>
      <c r="S40" s="684" t="s">
        <v>663</v>
      </c>
      <c r="T40" s="684">
        <v>27.18197</v>
      </c>
      <c r="U40" s="684" t="s">
        <v>663</v>
      </c>
      <c r="V40" s="684" t="s">
        <v>663</v>
      </c>
      <c r="W40" s="684" t="s">
        <v>663</v>
      </c>
      <c r="X40" s="684" t="s">
        <v>663</v>
      </c>
      <c r="Y40" s="684" t="s">
        <v>663</v>
      </c>
      <c r="Z40" s="684" t="s">
        <v>663</v>
      </c>
      <c r="AA40" s="684" t="s">
        <v>663</v>
      </c>
      <c r="AB40" s="684" t="s">
        <v>663</v>
      </c>
      <c r="AC40" s="684" t="s">
        <v>663</v>
      </c>
      <c r="AD40" s="684" t="s">
        <v>663</v>
      </c>
      <c r="AE40" s="684" t="s">
        <v>663</v>
      </c>
      <c r="AF40" s="684" t="s">
        <v>663</v>
      </c>
      <c r="AG40" s="684" t="s">
        <v>663</v>
      </c>
      <c r="AH40" s="684" t="s">
        <v>663</v>
      </c>
      <c r="AI40" s="684" t="s">
        <v>663</v>
      </c>
      <c r="AJ40" s="684" t="s">
        <v>663</v>
      </c>
      <c r="AK40" s="684" t="s">
        <v>663</v>
      </c>
      <c r="AL40" s="684" t="s">
        <v>663</v>
      </c>
      <c r="AM40" s="684" t="s">
        <v>663</v>
      </c>
      <c r="AN40" s="684" t="s">
        <v>663</v>
      </c>
      <c r="AO40" s="684" t="s">
        <v>663</v>
      </c>
      <c r="AP40" s="684" t="s">
        <v>663</v>
      </c>
      <c r="AQ40" s="684" t="s">
        <v>663</v>
      </c>
      <c r="AR40" s="684" t="s">
        <v>663</v>
      </c>
      <c r="AS40" s="684" t="s">
        <v>663</v>
      </c>
      <c r="AT40" s="684" t="s">
        <v>663</v>
      </c>
      <c r="AU40" s="684" t="s">
        <v>663</v>
      </c>
      <c r="AV40" s="684"/>
      <c r="AW40" s="684" t="s">
        <v>663</v>
      </c>
      <c r="AX40" s="684" t="s">
        <v>663</v>
      </c>
      <c r="AY40" s="684">
        <v>61.57338</v>
      </c>
      <c r="AZ40" s="684" t="s">
        <v>663</v>
      </c>
      <c r="BA40" s="684" t="s">
        <v>663</v>
      </c>
      <c r="BB40" s="684" t="s">
        <v>663</v>
      </c>
      <c r="BC40" s="684" t="s">
        <v>663</v>
      </c>
      <c r="BD40" s="684" t="s">
        <v>663</v>
      </c>
      <c r="BE40" s="684" t="s">
        <v>663</v>
      </c>
      <c r="BF40" s="684" t="s">
        <v>663</v>
      </c>
      <c r="BG40" s="684" t="s">
        <v>663</v>
      </c>
      <c r="BH40" s="684" t="s">
        <v>663</v>
      </c>
      <c r="BI40" s="684" t="s">
        <v>663</v>
      </c>
      <c r="BJ40" s="684" t="s">
        <v>663</v>
      </c>
      <c r="BK40" s="684" t="s">
        <v>663</v>
      </c>
      <c r="BL40" s="684" t="s">
        <v>663</v>
      </c>
      <c r="BM40" s="684" t="s">
        <v>663</v>
      </c>
      <c r="BN40" s="684" t="s">
        <v>663</v>
      </c>
      <c r="BO40" s="684" t="s">
        <v>663</v>
      </c>
      <c r="BP40" s="684" t="s">
        <v>663</v>
      </c>
      <c r="BQ40" s="684" t="s">
        <v>663</v>
      </c>
      <c r="BR40" s="684" t="s">
        <v>663</v>
      </c>
      <c r="BS40" s="684" t="s">
        <v>663</v>
      </c>
      <c r="BT40" s="684" t="s">
        <v>663</v>
      </c>
      <c r="BU40" s="684" t="s">
        <v>663</v>
      </c>
      <c r="BV40" s="684" t="s">
        <v>663</v>
      </c>
      <c r="BW40" s="684" t="s">
        <v>663</v>
      </c>
      <c r="BX40" s="684" t="s">
        <v>663</v>
      </c>
      <c r="BY40" s="684" t="s">
        <v>663</v>
      </c>
      <c r="BZ40" s="687" t="s">
        <v>663</v>
      </c>
      <c r="CA40" s="685"/>
    </row>
    <row r="41" spans="1:79" s="686" customFormat="1" ht="10.199999999999999">
      <c r="B41" s="682">
        <v>18</v>
      </c>
      <c r="C41" s="683" t="s">
        <v>210</v>
      </c>
      <c r="D41" s="683" t="s">
        <v>659</v>
      </c>
      <c r="E41" s="683" t="s">
        <v>695</v>
      </c>
      <c r="F41" s="683" t="s">
        <v>660</v>
      </c>
      <c r="G41" s="683" t="s">
        <v>29</v>
      </c>
      <c r="H41" s="683" t="s">
        <v>667</v>
      </c>
      <c r="I41" s="683">
        <v>2007</v>
      </c>
      <c r="J41" s="683" t="s">
        <v>762</v>
      </c>
      <c r="K41" s="683"/>
      <c r="L41" s="683" t="s">
        <v>763</v>
      </c>
      <c r="M41" s="683" t="s">
        <v>669</v>
      </c>
      <c r="N41" s="684">
        <v>487</v>
      </c>
      <c r="O41" s="684"/>
      <c r="P41" s="684"/>
      <c r="Q41" s="683"/>
      <c r="R41" s="684" t="s">
        <v>663</v>
      </c>
      <c r="S41" s="684" t="s">
        <v>663</v>
      </c>
      <c r="T41" s="684">
        <v>276.0489</v>
      </c>
      <c r="U41" s="684" t="s">
        <v>663</v>
      </c>
      <c r="V41" s="684" t="s">
        <v>663</v>
      </c>
      <c r="W41" s="684" t="s">
        <v>663</v>
      </c>
      <c r="X41" s="684" t="s">
        <v>663</v>
      </c>
      <c r="Y41" s="684" t="s">
        <v>663</v>
      </c>
      <c r="Z41" s="684" t="s">
        <v>663</v>
      </c>
      <c r="AA41" s="684" t="s">
        <v>663</v>
      </c>
      <c r="AB41" s="684" t="s">
        <v>663</v>
      </c>
      <c r="AC41" s="684" t="s">
        <v>663</v>
      </c>
      <c r="AD41" s="684" t="s">
        <v>663</v>
      </c>
      <c r="AE41" s="684" t="s">
        <v>663</v>
      </c>
      <c r="AF41" s="684" t="s">
        <v>663</v>
      </c>
      <c r="AG41" s="684" t="s">
        <v>663</v>
      </c>
      <c r="AH41" s="684" t="s">
        <v>663</v>
      </c>
      <c r="AI41" s="684" t="s">
        <v>663</v>
      </c>
      <c r="AJ41" s="684" t="s">
        <v>663</v>
      </c>
      <c r="AK41" s="684" t="s">
        <v>663</v>
      </c>
      <c r="AL41" s="684" t="s">
        <v>663</v>
      </c>
      <c r="AM41" s="684" t="s">
        <v>663</v>
      </c>
      <c r="AN41" s="684" t="s">
        <v>663</v>
      </c>
      <c r="AO41" s="684" t="s">
        <v>663</v>
      </c>
      <c r="AP41" s="684" t="s">
        <v>663</v>
      </c>
      <c r="AQ41" s="684" t="s">
        <v>663</v>
      </c>
      <c r="AR41" s="684" t="s">
        <v>663</v>
      </c>
      <c r="AS41" s="684" t="s">
        <v>663</v>
      </c>
      <c r="AT41" s="684" t="s">
        <v>663</v>
      </c>
      <c r="AU41" s="684" t="s">
        <v>663</v>
      </c>
      <c r="AV41" s="684"/>
      <c r="AW41" s="684" t="s">
        <v>663</v>
      </c>
      <c r="AX41" s="684" t="s">
        <v>663</v>
      </c>
      <c r="AY41" s="684">
        <v>646.66459999999995</v>
      </c>
      <c r="AZ41" s="684" t="s">
        <v>663</v>
      </c>
      <c r="BA41" s="684" t="s">
        <v>663</v>
      </c>
      <c r="BB41" s="684" t="s">
        <v>663</v>
      </c>
      <c r="BC41" s="684" t="s">
        <v>663</v>
      </c>
      <c r="BD41" s="684" t="s">
        <v>663</v>
      </c>
      <c r="BE41" s="684" t="s">
        <v>663</v>
      </c>
      <c r="BF41" s="684" t="s">
        <v>663</v>
      </c>
      <c r="BG41" s="684" t="s">
        <v>663</v>
      </c>
      <c r="BH41" s="684" t="s">
        <v>663</v>
      </c>
      <c r="BI41" s="684" t="s">
        <v>663</v>
      </c>
      <c r="BJ41" s="684" t="s">
        <v>663</v>
      </c>
      <c r="BK41" s="684" t="s">
        <v>663</v>
      </c>
      <c r="BL41" s="684" t="s">
        <v>663</v>
      </c>
      <c r="BM41" s="684" t="s">
        <v>663</v>
      </c>
      <c r="BN41" s="684" t="s">
        <v>663</v>
      </c>
      <c r="BO41" s="684" t="s">
        <v>663</v>
      </c>
      <c r="BP41" s="684" t="s">
        <v>663</v>
      </c>
      <c r="BQ41" s="684" t="s">
        <v>663</v>
      </c>
      <c r="BR41" s="684" t="s">
        <v>663</v>
      </c>
      <c r="BS41" s="684" t="s">
        <v>663</v>
      </c>
      <c r="BT41" s="684" t="s">
        <v>663</v>
      </c>
      <c r="BU41" s="684" t="s">
        <v>663</v>
      </c>
      <c r="BV41" s="684" t="s">
        <v>663</v>
      </c>
      <c r="BW41" s="684" t="s">
        <v>663</v>
      </c>
      <c r="BX41" s="684" t="s">
        <v>663</v>
      </c>
      <c r="BY41" s="684" t="s">
        <v>663</v>
      </c>
      <c r="BZ41" s="687" t="s">
        <v>663</v>
      </c>
      <c r="CA41" s="685"/>
    </row>
    <row r="42" spans="1:79" s="686" customFormat="1" ht="10.199999999999999">
      <c r="B42" s="682">
        <v>19</v>
      </c>
      <c r="C42" s="683" t="s">
        <v>210</v>
      </c>
      <c r="D42" s="683" t="s">
        <v>659</v>
      </c>
      <c r="E42" s="683" t="s">
        <v>695</v>
      </c>
      <c r="F42" s="683" t="s">
        <v>660</v>
      </c>
      <c r="G42" s="683" t="s">
        <v>29</v>
      </c>
      <c r="H42" s="683" t="s">
        <v>667</v>
      </c>
      <c r="I42" s="683">
        <v>2008</v>
      </c>
      <c r="J42" s="683" t="s">
        <v>762</v>
      </c>
      <c r="K42" s="683"/>
      <c r="L42" s="683" t="s">
        <v>763</v>
      </c>
      <c r="M42" s="683" t="s">
        <v>669</v>
      </c>
      <c r="N42" s="684">
        <v>623</v>
      </c>
      <c r="O42" s="684"/>
      <c r="P42" s="684"/>
      <c r="Q42" s="683"/>
      <c r="R42" s="684" t="s">
        <v>663</v>
      </c>
      <c r="S42" s="684" t="s">
        <v>663</v>
      </c>
      <c r="T42" s="684">
        <v>353.13850000000002</v>
      </c>
      <c r="U42" s="684" t="s">
        <v>663</v>
      </c>
      <c r="V42" s="684" t="s">
        <v>663</v>
      </c>
      <c r="W42" s="684" t="s">
        <v>663</v>
      </c>
      <c r="X42" s="684" t="s">
        <v>663</v>
      </c>
      <c r="Y42" s="684" t="s">
        <v>663</v>
      </c>
      <c r="Z42" s="684" t="s">
        <v>663</v>
      </c>
      <c r="AA42" s="684" t="s">
        <v>663</v>
      </c>
      <c r="AB42" s="684" t="s">
        <v>663</v>
      </c>
      <c r="AC42" s="684" t="s">
        <v>663</v>
      </c>
      <c r="AD42" s="684" t="s">
        <v>663</v>
      </c>
      <c r="AE42" s="684" t="s">
        <v>663</v>
      </c>
      <c r="AF42" s="684" t="s">
        <v>663</v>
      </c>
      <c r="AG42" s="684" t="s">
        <v>663</v>
      </c>
      <c r="AH42" s="684" t="s">
        <v>663</v>
      </c>
      <c r="AI42" s="684" t="s">
        <v>663</v>
      </c>
      <c r="AJ42" s="684" t="s">
        <v>663</v>
      </c>
      <c r="AK42" s="684" t="s">
        <v>663</v>
      </c>
      <c r="AL42" s="684" t="s">
        <v>663</v>
      </c>
      <c r="AM42" s="684" t="s">
        <v>663</v>
      </c>
      <c r="AN42" s="684" t="s">
        <v>663</v>
      </c>
      <c r="AO42" s="684" t="s">
        <v>663</v>
      </c>
      <c r="AP42" s="684" t="s">
        <v>663</v>
      </c>
      <c r="AQ42" s="684" t="s">
        <v>663</v>
      </c>
      <c r="AR42" s="684" t="s">
        <v>663</v>
      </c>
      <c r="AS42" s="684" t="s">
        <v>663</v>
      </c>
      <c r="AT42" s="684" t="s">
        <v>663</v>
      </c>
      <c r="AU42" s="684" t="s">
        <v>663</v>
      </c>
      <c r="AV42" s="684"/>
      <c r="AW42" s="684" t="s">
        <v>663</v>
      </c>
      <c r="AX42" s="684" t="s">
        <v>663</v>
      </c>
      <c r="AY42" s="684">
        <v>806.8451</v>
      </c>
      <c r="AZ42" s="684" t="s">
        <v>663</v>
      </c>
      <c r="BA42" s="684" t="s">
        <v>663</v>
      </c>
      <c r="BB42" s="684" t="s">
        <v>663</v>
      </c>
      <c r="BC42" s="684" t="s">
        <v>663</v>
      </c>
      <c r="BD42" s="684" t="s">
        <v>663</v>
      </c>
      <c r="BE42" s="684" t="s">
        <v>663</v>
      </c>
      <c r="BF42" s="684" t="s">
        <v>663</v>
      </c>
      <c r="BG42" s="684" t="s">
        <v>663</v>
      </c>
      <c r="BH42" s="684" t="s">
        <v>663</v>
      </c>
      <c r="BI42" s="684" t="s">
        <v>663</v>
      </c>
      <c r="BJ42" s="684" t="s">
        <v>663</v>
      </c>
      <c r="BK42" s="684" t="s">
        <v>663</v>
      </c>
      <c r="BL42" s="684" t="s">
        <v>663</v>
      </c>
      <c r="BM42" s="684" t="s">
        <v>663</v>
      </c>
      <c r="BN42" s="684" t="s">
        <v>663</v>
      </c>
      <c r="BO42" s="684" t="s">
        <v>663</v>
      </c>
      <c r="BP42" s="684" t="s">
        <v>663</v>
      </c>
      <c r="BQ42" s="684" t="s">
        <v>663</v>
      </c>
      <c r="BR42" s="684" t="s">
        <v>663</v>
      </c>
      <c r="BS42" s="684" t="s">
        <v>663</v>
      </c>
      <c r="BT42" s="684" t="s">
        <v>663</v>
      </c>
      <c r="BU42" s="684" t="s">
        <v>663</v>
      </c>
      <c r="BV42" s="684" t="s">
        <v>663</v>
      </c>
      <c r="BW42" s="684" t="s">
        <v>663</v>
      </c>
      <c r="BX42" s="684" t="s">
        <v>663</v>
      </c>
      <c r="BY42" s="684" t="s">
        <v>663</v>
      </c>
      <c r="BZ42" s="687" t="s">
        <v>663</v>
      </c>
      <c r="CA42" s="685"/>
    </row>
    <row r="43" spans="1:79" s="686" customFormat="1" ht="10.199999999999999">
      <c r="B43" s="682">
        <v>20</v>
      </c>
      <c r="C43" s="683" t="s">
        <v>210</v>
      </c>
      <c r="D43" s="683" t="s">
        <v>659</v>
      </c>
      <c r="E43" s="683" t="s">
        <v>695</v>
      </c>
      <c r="F43" s="683" t="s">
        <v>660</v>
      </c>
      <c r="G43" s="683" t="s">
        <v>29</v>
      </c>
      <c r="H43" s="683" t="s">
        <v>667</v>
      </c>
      <c r="I43" s="683">
        <v>2009</v>
      </c>
      <c r="J43" s="683" t="s">
        <v>762</v>
      </c>
      <c r="K43" s="683"/>
      <c r="L43" s="683" t="s">
        <v>763</v>
      </c>
      <c r="M43" s="683" t="s">
        <v>669</v>
      </c>
      <c r="N43" s="684">
        <v>3537</v>
      </c>
      <c r="O43" s="684"/>
      <c r="P43" s="684"/>
      <c r="Q43" s="683"/>
      <c r="R43" s="684" t="s">
        <v>663</v>
      </c>
      <c r="S43" s="684" t="s">
        <v>663</v>
      </c>
      <c r="T43" s="684">
        <v>1987.8679999999999</v>
      </c>
      <c r="U43" s="684" t="s">
        <v>663</v>
      </c>
      <c r="V43" s="684" t="s">
        <v>663</v>
      </c>
      <c r="W43" s="684" t="s">
        <v>663</v>
      </c>
      <c r="X43" s="684" t="s">
        <v>663</v>
      </c>
      <c r="Y43" s="684" t="s">
        <v>663</v>
      </c>
      <c r="Z43" s="684" t="s">
        <v>663</v>
      </c>
      <c r="AA43" s="684" t="s">
        <v>663</v>
      </c>
      <c r="AB43" s="684" t="s">
        <v>663</v>
      </c>
      <c r="AC43" s="684" t="s">
        <v>663</v>
      </c>
      <c r="AD43" s="684" t="s">
        <v>663</v>
      </c>
      <c r="AE43" s="684" t="s">
        <v>663</v>
      </c>
      <c r="AF43" s="684" t="s">
        <v>663</v>
      </c>
      <c r="AG43" s="684" t="s">
        <v>663</v>
      </c>
      <c r="AH43" s="684" t="s">
        <v>663</v>
      </c>
      <c r="AI43" s="684" t="s">
        <v>663</v>
      </c>
      <c r="AJ43" s="684" t="s">
        <v>663</v>
      </c>
      <c r="AK43" s="684" t="s">
        <v>663</v>
      </c>
      <c r="AL43" s="684" t="s">
        <v>663</v>
      </c>
      <c r="AM43" s="684" t="s">
        <v>663</v>
      </c>
      <c r="AN43" s="684" t="s">
        <v>663</v>
      </c>
      <c r="AO43" s="684" t="s">
        <v>663</v>
      </c>
      <c r="AP43" s="684" t="s">
        <v>663</v>
      </c>
      <c r="AQ43" s="684" t="s">
        <v>663</v>
      </c>
      <c r="AR43" s="684" t="s">
        <v>663</v>
      </c>
      <c r="AS43" s="684" t="s">
        <v>663</v>
      </c>
      <c r="AT43" s="684" t="s">
        <v>663</v>
      </c>
      <c r="AU43" s="684" t="s">
        <v>663</v>
      </c>
      <c r="AV43" s="684"/>
      <c r="AW43" s="684" t="s">
        <v>663</v>
      </c>
      <c r="AX43" s="684" t="s">
        <v>663</v>
      </c>
      <c r="AY43" s="684">
        <v>5016.027</v>
      </c>
      <c r="AZ43" s="684" t="s">
        <v>663</v>
      </c>
      <c r="BA43" s="684" t="s">
        <v>663</v>
      </c>
      <c r="BB43" s="684" t="s">
        <v>663</v>
      </c>
      <c r="BC43" s="684" t="s">
        <v>663</v>
      </c>
      <c r="BD43" s="684" t="s">
        <v>663</v>
      </c>
      <c r="BE43" s="684" t="s">
        <v>663</v>
      </c>
      <c r="BF43" s="684" t="s">
        <v>663</v>
      </c>
      <c r="BG43" s="684" t="s">
        <v>663</v>
      </c>
      <c r="BH43" s="684" t="s">
        <v>663</v>
      </c>
      <c r="BI43" s="684" t="s">
        <v>663</v>
      </c>
      <c r="BJ43" s="684" t="s">
        <v>663</v>
      </c>
      <c r="BK43" s="684" t="s">
        <v>663</v>
      </c>
      <c r="BL43" s="684" t="s">
        <v>663</v>
      </c>
      <c r="BM43" s="684" t="s">
        <v>663</v>
      </c>
      <c r="BN43" s="684" t="s">
        <v>663</v>
      </c>
      <c r="BO43" s="684" t="s">
        <v>663</v>
      </c>
      <c r="BP43" s="684" t="s">
        <v>663</v>
      </c>
      <c r="BQ43" s="684" t="s">
        <v>663</v>
      </c>
      <c r="BR43" s="684" t="s">
        <v>663</v>
      </c>
      <c r="BS43" s="684" t="s">
        <v>663</v>
      </c>
      <c r="BT43" s="684" t="s">
        <v>663</v>
      </c>
      <c r="BU43" s="684" t="s">
        <v>663</v>
      </c>
      <c r="BV43" s="684" t="s">
        <v>663</v>
      </c>
      <c r="BW43" s="684" t="s">
        <v>663</v>
      </c>
      <c r="BX43" s="684" t="s">
        <v>663</v>
      </c>
      <c r="BY43" s="684" t="s">
        <v>663</v>
      </c>
      <c r="BZ43" s="687" t="s">
        <v>663</v>
      </c>
      <c r="CA43" s="685"/>
    </row>
    <row r="44" spans="1:79" s="686" customFormat="1" ht="10.199999999999999">
      <c r="B44" s="682">
        <v>21</v>
      </c>
      <c r="C44" s="683" t="s">
        <v>210</v>
      </c>
      <c r="D44" s="683" t="s">
        <v>659</v>
      </c>
      <c r="E44" s="683" t="s">
        <v>695</v>
      </c>
      <c r="F44" s="683" t="s">
        <v>660</v>
      </c>
      <c r="G44" s="683" t="s">
        <v>29</v>
      </c>
      <c r="H44" s="683" t="s">
        <v>667</v>
      </c>
      <c r="I44" s="683">
        <v>2010</v>
      </c>
      <c r="J44" s="683" t="s">
        <v>762</v>
      </c>
      <c r="K44" s="683"/>
      <c r="L44" s="683" t="s">
        <v>763</v>
      </c>
      <c r="M44" s="683" t="s">
        <v>669</v>
      </c>
      <c r="N44" s="684">
        <v>1418</v>
      </c>
      <c r="O44" s="684"/>
      <c r="P44" s="684"/>
      <c r="Q44" s="683"/>
      <c r="R44" s="684" t="s">
        <v>663</v>
      </c>
      <c r="S44" s="684" t="s">
        <v>663</v>
      </c>
      <c r="T44" s="684">
        <v>795.22059999999999</v>
      </c>
      <c r="U44" s="684" t="s">
        <v>663</v>
      </c>
      <c r="V44" s="684" t="s">
        <v>663</v>
      </c>
      <c r="W44" s="684" t="s">
        <v>663</v>
      </c>
      <c r="X44" s="684" t="s">
        <v>663</v>
      </c>
      <c r="Y44" s="684" t="s">
        <v>663</v>
      </c>
      <c r="Z44" s="684" t="s">
        <v>663</v>
      </c>
      <c r="AA44" s="684" t="s">
        <v>663</v>
      </c>
      <c r="AB44" s="684" t="s">
        <v>663</v>
      </c>
      <c r="AC44" s="684" t="s">
        <v>663</v>
      </c>
      <c r="AD44" s="684" t="s">
        <v>663</v>
      </c>
      <c r="AE44" s="684" t="s">
        <v>663</v>
      </c>
      <c r="AF44" s="684" t="s">
        <v>663</v>
      </c>
      <c r="AG44" s="684" t="s">
        <v>663</v>
      </c>
      <c r="AH44" s="684" t="s">
        <v>663</v>
      </c>
      <c r="AI44" s="684" t="s">
        <v>663</v>
      </c>
      <c r="AJ44" s="684" t="s">
        <v>663</v>
      </c>
      <c r="AK44" s="684" t="s">
        <v>663</v>
      </c>
      <c r="AL44" s="684" t="s">
        <v>663</v>
      </c>
      <c r="AM44" s="684" t="s">
        <v>663</v>
      </c>
      <c r="AN44" s="684" t="s">
        <v>663</v>
      </c>
      <c r="AO44" s="684" t="s">
        <v>663</v>
      </c>
      <c r="AP44" s="684" t="s">
        <v>663</v>
      </c>
      <c r="AQ44" s="684" t="s">
        <v>663</v>
      </c>
      <c r="AR44" s="684" t="s">
        <v>663</v>
      </c>
      <c r="AS44" s="684" t="s">
        <v>663</v>
      </c>
      <c r="AT44" s="684" t="s">
        <v>663</v>
      </c>
      <c r="AU44" s="684" t="s">
        <v>663</v>
      </c>
      <c r="AV44" s="684"/>
      <c r="AW44" s="684" t="s">
        <v>663</v>
      </c>
      <c r="AX44" s="684" t="s">
        <v>663</v>
      </c>
      <c r="AY44" s="684">
        <v>2113.64</v>
      </c>
      <c r="AZ44" s="684" t="s">
        <v>663</v>
      </c>
      <c r="BA44" s="684" t="s">
        <v>663</v>
      </c>
      <c r="BB44" s="684" t="s">
        <v>663</v>
      </c>
      <c r="BC44" s="684" t="s">
        <v>663</v>
      </c>
      <c r="BD44" s="684" t="s">
        <v>663</v>
      </c>
      <c r="BE44" s="684" t="s">
        <v>663</v>
      </c>
      <c r="BF44" s="684" t="s">
        <v>663</v>
      </c>
      <c r="BG44" s="684" t="s">
        <v>663</v>
      </c>
      <c r="BH44" s="684" t="s">
        <v>663</v>
      </c>
      <c r="BI44" s="684" t="s">
        <v>663</v>
      </c>
      <c r="BJ44" s="684" t="s">
        <v>663</v>
      </c>
      <c r="BK44" s="684" t="s">
        <v>663</v>
      </c>
      <c r="BL44" s="684" t="s">
        <v>663</v>
      </c>
      <c r="BM44" s="684" t="s">
        <v>663</v>
      </c>
      <c r="BN44" s="684" t="s">
        <v>663</v>
      </c>
      <c r="BO44" s="684" t="s">
        <v>663</v>
      </c>
      <c r="BP44" s="684" t="s">
        <v>663</v>
      </c>
      <c r="BQ44" s="684" t="s">
        <v>663</v>
      </c>
      <c r="BR44" s="684" t="s">
        <v>663</v>
      </c>
      <c r="BS44" s="684" t="s">
        <v>663</v>
      </c>
      <c r="BT44" s="684" t="s">
        <v>663</v>
      </c>
      <c r="BU44" s="684" t="s">
        <v>663</v>
      </c>
      <c r="BV44" s="684" t="s">
        <v>663</v>
      </c>
      <c r="BW44" s="684" t="s">
        <v>663</v>
      </c>
      <c r="BX44" s="684" t="s">
        <v>663</v>
      </c>
      <c r="BY44" s="684" t="s">
        <v>663</v>
      </c>
      <c r="BZ44" s="687" t="s">
        <v>663</v>
      </c>
      <c r="CA44" s="685"/>
    </row>
    <row r="45" spans="1:79" s="686" customFormat="1" ht="10.199999999999999">
      <c r="B45" s="682">
        <v>22</v>
      </c>
      <c r="C45" s="683" t="s">
        <v>210</v>
      </c>
      <c r="D45" s="683" t="s">
        <v>659</v>
      </c>
      <c r="E45" s="683" t="s">
        <v>695</v>
      </c>
      <c r="F45" s="683" t="s">
        <v>660</v>
      </c>
      <c r="G45" s="683" t="s">
        <v>29</v>
      </c>
      <c r="H45" s="683" t="s">
        <v>667</v>
      </c>
      <c r="I45" s="683">
        <v>2011</v>
      </c>
      <c r="J45" s="683" t="s">
        <v>762</v>
      </c>
      <c r="K45" s="683"/>
      <c r="L45" s="683" t="s">
        <v>763</v>
      </c>
      <c r="M45" s="683" t="s">
        <v>669</v>
      </c>
      <c r="N45" s="684">
        <v>2182</v>
      </c>
      <c r="O45" s="684"/>
      <c r="P45" s="684"/>
      <c r="Q45" s="683"/>
      <c r="R45" s="684" t="s">
        <v>663</v>
      </c>
      <c r="S45" s="684" t="s">
        <v>663</v>
      </c>
      <c r="T45" s="684">
        <v>1220.297</v>
      </c>
      <c r="U45" s="684" t="s">
        <v>663</v>
      </c>
      <c r="V45" s="684" t="s">
        <v>663</v>
      </c>
      <c r="W45" s="684" t="s">
        <v>663</v>
      </c>
      <c r="X45" s="684" t="s">
        <v>663</v>
      </c>
      <c r="Y45" s="684" t="s">
        <v>663</v>
      </c>
      <c r="Z45" s="684" t="s">
        <v>663</v>
      </c>
      <c r="AA45" s="684" t="s">
        <v>663</v>
      </c>
      <c r="AB45" s="684" t="s">
        <v>663</v>
      </c>
      <c r="AC45" s="684" t="s">
        <v>663</v>
      </c>
      <c r="AD45" s="684" t="s">
        <v>663</v>
      </c>
      <c r="AE45" s="684" t="s">
        <v>663</v>
      </c>
      <c r="AF45" s="684" t="s">
        <v>663</v>
      </c>
      <c r="AG45" s="684" t="s">
        <v>663</v>
      </c>
      <c r="AH45" s="684" t="s">
        <v>663</v>
      </c>
      <c r="AI45" s="684" t="s">
        <v>663</v>
      </c>
      <c r="AJ45" s="684" t="s">
        <v>663</v>
      </c>
      <c r="AK45" s="684" t="s">
        <v>663</v>
      </c>
      <c r="AL45" s="684" t="s">
        <v>663</v>
      </c>
      <c r="AM45" s="684" t="s">
        <v>663</v>
      </c>
      <c r="AN45" s="684" t="s">
        <v>663</v>
      </c>
      <c r="AO45" s="684" t="s">
        <v>663</v>
      </c>
      <c r="AP45" s="684" t="s">
        <v>663</v>
      </c>
      <c r="AQ45" s="684" t="s">
        <v>663</v>
      </c>
      <c r="AR45" s="684" t="s">
        <v>663</v>
      </c>
      <c r="AS45" s="684" t="s">
        <v>663</v>
      </c>
      <c r="AT45" s="684" t="s">
        <v>663</v>
      </c>
      <c r="AU45" s="684" t="s">
        <v>663</v>
      </c>
      <c r="AV45" s="684"/>
      <c r="AW45" s="684" t="s">
        <v>663</v>
      </c>
      <c r="AX45" s="684" t="s">
        <v>663</v>
      </c>
      <c r="AY45" s="684">
        <v>3120.7190000000001</v>
      </c>
      <c r="AZ45" s="684" t="s">
        <v>663</v>
      </c>
      <c r="BA45" s="684" t="s">
        <v>663</v>
      </c>
      <c r="BB45" s="684" t="s">
        <v>663</v>
      </c>
      <c r="BC45" s="684" t="s">
        <v>663</v>
      </c>
      <c r="BD45" s="684" t="s">
        <v>663</v>
      </c>
      <c r="BE45" s="684" t="s">
        <v>663</v>
      </c>
      <c r="BF45" s="684" t="s">
        <v>663</v>
      </c>
      <c r="BG45" s="684" t="s">
        <v>663</v>
      </c>
      <c r="BH45" s="684" t="s">
        <v>663</v>
      </c>
      <c r="BI45" s="684" t="s">
        <v>663</v>
      </c>
      <c r="BJ45" s="684" t="s">
        <v>663</v>
      </c>
      <c r="BK45" s="684" t="s">
        <v>663</v>
      </c>
      <c r="BL45" s="684" t="s">
        <v>663</v>
      </c>
      <c r="BM45" s="684" t="s">
        <v>663</v>
      </c>
      <c r="BN45" s="684" t="s">
        <v>663</v>
      </c>
      <c r="BO45" s="684" t="s">
        <v>663</v>
      </c>
      <c r="BP45" s="684" t="s">
        <v>663</v>
      </c>
      <c r="BQ45" s="684" t="s">
        <v>663</v>
      </c>
      <c r="BR45" s="684" t="s">
        <v>663</v>
      </c>
      <c r="BS45" s="684" t="s">
        <v>663</v>
      </c>
      <c r="BT45" s="684" t="s">
        <v>663</v>
      </c>
      <c r="BU45" s="684" t="s">
        <v>663</v>
      </c>
      <c r="BV45" s="684" t="s">
        <v>663</v>
      </c>
      <c r="BW45" s="684" t="s">
        <v>663</v>
      </c>
      <c r="BX45" s="684" t="s">
        <v>663</v>
      </c>
      <c r="BY45" s="684" t="s">
        <v>663</v>
      </c>
      <c r="BZ45" s="687" t="s">
        <v>663</v>
      </c>
      <c r="CA45" s="685"/>
    </row>
    <row r="46" spans="1:79" s="686" customFormat="1" ht="10.199999999999999">
      <c r="B46" s="682">
        <v>23</v>
      </c>
      <c r="C46" s="683" t="s">
        <v>210</v>
      </c>
      <c r="D46" s="683" t="s">
        <v>659</v>
      </c>
      <c r="E46" s="683" t="s">
        <v>695</v>
      </c>
      <c r="F46" s="683" t="s">
        <v>660</v>
      </c>
      <c r="G46" s="683" t="s">
        <v>29</v>
      </c>
      <c r="H46" s="683" t="s">
        <v>667</v>
      </c>
      <c r="I46" s="683">
        <v>2012</v>
      </c>
      <c r="J46" s="683" t="s">
        <v>762</v>
      </c>
      <c r="K46" s="683"/>
      <c r="L46" s="683" t="s">
        <v>763</v>
      </c>
      <c r="M46" s="683" t="s">
        <v>669</v>
      </c>
      <c r="N46" s="684">
        <v>1855</v>
      </c>
      <c r="O46" s="684"/>
      <c r="P46" s="684"/>
      <c r="Q46" s="683"/>
      <c r="R46" s="684" t="s">
        <v>663</v>
      </c>
      <c r="S46" s="684" t="s">
        <v>663</v>
      </c>
      <c r="T46" s="684">
        <v>1038.665</v>
      </c>
      <c r="U46" s="684" t="s">
        <v>663</v>
      </c>
      <c r="V46" s="684" t="s">
        <v>663</v>
      </c>
      <c r="W46" s="684" t="s">
        <v>663</v>
      </c>
      <c r="X46" s="684" t="s">
        <v>663</v>
      </c>
      <c r="Y46" s="684" t="s">
        <v>663</v>
      </c>
      <c r="Z46" s="684" t="s">
        <v>663</v>
      </c>
      <c r="AA46" s="684" t="s">
        <v>663</v>
      </c>
      <c r="AB46" s="684" t="s">
        <v>663</v>
      </c>
      <c r="AC46" s="684" t="s">
        <v>663</v>
      </c>
      <c r="AD46" s="684" t="s">
        <v>663</v>
      </c>
      <c r="AE46" s="684" t="s">
        <v>663</v>
      </c>
      <c r="AF46" s="684" t="s">
        <v>663</v>
      </c>
      <c r="AG46" s="684" t="s">
        <v>663</v>
      </c>
      <c r="AH46" s="684" t="s">
        <v>663</v>
      </c>
      <c r="AI46" s="684" t="s">
        <v>663</v>
      </c>
      <c r="AJ46" s="684" t="s">
        <v>663</v>
      </c>
      <c r="AK46" s="684" t="s">
        <v>663</v>
      </c>
      <c r="AL46" s="684" t="s">
        <v>663</v>
      </c>
      <c r="AM46" s="684" t="s">
        <v>663</v>
      </c>
      <c r="AN46" s="684" t="s">
        <v>663</v>
      </c>
      <c r="AO46" s="684" t="s">
        <v>663</v>
      </c>
      <c r="AP46" s="684" t="s">
        <v>663</v>
      </c>
      <c r="AQ46" s="684" t="s">
        <v>663</v>
      </c>
      <c r="AR46" s="684" t="s">
        <v>663</v>
      </c>
      <c r="AS46" s="684" t="s">
        <v>663</v>
      </c>
      <c r="AT46" s="684" t="s">
        <v>663</v>
      </c>
      <c r="AU46" s="684" t="s">
        <v>663</v>
      </c>
      <c r="AV46" s="684"/>
      <c r="AW46" s="684" t="s">
        <v>663</v>
      </c>
      <c r="AX46" s="684" t="s">
        <v>663</v>
      </c>
      <c r="AY46" s="684">
        <v>2639.2240000000002</v>
      </c>
      <c r="AZ46" s="684" t="s">
        <v>663</v>
      </c>
      <c r="BA46" s="684" t="s">
        <v>663</v>
      </c>
      <c r="BB46" s="684" t="s">
        <v>663</v>
      </c>
      <c r="BC46" s="684" t="s">
        <v>663</v>
      </c>
      <c r="BD46" s="684" t="s">
        <v>663</v>
      </c>
      <c r="BE46" s="684" t="s">
        <v>663</v>
      </c>
      <c r="BF46" s="684" t="s">
        <v>663</v>
      </c>
      <c r="BG46" s="684" t="s">
        <v>663</v>
      </c>
      <c r="BH46" s="684" t="s">
        <v>663</v>
      </c>
      <c r="BI46" s="684" t="s">
        <v>663</v>
      </c>
      <c r="BJ46" s="684" t="s">
        <v>663</v>
      </c>
      <c r="BK46" s="684" t="s">
        <v>663</v>
      </c>
      <c r="BL46" s="684" t="s">
        <v>663</v>
      </c>
      <c r="BM46" s="684" t="s">
        <v>663</v>
      </c>
      <c r="BN46" s="684" t="s">
        <v>663</v>
      </c>
      <c r="BO46" s="684" t="s">
        <v>663</v>
      </c>
      <c r="BP46" s="684" t="s">
        <v>663</v>
      </c>
      <c r="BQ46" s="684" t="s">
        <v>663</v>
      </c>
      <c r="BR46" s="684" t="s">
        <v>663</v>
      </c>
      <c r="BS46" s="684" t="s">
        <v>663</v>
      </c>
      <c r="BT46" s="684" t="s">
        <v>663</v>
      </c>
      <c r="BU46" s="684" t="s">
        <v>663</v>
      </c>
      <c r="BV46" s="684" t="s">
        <v>663</v>
      </c>
      <c r="BW46" s="684" t="s">
        <v>663</v>
      </c>
      <c r="BX46" s="684" t="s">
        <v>663</v>
      </c>
      <c r="BY46" s="684" t="s">
        <v>663</v>
      </c>
      <c r="BZ46" s="687" t="s">
        <v>663</v>
      </c>
      <c r="CA46" s="685"/>
    </row>
    <row r="47" spans="1:79" s="686" customFormat="1" ht="10.199999999999999">
      <c r="B47" s="682">
        <v>24</v>
      </c>
      <c r="C47" s="683" t="s">
        <v>210</v>
      </c>
      <c r="D47" s="683" t="s">
        <v>659</v>
      </c>
      <c r="E47" s="683" t="s">
        <v>695</v>
      </c>
      <c r="F47" s="683" t="s">
        <v>660</v>
      </c>
      <c r="G47" s="683" t="s">
        <v>29</v>
      </c>
      <c r="H47" s="683" t="s">
        <v>667</v>
      </c>
      <c r="I47" s="683">
        <v>2013</v>
      </c>
      <c r="J47" s="683" t="s">
        <v>762</v>
      </c>
      <c r="K47" s="683"/>
      <c r="L47" s="683" t="s">
        <v>763</v>
      </c>
      <c r="M47" s="683" t="s">
        <v>669</v>
      </c>
      <c r="N47" s="684">
        <v>11002</v>
      </c>
      <c r="O47" s="684"/>
      <c r="P47" s="684"/>
      <c r="Q47" s="683"/>
      <c r="R47" s="684" t="s">
        <v>663</v>
      </c>
      <c r="S47" s="684" t="s">
        <v>663</v>
      </c>
      <c r="T47" s="684">
        <v>6198.8159999999998</v>
      </c>
      <c r="U47" s="684" t="s">
        <v>663</v>
      </c>
      <c r="V47" s="684" t="s">
        <v>663</v>
      </c>
      <c r="W47" s="684" t="s">
        <v>663</v>
      </c>
      <c r="X47" s="684" t="s">
        <v>663</v>
      </c>
      <c r="Y47" s="684" t="s">
        <v>663</v>
      </c>
      <c r="Z47" s="684" t="s">
        <v>663</v>
      </c>
      <c r="AA47" s="684" t="s">
        <v>663</v>
      </c>
      <c r="AB47" s="684" t="s">
        <v>663</v>
      </c>
      <c r="AC47" s="684" t="s">
        <v>663</v>
      </c>
      <c r="AD47" s="684" t="s">
        <v>663</v>
      </c>
      <c r="AE47" s="684" t="s">
        <v>663</v>
      </c>
      <c r="AF47" s="684" t="s">
        <v>663</v>
      </c>
      <c r="AG47" s="684" t="s">
        <v>663</v>
      </c>
      <c r="AH47" s="684" t="s">
        <v>663</v>
      </c>
      <c r="AI47" s="684" t="s">
        <v>663</v>
      </c>
      <c r="AJ47" s="684" t="s">
        <v>663</v>
      </c>
      <c r="AK47" s="684" t="s">
        <v>663</v>
      </c>
      <c r="AL47" s="684" t="s">
        <v>663</v>
      </c>
      <c r="AM47" s="684" t="s">
        <v>663</v>
      </c>
      <c r="AN47" s="684" t="s">
        <v>663</v>
      </c>
      <c r="AO47" s="684" t="s">
        <v>663</v>
      </c>
      <c r="AP47" s="684" t="s">
        <v>663</v>
      </c>
      <c r="AQ47" s="684" t="s">
        <v>663</v>
      </c>
      <c r="AR47" s="684" t="s">
        <v>663</v>
      </c>
      <c r="AS47" s="684" t="s">
        <v>663</v>
      </c>
      <c r="AT47" s="684" t="s">
        <v>663</v>
      </c>
      <c r="AU47" s="684" t="s">
        <v>663</v>
      </c>
      <c r="AV47" s="684"/>
      <c r="AW47" s="684" t="s">
        <v>663</v>
      </c>
      <c r="AX47" s="684" t="s">
        <v>663</v>
      </c>
      <c r="AY47" s="684">
        <v>1843.826</v>
      </c>
      <c r="AZ47" s="684" t="s">
        <v>663</v>
      </c>
      <c r="BA47" s="684" t="s">
        <v>663</v>
      </c>
      <c r="BB47" s="684" t="s">
        <v>663</v>
      </c>
      <c r="BC47" s="684" t="s">
        <v>663</v>
      </c>
      <c r="BD47" s="684" t="s">
        <v>663</v>
      </c>
      <c r="BE47" s="684" t="s">
        <v>663</v>
      </c>
      <c r="BF47" s="684" t="s">
        <v>663</v>
      </c>
      <c r="BG47" s="684" t="s">
        <v>663</v>
      </c>
      <c r="BH47" s="684" t="s">
        <v>663</v>
      </c>
      <c r="BI47" s="684" t="s">
        <v>663</v>
      </c>
      <c r="BJ47" s="684" t="s">
        <v>663</v>
      </c>
      <c r="BK47" s="684" t="s">
        <v>663</v>
      </c>
      <c r="BL47" s="684" t="s">
        <v>663</v>
      </c>
      <c r="BM47" s="684" t="s">
        <v>663</v>
      </c>
      <c r="BN47" s="684" t="s">
        <v>663</v>
      </c>
      <c r="BO47" s="684" t="s">
        <v>663</v>
      </c>
      <c r="BP47" s="684" t="s">
        <v>663</v>
      </c>
      <c r="BQ47" s="684" t="s">
        <v>663</v>
      </c>
      <c r="BR47" s="684" t="s">
        <v>663</v>
      </c>
      <c r="BS47" s="684" t="s">
        <v>663</v>
      </c>
      <c r="BT47" s="684" t="s">
        <v>663</v>
      </c>
      <c r="BU47" s="684" t="s">
        <v>663</v>
      </c>
      <c r="BV47" s="684" t="s">
        <v>663</v>
      </c>
      <c r="BW47" s="684" t="s">
        <v>663</v>
      </c>
      <c r="BX47" s="684" t="s">
        <v>663</v>
      </c>
      <c r="BY47" s="684" t="s">
        <v>663</v>
      </c>
      <c r="BZ47" s="687" t="s">
        <v>663</v>
      </c>
      <c r="CA47" s="685"/>
    </row>
    <row r="48" spans="1:79" s="686" customFormat="1" ht="10.199999999999999">
      <c r="B48" s="682">
        <v>25</v>
      </c>
      <c r="C48" s="683" t="s">
        <v>210</v>
      </c>
      <c r="D48" s="683" t="s">
        <v>659</v>
      </c>
      <c r="E48" s="683" t="s">
        <v>696</v>
      </c>
      <c r="F48" s="683" t="s">
        <v>660</v>
      </c>
      <c r="G48" s="683" t="s">
        <v>29</v>
      </c>
      <c r="H48" s="683" t="s">
        <v>667</v>
      </c>
      <c r="I48" s="683">
        <v>2012</v>
      </c>
      <c r="J48" s="683" t="s">
        <v>762</v>
      </c>
      <c r="K48" s="683"/>
      <c r="L48" s="683" t="s">
        <v>763</v>
      </c>
      <c r="M48" s="683" t="s">
        <v>669</v>
      </c>
      <c r="N48" s="684">
        <v>6205</v>
      </c>
      <c r="O48" s="684"/>
      <c r="P48" s="684"/>
      <c r="Q48" s="683"/>
      <c r="R48" s="684" t="s">
        <v>663</v>
      </c>
      <c r="S48" s="684" t="s">
        <v>663</v>
      </c>
      <c r="T48" s="684">
        <v>0</v>
      </c>
      <c r="U48" s="684" t="s">
        <v>663</v>
      </c>
      <c r="V48" s="684" t="s">
        <v>663</v>
      </c>
      <c r="W48" s="684" t="s">
        <v>663</v>
      </c>
      <c r="X48" s="684" t="s">
        <v>663</v>
      </c>
      <c r="Y48" s="684" t="s">
        <v>663</v>
      </c>
      <c r="Z48" s="684" t="s">
        <v>663</v>
      </c>
      <c r="AA48" s="684" t="s">
        <v>663</v>
      </c>
      <c r="AB48" s="684" t="s">
        <v>663</v>
      </c>
      <c r="AC48" s="684" t="s">
        <v>663</v>
      </c>
      <c r="AD48" s="684" t="s">
        <v>663</v>
      </c>
      <c r="AE48" s="684" t="s">
        <v>663</v>
      </c>
      <c r="AF48" s="684" t="s">
        <v>663</v>
      </c>
      <c r="AG48" s="684" t="s">
        <v>663</v>
      </c>
      <c r="AH48" s="684" t="s">
        <v>663</v>
      </c>
      <c r="AI48" s="684" t="s">
        <v>663</v>
      </c>
      <c r="AJ48" s="684" t="s">
        <v>663</v>
      </c>
      <c r="AK48" s="684" t="s">
        <v>663</v>
      </c>
      <c r="AL48" s="684" t="s">
        <v>663</v>
      </c>
      <c r="AM48" s="684" t="s">
        <v>663</v>
      </c>
      <c r="AN48" s="684" t="s">
        <v>663</v>
      </c>
      <c r="AO48" s="684" t="s">
        <v>663</v>
      </c>
      <c r="AP48" s="684" t="s">
        <v>663</v>
      </c>
      <c r="AQ48" s="684" t="s">
        <v>663</v>
      </c>
      <c r="AR48" s="684" t="s">
        <v>663</v>
      </c>
      <c r="AS48" s="684" t="s">
        <v>663</v>
      </c>
      <c r="AT48" s="684" t="s">
        <v>663</v>
      </c>
      <c r="AU48" s="684" t="s">
        <v>663</v>
      </c>
      <c r="AV48" s="684"/>
      <c r="AW48" s="684" t="s">
        <v>663</v>
      </c>
      <c r="AX48" s="684" t="s">
        <v>663</v>
      </c>
      <c r="AY48" s="684">
        <v>0</v>
      </c>
      <c r="AZ48" s="684" t="s">
        <v>663</v>
      </c>
      <c r="BA48" s="684" t="s">
        <v>663</v>
      </c>
      <c r="BB48" s="684" t="s">
        <v>663</v>
      </c>
      <c r="BC48" s="684" t="s">
        <v>663</v>
      </c>
      <c r="BD48" s="684" t="s">
        <v>663</v>
      </c>
      <c r="BE48" s="684" t="s">
        <v>663</v>
      </c>
      <c r="BF48" s="684" t="s">
        <v>663</v>
      </c>
      <c r="BG48" s="684" t="s">
        <v>663</v>
      </c>
      <c r="BH48" s="684" t="s">
        <v>663</v>
      </c>
      <c r="BI48" s="684" t="s">
        <v>663</v>
      </c>
      <c r="BJ48" s="684" t="s">
        <v>663</v>
      </c>
      <c r="BK48" s="684" t="s">
        <v>663</v>
      </c>
      <c r="BL48" s="684" t="s">
        <v>663</v>
      </c>
      <c r="BM48" s="684" t="s">
        <v>663</v>
      </c>
      <c r="BN48" s="684" t="s">
        <v>663</v>
      </c>
      <c r="BO48" s="684" t="s">
        <v>663</v>
      </c>
      <c r="BP48" s="684" t="s">
        <v>663</v>
      </c>
      <c r="BQ48" s="684" t="s">
        <v>663</v>
      </c>
      <c r="BR48" s="684" t="s">
        <v>663</v>
      </c>
      <c r="BS48" s="684" t="s">
        <v>663</v>
      </c>
      <c r="BT48" s="684" t="s">
        <v>663</v>
      </c>
      <c r="BU48" s="684" t="s">
        <v>663</v>
      </c>
      <c r="BV48" s="684" t="s">
        <v>663</v>
      </c>
      <c r="BW48" s="684" t="s">
        <v>663</v>
      </c>
      <c r="BX48" s="684" t="s">
        <v>663</v>
      </c>
      <c r="BY48" s="684" t="s">
        <v>663</v>
      </c>
      <c r="BZ48" s="687" t="s">
        <v>663</v>
      </c>
      <c r="CA48" s="685"/>
    </row>
    <row r="49" spans="1:79" s="686" customFormat="1" ht="10.199999999999999">
      <c r="B49" s="682">
        <v>26</v>
      </c>
      <c r="C49" s="683" t="s">
        <v>210</v>
      </c>
      <c r="D49" s="683" t="s">
        <v>659</v>
      </c>
      <c r="E49" s="683" t="s">
        <v>696</v>
      </c>
      <c r="F49" s="683" t="s">
        <v>660</v>
      </c>
      <c r="G49" s="683" t="s">
        <v>29</v>
      </c>
      <c r="H49" s="683" t="s">
        <v>667</v>
      </c>
      <c r="I49" s="683">
        <v>2013</v>
      </c>
      <c r="J49" s="683" t="s">
        <v>762</v>
      </c>
      <c r="K49" s="683"/>
      <c r="L49" s="683" t="s">
        <v>763</v>
      </c>
      <c r="M49" s="683" t="s">
        <v>669</v>
      </c>
      <c r="N49" s="684">
        <v>13473</v>
      </c>
      <c r="O49" s="684"/>
      <c r="P49" s="684"/>
      <c r="Q49" s="683"/>
      <c r="R49" s="684" t="s">
        <v>663</v>
      </c>
      <c r="S49" s="684" t="s">
        <v>663</v>
      </c>
      <c r="T49" s="684">
        <v>0</v>
      </c>
      <c r="U49" s="684" t="s">
        <v>663</v>
      </c>
      <c r="V49" s="684" t="s">
        <v>663</v>
      </c>
      <c r="W49" s="684" t="s">
        <v>663</v>
      </c>
      <c r="X49" s="684" t="s">
        <v>663</v>
      </c>
      <c r="Y49" s="684" t="s">
        <v>663</v>
      </c>
      <c r="Z49" s="684" t="s">
        <v>663</v>
      </c>
      <c r="AA49" s="684" t="s">
        <v>663</v>
      </c>
      <c r="AB49" s="684" t="s">
        <v>663</v>
      </c>
      <c r="AC49" s="684" t="s">
        <v>663</v>
      </c>
      <c r="AD49" s="684" t="s">
        <v>663</v>
      </c>
      <c r="AE49" s="684" t="s">
        <v>663</v>
      </c>
      <c r="AF49" s="684" t="s">
        <v>663</v>
      </c>
      <c r="AG49" s="684" t="s">
        <v>663</v>
      </c>
      <c r="AH49" s="684" t="s">
        <v>663</v>
      </c>
      <c r="AI49" s="684" t="s">
        <v>663</v>
      </c>
      <c r="AJ49" s="684" t="s">
        <v>663</v>
      </c>
      <c r="AK49" s="684" t="s">
        <v>663</v>
      </c>
      <c r="AL49" s="684" t="s">
        <v>663</v>
      </c>
      <c r="AM49" s="684" t="s">
        <v>663</v>
      </c>
      <c r="AN49" s="684" t="s">
        <v>663</v>
      </c>
      <c r="AO49" s="684" t="s">
        <v>663</v>
      </c>
      <c r="AP49" s="684" t="s">
        <v>663</v>
      </c>
      <c r="AQ49" s="684" t="s">
        <v>663</v>
      </c>
      <c r="AR49" s="684" t="s">
        <v>663</v>
      </c>
      <c r="AS49" s="684" t="s">
        <v>663</v>
      </c>
      <c r="AT49" s="684" t="s">
        <v>663</v>
      </c>
      <c r="AU49" s="684" t="s">
        <v>663</v>
      </c>
      <c r="AV49" s="684"/>
      <c r="AW49" s="684" t="s">
        <v>663</v>
      </c>
      <c r="AX49" s="684" t="s">
        <v>663</v>
      </c>
      <c r="AY49" s="684">
        <v>0</v>
      </c>
      <c r="AZ49" s="684" t="s">
        <v>663</v>
      </c>
      <c r="BA49" s="684" t="s">
        <v>663</v>
      </c>
      <c r="BB49" s="684" t="s">
        <v>663</v>
      </c>
      <c r="BC49" s="684" t="s">
        <v>663</v>
      </c>
      <c r="BD49" s="684" t="s">
        <v>663</v>
      </c>
      <c r="BE49" s="684" t="s">
        <v>663</v>
      </c>
      <c r="BF49" s="684" t="s">
        <v>663</v>
      </c>
      <c r="BG49" s="684" t="s">
        <v>663</v>
      </c>
      <c r="BH49" s="684" t="s">
        <v>663</v>
      </c>
      <c r="BI49" s="684" t="s">
        <v>663</v>
      </c>
      <c r="BJ49" s="684" t="s">
        <v>663</v>
      </c>
      <c r="BK49" s="684" t="s">
        <v>663</v>
      </c>
      <c r="BL49" s="684" t="s">
        <v>663</v>
      </c>
      <c r="BM49" s="684" t="s">
        <v>663</v>
      </c>
      <c r="BN49" s="684" t="s">
        <v>663</v>
      </c>
      <c r="BO49" s="684" t="s">
        <v>663</v>
      </c>
      <c r="BP49" s="684" t="s">
        <v>663</v>
      </c>
      <c r="BQ49" s="684" t="s">
        <v>663</v>
      </c>
      <c r="BR49" s="684" t="s">
        <v>663</v>
      </c>
      <c r="BS49" s="684" t="s">
        <v>663</v>
      </c>
      <c r="BT49" s="684" t="s">
        <v>663</v>
      </c>
      <c r="BU49" s="684" t="s">
        <v>663</v>
      </c>
      <c r="BV49" s="684" t="s">
        <v>663</v>
      </c>
      <c r="BW49" s="684" t="s">
        <v>663</v>
      </c>
      <c r="BX49" s="684" t="s">
        <v>663</v>
      </c>
      <c r="BY49" s="684" t="s">
        <v>663</v>
      </c>
      <c r="BZ49" s="687" t="s">
        <v>663</v>
      </c>
      <c r="CA49" s="685"/>
    </row>
    <row r="50" spans="1:79" s="686" customFormat="1" ht="10.199999999999999">
      <c r="B50" s="682">
        <v>27</v>
      </c>
      <c r="C50" s="683" t="s">
        <v>210</v>
      </c>
      <c r="D50" s="683" t="s">
        <v>680</v>
      </c>
      <c r="E50" s="683" t="s">
        <v>690</v>
      </c>
      <c r="F50" s="683" t="s">
        <v>660</v>
      </c>
      <c r="G50" s="683" t="s">
        <v>680</v>
      </c>
      <c r="H50" s="683" t="s">
        <v>667</v>
      </c>
      <c r="I50" s="683">
        <v>2013</v>
      </c>
      <c r="J50" s="683" t="s">
        <v>762</v>
      </c>
      <c r="K50" s="683"/>
      <c r="L50" s="683" t="s">
        <v>763</v>
      </c>
      <c r="M50" s="683" t="s">
        <v>676</v>
      </c>
      <c r="N50" s="684">
        <v>10</v>
      </c>
      <c r="O50" s="684"/>
      <c r="P50" s="684"/>
      <c r="Q50" s="683"/>
      <c r="R50" s="684" t="s">
        <v>663</v>
      </c>
      <c r="S50" s="684" t="s">
        <v>663</v>
      </c>
      <c r="T50" s="684">
        <v>4959.4309999999996</v>
      </c>
      <c r="U50" s="684" t="s">
        <v>663</v>
      </c>
      <c r="V50" s="684" t="s">
        <v>663</v>
      </c>
      <c r="W50" s="684" t="s">
        <v>663</v>
      </c>
      <c r="X50" s="684" t="s">
        <v>663</v>
      </c>
      <c r="Y50" s="684" t="s">
        <v>663</v>
      </c>
      <c r="Z50" s="684" t="s">
        <v>663</v>
      </c>
      <c r="AA50" s="684" t="s">
        <v>663</v>
      </c>
      <c r="AB50" s="684" t="s">
        <v>663</v>
      </c>
      <c r="AC50" s="684" t="s">
        <v>663</v>
      </c>
      <c r="AD50" s="684" t="s">
        <v>663</v>
      </c>
      <c r="AE50" s="684" t="s">
        <v>663</v>
      </c>
      <c r="AF50" s="684" t="s">
        <v>663</v>
      </c>
      <c r="AG50" s="684" t="s">
        <v>663</v>
      </c>
      <c r="AH50" s="684" t="s">
        <v>663</v>
      </c>
      <c r="AI50" s="684" t="s">
        <v>663</v>
      </c>
      <c r="AJ50" s="684" t="s">
        <v>663</v>
      </c>
      <c r="AK50" s="684" t="s">
        <v>663</v>
      </c>
      <c r="AL50" s="684" t="s">
        <v>663</v>
      </c>
      <c r="AM50" s="684" t="s">
        <v>663</v>
      </c>
      <c r="AN50" s="684" t="s">
        <v>663</v>
      </c>
      <c r="AO50" s="684" t="s">
        <v>663</v>
      </c>
      <c r="AP50" s="684" t="s">
        <v>663</v>
      </c>
      <c r="AQ50" s="684" t="s">
        <v>663</v>
      </c>
      <c r="AR50" s="684" t="s">
        <v>663</v>
      </c>
      <c r="AS50" s="684" t="s">
        <v>663</v>
      </c>
      <c r="AT50" s="684" t="s">
        <v>663</v>
      </c>
      <c r="AU50" s="684" t="s">
        <v>663</v>
      </c>
      <c r="AV50" s="684"/>
      <c r="AW50" s="684" t="s">
        <v>663</v>
      </c>
      <c r="AX50" s="684" t="s">
        <v>663</v>
      </c>
      <c r="AY50" s="684">
        <v>124709.8</v>
      </c>
      <c r="AZ50" s="684" t="s">
        <v>663</v>
      </c>
      <c r="BA50" s="684" t="s">
        <v>663</v>
      </c>
      <c r="BB50" s="684" t="s">
        <v>663</v>
      </c>
      <c r="BC50" s="684" t="s">
        <v>663</v>
      </c>
      <c r="BD50" s="684" t="s">
        <v>663</v>
      </c>
      <c r="BE50" s="684" t="s">
        <v>663</v>
      </c>
      <c r="BF50" s="684" t="s">
        <v>663</v>
      </c>
      <c r="BG50" s="684" t="s">
        <v>663</v>
      </c>
      <c r="BH50" s="684" t="s">
        <v>663</v>
      </c>
      <c r="BI50" s="684" t="s">
        <v>663</v>
      </c>
      <c r="BJ50" s="684" t="s">
        <v>663</v>
      </c>
      <c r="BK50" s="684" t="s">
        <v>663</v>
      </c>
      <c r="BL50" s="684" t="s">
        <v>663</v>
      </c>
      <c r="BM50" s="684" t="s">
        <v>663</v>
      </c>
      <c r="BN50" s="684" t="s">
        <v>663</v>
      </c>
      <c r="BO50" s="684" t="s">
        <v>663</v>
      </c>
      <c r="BP50" s="684" t="s">
        <v>663</v>
      </c>
      <c r="BQ50" s="684" t="s">
        <v>663</v>
      </c>
      <c r="BR50" s="684" t="s">
        <v>663</v>
      </c>
      <c r="BS50" s="684" t="s">
        <v>663</v>
      </c>
      <c r="BT50" s="684" t="s">
        <v>663</v>
      </c>
      <c r="BU50" s="684" t="s">
        <v>663</v>
      </c>
      <c r="BV50" s="684" t="s">
        <v>663</v>
      </c>
      <c r="BW50" s="684" t="s">
        <v>663</v>
      </c>
      <c r="BX50" s="684" t="s">
        <v>663</v>
      </c>
      <c r="BY50" s="684" t="s">
        <v>663</v>
      </c>
      <c r="BZ50" s="687" t="s">
        <v>663</v>
      </c>
      <c r="CA50" s="685"/>
    </row>
    <row r="51" spans="1:79" s="686" customFormat="1" ht="10.199999999999999">
      <c r="B51" s="682">
        <v>28</v>
      </c>
      <c r="C51" s="683" t="s">
        <v>210</v>
      </c>
      <c r="D51" s="683" t="s">
        <v>680</v>
      </c>
      <c r="E51" s="683" t="s">
        <v>690</v>
      </c>
      <c r="F51" s="683" t="s">
        <v>660</v>
      </c>
      <c r="G51" s="683" t="s">
        <v>680</v>
      </c>
      <c r="H51" s="683" t="s">
        <v>667</v>
      </c>
      <c r="I51" s="683">
        <v>2013</v>
      </c>
      <c r="J51" s="683" t="s">
        <v>762</v>
      </c>
      <c r="K51" s="683"/>
      <c r="L51" s="683" t="s">
        <v>763</v>
      </c>
      <c r="M51" s="683" t="s">
        <v>676</v>
      </c>
      <c r="N51" s="684">
        <v>5</v>
      </c>
      <c r="O51" s="684"/>
      <c r="P51" s="684"/>
      <c r="Q51" s="683"/>
      <c r="R51" s="684" t="s">
        <v>663</v>
      </c>
      <c r="S51" s="684" t="s">
        <v>663</v>
      </c>
      <c r="T51" s="684">
        <v>1446.8689999999999</v>
      </c>
      <c r="U51" s="684" t="s">
        <v>663</v>
      </c>
      <c r="V51" s="684" t="s">
        <v>663</v>
      </c>
      <c r="W51" s="684" t="s">
        <v>663</v>
      </c>
      <c r="X51" s="684" t="s">
        <v>663</v>
      </c>
      <c r="Y51" s="684" t="s">
        <v>663</v>
      </c>
      <c r="Z51" s="684" t="s">
        <v>663</v>
      </c>
      <c r="AA51" s="684" t="s">
        <v>663</v>
      </c>
      <c r="AB51" s="684" t="s">
        <v>663</v>
      </c>
      <c r="AC51" s="684" t="s">
        <v>663</v>
      </c>
      <c r="AD51" s="684" t="s">
        <v>663</v>
      </c>
      <c r="AE51" s="684" t="s">
        <v>663</v>
      </c>
      <c r="AF51" s="684" t="s">
        <v>663</v>
      </c>
      <c r="AG51" s="684" t="s">
        <v>663</v>
      </c>
      <c r="AH51" s="684" t="s">
        <v>663</v>
      </c>
      <c r="AI51" s="684" t="s">
        <v>663</v>
      </c>
      <c r="AJ51" s="684" t="s">
        <v>663</v>
      </c>
      <c r="AK51" s="684" t="s">
        <v>663</v>
      </c>
      <c r="AL51" s="684" t="s">
        <v>663</v>
      </c>
      <c r="AM51" s="684" t="s">
        <v>663</v>
      </c>
      <c r="AN51" s="684" t="s">
        <v>663</v>
      </c>
      <c r="AO51" s="684" t="s">
        <v>663</v>
      </c>
      <c r="AP51" s="684" t="s">
        <v>663</v>
      </c>
      <c r="AQ51" s="684" t="s">
        <v>663</v>
      </c>
      <c r="AR51" s="684" t="s">
        <v>663</v>
      </c>
      <c r="AS51" s="684" t="s">
        <v>663</v>
      </c>
      <c r="AT51" s="684" t="s">
        <v>663</v>
      </c>
      <c r="AU51" s="684" t="s">
        <v>663</v>
      </c>
      <c r="AV51" s="684"/>
      <c r="AW51" s="684" t="s">
        <v>663</v>
      </c>
      <c r="AX51" s="684" t="s">
        <v>663</v>
      </c>
      <c r="AY51" s="684">
        <v>32946.1</v>
      </c>
      <c r="AZ51" s="684" t="s">
        <v>663</v>
      </c>
      <c r="BA51" s="684" t="s">
        <v>663</v>
      </c>
      <c r="BB51" s="684" t="s">
        <v>663</v>
      </c>
      <c r="BC51" s="684" t="s">
        <v>663</v>
      </c>
      <c r="BD51" s="684" t="s">
        <v>663</v>
      </c>
      <c r="BE51" s="684" t="s">
        <v>663</v>
      </c>
      <c r="BF51" s="684" t="s">
        <v>663</v>
      </c>
      <c r="BG51" s="684" t="s">
        <v>663</v>
      </c>
      <c r="BH51" s="684" t="s">
        <v>663</v>
      </c>
      <c r="BI51" s="684" t="s">
        <v>663</v>
      </c>
      <c r="BJ51" s="684" t="s">
        <v>663</v>
      </c>
      <c r="BK51" s="684" t="s">
        <v>663</v>
      </c>
      <c r="BL51" s="684" t="s">
        <v>663</v>
      </c>
      <c r="BM51" s="684" t="s">
        <v>663</v>
      </c>
      <c r="BN51" s="684" t="s">
        <v>663</v>
      </c>
      <c r="BO51" s="684" t="s">
        <v>663</v>
      </c>
      <c r="BP51" s="684" t="s">
        <v>663</v>
      </c>
      <c r="BQ51" s="684" t="s">
        <v>663</v>
      </c>
      <c r="BR51" s="684" t="s">
        <v>663</v>
      </c>
      <c r="BS51" s="684" t="s">
        <v>663</v>
      </c>
      <c r="BT51" s="684" t="s">
        <v>663</v>
      </c>
      <c r="BU51" s="684" t="s">
        <v>663</v>
      </c>
      <c r="BV51" s="684" t="s">
        <v>663</v>
      </c>
      <c r="BW51" s="684" t="s">
        <v>663</v>
      </c>
      <c r="BX51" s="684" t="s">
        <v>663</v>
      </c>
      <c r="BY51" s="684" t="s">
        <v>663</v>
      </c>
      <c r="BZ51" s="687" t="s">
        <v>663</v>
      </c>
      <c r="CA51" s="685"/>
    </row>
    <row r="52" spans="1:79" s="686" customFormat="1" ht="10.199999999999999">
      <c r="B52" s="682">
        <v>29</v>
      </c>
      <c r="C52" s="683" t="s">
        <v>210</v>
      </c>
      <c r="D52" s="683" t="s">
        <v>680</v>
      </c>
      <c r="E52" s="683" t="s">
        <v>13</v>
      </c>
      <c r="F52" s="683" t="s">
        <v>660</v>
      </c>
      <c r="G52" s="683" t="s">
        <v>680</v>
      </c>
      <c r="H52" s="683" t="s">
        <v>661</v>
      </c>
      <c r="I52" s="683">
        <v>2013</v>
      </c>
      <c r="J52" s="683" t="s">
        <v>762</v>
      </c>
      <c r="K52" s="683"/>
      <c r="L52" s="683" t="s">
        <v>763</v>
      </c>
      <c r="M52" s="683" t="s">
        <v>663</v>
      </c>
      <c r="N52" s="684">
        <v>40</v>
      </c>
      <c r="O52" s="684">
        <v>467.50572</v>
      </c>
      <c r="P52" s="684">
        <v>4130757.3671999997</v>
      </c>
      <c r="Q52" s="683"/>
      <c r="R52" s="684">
        <v>0</v>
      </c>
      <c r="S52" s="684">
        <v>0</v>
      </c>
      <c r="T52" s="684">
        <v>420.75514799999996</v>
      </c>
      <c r="U52" s="684">
        <v>95.6691</v>
      </c>
      <c r="V52" s="684">
        <v>95.6691</v>
      </c>
      <c r="W52" s="684">
        <v>84.734099999999998</v>
      </c>
      <c r="X52" s="684">
        <v>19.9665</v>
      </c>
      <c r="Y52" s="684">
        <v>0.72899999999999998</v>
      </c>
      <c r="Z52" s="684">
        <v>0.72899999999999998</v>
      </c>
      <c r="AA52" s="684">
        <v>0.72899999999999998</v>
      </c>
      <c r="AB52" s="684">
        <v>0</v>
      </c>
      <c r="AC52" s="684">
        <v>0</v>
      </c>
      <c r="AD52" s="684">
        <v>0</v>
      </c>
      <c r="AE52" s="684">
        <v>0</v>
      </c>
      <c r="AF52" s="684">
        <v>0</v>
      </c>
      <c r="AG52" s="684">
        <v>0</v>
      </c>
      <c r="AH52" s="684">
        <v>0</v>
      </c>
      <c r="AI52" s="684">
        <v>0</v>
      </c>
      <c r="AJ52" s="684">
        <v>0</v>
      </c>
      <c r="AK52" s="684">
        <v>0</v>
      </c>
      <c r="AL52" s="684">
        <v>0</v>
      </c>
      <c r="AM52" s="684">
        <v>0</v>
      </c>
      <c r="AN52" s="684">
        <v>0</v>
      </c>
      <c r="AO52" s="684">
        <v>0</v>
      </c>
      <c r="AP52" s="684">
        <v>0</v>
      </c>
      <c r="AQ52" s="684">
        <v>0</v>
      </c>
      <c r="AR52" s="684">
        <v>0</v>
      </c>
      <c r="AS52" s="684">
        <v>0</v>
      </c>
      <c r="AT52" s="684">
        <v>0</v>
      </c>
      <c r="AU52" s="684">
        <v>0</v>
      </c>
      <c r="AV52" s="684"/>
      <c r="AW52" s="684">
        <v>0</v>
      </c>
      <c r="AX52" s="684">
        <v>0</v>
      </c>
      <c r="AY52" s="684">
        <v>3717681.6304799998</v>
      </c>
      <c r="AZ52" s="684">
        <v>1523477.4839999999</v>
      </c>
      <c r="BA52" s="684">
        <v>1523477.4839999999</v>
      </c>
      <c r="BB52" s="684">
        <v>1356131.4839999999</v>
      </c>
      <c r="BC52" s="684">
        <v>693704.57400000002</v>
      </c>
      <c r="BD52" s="684">
        <v>510624</v>
      </c>
      <c r="BE52" s="684">
        <v>510624</v>
      </c>
      <c r="BF52" s="684">
        <v>510624</v>
      </c>
      <c r="BG52" s="684">
        <v>0</v>
      </c>
      <c r="BH52" s="684">
        <v>0</v>
      </c>
      <c r="BI52" s="684">
        <v>0</v>
      </c>
      <c r="BJ52" s="684">
        <v>0</v>
      </c>
      <c r="BK52" s="684">
        <v>0</v>
      </c>
      <c r="BL52" s="684">
        <v>0</v>
      </c>
      <c r="BM52" s="684">
        <v>0</v>
      </c>
      <c r="BN52" s="684">
        <v>0</v>
      </c>
      <c r="BO52" s="684">
        <v>0</v>
      </c>
      <c r="BP52" s="684">
        <v>0</v>
      </c>
      <c r="BQ52" s="684">
        <v>0</v>
      </c>
      <c r="BR52" s="684">
        <v>0</v>
      </c>
      <c r="BS52" s="684">
        <v>0</v>
      </c>
      <c r="BT52" s="684">
        <v>0</v>
      </c>
      <c r="BU52" s="684">
        <v>0</v>
      </c>
      <c r="BV52" s="684">
        <v>0</v>
      </c>
      <c r="BW52" s="684">
        <v>0</v>
      </c>
      <c r="BX52" s="684">
        <v>0</v>
      </c>
      <c r="BY52" s="684">
        <v>0</v>
      </c>
      <c r="BZ52" s="687">
        <v>0</v>
      </c>
      <c r="CA52" s="685"/>
    </row>
    <row r="53" spans="1:79" s="720" customFormat="1" ht="10.199999999999999">
      <c r="A53" s="720" t="s">
        <v>701</v>
      </c>
      <c r="B53" s="721">
        <v>30</v>
      </c>
      <c r="C53" s="722" t="s">
        <v>210</v>
      </c>
      <c r="D53" s="722" t="s">
        <v>504</v>
      </c>
      <c r="E53" s="722" t="s">
        <v>505</v>
      </c>
      <c r="F53" s="722" t="s">
        <v>660</v>
      </c>
      <c r="G53" s="722" t="s">
        <v>504</v>
      </c>
      <c r="H53" s="722" t="s">
        <v>661</v>
      </c>
      <c r="I53" s="722">
        <v>2011</v>
      </c>
      <c r="J53" s="722" t="s">
        <v>762</v>
      </c>
      <c r="K53" s="722"/>
      <c r="L53" s="722" t="s">
        <v>763</v>
      </c>
      <c r="M53" s="722" t="s">
        <v>663</v>
      </c>
      <c r="N53" s="723">
        <v>1</v>
      </c>
      <c r="O53" s="723">
        <v>3.2</v>
      </c>
      <c r="P53" s="723">
        <v>5574</v>
      </c>
      <c r="Q53" s="722"/>
      <c r="R53" s="723">
        <v>3.2</v>
      </c>
      <c r="S53" s="723">
        <v>3.2</v>
      </c>
      <c r="T53" s="723">
        <v>3.2</v>
      </c>
      <c r="U53" s="723">
        <v>3.2</v>
      </c>
      <c r="V53" s="723">
        <v>3.2</v>
      </c>
      <c r="W53" s="723">
        <v>0</v>
      </c>
      <c r="X53" s="723">
        <v>0</v>
      </c>
      <c r="Y53" s="723">
        <v>0</v>
      </c>
      <c r="Z53" s="723">
        <v>0</v>
      </c>
      <c r="AA53" s="723">
        <v>0</v>
      </c>
      <c r="AB53" s="723">
        <v>0</v>
      </c>
      <c r="AC53" s="723">
        <v>0</v>
      </c>
      <c r="AD53" s="723">
        <v>0</v>
      </c>
      <c r="AE53" s="723">
        <v>0</v>
      </c>
      <c r="AF53" s="723">
        <v>0</v>
      </c>
      <c r="AG53" s="723">
        <v>0</v>
      </c>
      <c r="AH53" s="723">
        <v>0</v>
      </c>
      <c r="AI53" s="723">
        <v>0</v>
      </c>
      <c r="AJ53" s="723">
        <v>0</v>
      </c>
      <c r="AK53" s="723">
        <v>0</v>
      </c>
      <c r="AL53" s="723">
        <v>0</v>
      </c>
      <c r="AM53" s="723">
        <v>0</v>
      </c>
      <c r="AN53" s="723">
        <v>0</v>
      </c>
      <c r="AO53" s="723">
        <v>0</v>
      </c>
      <c r="AP53" s="723">
        <v>0</v>
      </c>
      <c r="AQ53" s="723">
        <v>0</v>
      </c>
      <c r="AR53" s="723">
        <v>0</v>
      </c>
      <c r="AS53" s="723">
        <v>0</v>
      </c>
      <c r="AT53" s="723">
        <v>0</v>
      </c>
      <c r="AU53" s="723">
        <v>0</v>
      </c>
      <c r="AV53" s="723"/>
      <c r="AW53" s="723">
        <v>5574</v>
      </c>
      <c r="AX53" s="723">
        <v>5574</v>
      </c>
      <c r="AY53" s="723">
        <v>5574</v>
      </c>
      <c r="AZ53" s="723">
        <v>5574</v>
      </c>
      <c r="BA53" s="723">
        <v>5574</v>
      </c>
      <c r="BB53" s="723">
        <v>0</v>
      </c>
      <c r="BC53" s="723">
        <v>0</v>
      </c>
      <c r="BD53" s="723">
        <v>0</v>
      </c>
      <c r="BE53" s="723">
        <v>0</v>
      </c>
      <c r="BF53" s="723">
        <v>0</v>
      </c>
      <c r="BG53" s="723">
        <v>0</v>
      </c>
      <c r="BH53" s="723">
        <v>0</v>
      </c>
      <c r="BI53" s="723">
        <v>0</v>
      </c>
      <c r="BJ53" s="723">
        <v>0</v>
      </c>
      <c r="BK53" s="723">
        <v>0</v>
      </c>
      <c r="BL53" s="723">
        <v>0</v>
      </c>
      <c r="BM53" s="723">
        <v>0</v>
      </c>
      <c r="BN53" s="723">
        <v>0</v>
      </c>
      <c r="BO53" s="723">
        <v>0</v>
      </c>
      <c r="BP53" s="723">
        <v>0</v>
      </c>
      <c r="BQ53" s="723">
        <v>0</v>
      </c>
      <c r="BR53" s="723">
        <v>0</v>
      </c>
      <c r="BS53" s="723">
        <v>0</v>
      </c>
      <c r="BT53" s="723">
        <v>0</v>
      </c>
      <c r="BU53" s="723">
        <v>0</v>
      </c>
      <c r="BV53" s="723">
        <v>0</v>
      </c>
      <c r="BW53" s="723">
        <v>0</v>
      </c>
      <c r="BX53" s="723">
        <v>0</v>
      </c>
      <c r="BY53" s="723">
        <v>0</v>
      </c>
      <c r="BZ53" s="724">
        <v>0</v>
      </c>
      <c r="CA53" s="723"/>
    </row>
    <row r="54" spans="1:79" s="729" customFormat="1" ht="10.199999999999999">
      <c r="A54" s="729" t="s">
        <v>703</v>
      </c>
      <c r="B54" s="725">
        <v>31</v>
      </c>
      <c r="C54" s="726" t="s">
        <v>210</v>
      </c>
      <c r="D54" s="726" t="s">
        <v>504</v>
      </c>
      <c r="E54" s="726" t="s">
        <v>505</v>
      </c>
      <c r="F54" s="726" t="s">
        <v>660</v>
      </c>
      <c r="G54" s="726" t="s">
        <v>504</v>
      </c>
      <c r="H54" s="726" t="s">
        <v>661</v>
      </c>
      <c r="I54" s="726">
        <v>2012</v>
      </c>
      <c r="J54" s="726" t="s">
        <v>762</v>
      </c>
      <c r="K54" s="726"/>
      <c r="L54" s="726" t="s">
        <v>763</v>
      </c>
      <c r="M54" s="726" t="s">
        <v>663</v>
      </c>
      <c r="N54" s="727">
        <v>16</v>
      </c>
      <c r="O54" s="727">
        <v>184.7</v>
      </c>
      <c r="P54" s="727">
        <v>1234217</v>
      </c>
      <c r="Q54" s="726"/>
      <c r="R54" s="727">
        <v>0</v>
      </c>
      <c r="S54" s="727">
        <v>184.7</v>
      </c>
      <c r="T54" s="727">
        <v>184.7</v>
      </c>
      <c r="U54" s="727">
        <v>184.7</v>
      </c>
      <c r="V54" s="727">
        <v>184.7</v>
      </c>
      <c r="W54" s="727">
        <v>184.7</v>
      </c>
      <c r="X54" s="727">
        <v>170</v>
      </c>
      <c r="Y54" s="727">
        <v>170</v>
      </c>
      <c r="Z54" s="727">
        <v>170</v>
      </c>
      <c r="AA54" s="727">
        <v>132</v>
      </c>
      <c r="AB54" s="727">
        <v>132</v>
      </c>
      <c r="AC54" s="727">
        <v>132</v>
      </c>
      <c r="AD54" s="727">
        <v>132</v>
      </c>
      <c r="AE54" s="727">
        <v>132</v>
      </c>
      <c r="AF54" s="727">
        <v>132</v>
      </c>
      <c r="AG54" s="727">
        <v>132</v>
      </c>
      <c r="AH54" s="727">
        <v>52</v>
      </c>
      <c r="AI54" s="727">
        <v>52</v>
      </c>
      <c r="AJ54" s="727">
        <v>52</v>
      </c>
      <c r="AK54" s="727">
        <v>52</v>
      </c>
      <c r="AL54" s="727">
        <v>52</v>
      </c>
      <c r="AM54" s="727">
        <v>0</v>
      </c>
      <c r="AN54" s="727">
        <v>0</v>
      </c>
      <c r="AO54" s="727">
        <v>0</v>
      </c>
      <c r="AP54" s="727">
        <v>0</v>
      </c>
      <c r="AQ54" s="727">
        <v>0</v>
      </c>
      <c r="AR54" s="727">
        <v>0</v>
      </c>
      <c r="AS54" s="727">
        <v>0</v>
      </c>
      <c r="AT54" s="727">
        <v>0</v>
      </c>
      <c r="AU54" s="727">
        <v>0</v>
      </c>
      <c r="AV54" s="727"/>
      <c r="AW54" s="727">
        <v>0</v>
      </c>
      <c r="AX54" s="727">
        <v>1234217</v>
      </c>
      <c r="AY54" s="727">
        <v>1234217</v>
      </c>
      <c r="AZ54" s="727">
        <v>1234217</v>
      </c>
      <c r="BA54" s="727">
        <v>1234217</v>
      </c>
      <c r="BB54" s="727">
        <v>1234217</v>
      </c>
      <c r="BC54" s="727">
        <v>1182970</v>
      </c>
      <c r="BD54" s="727">
        <v>1182970</v>
      </c>
      <c r="BE54" s="727">
        <v>1182970</v>
      </c>
      <c r="BF54" s="727">
        <v>841617</v>
      </c>
      <c r="BG54" s="727">
        <v>841617</v>
      </c>
      <c r="BH54" s="727">
        <v>841617</v>
      </c>
      <c r="BI54" s="727">
        <v>841617</v>
      </c>
      <c r="BJ54" s="727">
        <v>841617</v>
      </c>
      <c r="BK54" s="727">
        <v>841617</v>
      </c>
      <c r="BL54" s="727">
        <v>841617</v>
      </c>
      <c r="BM54" s="727">
        <v>379600</v>
      </c>
      <c r="BN54" s="727">
        <v>379600</v>
      </c>
      <c r="BO54" s="727">
        <v>379600</v>
      </c>
      <c r="BP54" s="727">
        <v>379600</v>
      </c>
      <c r="BQ54" s="727">
        <v>379600</v>
      </c>
      <c r="BR54" s="727">
        <v>0</v>
      </c>
      <c r="BS54" s="727">
        <v>0</v>
      </c>
      <c r="BT54" s="727">
        <v>0</v>
      </c>
      <c r="BU54" s="727">
        <v>0</v>
      </c>
      <c r="BV54" s="727">
        <v>0</v>
      </c>
      <c r="BW54" s="727">
        <v>0</v>
      </c>
      <c r="BX54" s="727">
        <v>0</v>
      </c>
      <c r="BY54" s="727">
        <v>0</v>
      </c>
      <c r="BZ54" s="730">
        <v>0</v>
      </c>
      <c r="CA54" s="727"/>
    </row>
    <row r="55" spans="1:79" s="686" customFormat="1" ht="10.199999999999999">
      <c r="B55" s="682">
        <v>32</v>
      </c>
      <c r="C55" s="683" t="s">
        <v>210</v>
      </c>
      <c r="D55" s="683" t="s">
        <v>504</v>
      </c>
      <c r="E55" s="683" t="s">
        <v>505</v>
      </c>
      <c r="F55" s="683" t="s">
        <v>660</v>
      </c>
      <c r="G55" s="683" t="s">
        <v>504</v>
      </c>
      <c r="H55" s="683" t="s">
        <v>661</v>
      </c>
      <c r="I55" s="683">
        <v>2013</v>
      </c>
      <c r="J55" s="683" t="s">
        <v>762</v>
      </c>
      <c r="K55" s="683"/>
      <c r="L55" s="683" t="s">
        <v>763</v>
      </c>
      <c r="M55" s="683" t="s">
        <v>663</v>
      </c>
      <c r="N55" s="684">
        <v>4</v>
      </c>
      <c r="O55" s="684">
        <v>5.2</v>
      </c>
      <c r="P55" s="684">
        <v>7515</v>
      </c>
      <c r="Q55" s="683"/>
      <c r="R55" s="684">
        <v>0</v>
      </c>
      <c r="S55" s="684">
        <v>0</v>
      </c>
      <c r="T55" s="684">
        <v>5.2</v>
      </c>
      <c r="U55" s="684">
        <v>5.2</v>
      </c>
      <c r="V55" s="684">
        <v>5.2</v>
      </c>
      <c r="W55" s="684">
        <v>5.2</v>
      </c>
      <c r="X55" s="684">
        <v>5.2</v>
      </c>
      <c r="Y55" s="684">
        <v>0</v>
      </c>
      <c r="Z55" s="684">
        <v>0</v>
      </c>
      <c r="AA55" s="684">
        <v>0</v>
      </c>
      <c r="AB55" s="684">
        <v>0</v>
      </c>
      <c r="AC55" s="684">
        <v>0</v>
      </c>
      <c r="AD55" s="684">
        <v>0</v>
      </c>
      <c r="AE55" s="684">
        <v>0</v>
      </c>
      <c r="AF55" s="684">
        <v>0</v>
      </c>
      <c r="AG55" s="684">
        <v>0</v>
      </c>
      <c r="AH55" s="684">
        <v>0</v>
      </c>
      <c r="AI55" s="684">
        <v>0</v>
      </c>
      <c r="AJ55" s="684">
        <v>0</v>
      </c>
      <c r="AK55" s="684">
        <v>0</v>
      </c>
      <c r="AL55" s="684">
        <v>0</v>
      </c>
      <c r="AM55" s="684">
        <v>0</v>
      </c>
      <c r="AN55" s="684">
        <v>0</v>
      </c>
      <c r="AO55" s="684">
        <v>0</v>
      </c>
      <c r="AP55" s="684">
        <v>0</v>
      </c>
      <c r="AQ55" s="684">
        <v>0</v>
      </c>
      <c r="AR55" s="684">
        <v>0</v>
      </c>
      <c r="AS55" s="684">
        <v>0</v>
      </c>
      <c r="AT55" s="684">
        <v>0</v>
      </c>
      <c r="AU55" s="684">
        <v>0</v>
      </c>
      <c r="AV55" s="684"/>
      <c r="AW55" s="684">
        <v>0</v>
      </c>
      <c r="AX55" s="684">
        <v>0</v>
      </c>
      <c r="AY55" s="684">
        <v>7515</v>
      </c>
      <c r="AZ55" s="684">
        <v>7515</v>
      </c>
      <c r="BA55" s="684">
        <v>7515</v>
      </c>
      <c r="BB55" s="684">
        <v>7515</v>
      </c>
      <c r="BC55" s="684">
        <v>7515</v>
      </c>
      <c r="BD55" s="684">
        <v>0</v>
      </c>
      <c r="BE55" s="684">
        <v>0</v>
      </c>
      <c r="BF55" s="684">
        <v>0</v>
      </c>
      <c r="BG55" s="684">
        <v>0</v>
      </c>
      <c r="BH55" s="684">
        <v>0</v>
      </c>
      <c r="BI55" s="684">
        <v>0</v>
      </c>
      <c r="BJ55" s="684">
        <v>0</v>
      </c>
      <c r="BK55" s="684">
        <v>0</v>
      </c>
      <c r="BL55" s="684">
        <v>0</v>
      </c>
      <c r="BM55" s="684">
        <v>0</v>
      </c>
      <c r="BN55" s="684">
        <v>0</v>
      </c>
      <c r="BO55" s="684">
        <v>0</v>
      </c>
      <c r="BP55" s="684">
        <v>0</v>
      </c>
      <c r="BQ55" s="684">
        <v>0</v>
      </c>
      <c r="BR55" s="684">
        <v>0</v>
      </c>
      <c r="BS55" s="684">
        <v>0</v>
      </c>
      <c r="BT55" s="684">
        <v>0</v>
      </c>
      <c r="BU55" s="684">
        <v>0</v>
      </c>
      <c r="BV55" s="684">
        <v>0</v>
      </c>
      <c r="BW55" s="684">
        <v>0</v>
      </c>
      <c r="BX55" s="684">
        <v>0</v>
      </c>
      <c r="BY55" s="684">
        <v>0</v>
      </c>
      <c r="BZ55" s="687">
        <v>0</v>
      </c>
      <c r="CA55" s="685"/>
    </row>
    <row r="56" spans="1:79" s="686" customFormat="1" ht="10.199999999999999">
      <c r="B56" s="682">
        <v>33</v>
      </c>
      <c r="C56" s="683" t="s">
        <v>210</v>
      </c>
      <c r="D56" s="683" t="s">
        <v>697</v>
      </c>
      <c r="E56" s="683" t="s">
        <v>698</v>
      </c>
      <c r="F56" s="683" t="s">
        <v>660</v>
      </c>
      <c r="G56" s="683" t="s">
        <v>673</v>
      </c>
      <c r="H56" s="683" t="s">
        <v>661</v>
      </c>
      <c r="I56" s="683">
        <v>2013</v>
      </c>
      <c r="J56" s="683" t="s">
        <v>762</v>
      </c>
      <c r="K56" s="683"/>
      <c r="L56" s="683" t="s">
        <v>763</v>
      </c>
      <c r="M56" s="683" t="s">
        <v>663</v>
      </c>
      <c r="N56" s="684">
        <v>1</v>
      </c>
      <c r="O56" s="684"/>
      <c r="P56" s="684"/>
      <c r="Q56" s="683"/>
      <c r="R56" s="684" t="s">
        <v>663</v>
      </c>
      <c r="S56" s="684" t="s">
        <v>663</v>
      </c>
      <c r="T56" s="684">
        <v>82.5</v>
      </c>
      <c r="U56" s="684">
        <v>82.5</v>
      </c>
      <c r="V56" s="684">
        <v>82.5</v>
      </c>
      <c r="W56" s="684">
        <v>82.5</v>
      </c>
      <c r="X56" s="684">
        <v>82.5</v>
      </c>
      <c r="Y56" s="684">
        <v>82.5</v>
      </c>
      <c r="Z56" s="684">
        <v>82.5</v>
      </c>
      <c r="AA56" s="684">
        <v>82.5</v>
      </c>
      <c r="AB56" s="684">
        <v>82.5</v>
      </c>
      <c r="AC56" s="684">
        <v>82.5</v>
      </c>
      <c r="AD56" s="684">
        <v>82.5</v>
      </c>
      <c r="AE56" s="684">
        <v>82.5</v>
      </c>
      <c r="AF56" s="684" t="s">
        <v>663</v>
      </c>
      <c r="AG56" s="684" t="s">
        <v>663</v>
      </c>
      <c r="AH56" s="684" t="s">
        <v>663</v>
      </c>
      <c r="AI56" s="684" t="s">
        <v>663</v>
      </c>
      <c r="AJ56" s="684" t="s">
        <v>663</v>
      </c>
      <c r="AK56" s="684" t="s">
        <v>663</v>
      </c>
      <c r="AL56" s="684" t="s">
        <v>663</v>
      </c>
      <c r="AM56" s="684" t="s">
        <v>663</v>
      </c>
      <c r="AN56" s="684" t="s">
        <v>663</v>
      </c>
      <c r="AO56" s="684" t="s">
        <v>663</v>
      </c>
      <c r="AP56" s="684" t="s">
        <v>663</v>
      </c>
      <c r="AQ56" s="684" t="s">
        <v>663</v>
      </c>
      <c r="AR56" s="684" t="s">
        <v>663</v>
      </c>
      <c r="AS56" s="684" t="s">
        <v>663</v>
      </c>
      <c r="AT56" s="684" t="s">
        <v>663</v>
      </c>
      <c r="AU56" s="684" t="s">
        <v>663</v>
      </c>
      <c r="AV56" s="684"/>
      <c r="AW56" s="684" t="s">
        <v>663</v>
      </c>
      <c r="AX56" s="684" t="s">
        <v>663</v>
      </c>
      <c r="AY56" s="684">
        <v>221916</v>
      </c>
      <c r="AZ56" s="684">
        <v>221916</v>
      </c>
      <c r="BA56" s="684">
        <v>221916</v>
      </c>
      <c r="BB56" s="684">
        <v>221916</v>
      </c>
      <c r="BC56" s="684">
        <v>221916</v>
      </c>
      <c r="BD56" s="684">
        <v>221916</v>
      </c>
      <c r="BE56" s="684">
        <v>221916</v>
      </c>
      <c r="BF56" s="684">
        <v>221916</v>
      </c>
      <c r="BG56" s="684">
        <v>221916</v>
      </c>
      <c r="BH56" s="684">
        <v>221916</v>
      </c>
      <c r="BI56" s="684">
        <v>221916</v>
      </c>
      <c r="BJ56" s="684">
        <v>221916</v>
      </c>
      <c r="BK56" s="684" t="s">
        <v>663</v>
      </c>
      <c r="BL56" s="684" t="s">
        <v>663</v>
      </c>
      <c r="BM56" s="684" t="s">
        <v>663</v>
      </c>
      <c r="BN56" s="684" t="s">
        <v>663</v>
      </c>
      <c r="BO56" s="684" t="s">
        <v>663</v>
      </c>
      <c r="BP56" s="684" t="s">
        <v>663</v>
      </c>
      <c r="BQ56" s="684" t="s">
        <v>663</v>
      </c>
      <c r="BR56" s="684" t="s">
        <v>663</v>
      </c>
      <c r="BS56" s="684" t="s">
        <v>663</v>
      </c>
      <c r="BT56" s="684" t="s">
        <v>663</v>
      </c>
      <c r="BU56" s="684" t="s">
        <v>663</v>
      </c>
      <c r="BV56" s="684" t="s">
        <v>663</v>
      </c>
      <c r="BW56" s="684" t="s">
        <v>663</v>
      </c>
      <c r="BX56" s="684" t="s">
        <v>663</v>
      </c>
      <c r="BY56" s="684" t="s">
        <v>663</v>
      </c>
      <c r="BZ56" s="687" t="s">
        <v>663</v>
      </c>
      <c r="CA56" s="685"/>
    </row>
    <row r="57" spans="1:79" s="686" customFormat="1" ht="10.199999999999999">
      <c r="B57" s="682">
        <v>34</v>
      </c>
      <c r="C57" s="683" t="s">
        <v>210</v>
      </c>
      <c r="D57" s="683" t="s">
        <v>659</v>
      </c>
      <c r="E57" s="683" t="s">
        <v>1</v>
      </c>
      <c r="F57" s="683" t="s">
        <v>660</v>
      </c>
      <c r="G57" s="683" t="s">
        <v>29</v>
      </c>
      <c r="H57" s="683" t="s">
        <v>661</v>
      </c>
      <c r="I57" s="683">
        <v>2013</v>
      </c>
      <c r="J57" s="683" t="s">
        <v>762</v>
      </c>
      <c r="K57" s="683"/>
      <c r="L57" s="683" t="s">
        <v>763</v>
      </c>
      <c r="M57" s="683" t="s">
        <v>664</v>
      </c>
      <c r="N57" s="684">
        <v>0.92936729365961701</v>
      </c>
      <c r="O57" s="684">
        <v>0.12246375311211911</v>
      </c>
      <c r="P57" s="684">
        <v>856.48474813021119</v>
      </c>
      <c r="Q57" s="683"/>
      <c r="R57" s="684">
        <v>0</v>
      </c>
      <c r="S57" s="684">
        <v>0</v>
      </c>
      <c r="T57" s="684">
        <v>5.8010410174980209E-2</v>
      </c>
      <c r="U57" s="684">
        <v>5.8010410174980209E-2</v>
      </c>
      <c r="V57" s="684">
        <v>5.8010410174980209E-2</v>
      </c>
      <c r="W57" s="684">
        <v>5.8010410174980209E-2</v>
      </c>
      <c r="X57" s="684">
        <v>3.2228470690458297E-2</v>
      </c>
      <c r="Y57" s="684">
        <v>0</v>
      </c>
      <c r="Z57" s="684">
        <v>0</v>
      </c>
      <c r="AA57" s="684">
        <v>0</v>
      </c>
      <c r="AB57" s="684">
        <v>0</v>
      </c>
      <c r="AC57" s="684">
        <v>0</v>
      </c>
      <c r="AD57" s="684">
        <v>0</v>
      </c>
      <c r="AE57" s="684">
        <v>0</v>
      </c>
      <c r="AF57" s="684">
        <v>0</v>
      </c>
      <c r="AG57" s="684">
        <v>0</v>
      </c>
      <c r="AH57" s="684">
        <v>0</v>
      </c>
      <c r="AI57" s="684">
        <v>0</v>
      </c>
      <c r="AJ57" s="684">
        <v>0</v>
      </c>
      <c r="AK57" s="684">
        <v>0</v>
      </c>
      <c r="AL57" s="684">
        <v>0</v>
      </c>
      <c r="AM57" s="684">
        <v>0</v>
      </c>
      <c r="AN57" s="684">
        <v>0</v>
      </c>
      <c r="AO57" s="684">
        <v>0</v>
      </c>
      <c r="AP57" s="684">
        <v>0</v>
      </c>
      <c r="AQ57" s="684">
        <v>0</v>
      </c>
      <c r="AR57" s="684">
        <v>0</v>
      </c>
      <c r="AS57" s="684">
        <v>0</v>
      </c>
      <c r="AT57" s="684">
        <v>0</v>
      </c>
      <c r="AU57" s="684">
        <v>0</v>
      </c>
      <c r="AV57" s="684"/>
      <c r="AW57" s="684">
        <v>0</v>
      </c>
      <c r="AX57" s="684">
        <v>0</v>
      </c>
      <c r="AY57" s="684">
        <v>405.96373965921168</v>
      </c>
      <c r="AZ57" s="684">
        <v>405.96373965921168</v>
      </c>
      <c r="BA57" s="684">
        <v>405.96373965921168</v>
      </c>
      <c r="BB57" s="684">
        <v>405.96373965921168</v>
      </c>
      <c r="BC57" s="684">
        <v>219.287839175626</v>
      </c>
      <c r="BD57" s="684">
        <v>0</v>
      </c>
      <c r="BE57" s="684">
        <v>0</v>
      </c>
      <c r="BF57" s="684">
        <v>0</v>
      </c>
      <c r="BG57" s="684">
        <v>0</v>
      </c>
      <c r="BH57" s="684">
        <v>0</v>
      </c>
      <c r="BI57" s="684">
        <v>0</v>
      </c>
      <c r="BJ57" s="684">
        <v>0</v>
      </c>
      <c r="BK57" s="684">
        <v>0</v>
      </c>
      <c r="BL57" s="684">
        <v>0</v>
      </c>
      <c r="BM57" s="684">
        <v>0</v>
      </c>
      <c r="BN57" s="684">
        <v>0</v>
      </c>
      <c r="BO57" s="684">
        <v>0</v>
      </c>
      <c r="BP57" s="684">
        <v>0</v>
      </c>
      <c r="BQ57" s="684">
        <v>0</v>
      </c>
      <c r="BR57" s="684">
        <v>0</v>
      </c>
      <c r="BS57" s="684">
        <v>0</v>
      </c>
      <c r="BT57" s="684">
        <v>0</v>
      </c>
      <c r="BU57" s="684">
        <v>0</v>
      </c>
      <c r="BV57" s="684">
        <v>0</v>
      </c>
      <c r="BW57" s="684">
        <v>0</v>
      </c>
      <c r="BX57" s="684">
        <v>0</v>
      </c>
      <c r="BY57" s="684">
        <v>0</v>
      </c>
      <c r="BZ57" s="687">
        <v>0</v>
      </c>
      <c r="CA57" s="685"/>
    </row>
    <row r="58" spans="1:79" s="729" customFormat="1" ht="10.199999999999999">
      <c r="A58" s="729" t="s">
        <v>703</v>
      </c>
      <c r="B58" s="725">
        <v>35</v>
      </c>
      <c r="C58" s="726" t="s">
        <v>210</v>
      </c>
      <c r="D58" s="726" t="s">
        <v>659</v>
      </c>
      <c r="E58" s="726" t="s">
        <v>694</v>
      </c>
      <c r="F58" s="726" t="s">
        <v>660</v>
      </c>
      <c r="G58" s="726" t="s">
        <v>29</v>
      </c>
      <c r="H58" s="726" t="s">
        <v>661</v>
      </c>
      <c r="I58" s="726">
        <v>2012</v>
      </c>
      <c r="J58" s="726" t="s">
        <v>762</v>
      </c>
      <c r="K58" s="726"/>
      <c r="L58" s="726" t="s">
        <v>777</v>
      </c>
      <c r="M58" s="726" t="s">
        <v>768</v>
      </c>
      <c r="N58" s="727">
        <v>1.3276675623708813</v>
      </c>
      <c r="O58" s="727">
        <v>0.62550195453503399</v>
      </c>
      <c r="P58" s="727">
        <v>1129.4499000921642</v>
      </c>
      <c r="Q58" s="726"/>
      <c r="R58" s="727">
        <v>0</v>
      </c>
      <c r="S58" s="727">
        <v>0.27099985353769895</v>
      </c>
      <c r="T58" s="727">
        <v>0.27099985353769895</v>
      </c>
      <c r="U58" s="727">
        <v>0.27099985353769895</v>
      </c>
      <c r="V58" s="727">
        <v>0.27099985353769895</v>
      </c>
      <c r="W58" s="727">
        <v>0.27099985353769895</v>
      </c>
      <c r="X58" s="727">
        <v>0.27099985353769895</v>
      </c>
      <c r="Y58" s="727">
        <v>0.27099985353769895</v>
      </c>
      <c r="Z58" s="727">
        <v>0.27099985353769895</v>
      </c>
      <c r="AA58" s="727">
        <v>0.27099985353769895</v>
      </c>
      <c r="AB58" s="727">
        <v>0.27099985353769895</v>
      </c>
      <c r="AC58" s="727">
        <v>0.27099985353769895</v>
      </c>
      <c r="AD58" s="727">
        <v>0.27099985353769895</v>
      </c>
      <c r="AE58" s="727">
        <v>0.27099985353769895</v>
      </c>
      <c r="AF58" s="727">
        <v>0.27099985353769895</v>
      </c>
      <c r="AG58" s="727">
        <v>0.27099985353769895</v>
      </c>
      <c r="AH58" s="727">
        <v>0.27099985353769895</v>
      </c>
      <c r="AI58" s="727">
        <v>0.27099985353769895</v>
      </c>
      <c r="AJ58" s="727">
        <v>0.27099985353769895</v>
      </c>
      <c r="AK58" s="727">
        <v>0.27099985353769895</v>
      </c>
      <c r="AL58" s="727">
        <v>0.23292862160920133</v>
      </c>
      <c r="AM58" s="727">
        <v>0</v>
      </c>
      <c r="AN58" s="727">
        <v>0</v>
      </c>
      <c r="AO58" s="727">
        <v>0</v>
      </c>
      <c r="AP58" s="727">
        <v>0</v>
      </c>
      <c r="AQ58" s="727">
        <v>0</v>
      </c>
      <c r="AR58" s="727">
        <v>0</v>
      </c>
      <c r="AS58" s="727">
        <v>0</v>
      </c>
      <c r="AT58" s="727">
        <v>0</v>
      </c>
      <c r="AU58" s="727">
        <v>0</v>
      </c>
      <c r="AV58" s="727"/>
      <c r="AW58" s="727">
        <v>0</v>
      </c>
      <c r="AX58" s="727">
        <v>550.97838691455615</v>
      </c>
      <c r="AY58" s="727">
        <v>550.97838691455615</v>
      </c>
      <c r="AZ58" s="727">
        <v>550.97838691455615</v>
      </c>
      <c r="BA58" s="727">
        <v>550.97838691455615</v>
      </c>
      <c r="BB58" s="727">
        <v>550.97838691455615</v>
      </c>
      <c r="BC58" s="727">
        <v>550.97838691455615</v>
      </c>
      <c r="BD58" s="727">
        <v>550.97838691455615</v>
      </c>
      <c r="BE58" s="727">
        <v>550.97838691455615</v>
      </c>
      <c r="BF58" s="727">
        <v>550.97838691455615</v>
      </c>
      <c r="BG58" s="727">
        <v>550.97838691455615</v>
      </c>
      <c r="BH58" s="727">
        <v>550.97838691455615</v>
      </c>
      <c r="BI58" s="727">
        <v>550.97838691455615</v>
      </c>
      <c r="BJ58" s="727">
        <v>550.97838691455615</v>
      </c>
      <c r="BK58" s="727">
        <v>550.97838691455615</v>
      </c>
      <c r="BL58" s="727">
        <v>550.97838691455615</v>
      </c>
      <c r="BM58" s="727">
        <v>550.97838691455615</v>
      </c>
      <c r="BN58" s="727">
        <v>550.97838691455615</v>
      </c>
      <c r="BO58" s="727">
        <v>550.97838691455615</v>
      </c>
      <c r="BP58" s="727">
        <v>512.81871516045965</v>
      </c>
      <c r="BQ58" s="727">
        <v>0</v>
      </c>
      <c r="BR58" s="727">
        <v>0</v>
      </c>
      <c r="BS58" s="727">
        <v>0</v>
      </c>
      <c r="BT58" s="727">
        <v>0</v>
      </c>
      <c r="BU58" s="727">
        <v>0</v>
      </c>
      <c r="BV58" s="727">
        <v>0</v>
      </c>
      <c r="BW58" s="727">
        <v>0</v>
      </c>
      <c r="BX58" s="727">
        <v>0</v>
      </c>
      <c r="BY58" s="727">
        <v>0</v>
      </c>
      <c r="BZ58" s="730">
        <v>0</v>
      </c>
      <c r="CA58" s="727"/>
    </row>
    <row r="59" spans="1:79" s="686" customFormat="1" ht="10.199999999999999">
      <c r="B59" s="689"/>
      <c r="C59" s="690"/>
      <c r="D59" s="690"/>
      <c r="E59" s="690"/>
      <c r="F59" s="690"/>
      <c r="G59" s="690"/>
      <c r="H59" s="690"/>
      <c r="I59" s="690"/>
      <c r="J59" s="690"/>
      <c r="K59" s="690"/>
      <c r="L59" s="690"/>
      <c r="M59" s="690"/>
      <c r="N59" s="690"/>
      <c r="O59" s="690"/>
      <c r="P59" s="690"/>
      <c r="Q59" s="690"/>
      <c r="R59" s="690"/>
      <c r="S59" s="690"/>
      <c r="T59" s="690"/>
      <c r="U59" s="690"/>
      <c r="V59" s="690"/>
      <c r="W59" s="690"/>
      <c r="X59" s="690"/>
      <c r="Y59" s="690"/>
      <c r="Z59" s="690"/>
      <c r="AA59" s="690"/>
      <c r="AB59" s="690"/>
      <c r="AC59" s="690"/>
      <c r="AD59" s="690"/>
      <c r="AE59" s="690"/>
      <c r="AF59" s="690"/>
      <c r="AG59" s="690"/>
      <c r="AH59" s="690"/>
      <c r="AI59" s="690"/>
      <c r="AJ59" s="690"/>
      <c r="AK59" s="690"/>
      <c r="AL59" s="690"/>
      <c r="AM59" s="690"/>
      <c r="AN59" s="690"/>
      <c r="AO59" s="690"/>
      <c r="AP59" s="690"/>
      <c r="AQ59" s="690"/>
      <c r="AR59" s="690"/>
      <c r="AS59" s="690"/>
      <c r="AT59" s="690"/>
      <c r="AU59" s="690"/>
      <c r="AV59" s="690"/>
      <c r="AW59" s="691"/>
      <c r="AX59" s="691"/>
      <c r="AY59" s="691"/>
      <c r="AZ59" s="691"/>
      <c r="BA59" s="691"/>
      <c r="BB59" s="691"/>
      <c r="BC59" s="691"/>
      <c r="BD59" s="691"/>
      <c r="BE59" s="691"/>
      <c r="BF59" s="691"/>
      <c r="BG59" s="691"/>
      <c r="BH59" s="691"/>
      <c r="BI59" s="691"/>
      <c r="BJ59" s="691"/>
      <c r="BK59" s="691"/>
      <c r="BL59" s="691"/>
      <c r="BM59" s="691"/>
      <c r="BN59" s="691"/>
      <c r="BO59" s="691"/>
      <c r="BP59" s="691"/>
      <c r="BQ59" s="691"/>
      <c r="BR59" s="691"/>
      <c r="BS59" s="691"/>
      <c r="BT59" s="691"/>
      <c r="BU59" s="691"/>
      <c r="BV59" s="691"/>
      <c r="BW59" s="691"/>
      <c r="BX59" s="691"/>
      <c r="BY59" s="691"/>
      <c r="BZ59" s="692"/>
      <c r="CA59" s="685"/>
    </row>
    <row r="60" spans="1:79">
      <c r="C60" s="27" t="s">
        <v>761</v>
      </c>
      <c r="D60" s="27" t="s">
        <v>659</v>
      </c>
      <c r="E60" s="27" t="s">
        <v>695</v>
      </c>
      <c r="F60" s="27" t="s">
        <v>660</v>
      </c>
      <c r="G60" s="27" t="s">
        <v>29</v>
      </c>
      <c r="H60" s="27" t="s">
        <v>667</v>
      </c>
      <c r="I60" s="27" t="s">
        <v>764</v>
      </c>
      <c r="J60" s="27" t="s">
        <v>762</v>
      </c>
      <c r="L60" s="27" t="s">
        <v>763</v>
      </c>
      <c r="M60" s="27" t="s">
        <v>669</v>
      </c>
      <c r="N60" s="813">
        <v>8403</v>
      </c>
      <c r="O60" s="813">
        <v>0</v>
      </c>
      <c r="P60" s="813">
        <v>0</v>
      </c>
      <c r="R60" s="813">
        <v>0</v>
      </c>
      <c r="S60" s="813">
        <v>0</v>
      </c>
      <c r="T60" s="813">
        <v>4714.4649799999997</v>
      </c>
      <c r="U60" s="813">
        <v>0</v>
      </c>
      <c r="V60" s="813">
        <v>0</v>
      </c>
      <c r="W60" s="813">
        <v>0</v>
      </c>
      <c r="X60" s="813">
        <v>0</v>
      </c>
      <c r="Y60" s="813">
        <v>0</v>
      </c>
      <c r="Z60" s="813">
        <v>0</v>
      </c>
      <c r="AA60" s="813">
        <v>0</v>
      </c>
      <c r="AB60" s="813">
        <v>0</v>
      </c>
      <c r="AC60" s="813">
        <v>0</v>
      </c>
      <c r="AD60" s="813">
        <v>0</v>
      </c>
      <c r="AE60" s="813">
        <v>0</v>
      </c>
      <c r="AF60" s="813">
        <v>0</v>
      </c>
      <c r="AG60" s="813">
        <v>0</v>
      </c>
      <c r="AH60" s="813">
        <v>0</v>
      </c>
      <c r="AI60" s="813">
        <v>0</v>
      </c>
      <c r="AJ60" s="813">
        <v>0</v>
      </c>
      <c r="AK60" s="813">
        <v>0</v>
      </c>
      <c r="AL60" s="813">
        <v>0</v>
      </c>
      <c r="AM60" s="813">
        <v>0</v>
      </c>
      <c r="AN60" s="813">
        <v>0</v>
      </c>
      <c r="AO60" s="813">
        <v>0</v>
      </c>
      <c r="AP60" s="813">
        <v>0</v>
      </c>
      <c r="AQ60" s="813">
        <v>0</v>
      </c>
      <c r="AR60" s="813">
        <v>0</v>
      </c>
      <c r="AS60" s="813">
        <v>0</v>
      </c>
      <c r="AT60" s="813">
        <v>0</v>
      </c>
      <c r="AU60" s="813">
        <v>0</v>
      </c>
      <c r="AW60" s="813">
        <v>0</v>
      </c>
      <c r="AX60" s="813">
        <v>0</v>
      </c>
      <c r="AY60" s="813">
        <v>11962.4017</v>
      </c>
      <c r="AZ60" s="813">
        <v>0</v>
      </c>
      <c r="BA60" s="813">
        <v>0</v>
      </c>
      <c r="BB60" s="813">
        <v>0</v>
      </c>
      <c r="BC60" s="813">
        <v>0</v>
      </c>
      <c r="BD60" s="813">
        <v>0</v>
      </c>
      <c r="BE60" s="813">
        <v>0</v>
      </c>
      <c r="BF60" s="813">
        <v>0</v>
      </c>
      <c r="BG60" s="813">
        <v>0</v>
      </c>
      <c r="BH60" s="813">
        <v>0</v>
      </c>
      <c r="BI60" s="813">
        <v>0</v>
      </c>
      <c r="BJ60" s="813">
        <v>0</v>
      </c>
      <c r="BK60" s="813">
        <v>0</v>
      </c>
      <c r="BL60" s="813">
        <v>0</v>
      </c>
      <c r="BM60" s="813">
        <v>0</v>
      </c>
      <c r="BN60" s="813">
        <v>0</v>
      </c>
      <c r="BO60" s="813">
        <v>0</v>
      </c>
      <c r="BP60" s="813">
        <v>0</v>
      </c>
      <c r="BQ60" s="813">
        <v>0</v>
      </c>
      <c r="BR60" s="813">
        <v>0</v>
      </c>
      <c r="BS60" s="813">
        <v>0</v>
      </c>
      <c r="BT60" s="813">
        <v>0</v>
      </c>
      <c r="BU60" s="813">
        <v>0</v>
      </c>
      <c r="BV60" s="813">
        <v>0</v>
      </c>
      <c r="BW60" s="813">
        <v>0</v>
      </c>
      <c r="BX60" s="813">
        <v>0</v>
      </c>
      <c r="BY60" s="813">
        <v>0</v>
      </c>
      <c r="BZ60" s="813">
        <v>0</v>
      </c>
    </row>
    <row r="61" spans="1:79">
      <c r="R61" s="809">
        <f>SUM(R24:R60)</f>
        <v>4.6240464560000003</v>
      </c>
      <c r="S61" s="809">
        <f t="shared" ref="S61:BZ61" si="0">SUM(S24:S60)</f>
        <v>723.95143355753771</v>
      </c>
      <c r="T61" s="809">
        <f t="shared" si="0"/>
        <v>36378.482884162717</v>
      </c>
      <c r="U61" s="809">
        <f t="shared" si="0"/>
        <v>11106.147977943712</v>
      </c>
      <c r="V61" s="809">
        <f t="shared" si="0"/>
        <v>10967.177697299712</v>
      </c>
      <c r="W61" s="809">
        <f t="shared" si="0"/>
        <v>10504.801877208713</v>
      </c>
      <c r="X61" s="809">
        <f t="shared" si="0"/>
        <v>9014.8278348782296</v>
      </c>
      <c r="Y61" s="809">
        <f t="shared" si="0"/>
        <v>8871.8534898645357</v>
      </c>
      <c r="Z61" s="809">
        <f t="shared" si="0"/>
        <v>8870.5415809155365</v>
      </c>
      <c r="AA61" s="809">
        <f t="shared" si="0"/>
        <v>8810.2215012505367</v>
      </c>
      <c r="AB61" s="809">
        <f t="shared" si="0"/>
        <v>8626.0790452275378</v>
      </c>
      <c r="AC61" s="809">
        <f t="shared" si="0"/>
        <v>8030.7141031525371</v>
      </c>
      <c r="AD61" s="809">
        <f t="shared" si="0"/>
        <v>7283.9739988715373</v>
      </c>
      <c r="AE61" s="809">
        <f t="shared" si="0"/>
        <v>6818.8127968015378</v>
      </c>
      <c r="AF61" s="809">
        <f t="shared" si="0"/>
        <v>4463.905180577538</v>
      </c>
      <c r="AG61" s="809">
        <f t="shared" si="0"/>
        <v>4421.7801558135379</v>
      </c>
      <c r="AH61" s="809">
        <f t="shared" si="0"/>
        <v>4241.3412339995375</v>
      </c>
      <c r="AI61" s="809">
        <f t="shared" si="0"/>
        <v>3066.2205708505376</v>
      </c>
      <c r="AJ61" s="809">
        <f t="shared" si="0"/>
        <v>2220.3137146305376</v>
      </c>
      <c r="AK61" s="809">
        <f t="shared" si="0"/>
        <v>2197.3288302325377</v>
      </c>
      <c r="AL61" s="809">
        <f t="shared" si="0"/>
        <v>1821.1016241316092</v>
      </c>
      <c r="AM61" s="809">
        <f t="shared" si="0"/>
        <v>441.24245114400003</v>
      </c>
      <c r="AN61" s="809">
        <f t="shared" si="0"/>
        <v>3.0830723940000002</v>
      </c>
      <c r="AO61" s="809">
        <f t="shared" si="0"/>
        <v>0</v>
      </c>
      <c r="AP61" s="809">
        <f t="shared" si="0"/>
        <v>0</v>
      </c>
      <c r="AQ61" s="809">
        <f t="shared" si="0"/>
        <v>0</v>
      </c>
      <c r="AR61" s="809">
        <f t="shared" si="0"/>
        <v>0</v>
      </c>
      <c r="AS61" s="809">
        <f t="shared" si="0"/>
        <v>0</v>
      </c>
      <c r="AT61" s="809">
        <f t="shared" si="0"/>
        <v>0</v>
      </c>
      <c r="AU61" s="809">
        <f t="shared" si="0"/>
        <v>0</v>
      </c>
      <c r="AV61" s="809">
        <f t="shared" si="0"/>
        <v>0</v>
      </c>
      <c r="AW61" s="809">
        <f t="shared" si="0"/>
        <v>8134.177157436</v>
      </c>
      <c r="AX61" s="809">
        <f t="shared" si="0"/>
        <v>4059370.4884712673</v>
      </c>
      <c r="AY61" s="809">
        <f t="shared" si="0"/>
        <v>52152198.818899684</v>
      </c>
      <c r="AZ61" s="809">
        <f t="shared" si="0"/>
        <v>49695647.870441481</v>
      </c>
      <c r="BA61" s="809">
        <f t="shared" si="0"/>
        <v>49110044.280737221</v>
      </c>
      <c r="BB61" s="809">
        <f t="shared" si="0"/>
        <v>46960803.774314374</v>
      </c>
      <c r="BC61" s="809">
        <f t="shared" si="0"/>
        <v>41548821.782950006</v>
      </c>
      <c r="BD61" s="809">
        <f t="shared" si="0"/>
        <v>40679127.795381069</v>
      </c>
      <c r="BE61" s="809">
        <f t="shared" si="0"/>
        <v>40653872.688722134</v>
      </c>
      <c r="BF61" s="809">
        <f t="shared" si="0"/>
        <v>40213437.53240592</v>
      </c>
      <c r="BG61" s="809">
        <f t="shared" si="0"/>
        <v>38637536.939327165</v>
      </c>
      <c r="BH61" s="809">
        <f t="shared" si="0"/>
        <v>35480100.504846796</v>
      </c>
      <c r="BI61" s="809">
        <f t="shared" si="0"/>
        <v>30921535.091775149</v>
      </c>
      <c r="BJ61" s="809">
        <f t="shared" si="0"/>
        <v>28579003.706493217</v>
      </c>
      <c r="BK61" s="809">
        <f t="shared" si="0"/>
        <v>15904435.747124549</v>
      </c>
      <c r="BL61" s="809">
        <f t="shared" si="0"/>
        <v>15731377.951208608</v>
      </c>
      <c r="BM61" s="809">
        <f t="shared" si="0"/>
        <v>14648241.871924419</v>
      </c>
      <c r="BN61" s="809">
        <f t="shared" si="0"/>
        <v>10618459.079528179</v>
      </c>
      <c r="BO61" s="809">
        <f t="shared" si="0"/>
        <v>4807878.1965925684</v>
      </c>
      <c r="BP61" s="809">
        <f t="shared" si="0"/>
        <v>4545052.0994594973</v>
      </c>
      <c r="BQ61" s="809">
        <f t="shared" si="0"/>
        <v>4153162.8550600442</v>
      </c>
      <c r="BR61" s="809">
        <f t="shared" si="0"/>
        <v>1239156.8138259889</v>
      </c>
      <c r="BS61" s="809">
        <f t="shared" si="0"/>
        <v>22729.557128905999</v>
      </c>
      <c r="BT61" s="809">
        <f t="shared" si="0"/>
        <v>0</v>
      </c>
      <c r="BU61" s="809">
        <f t="shared" si="0"/>
        <v>0</v>
      </c>
      <c r="BV61" s="809">
        <f t="shared" si="0"/>
        <v>0</v>
      </c>
      <c r="BW61" s="809">
        <f t="shared" si="0"/>
        <v>0</v>
      </c>
      <c r="BX61" s="809">
        <f t="shared" si="0"/>
        <v>0</v>
      </c>
      <c r="BY61" s="809">
        <f t="shared" si="0"/>
        <v>0</v>
      </c>
      <c r="BZ61" s="809">
        <f t="shared" si="0"/>
        <v>0</v>
      </c>
    </row>
  </sheetData>
  <mergeCells count="1">
    <mergeCell ref="B22:B23"/>
  </mergeCells>
  <hyperlinks>
    <hyperlink ref="H18" location="Table_4_c.__2013_Lost_Revenues_Work_Form" display="Go to Tab 4."/>
  </hyperlinks>
  <pageMargins left="0.7" right="0.7" top="0.75" bottom="0.75" header="0.3" footer="0.3"/>
  <pageSetup scale="43" orientation="landscape" r:id="rId1"/>
  <colBreaks count="1" manualBreakCount="1">
    <brk id="16"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CA68"/>
  <sheetViews>
    <sheetView view="pageBreakPreview" topLeftCell="A16" zoomScaleNormal="80" zoomScaleSheetLayoutView="100" workbookViewId="0">
      <pane xSplit="5" ySplit="8" topLeftCell="F45" activePane="bottomRight" state="frozen"/>
      <selection activeCell="P81" sqref="P81"/>
      <selection pane="topRight" activeCell="P81" sqref="P81"/>
      <selection pane="bottomLeft" activeCell="P81" sqref="P81"/>
      <selection pane="bottomRight" activeCell="P81" sqref="P81"/>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31.33203125" style="12" bestFit="1"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17" width="9.109375" style="12"/>
    <col min="18" max="47" width="9.33203125" style="12" bestFit="1" customWidth="1"/>
    <col min="48" max="48" width="9.109375" style="12"/>
    <col min="49" max="51" width="9.33203125" style="12" bestFit="1" customWidth="1"/>
    <col min="52" max="67" width="12.6640625" style="12" bestFit="1" customWidth="1"/>
    <col min="68" max="71" width="11.44140625" style="12" bestFit="1" customWidth="1"/>
    <col min="72" max="78" width="9.5546875" style="12" bestFit="1" customWidth="1"/>
    <col min="79" max="79" width="9.109375" style="16"/>
    <col min="80" max="16384" width="9.109375" style="12"/>
  </cols>
  <sheetData>
    <row r="14" spans="2:79" ht="15" thickBot="1">
      <c r="CA14" s="12"/>
    </row>
    <row r="15" spans="2:79" s="9" customFormat="1" ht="32.25" customHeight="1" thickBot="1">
      <c r="B15" s="119" t="s">
        <v>172</v>
      </c>
      <c r="C15" s="127" t="s">
        <v>176</v>
      </c>
      <c r="D15" s="127"/>
      <c r="E15" s="17"/>
      <c r="F15" s="17"/>
      <c r="G15" s="188"/>
      <c r="H15" s="189"/>
      <c r="I15" s="190"/>
      <c r="J15" s="190"/>
      <c r="K15" s="190"/>
      <c r="L15" s="190"/>
      <c r="M15" s="190"/>
      <c r="N15" s="188"/>
      <c r="O15" s="188"/>
      <c r="P15" s="188"/>
      <c r="Q15" s="188"/>
      <c r="R15" s="188"/>
      <c r="S15" s="188"/>
      <c r="T15" s="188"/>
      <c r="U15" s="188"/>
      <c r="V15" s="188"/>
      <c r="W15" s="191"/>
    </row>
    <row r="16" spans="2:79" ht="27" customHeight="1" thickBot="1">
      <c r="B16" s="91"/>
      <c r="C16" s="641" t="s">
        <v>612</v>
      </c>
      <c r="D16" s="636"/>
      <c r="E16" s="17"/>
      <c r="CA16" s="12"/>
    </row>
    <row r="17" spans="2:79" ht="13.5" customHeight="1">
      <c r="D17" s="91"/>
    </row>
    <row r="18" spans="2:79" ht="24.75" customHeight="1">
      <c r="B18" s="193" t="s">
        <v>569</v>
      </c>
      <c r="D18" s="91"/>
      <c r="H18" s="612" t="s">
        <v>588</v>
      </c>
    </row>
    <row r="19" spans="2:79" ht="24.75" customHeight="1">
      <c r="B19" s="646" t="s">
        <v>528</v>
      </c>
      <c r="C19" s="636"/>
      <c r="D19" s="636"/>
      <c r="E19" s="636"/>
      <c r="F19" s="636"/>
      <c r="G19" s="636"/>
      <c r="H19" s="636"/>
      <c r="I19" s="636"/>
      <c r="J19" s="636"/>
      <c r="K19" s="636"/>
      <c r="L19" s="636"/>
      <c r="M19" s="636"/>
      <c r="N19" s="636"/>
      <c r="O19" s="636"/>
      <c r="P19" s="636"/>
    </row>
    <row r="20" spans="2:79" ht="24.75" customHeight="1">
      <c r="B20" s="646" t="s">
        <v>529</v>
      </c>
      <c r="C20" s="636"/>
      <c r="D20" s="636"/>
      <c r="E20" s="636"/>
      <c r="F20" s="636"/>
      <c r="G20" s="636"/>
      <c r="H20" s="636"/>
      <c r="I20" s="636"/>
      <c r="J20" s="636"/>
      <c r="K20" s="636"/>
      <c r="L20" s="636"/>
      <c r="M20" s="636"/>
      <c r="N20" s="636"/>
      <c r="O20" s="636"/>
      <c r="P20" s="636"/>
    </row>
    <row r="21" spans="2:79" ht="15.6">
      <c r="B21" s="91"/>
    </row>
    <row r="22" spans="2:79" s="679" customFormat="1" ht="40.799999999999997">
      <c r="B22" s="955" t="s">
        <v>479</v>
      </c>
      <c r="C22" s="673" t="s">
        <v>480</v>
      </c>
      <c r="D22" s="673" t="s">
        <v>213</v>
      </c>
      <c r="E22" s="673" t="s">
        <v>481</v>
      </c>
      <c r="F22" s="673" t="s">
        <v>210</v>
      </c>
      <c r="G22" s="673" t="s">
        <v>482</v>
      </c>
      <c r="H22" s="673" t="s">
        <v>483</v>
      </c>
      <c r="I22" s="673" t="s">
        <v>484</v>
      </c>
      <c r="J22" s="673" t="s">
        <v>485</v>
      </c>
      <c r="K22" s="673" t="s">
        <v>486</v>
      </c>
      <c r="L22" s="673" t="s">
        <v>487</v>
      </c>
      <c r="M22" s="673" t="s">
        <v>488</v>
      </c>
      <c r="N22" s="673" t="s">
        <v>489</v>
      </c>
      <c r="O22" s="673" t="s">
        <v>490</v>
      </c>
      <c r="P22" s="673" t="s">
        <v>491</v>
      </c>
      <c r="Q22" s="674"/>
      <c r="R22" s="675" t="s">
        <v>492</v>
      </c>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c r="AU22" s="677"/>
      <c r="AV22" s="674"/>
      <c r="AW22" s="675" t="s">
        <v>493</v>
      </c>
      <c r="AX22" s="676"/>
      <c r="AY22" s="676"/>
      <c r="AZ22" s="676"/>
      <c r="BA22" s="676"/>
      <c r="BB22" s="676"/>
      <c r="BC22" s="676"/>
      <c r="BD22" s="676"/>
      <c r="BE22" s="676"/>
      <c r="BF22" s="676"/>
      <c r="BG22" s="676"/>
      <c r="BH22" s="676"/>
      <c r="BI22" s="676"/>
      <c r="BJ22" s="676"/>
      <c r="BK22" s="676"/>
      <c r="BL22" s="676"/>
      <c r="BM22" s="676"/>
      <c r="BN22" s="676"/>
      <c r="BO22" s="676"/>
      <c r="BP22" s="676"/>
      <c r="BQ22" s="676"/>
      <c r="BR22" s="676"/>
      <c r="BS22" s="676"/>
      <c r="BT22" s="676"/>
      <c r="BU22" s="676"/>
      <c r="BV22" s="676"/>
      <c r="BW22" s="676"/>
      <c r="BX22" s="676"/>
      <c r="BY22" s="676"/>
      <c r="BZ22" s="677"/>
      <c r="CA22" s="678"/>
    </row>
    <row r="23" spans="2:79" s="679" customFormat="1" ht="36.75" customHeight="1">
      <c r="B23" s="955"/>
      <c r="C23" s="680"/>
      <c r="D23" s="680"/>
      <c r="E23" s="680"/>
      <c r="F23" s="680"/>
      <c r="G23" s="680"/>
      <c r="H23" s="680"/>
      <c r="I23" s="680"/>
      <c r="J23" s="680"/>
      <c r="K23" s="680"/>
      <c r="L23" s="680"/>
      <c r="M23" s="680"/>
      <c r="N23" s="680"/>
      <c r="O23" s="680"/>
      <c r="P23" s="680"/>
      <c r="Q23" s="678"/>
      <c r="R23" s="681">
        <v>2011</v>
      </c>
      <c r="S23" s="681">
        <v>2012</v>
      </c>
      <c r="T23" s="681">
        <v>2013</v>
      </c>
      <c r="U23" s="681">
        <v>2014</v>
      </c>
      <c r="V23" s="681">
        <v>2015</v>
      </c>
      <c r="W23" s="681">
        <v>2016</v>
      </c>
      <c r="X23" s="681">
        <v>2017</v>
      </c>
      <c r="Y23" s="681">
        <v>2018</v>
      </c>
      <c r="Z23" s="681">
        <v>2019</v>
      </c>
      <c r="AA23" s="681">
        <v>2020</v>
      </c>
      <c r="AB23" s="681">
        <v>2021</v>
      </c>
      <c r="AC23" s="681">
        <v>2022</v>
      </c>
      <c r="AD23" s="681">
        <v>2023</v>
      </c>
      <c r="AE23" s="681">
        <v>2024</v>
      </c>
      <c r="AF23" s="681">
        <v>2025</v>
      </c>
      <c r="AG23" s="681">
        <v>2026</v>
      </c>
      <c r="AH23" s="681">
        <v>2027</v>
      </c>
      <c r="AI23" s="681">
        <v>2028</v>
      </c>
      <c r="AJ23" s="681">
        <v>2029</v>
      </c>
      <c r="AK23" s="681">
        <v>2030</v>
      </c>
      <c r="AL23" s="681">
        <v>2031</v>
      </c>
      <c r="AM23" s="681">
        <v>2032</v>
      </c>
      <c r="AN23" s="681">
        <v>2033</v>
      </c>
      <c r="AO23" s="681">
        <v>2034</v>
      </c>
      <c r="AP23" s="681">
        <v>2035</v>
      </c>
      <c r="AQ23" s="681">
        <v>2036</v>
      </c>
      <c r="AR23" s="681">
        <v>2037</v>
      </c>
      <c r="AS23" s="681">
        <v>2038</v>
      </c>
      <c r="AT23" s="681">
        <v>2039</v>
      </c>
      <c r="AU23" s="681">
        <v>2040</v>
      </c>
      <c r="AV23" s="678"/>
      <c r="AW23" s="681">
        <v>2011</v>
      </c>
      <c r="AX23" s="681">
        <v>2012</v>
      </c>
      <c r="AY23" s="681">
        <v>2013</v>
      </c>
      <c r="AZ23" s="681">
        <v>2014</v>
      </c>
      <c r="BA23" s="681">
        <v>2015</v>
      </c>
      <c r="BB23" s="681">
        <v>2016</v>
      </c>
      <c r="BC23" s="681">
        <v>2017</v>
      </c>
      <c r="BD23" s="681">
        <v>2018</v>
      </c>
      <c r="BE23" s="681">
        <v>2019</v>
      </c>
      <c r="BF23" s="681">
        <v>2020</v>
      </c>
      <c r="BG23" s="681">
        <v>2021</v>
      </c>
      <c r="BH23" s="681">
        <v>2022</v>
      </c>
      <c r="BI23" s="681">
        <v>2023</v>
      </c>
      <c r="BJ23" s="681">
        <v>2024</v>
      </c>
      <c r="BK23" s="681">
        <v>2025</v>
      </c>
      <c r="BL23" s="681">
        <v>2026</v>
      </c>
      <c r="BM23" s="681">
        <v>2027</v>
      </c>
      <c r="BN23" s="681">
        <v>2028</v>
      </c>
      <c r="BO23" s="681">
        <v>2029</v>
      </c>
      <c r="BP23" s="681">
        <v>2030</v>
      </c>
      <c r="BQ23" s="681">
        <v>2031</v>
      </c>
      <c r="BR23" s="681">
        <v>2032</v>
      </c>
      <c r="BS23" s="681">
        <v>2033</v>
      </c>
      <c r="BT23" s="681">
        <v>2034</v>
      </c>
      <c r="BU23" s="681">
        <v>2035</v>
      </c>
      <c r="BV23" s="681">
        <v>2036</v>
      </c>
      <c r="BW23" s="681">
        <v>2037</v>
      </c>
      <c r="BX23" s="681">
        <v>2038</v>
      </c>
      <c r="BY23" s="681">
        <v>2039</v>
      </c>
      <c r="BZ23" s="681">
        <v>2040</v>
      </c>
      <c r="CA23" s="678"/>
    </row>
    <row r="24" spans="2:79" s="686" customFormat="1" ht="10.199999999999999">
      <c r="B24" s="682">
        <v>1</v>
      </c>
      <c r="C24" s="683" t="s">
        <v>210</v>
      </c>
      <c r="D24" s="683" t="s">
        <v>659</v>
      </c>
      <c r="E24" s="683" t="s">
        <v>1</v>
      </c>
      <c r="F24" s="683" t="s">
        <v>660</v>
      </c>
      <c r="G24" s="683" t="s">
        <v>29</v>
      </c>
      <c r="H24" s="683" t="s">
        <v>661</v>
      </c>
      <c r="I24" s="683">
        <v>2014</v>
      </c>
      <c r="J24" s="683" t="s">
        <v>762</v>
      </c>
      <c r="K24" s="683"/>
      <c r="L24" s="683" t="s">
        <v>766</v>
      </c>
      <c r="M24" s="683" t="s">
        <v>664</v>
      </c>
      <c r="N24" s="711">
        <v>800.92936729365965</v>
      </c>
      <c r="O24" s="711">
        <v>52.108743037421419</v>
      </c>
      <c r="P24" s="711">
        <v>347441.85031933559</v>
      </c>
      <c r="Q24" s="683"/>
      <c r="R24" s="711">
        <v>0</v>
      </c>
      <c r="S24" s="711">
        <v>0</v>
      </c>
      <c r="T24" s="711">
        <v>0</v>
      </c>
      <c r="U24" s="711">
        <v>52.108743037421419</v>
      </c>
      <c r="V24" s="711">
        <v>52.108743037421419</v>
      </c>
      <c r="W24" s="711">
        <v>52.108743037421419</v>
      </c>
      <c r="X24" s="711">
        <v>51.291462955421423</v>
      </c>
      <c r="Y24" s="711">
        <v>32.195291162430543</v>
      </c>
      <c r="Z24" s="711">
        <v>0</v>
      </c>
      <c r="AA24" s="711">
        <v>0</v>
      </c>
      <c r="AB24" s="711">
        <v>0</v>
      </c>
      <c r="AC24" s="711">
        <v>0</v>
      </c>
      <c r="AD24" s="711">
        <v>0</v>
      </c>
      <c r="AE24" s="711">
        <v>0</v>
      </c>
      <c r="AF24" s="711">
        <v>0</v>
      </c>
      <c r="AG24" s="711">
        <v>0</v>
      </c>
      <c r="AH24" s="711">
        <v>0</v>
      </c>
      <c r="AI24" s="711">
        <v>0</v>
      </c>
      <c r="AJ24" s="711">
        <v>0</v>
      </c>
      <c r="AK24" s="711">
        <v>0</v>
      </c>
      <c r="AL24" s="711">
        <v>0</v>
      </c>
      <c r="AM24" s="711">
        <v>0</v>
      </c>
      <c r="AN24" s="711">
        <v>0</v>
      </c>
      <c r="AO24" s="711">
        <v>0</v>
      </c>
      <c r="AP24" s="711">
        <v>0</v>
      </c>
      <c r="AQ24" s="711">
        <v>0</v>
      </c>
      <c r="AR24" s="711">
        <v>0</v>
      </c>
      <c r="AS24" s="711">
        <v>0</v>
      </c>
      <c r="AT24" s="711">
        <v>0</v>
      </c>
      <c r="AU24" s="711">
        <v>0</v>
      </c>
      <c r="AV24" s="711"/>
      <c r="AW24" s="711">
        <v>0</v>
      </c>
      <c r="AX24" s="711">
        <v>0</v>
      </c>
      <c r="AY24" s="711">
        <v>0</v>
      </c>
      <c r="AZ24" s="711">
        <v>347441.85031933559</v>
      </c>
      <c r="BA24" s="711">
        <v>347441.85031933559</v>
      </c>
      <c r="BB24" s="711">
        <v>347441.85031933559</v>
      </c>
      <c r="BC24" s="711">
        <v>346710.99399303558</v>
      </c>
      <c r="BD24" s="711">
        <v>219069.00825173417</v>
      </c>
      <c r="BE24" s="711">
        <v>0</v>
      </c>
      <c r="BF24" s="711">
        <v>0</v>
      </c>
      <c r="BG24" s="711">
        <v>0</v>
      </c>
      <c r="BH24" s="711">
        <v>0</v>
      </c>
      <c r="BI24" s="711">
        <v>0</v>
      </c>
      <c r="BJ24" s="711">
        <v>0</v>
      </c>
      <c r="BK24" s="711">
        <v>0</v>
      </c>
      <c r="BL24" s="711">
        <v>0</v>
      </c>
      <c r="BM24" s="711">
        <v>0</v>
      </c>
      <c r="BN24" s="711">
        <v>0</v>
      </c>
      <c r="BO24" s="711">
        <v>0</v>
      </c>
      <c r="BP24" s="711">
        <v>0</v>
      </c>
      <c r="BQ24" s="711">
        <v>0</v>
      </c>
      <c r="BR24" s="711">
        <v>0</v>
      </c>
      <c r="BS24" s="711">
        <v>0</v>
      </c>
      <c r="BT24" s="711">
        <v>0</v>
      </c>
      <c r="BU24" s="711">
        <v>0</v>
      </c>
      <c r="BV24" s="711">
        <v>0</v>
      </c>
      <c r="BW24" s="711">
        <v>0</v>
      </c>
      <c r="BX24" s="711">
        <v>0</v>
      </c>
      <c r="BY24" s="711">
        <v>0</v>
      </c>
      <c r="BZ24" s="711">
        <v>0</v>
      </c>
      <c r="CA24" s="698"/>
    </row>
    <row r="25" spans="2:79" s="686" customFormat="1" ht="10.199999999999999">
      <c r="B25" s="682">
        <v>2</v>
      </c>
      <c r="C25" s="683" t="s">
        <v>210</v>
      </c>
      <c r="D25" s="683" t="s">
        <v>659</v>
      </c>
      <c r="E25" s="683" t="s">
        <v>2</v>
      </c>
      <c r="F25" s="683" t="s">
        <v>660</v>
      </c>
      <c r="G25" s="683" t="s">
        <v>29</v>
      </c>
      <c r="H25" s="683" t="s">
        <v>661</v>
      </c>
      <c r="I25" s="683">
        <v>2014</v>
      </c>
      <c r="J25" s="683" t="s">
        <v>762</v>
      </c>
      <c r="K25" s="683"/>
      <c r="L25" s="683" t="s">
        <v>767</v>
      </c>
      <c r="M25" s="683" t="s">
        <v>664</v>
      </c>
      <c r="N25" s="711">
        <v>235</v>
      </c>
      <c r="O25" s="711">
        <v>48.69061327</v>
      </c>
      <c r="P25" s="711">
        <v>86818.371320000006</v>
      </c>
      <c r="Q25" s="683"/>
      <c r="R25" s="711">
        <v>0</v>
      </c>
      <c r="S25" s="711">
        <v>0</v>
      </c>
      <c r="T25" s="711">
        <v>0</v>
      </c>
      <c r="U25" s="711">
        <v>48.69061327</v>
      </c>
      <c r="V25" s="711">
        <v>48.69061327</v>
      </c>
      <c r="W25" s="711">
        <v>48.69061327</v>
      </c>
      <c r="X25" s="711">
        <v>48.69061327</v>
      </c>
      <c r="Y25" s="711">
        <v>0</v>
      </c>
      <c r="Z25" s="711">
        <v>0</v>
      </c>
      <c r="AA25" s="711">
        <v>0</v>
      </c>
      <c r="AB25" s="711">
        <v>0</v>
      </c>
      <c r="AC25" s="711">
        <v>0</v>
      </c>
      <c r="AD25" s="711">
        <v>0</v>
      </c>
      <c r="AE25" s="711">
        <v>0</v>
      </c>
      <c r="AF25" s="711">
        <v>0</v>
      </c>
      <c r="AG25" s="711">
        <v>0</v>
      </c>
      <c r="AH25" s="711">
        <v>0</v>
      </c>
      <c r="AI25" s="711">
        <v>0</v>
      </c>
      <c r="AJ25" s="711">
        <v>0</v>
      </c>
      <c r="AK25" s="711">
        <v>0</v>
      </c>
      <c r="AL25" s="711">
        <v>0</v>
      </c>
      <c r="AM25" s="711">
        <v>0</v>
      </c>
      <c r="AN25" s="711">
        <v>0</v>
      </c>
      <c r="AO25" s="711">
        <v>0</v>
      </c>
      <c r="AP25" s="711">
        <v>0</v>
      </c>
      <c r="AQ25" s="711">
        <v>0</v>
      </c>
      <c r="AR25" s="711">
        <v>0</v>
      </c>
      <c r="AS25" s="711">
        <v>0</v>
      </c>
      <c r="AT25" s="711">
        <v>0</v>
      </c>
      <c r="AU25" s="711">
        <v>0</v>
      </c>
      <c r="AV25" s="711"/>
      <c r="AW25" s="711">
        <v>0</v>
      </c>
      <c r="AX25" s="711">
        <v>0</v>
      </c>
      <c r="AY25" s="711">
        <v>0</v>
      </c>
      <c r="AZ25" s="711">
        <v>86818.371320000006</v>
      </c>
      <c r="BA25" s="711">
        <v>86818.371320000006</v>
      </c>
      <c r="BB25" s="711">
        <v>86818.371320000006</v>
      </c>
      <c r="BC25" s="711">
        <v>86818.371320000006</v>
      </c>
      <c r="BD25" s="711">
        <v>0</v>
      </c>
      <c r="BE25" s="711">
        <v>0</v>
      </c>
      <c r="BF25" s="711">
        <v>0</v>
      </c>
      <c r="BG25" s="711">
        <v>0</v>
      </c>
      <c r="BH25" s="711">
        <v>0</v>
      </c>
      <c r="BI25" s="711">
        <v>0</v>
      </c>
      <c r="BJ25" s="711">
        <v>0</v>
      </c>
      <c r="BK25" s="711">
        <v>0</v>
      </c>
      <c r="BL25" s="711">
        <v>0</v>
      </c>
      <c r="BM25" s="711">
        <v>0</v>
      </c>
      <c r="BN25" s="711">
        <v>0</v>
      </c>
      <c r="BO25" s="711">
        <v>0</v>
      </c>
      <c r="BP25" s="711">
        <v>0</v>
      </c>
      <c r="BQ25" s="711">
        <v>0</v>
      </c>
      <c r="BR25" s="711">
        <v>0</v>
      </c>
      <c r="BS25" s="711">
        <v>0</v>
      </c>
      <c r="BT25" s="711">
        <v>0</v>
      </c>
      <c r="BU25" s="711">
        <v>0</v>
      </c>
      <c r="BV25" s="711">
        <v>0</v>
      </c>
      <c r="BW25" s="711">
        <v>0</v>
      </c>
      <c r="BX25" s="711">
        <v>0</v>
      </c>
      <c r="BY25" s="711">
        <v>0</v>
      </c>
      <c r="BZ25" s="711">
        <v>0</v>
      </c>
      <c r="CA25" s="698"/>
    </row>
    <row r="26" spans="2:79" s="686" customFormat="1" ht="10.199999999999999">
      <c r="B26" s="682">
        <v>3</v>
      </c>
      <c r="C26" s="683" t="s">
        <v>210</v>
      </c>
      <c r="D26" s="683" t="s">
        <v>659</v>
      </c>
      <c r="E26" s="683" t="s">
        <v>3</v>
      </c>
      <c r="F26" s="683" t="s">
        <v>660</v>
      </c>
      <c r="G26" s="683" t="s">
        <v>29</v>
      </c>
      <c r="H26" s="683" t="s">
        <v>661</v>
      </c>
      <c r="I26" s="683">
        <v>2014</v>
      </c>
      <c r="J26" s="683" t="s">
        <v>762</v>
      </c>
      <c r="K26" s="683"/>
      <c r="L26" s="683" t="s">
        <v>766</v>
      </c>
      <c r="M26" s="683" t="s">
        <v>768</v>
      </c>
      <c r="N26" s="711">
        <v>10485</v>
      </c>
      <c r="O26" s="711">
        <v>2097.4796886700001</v>
      </c>
      <c r="P26" s="711">
        <v>3877284.5187599999</v>
      </c>
      <c r="Q26" s="683"/>
      <c r="R26" s="711">
        <v>0</v>
      </c>
      <c r="S26" s="711">
        <v>0</v>
      </c>
      <c r="T26" s="711">
        <v>0</v>
      </c>
      <c r="U26" s="711">
        <v>2097.4796886700001</v>
      </c>
      <c r="V26" s="711">
        <v>2097.4796886700001</v>
      </c>
      <c r="W26" s="711">
        <v>2097.4796886700001</v>
      </c>
      <c r="X26" s="711">
        <v>2097.4796886700001</v>
      </c>
      <c r="Y26" s="711">
        <v>2097.4796886700001</v>
      </c>
      <c r="Z26" s="711">
        <v>2097.4796886700001</v>
      </c>
      <c r="AA26" s="711">
        <v>2097.4796886700001</v>
      </c>
      <c r="AB26" s="711">
        <v>2097.4796886700001</v>
      </c>
      <c r="AC26" s="711">
        <v>2097.4796886700001</v>
      </c>
      <c r="AD26" s="711">
        <v>2097.4796886700001</v>
      </c>
      <c r="AE26" s="711">
        <v>2097.4796886700001</v>
      </c>
      <c r="AF26" s="711">
        <v>2097.4796886700001</v>
      </c>
      <c r="AG26" s="711">
        <v>2097.4796886700001</v>
      </c>
      <c r="AH26" s="711">
        <v>2097.4796886700001</v>
      </c>
      <c r="AI26" s="711">
        <v>2097.4796886700001</v>
      </c>
      <c r="AJ26" s="711">
        <v>2097.4796886700001</v>
      </c>
      <c r="AK26" s="711">
        <v>2097.4796886700001</v>
      </c>
      <c r="AL26" s="711">
        <v>2097.4796886700001</v>
      </c>
      <c r="AM26" s="711">
        <v>1886.9114460000001</v>
      </c>
      <c r="AN26" s="711">
        <v>0</v>
      </c>
      <c r="AO26" s="711">
        <v>0</v>
      </c>
      <c r="AP26" s="711">
        <v>0</v>
      </c>
      <c r="AQ26" s="711">
        <v>0</v>
      </c>
      <c r="AR26" s="711">
        <v>0</v>
      </c>
      <c r="AS26" s="711">
        <v>0</v>
      </c>
      <c r="AT26" s="711">
        <v>0</v>
      </c>
      <c r="AU26" s="711">
        <v>0</v>
      </c>
      <c r="AV26" s="711"/>
      <c r="AW26" s="711">
        <v>0</v>
      </c>
      <c r="AX26" s="711">
        <v>0</v>
      </c>
      <c r="AY26" s="711">
        <v>0</v>
      </c>
      <c r="AZ26" s="711">
        <v>3877284.5187599999</v>
      </c>
      <c r="BA26" s="711">
        <v>3877284.5187599999</v>
      </c>
      <c r="BB26" s="711">
        <v>3877284.5187599999</v>
      </c>
      <c r="BC26" s="711">
        <v>3877284.5187599999</v>
      </c>
      <c r="BD26" s="711">
        <v>3877284.5187599999</v>
      </c>
      <c r="BE26" s="711">
        <v>3877284.5187599999</v>
      </c>
      <c r="BF26" s="711">
        <v>3877284.5187599999</v>
      </c>
      <c r="BG26" s="711">
        <v>3877284.5187599999</v>
      </c>
      <c r="BH26" s="711">
        <v>3877284.5187599999</v>
      </c>
      <c r="BI26" s="711">
        <v>3877284.5187599999</v>
      </c>
      <c r="BJ26" s="711">
        <v>3877284.5187599999</v>
      </c>
      <c r="BK26" s="711">
        <v>3877284.5187599999</v>
      </c>
      <c r="BL26" s="711">
        <v>3877284.5187599999</v>
      </c>
      <c r="BM26" s="711">
        <v>3877284.5187599999</v>
      </c>
      <c r="BN26" s="711">
        <v>3877284.5187599999</v>
      </c>
      <c r="BO26" s="711">
        <v>3877284.5187599999</v>
      </c>
      <c r="BP26" s="711">
        <v>3877284.5187599999</v>
      </c>
      <c r="BQ26" s="711">
        <v>3877284.5187599999</v>
      </c>
      <c r="BR26" s="711">
        <v>3688982.9369999999</v>
      </c>
      <c r="BS26" s="711">
        <v>0</v>
      </c>
      <c r="BT26" s="711">
        <v>0</v>
      </c>
      <c r="BU26" s="711">
        <v>0</v>
      </c>
      <c r="BV26" s="711">
        <v>0</v>
      </c>
      <c r="BW26" s="711">
        <v>0</v>
      </c>
      <c r="BX26" s="711">
        <v>0</v>
      </c>
      <c r="BY26" s="711">
        <v>0</v>
      </c>
      <c r="BZ26" s="711">
        <v>0</v>
      </c>
      <c r="CA26" s="698"/>
    </row>
    <row r="27" spans="2:79" s="686" customFormat="1" ht="10.199999999999999">
      <c r="B27" s="682">
        <v>4</v>
      </c>
      <c r="C27" s="683" t="s">
        <v>210</v>
      </c>
      <c r="D27" s="683" t="s">
        <v>659</v>
      </c>
      <c r="E27" s="683" t="s">
        <v>4</v>
      </c>
      <c r="F27" s="683" t="s">
        <v>660</v>
      </c>
      <c r="G27" s="683" t="s">
        <v>29</v>
      </c>
      <c r="H27" s="683" t="s">
        <v>661</v>
      </c>
      <c r="I27" s="683">
        <v>2014</v>
      </c>
      <c r="J27" s="683" t="s">
        <v>762</v>
      </c>
      <c r="K27" s="683"/>
      <c r="L27" s="683" t="s">
        <v>769</v>
      </c>
      <c r="M27" s="683" t="s">
        <v>770</v>
      </c>
      <c r="N27" s="711">
        <v>74184.832039999994</v>
      </c>
      <c r="O27" s="711">
        <v>149.78304919999999</v>
      </c>
      <c r="P27" s="711">
        <v>2017781.456</v>
      </c>
      <c r="Q27" s="683"/>
      <c r="R27" s="711">
        <v>0</v>
      </c>
      <c r="S27" s="711">
        <v>0</v>
      </c>
      <c r="T27" s="711">
        <v>0</v>
      </c>
      <c r="U27" s="711">
        <v>149.78304919999999</v>
      </c>
      <c r="V27" s="711">
        <v>140.7709327</v>
      </c>
      <c r="W27" s="711">
        <v>135.9621746</v>
      </c>
      <c r="X27" s="711">
        <v>135.9621746</v>
      </c>
      <c r="Y27" s="711">
        <v>135.9621746</v>
      </c>
      <c r="Z27" s="711">
        <v>135.9621746</v>
      </c>
      <c r="AA27" s="711">
        <v>135.9621746</v>
      </c>
      <c r="AB27" s="711">
        <v>135.5897143</v>
      </c>
      <c r="AC27" s="711">
        <v>135.5897143</v>
      </c>
      <c r="AD27" s="711">
        <v>120.29612659999999</v>
      </c>
      <c r="AE27" s="711">
        <v>84.788403619999997</v>
      </c>
      <c r="AF27" s="711">
        <v>84.786386719999996</v>
      </c>
      <c r="AG27" s="711">
        <v>84.786386719999996</v>
      </c>
      <c r="AH27" s="711">
        <v>84.624624409999996</v>
      </c>
      <c r="AI27" s="711">
        <v>84.624624409999996</v>
      </c>
      <c r="AJ27" s="711">
        <v>84.389397189999997</v>
      </c>
      <c r="AK27" s="711">
        <v>36.977901770000003</v>
      </c>
      <c r="AL27" s="711">
        <v>36.977901770000003</v>
      </c>
      <c r="AM27" s="711">
        <v>36.977901770000003</v>
      </c>
      <c r="AN27" s="711">
        <v>36.977901770000003</v>
      </c>
      <c r="AO27" s="711">
        <v>0</v>
      </c>
      <c r="AP27" s="711">
        <v>0</v>
      </c>
      <c r="AQ27" s="711">
        <v>0</v>
      </c>
      <c r="AR27" s="711">
        <v>0</v>
      </c>
      <c r="AS27" s="711">
        <v>0</v>
      </c>
      <c r="AT27" s="711">
        <v>0</v>
      </c>
      <c r="AU27" s="711">
        <v>0</v>
      </c>
      <c r="AV27" s="711"/>
      <c r="AW27" s="711">
        <v>0</v>
      </c>
      <c r="AX27" s="711">
        <v>0</v>
      </c>
      <c r="AY27" s="711">
        <v>0</v>
      </c>
      <c r="AZ27" s="711">
        <v>2017781.456</v>
      </c>
      <c r="BA27" s="711">
        <v>1874706.7760000001</v>
      </c>
      <c r="BB27" s="711">
        <v>1798258.7169999999</v>
      </c>
      <c r="BC27" s="711">
        <v>1798258.7169999999</v>
      </c>
      <c r="BD27" s="711">
        <v>1798258.7169999999</v>
      </c>
      <c r="BE27" s="711">
        <v>1798258.7169999999</v>
      </c>
      <c r="BF27" s="711">
        <v>1798258.7169999999</v>
      </c>
      <c r="BG27" s="711">
        <v>1794995.9650000001</v>
      </c>
      <c r="BH27" s="711">
        <v>1794995.9650000001</v>
      </c>
      <c r="BI27" s="711">
        <v>1549058.2309999999</v>
      </c>
      <c r="BJ27" s="711">
        <v>1369921.1980000001</v>
      </c>
      <c r="BK27" s="711">
        <v>1353299.6740000001</v>
      </c>
      <c r="BL27" s="711">
        <v>1353299.6740000001</v>
      </c>
      <c r="BM27" s="711">
        <v>1345466.061</v>
      </c>
      <c r="BN27" s="711">
        <v>1345466.061</v>
      </c>
      <c r="BO27" s="711">
        <v>1342411.1270000001</v>
      </c>
      <c r="BP27" s="711">
        <v>586129.57900000003</v>
      </c>
      <c r="BQ27" s="711">
        <v>586129.57900000003</v>
      </c>
      <c r="BR27" s="711">
        <v>586129.57900000003</v>
      </c>
      <c r="BS27" s="711">
        <v>586129.57900000003</v>
      </c>
      <c r="BT27" s="711">
        <v>0</v>
      </c>
      <c r="BU27" s="711">
        <v>0</v>
      </c>
      <c r="BV27" s="711">
        <v>0</v>
      </c>
      <c r="BW27" s="711">
        <v>0</v>
      </c>
      <c r="BX27" s="711">
        <v>0</v>
      </c>
      <c r="BY27" s="711">
        <v>0</v>
      </c>
      <c r="BZ27" s="711">
        <v>0</v>
      </c>
      <c r="CA27" s="698"/>
    </row>
    <row r="28" spans="2:79" s="686" customFormat="1" ht="10.199999999999999">
      <c r="B28" s="682">
        <v>5</v>
      </c>
      <c r="C28" s="683" t="s">
        <v>210</v>
      </c>
      <c r="D28" s="683" t="s">
        <v>659</v>
      </c>
      <c r="E28" s="683" t="s">
        <v>5</v>
      </c>
      <c r="F28" s="683" t="s">
        <v>660</v>
      </c>
      <c r="G28" s="683" t="s">
        <v>29</v>
      </c>
      <c r="H28" s="683" t="s">
        <v>661</v>
      </c>
      <c r="I28" s="683">
        <v>2014</v>
      </c>
      <c r="J28" s="683" t="s">
        <v>762</v>
      </c>
      <c r="K28" s="683"/>
      <c r="L28" s="683" t="s">
        <v>769</v>
      </c>
      <c r="M28" s="683" t="s">
        <v>770</v>
      </c>
      <c r="N28" s="711">
        <v>320283.27620000002</v>
      </c>
      <c r="O28" s="711">
        <v>533.94859180000003</v>
      </c>
      <c r="P28" s="711">
        <v>8158700.9919999996</v>
      </c>
      <c r="Q28" s="683"/>
      <c r="R28" s="711">
        <v>0</v>
      </c>
      <c r="S28" s="711">
        <v>0</v>
      </c>
      <c r="T28" s="711">
        <v>0</v>
      </c>
      <c r="U28" s="711">
        <v>533.94859180000003</v>
      </c>
      <c r="V28" s="711">
        <v>466.07917079999999</v>
      </c>
      <c r="W28" s="711">
        <v>430.70938660000002</v>
      </c>
      <c r="X28" s="711">
        <v>430.70938660000002</v>
      </c>
      <c r="Y28" s="711">
        <v>430.70938660000002</v>
      </c>
      <c r="Z28" s="711">
        <v>430.70938660000002</v>
      </c>
      <c r="AA28" s="711">
        <v>430.70938660000002</v>
      </c>
      <c r="AB28" s="711">
        <v>430.38725879999998</v>
      </c>
      <c r="AC28" s="711">
        <v>430.38725879999998</v>
      </c>
      <c r="AD28" s="711">
        <v>401.79642819999998</v>
      </c>
      <c r="AE28" s="711">
        <v>365.65942460000002</v>
      </c>
      <c r="AF28" s="711">
        <v>309.7472477</v>
      </c>
      <c r="AG28" s="711">
        <v>309.7472477</v>
      </c>
      <c r="AH28" s="711">
        <v>308.25675039999999</v>
      </c>
      <c r="AI28" s="711">
        <v>308.25675039999999</v>
      </c>
      <c r="AJ28" s="711">
        <v>307.62711469999999</v>
      </c>
      <c r="AK28" s="711">
        <v>250.0806336</v>
      </c>
      <c r="AL28" s="711">
        <v>250.0806336</v>
      </c>
      <c r="AM28" s="711">
        <v>250.0806336</v>
      </c>
      <c r="AN28" s="711">
        <v>250.0806336</v>
      </c>
      <c r="AO28" s="711">
        <v>0</v>
      </c>
      <c r="AP28" s="711">
        <v>0</v>
      </c>
      <c r="AQ28" s="711">
        <v>0</v>
      </c>
      <c r="AR28" s="711">
        <v>0</v>
      </c>
      <c r="AS28" s="711">
        <v>0</v>
      </c>
      <c r="AT28" s="711">
        <v>0</v>
      </c>
      <c r="AU28" s="711">
        <v>0</v>
      </c>
      <c r="AV28" s="711"/>
      <c r="AW28" s="711">
        <v>0</v>
      </c>
      <c r="AX28" s="711">
        <v>0</v>
      </c>
      <c r="AY28" s="711">
        <v>0</v>
      </c>
      <c r="AZ28" s="711">
        <v>8158700.9919999996</v>
      </c>
      <c r="BA28" s="711">
        <v>7077586.9270000001</v>
      </c>
      <c r="BB28" s="711">
        <v>6514170.1380000003</v>
      </c>
      <c r="BC28" s="711">
        <v>6514170.1380000003</v>
      </c>
      <c r="BD28" s="711">
        <v>6514170.1380000003</v>
      </c>
      <c r="BE28" s="711">
        <v>6514170.1380000003</v>
      </c>
      <c r="BF28" s="711">
        <v>6514170.1380000003</v>
      </c>
      <c r="BG28" s="711">
        <v>6511348.2980000004</v>
      </c>
      <c r="BH28" s="711">
        <v>6511348.2980000004</v>
      </c>
      <c r="BI28" s="711">
        <v>6055915.6670000004</v>
      </c>
      <c r="BJ28" s="711">
        <v>5887503.2750000004</v>
      </c>
      <c r="BK28" s="711">
        <v>4978521.9939999999</v>
      </c>
      <c r="BL28" s="711">
        <v>4978521.9939999999</v>
      </c>
      <c r="BM28" s="711">
        <v>4907229.9879999999</v>
      </c>
      <c r="BN28" s="711">
        <v>4907229.9879999999</v>
      </c>
      <c r="BO28" s="711">
        <v>4900292.2929999996</v>
      </c>
      <c r="BP28" s="711">
        <v>3983615.693</v>
      </c>
      <c r="BQ28" s="711">
        <v>3983615.693</v>
      </c>
      <c r="BR28" s="711">
        <v>3983615.693</v>
      </c>
      <c r="BS28" s="711">
        <v>3983615.693</v>
      </c>
      <c r="BT28" s="711">
        <v>0</v>
      </c>
      <c r="BU28" s="711">
        <v>0</v>
      </c>
      <c r="BV28" s="711">
        <v>0</v>
      </c>
      <c r="BW28" s="711">
        <v>0</v>
      </c>
      <c r="BX28" s="711">
        <v>0</v>
      </c>
      <c r="BY28" s="711">
        <v>0</v>
      </c>
      <c r="BZ28" s="711">
        <v>0</v>
      </c>
      <c r="CA28" s="698"/>
    </row>
    <row r="29" spans="2:79" s="686" customFormat="1" ht="10.199999999999999">
      <c r="B29" s="682">
        <v>6</v>
      </c>
      <c r="C29" s="683" t="s">
        <v>210</v>
      </c>
      <c r="D29" s="683" t="s">
        <v>659</v>
      </c>
      <c r="E29" s="683" t="s">
        <v>7</v>
      </c>
      <c r="F29" s="683" t="s">
        <v>660</v>
      </c>
      <c r="G29" s="683" t="s">
        <v>29</v>
      </c>
      <c r="H29" s="683" t="s">
        <v>661</v>
      </c>
      <c r="I29" s="683">
        <v>2014</v>
      </c>
      <c r="J29" s="683" t="s">
        <v>762</v>
      </c>
      <c r="K29" s="683"/>
      <c r="L29" s="683" t="s">
        <v>766</v>
      </c>
      <c r="M29" s="683" t="s">
        <v>771</v>
      </c>
      <c r="N29" s="711">
        <v>66</v>
      </c>
      <c r="O29" s="711">
        <v>9.4345505789999997</v>
      </c>
      <c r="P29" s="711">
        <v>150061.05600000001</v>
      </c>
      <c r="Q29" s="683"/>
      <c r="R29" s="711">
        <v>0</v>
      </c>
      <c r="S29" s="711">
        <v>0</v>
      </c>
      <c r="T29" s="711">
        <v>0</v>
      </c>
      <c r="U29" s="711">
        <v>9.4345505789999997</v>
      </c>
      <c r="V29" s="711">
        <v>9.4345505789999997</v>
      </c>
      <c r="W29" s="711">
        <v>9.4345505789999997</v>
      </c>
      <c r="X29" s="711">
        <v>9.4345505789999997</v>
      </c>
      <c r="Y29" s="711">
        <v>9.4345505789999997</v>
      </c>
      <c r="Z29" s="711">
        <v>9.4345505789999997</v>
      </c>
      <c r="AA29" s="711">
        <v>9.4345505789999997</v>
      </c>
      <c r="AB29" s="711">
        <v>9.4345505789999997</v>
      </c>
      <c r="AC29" s="711">
        <v>9.4345505789999997</v>
      </c>
      <c r="AD29" s="711">
        <v>9.4345505789999997</v>
      </c>
      <c r="AE29" s="711">
        <v>9.4345505789999997</v>
      </c>
      <c r="AF29" s="711">
        <v>9.4345505789999997</v>
      </c>
      <c r="AG29" s="711">
        <v>6.8785057719999996</v>
      </c>
      <c r="AH29" s="711">
        <v>4.3224609650000003</v>
      </c>
      <c r="AI29" s="711">
        <v>4.3224609650000003</v>
      </c>
      <c r="AJ29" s="711">
        <v>4.3224609650000003</v>
      </c>
      <c r="AK29" s="711">
        <v>4.3224609650000003</v>
      </c>
      <c r="AL29" s="711">
        <v>4.3224609650000003</v>
      </c>
      <c r="AM29" s="711">
        <v>4.3224609650000003</v>
      </c>
      <c r="AN29" s="711">
        <v>4.3224609650000003</v>
      </c>
      <c r="AO29" s="711">
        <v>0</v>
      </c>
      <c r="AP29" s="711">
        <v>0</v>
      </c>
      <c r="AQ29" s="711">
        <v>0</v>
      </c>
      <c r="AR29" s="711">
        <v>0</v>
      </c>
      <c r="AS29" s="711">
        <v>0</v>
      </c>
      <c r="AT29" s="711">
        <v>0</v>
      </c>
      <c r="AU29" s="711">
        <v>0</v>
      </c>
      <c r="AV29" s="711"/>
      <c r="AW29" s="711">
        <v>0</v>
      </c>
      <c r="AX29" s="711">
        <v>0</v>
      </c>
      <c r="AY29" s="711">
        <v>0</v>
      </c>
      <c r="AZ29" s="711">
        <v>150061.05600000001</v>
      </c>
      <c r="BA29" s="711">
        <v>150061.05600000001</v>
      </c>
      <c r="BB29" s="711">
        <v>150061.05600000001</v>
      </c>
      <c r="BC29" s="711">
        <v>150061.05600000001</v>
      </c>
      <c r="BD29" s="711">
        <v>150061.05600000001</v>
      </c>
      <c r="BE29" s="711">
        <v>150061.05600000001</v>
      </c>
      <c r="BF29" s="711">
        <v>150061.05600000001</v>
      </c>
      <c r="BG29" s="711">
        <v>150061.05600000001</v>
      </c>
      <c r="BH29" s="711">
        <v>150061.05600000001</v>
      </c>
      <c r="BI29" s="711">
        <v>150061.05600000001</v>
      </c>
      <c r="BJ29" s="711">
        <v>150061.05600000001</v>
      </c>
      <c r="BK29" s="711">
        <v>150061.05600000001</v>
      </c>
      <c r="BL29" s="711">
        <v>107285.268</v>
      </c>
      <c r="BM29" s="711">
        <v>64509.479999999996</v>
      </c>
      <c r="BN29" s="711">
        <v>64509.479999999996</v>
      </c>
      <c r="BO29" s="711">
        <v>64509.479999999996</v>
      </c>
      <c r="BP29" s="711">
        <v>64509.479999999996</v>
      </c>
      <c r="BQ29" s="711">
        <v>64509.479999999996</v>
      </c>
      <c r="BR29" s="711">
        <v>64509.479999999996</v>
      </c>
      <c r="BS29" s="711">
        <v>64509.479999999996</v>
      </c>
      <c r="BT29" s="711">
        <v>0</v>
      </c>
      <c r="BU29" s="711">
        <v>0</v>
      </c>
      <c r="BV29" s="711">
        <v>0</v>
      </c>
      <c r="BW29" s="711">
        <v>0</v>
      </c>
      <c r="BX29" s="711">
        <v>0</v>
      </c>
      <c r="BY29" s="711">
        <v>0</v>
      </c>
      <c r="BZ29" s="711">
        <v>0</v>
      </c>
      <c r="CA29" s="698"/>
    </row>
    <row r="30" spans="2:79" s="686" customFormat="1" ht="10.199999999999999">
      <c r="B30" s="682">
        <v>7</v>
      </c>
      <c r="C30" s="683" t="s">
        <v>210</v>
      </c>
      <c r="D30" s="683" t="s">
        <v>671</v>
      </c>
      <c r="E30" s="683" t="s">
        <v>22</v>
      </c>
      <c r="F30" s="683" t="s">
        <v>660</v>
      </c>
      <c r="G30" s="683" t="s">
        <v>765</v>
      </c>
      <c r="H30" s="683" t="s">
        <v>661</v>
      </c>
      <c r="I30" s="683">
        <v>2014</v>
      </c>
      <c r="J30" s="683" t="s">
        <v>762</v>
      </c>
      <c r="K30" s="683"/>
      <c r="L30" s="683" t="s">
        <v>766</v>
      </c>
      <c r="M30" s="683" t="s">
        <v>677</v>
      </c>
      <c r="N30" s="711">
        <v>923</v>
      </c>
      <c r="O30" s="711">
        <v>6546.0030059999999</v>
      </c>
      <c r="P30" s="711">
        <v>43902734.590000004</v>
      </c>
      <c r="Q30" s="683"/>
      <c r="R30" s="711">
        <v>0</v>
      </c>
      <c r="S30" s="711">
        <v>0</v>
      </c>
      <c r="T30" s="711">
        <v>0</v>
      </c>
      <c r="U30" s="711">
        <v>6546.0030059999999</v>
      </c>
      <c r="V30" s="711">
        <v>6545.2415870000004</v>
      </c>
      <c r="W30" s="711">
        <v>6545.2415870000004</v>
      </c>
      <c r="X30" s="711">
        <v>6433.7638180000004</v>
      </c>
      <c r="Y30" s="711">
        <v>6433.7638180000004</v>
      </c>
      <c r="Z30" s="711">
        <v>6433.7638180000004</v>
      </c>
      <c r="AA30" s="711">
        <v>6190.1881759999997</v>
      </c>
      <c r="AB30" s="711">
        <v>6190.1881759999997</v>
      </c>
      <c r="AC30" s="711">
        <v>5880.4653930000004</v>
      </c>
      <c r="AD30" s="711">
        <v>4848.560684</v>
      </c>
      <c r="AE30" s="711">
        <v>3758.5976329999999</v>
      </c>
      <c r="AF30" s="711">
        <v>3664.2450180000001</v>
      </c>
      <c r="AG30" s="711">
        <v>2210.7586409999999</v>
      </c>
      <c r="AH30" s="711">
        <v>2207.3230250000001</v>
      </c>
      <c r="AI30" s="711">
        <v>2207.3230250000001</v>
      </c>
      <c r="AJ30" s="711">
        <v>1778.0051229999999</v>
      </c>
      <c r="AK30" s="711">
        <v>464.664198</v>
      </c>
      <c r="AL30" s="711">
        <v>464.664198</v>
      </c>
      <c r="AM30" s="711">
        <v>464.664198</v>
      </c>
      <c r="AN30" s="711">
        <v>464.664198</v>
      </c>
      <c r="AO30" s="711">
        <v>0</v>
      </c>
      <c r="AP30" s="711">
        <v>0</v>
      </c>
      <c r="AQ30" s="711">
        <v>0</v>
      </c>
      <c r="AR30" s="711">
        <v>0</v>
      </c>
      <c r="AS30" s="711">
        <v>0</v>
      </c>
      <c r="AT30" s="711">
        <v>0</v>
      </c>
      <c r="AU30" s="711">
        <v>0</v>
      </c>
      <c r="AV30" s="711"/>
      <c r="AW30" s="711">
        <v>0</v>
      </c>
      <c r="AX30" s="711">
        <v>0</v>
      </c>
      <c r="AY30" s="711">
        <v>0</v>
      </c>
      <c r="AZ30" s="711">
        <v>43902734.590000004</v>
      </c>
      <c r="BA30" s="711">
        <v>43900082.200000003</v>
      </c>
      <c r="BB30" s="711">
        <v>43900082.200000003</v>
      </c>
      <c r="BC30" s="711">
        <v>43507635.43</v>
      </c>
      <c r="BD30" s="711">
        <v>43507635.43</v>
      </c>
      <c r="BE30" s="711">
        <v>43507635.43</v>
      </c>
      <c r="BF30" s="711">
        <v>41962233.700000003</v>
      </c>
      <c r="BG30" s="711">
        <v>41962233.700000003</v>
      </c>
      <c r="BH30" s="711">
        <v>40321102.049999997</v>
      </c>
      <c r="BI30" s="711">
        <v>33509881.420000006</v>
      </c>
      <c r="BJ30" s="711">
        <v>26297459.879999999</v>
      </c>
      <c r="BK30" s="711">
        <v>25370301.780000001</v>
      </c>
      <c r="BL30" s="711">
        <v>15675912.810000001</v>
      </c>
      <c r="BM30" s="711">
        <v>15663944.890000001</v>
      </c>
      <c r="BN30" s="711">
        <v>15663944.890000001</v>
      </c>
      <c r="BO30" s="711">
        <v>12405526.52</v>
      </c>
      <c r="BP30" s="711">
        <v>1075927.591</v>
      </c>
      <c r="BQ30" s="711">
        <v>1075927.591</v>
      </c>
      <c r="BR30" s="711">
        <v>1075927.591</v>
      </c>
      <c r="BS30" s="711">
        <v>1075927.591</v>
      </c>
      <c r="BT30" s="711">
        <v>0</v>
      </c>
      <c r="BU30" s="711">
        <v>0</v>
      </c>
      <c r="BV30" s="711">
        <v>0</v>
      </c>
      <c r="BW30" s="711">
        <v>0</v>
      </c>
      <c r="BX30" s="711">
        <v>0</v>
      </c>
      <c r="BY30" s="711">
        <v>0</v>
      </c>
      <c r="BZ30" s="711">
        <v>0</v>
      </c>
      <c r="CA30" s="698"/>
    </row>
    <row r="31" spans="2:79" s="686" customFormat="1" ht="10.199999999999999">
      <c r="B31" s="682">
        <v>8</v>
      </c>
      <c r="C31" s="683" t="s">
        <v>210</v>
      </c>
      <c r="D31" s="683" t="s">
        <v>671</v>
      </c>
      <c r="E31" s="683" t="s">
        <v>21</v>
      </c>
      <c r="F31" s="683" t="s">
        <v>660</v>
      </c>
      <c r="G31" s="683" t="s">
        <v>765</v>
      </c>
      <c r="H31" s="683" t="s">
        <v>661</v>
      </c>
      <c r="I31" s="683">
        <v>2014</v>
      </c>
      <c r="J31" s="683" t="s">
        <v>762</v>
      </c>
      <c r="K31" s="683"/>
      <c r="L31" s="683" t="s">
        <v>766</v>
      </c>
      <c r="M31" s="683" t="s">
        <v>677</v>
      </c>
      <c r="N31" s="711">
        <v>3037</v>
      </c>
      <c r="O31" s="711">
        <v>2609.271479</v>
      </c>
      <c r="P31" s="711">
        <v>9552857.3389999997</v>
      </c>
      <c r="Q31" s="683"/>
      <c r="R31" s="711">
        <v>0</v>
      </c>
      <c r="S31" s="711">
        <v>0</v>
      </c>
      <c r="T31" s="711">
        <v>0</v>
      </c>
      <c r="U31" s="711">
        <v>2609.271479</v>
      </c>
      <c r="V31" s="711">
        <v>2556.3339179999998</v>
      </c>
      <c r="W31" s="711">
        <v>2429.3302229999999</v>
      </c>
      <c r="X31" s="711">
        <v>1560.5574200000001</v>
      </c>
      <c r="Y31" s="711">
        <v>1560.5574200000001</v>
      </c>
      <c r="Z31" s="711">
        <v>1560.5574200000001</v>
      </c>
      <c r="AA31" s="711">
        <v>1560.5574200000001</v>
      </c>
      <c r="AB31" s="711">
        <v>1559.9869160000001</v>
      </c>
      <c r="AC31" s="711">
        <v>1559.9869160000001</v>
      </c>
      <c r="AD31" s="711">
        <v>1559.9869160000001</v>
      </c>
      <c r="AE31" s="711">
        <v>1535.60446</v>
      </c>
      <c r="AF31" s="711">
        <v>455.21126479999998</v>
      </c>
      <c r="AG31" s="711">
        <v>9.6343432300000007</v>
      </c>
      <c r="AH31" s="711">
        <v>9.6343432300000007</v>
      </c>
      <c r="AI31" s="711">
        <v>9.6343432300000007</v>
      </c>
      <c r="AJ31" s="711">
        <v>0</v>
      </c>
      <c r="AK31" s="711">
        <v>0</v>
      </c>
      <c r="AL31" s="711">
        <v>0</v>
      </c>
      <c r="AM31" s="711">
        <v>0</v>
      </c>
      <c r="AN31" s="711">
        <v>0</v>
      </c>
      <c r="AO31" s="711">
        <v>0</v>
      </c>
      <c r="AP31" s="711">
        <v>0</v>
      </c>
      <c r="AQ31" s="711">
        <v>0</v>
      </c>
      <c r="AR31" s="711">
        <v>0</v>
      </c>
      <c r="AS31" s="711">
        <v>0</v>
      </c>
      <c r="AT31" s="711">
        <v>0</v>
      </c>
      <c r="AU31" s="711">
        <v>0</v>
      </c>
      <c r="AV31" s="711"/>
      <c r="AW31" s="711">
        <v>0</v>
      </c>
      <c r="AX31" s="711">
        <v>0</v>
      </c>
      <c r="AY31" s="711">
        <v>0</v>
      </c>
      <c r="AZ31" s="711">
        <v>9552857.3389999997</v>
      </c>
      <c r="BA31" s="711">
        <v>9343642.7929999996</v>
      </c>
      <c r="BB31" s="711">
        <v>8837067</v>
      </c>
      <c r="BC31" s="711">
        <v>5978873.4100000001</v>
      </c>
      <c r="BD31" s="711">
        <v>5978873.4100000001</v>
      </c>
      <c r="BE31" s="711">
        <v>5978873.4100000001</v>
      </c>
      <c r="BF31" s="711">
        <v>5978873.4100000001</v>
      </c>
      <c r="BG31" s="711">
        <v>5978303.3119999999</v>
      </c>
      <c r="BH31" s="711">
        <v>5978303.3119999999</v>
      </c>
      <c r="BI31" s="711">
        <v>5978303.3119999999</v>
      </c>
      <c r="BJ31" s="711">
        <v>5753471.8959999997</v>
      </c>
      <c r="BK31" s="711">
        <v>1486042.7709999999</v>
      </c>
      <c r="BL31" s="711">
        <v>9627.4771970000002</v>
      </c>
      <c r="BM31" s="711">
        <v>9627.4771970000002</v>
      </c>
      <c r="BN31" s="711">
        <v>9627.4771970000002</v>
      </c>
      <c r="BO31" s="711">
        <v>0</v>
      </c>
      <c r="BP31" s="711">
        <v>0</v>
      </c>
      <c r="BQ31" s="711">
        <v>0</v>
      </c>
      <c r="BR31" s="711">
        <v>0</v>
      </c>
      <c r="BS31" s="711">
        <v>0</v>
      </c>
      <c r="BT31" s="711">
        <v>0</v>
      </c>
      <c r="BU31" s="711">
        <v>0</v>
      </c>
      <c r="BV31" s="711">
        <v>0</v>
      </c>
      <c r="BW31" s="711">
        <v>0</v>
      </c>
      <c r="BX31" s="711">
        <v>0</v>
      </c>
      <c r="BY31" s="711">
        <v>0</v>
      </c>
      <c r="BZ31" s="711">
        <v>0</v>
      </c>
      <c r="CA31" s="698"/>
    </row>
    <row r="32" spans="2:79" s="686" customFormat="1" ht="10.199999999999999">
      <c r="B32" s="682">
        <v>9</v>
      </c>
      <c r="C32" s="683" t="s">
        <v>210</v>
      </c>
      <c r="D32" s="683" t="s">
        <v>671</v>
      </c>
      <c r="E32" s="683" t="s">
        <v>23</v>
      </c>
      <c r="F32" s="683" t="s">
        <v>660</v>
      </c>
      <c r="G32" s="683" t="s">
        <v>765</v>
      </c>
      <c r="H32" s="683" t="s">
        <v>661</v>
      </c>
      <c r="I32" s="683">
        <v>2014</v>
      </c>
      <c r="J32" s="683" t="s">
        <v>762</v>
      </c>
      <c r="K32" s="683"/>
      <c r="L32" s="683" t="s">
        <v>766</v>
      </c>
      <c r="M32" s="683" t="s">
        <v>688</v>
      </c>
      <c r="N32" s="711">
        <v>1</v>
      </c>
      <c r="O32" s="711">
        <v>57.587547170000001</v>
      </c>
      <c r="P32" s="711">
        <v>109536.53909999999</v>
      </c>
      <c r="Q32" s="683"/>
      <c r="R32" s="711">
        <v>0</v>
      </c>
      <c r="S32" s="711">
        <v>0</v>
      </c>
      <c r="T32" s="711">
        <v>0</v>
      </c>
      <c r="U32" s="711">
        <v>57.587547170000001</v>
      </c>
      <c r="V32" s="711">
        <v>57.587547170000001</v>
      </c>
      <c r="W32" s="711">
        <v>57.587547170000001</v>
      </c>
      <c r="X32" s="711">
        <v>0</v>
      </c>
      <c r="Y32" s="711">
        <v>0</v>
      </c>
      <c r="Z32" s="711">
        <v>0</v>
      </c>
      <c r="AA32" s="711">
        <v>0</v>
      </c>
      <c r="AB32" s="711">
        <v>0</v>
      </c>
      <c r="AC32" s="711">
        <v>0</v>
      </c>
      <c r="AD32" s="711">
        <v>0</v>
      </c>
      <c r="AE32" s="711">
        <v>0</v>
      </c>
      <c r="AF32" s="711">
        <v>0</v>
      </c>
      <c r="AG32" s="711">
        <v>0</v>
      </c>
      <c r="AH32" s="711">
        <v>0</v>
      </c>
      <c r="AI32" s="711">
        <v>0</v>
      </c>
      <c r="AJ32" s="711">
        <v>0</v>
      </c>
      <c r="AK32" s="711">
        <v>0</v>
      </c>
      <c r="AL32" s="711">
        <v>0</v>
      </c>
      <c r="AM32" s="711">
        <v>0</v>
      </c>
      <c r="AN32" s="711">
        <v>0</v>
      </c>
      <c r="AO32" s="711">
        <v>0</v>
      </c>
      <c r="AP32" s="711">
        <v>0</v>
      </c>
      <c r="AQ32" s="711">
        <v>0</v>
      </c>
      <c r="AR32" s="711">
        <v>0</v>
      </c>
      <c r="AS32" s="711">
        <v>0</v>
      </c>
      <c r="AT32" s="711">
        <v>0</v>
      </c>
      <c r="AU32" s="711">
        <v>0</v>
      </c>
      <c r="AV32" s="711"/>
      <c r="AW32" s="711">
        <v>0</v>
      </c>
      <c r="AX32" s="711">
        <v>0</v>
      </c>
      <c r="AY32" s="711">
        <v>0</v>
      </c>
      <c r="AZ32" s="711">
        <v>109536.53909999999</v>
      </c>
      <c r="BA32" s="711">
        <v>109536.53909999999</v>
      </c>
      <c r="BB32" s="711">
        <v>109536.53909999999</v>
      </c>
      <c r="BC32" s="711">
        <v>0</v>
      </c>
      <c r="BD32" s="711">
        <v>0</v>
      </c>
      <c r="BE32" s="711">
        <v>0</v>
      </c>
      <c r="BF32" s="711">
        <v>0</v>
      </c>
      <c r="BG32" s="711">
        <v>0</v>
      </c>
      <c r="BH32" s="711">
        <v>0</v>
      </c>
      <c r="BI32" s="711">
        <v>0</v>
      </c>
      <c r="BJ32" s="711">
        <v>0</v>
      </c>
      <c r="BK32" s="711">
        <v>0</v>
      </c>
      <c r="BL32" s="711">
        <v>0</v>
      </c>
      <c r="BM32" s="711">
        <v>0</v>
      </c>
      <c r="BN32" s="711">
        <v>0</v>
      </c>
      <c r="BO32" s="711">
        <v>0</v>
      </c>
      <c r="BP32" s="711">
        <v>0</v>
      </c>
      <c r="BQ32" s="711">
        <v>0</v>
      </c>
      <c r="BR32" s="711">
        <v>0</v>
      </c>
      <c r="BS32" s="711">
        <v>0</v>
      </c>
      <c r="BT32" s="711">
        <v>0</v>
      </c>
      <c r="BU32" s="711">
        <v>0</v>
      </c>
      <c r="BV32" s="711">
        <v>0</v>
      </c>
      <c r="BW32" s="711">
        <v>0</v>
      </c>
      <c r="BX32" s="711">
        <v>0</v>
      </c>
      <c r="BY32" s="711">
        <v>0</v>
      </c>
      <c r="BZ32" s="711">
        <v>0</v>
      </c>
      <c r="CA32" s="698"/>
    </row>
    <row r="33" spans="1:79" s="686" customFormat="1" ht="10.199999999999999">
      <c r="B33" s="682">
        <v>10</v>
      </c>
      <c r="C33" s="683" t="s">
        <v>210</v>
      </c>
      <c r="D33" s="683" t="s">
        <v>671</v>
      </c>
      <c r="E33" s="683" t="s">
        <v>17</v>
      </c>
      <c r="F33" s="683" t="s">
        <v>660</v>
      </c>
      <c r="G33" s="683" t="s">
        <v>765</v>
      </c>
      <c r="H33" s="683" t="s">
        <v>661</v>
      </c>
      <c r="I33" s="683">
        <v>2014</v>
      </c>
      <c r="J33" s="683" t="s">
        <v>762</v>
      </c>
      <c r="K33" s="683"/>
      <c r="L33" s="683" t="s">
        <v>766</v>
      </c>
      <c r="M33" s="683" t="s">
        <v>663</v>
      </c>
      <c r="N33" s="711">
        <v>17</v>
      </c>
      <c r="O33" s="711">
        <v>2554.5116969999999</v>
      </c>
      <c r="P33" s="711">
        <v>7971153.716</v>
      </c>
      <c r="Q33" s="683"/>
      <c r="R33" s="711">
        <v>0</v>
      </c>
      <c r="S33" s="711">
        <v>0</v>
      </c>
      <c r="T33" s="711">
        <v>0</v>
      </c>
      <c r="U33" s="711">
        <v>2554.5116969999999</v>
      </c>
      <c r="V33" s="711">
        <v>2554.5116969999999</v>
      </c>
      <c r="W33" s="711">
        <v>2554.5116969999999</v>
      </c>
      <c r="X33" s="711">
        <v>2554.5116969999999</v>
      </c>
      <c r="Y33" s="711">
        <v>2554.5116969999999</v>
      </c>
      <c r="Z33" s="711">
        <v>2554.5116969999999</v>
      </c>
      <c r="AA33" s="711">
        <v>2554.5116969999999</v>
      </c>
      <c r="AB33" s="711">
        <v>2554.5116969999999</v>
      </c>
      <c r="AC33" s="711">
        <v>2554.5116969999999</v>
      </c>
      <c r="AD33" s="711">
        <v>2554.5116969999999</v>
      </c>
      <c r="AE33" s="711">
        <v>2554.5116969999999</v>
      </c>
      <c r="AF33" s="711">
        <v>2543.6785850000001</v>
      </c>
      <c r="AG33" s="711">
        <v>2542.37131</v>
      </c>
      <c r="AH33" s="711">
        <v>2542.37131</v>
      </c>
      <c r="AI33" s="711">
        <v>2516.774105</v>
      </c>
      <c r="AJ33" s="711">
        <v>11.020737649999999</v>
      </c>
      <c r="AK33" s="711">
        <v>11.020737649999999</v>
      </c>
      <c r="AL33" s="711">
        <v>0</v>
      </c>
      <c r="AM33" s="711">
        <v>0</v>
      </c>
      <c r="AN33" s="711">
        <v>0</v>
      </c>
      <c r="AO33" s="711">
        <v>0</v>
      </c>
      <c r="AP33" s="711">
        <v>0</v>
      </c>
      <c r="AQ33" s="711">
        <v>0</v>
      </c>
      <c r="AR33" s="711">
        <v>0</v>
      </c>
      <c r="AS33" s="711">
        <v>0</v>
      </c>
      <c r="AT33" s="711">
        <v>0</v>
      </c>
      <c r="AU33" s="711">
        <v>0</v>
      </c>
      <c r="AV33" s="711"/>
      <c r="AW33" s="711">
        <v>0</v>
      </c>
      <c r="AX33" s="711">
        <v>0</v>
      </c>
      <c r="AY33" s="711">
        <v>0</v>
      </c>
      <c r="AZ33" s="711">
        <v>7971153.716</v>
      </c>
      <c r="BA33" s="711">
        <v>7971153.716</v>
      </c>
      <c r="BB33" s="711">
        <v>7971153.716</v>
      </c>
      <c r="BC33" s="711">
        <v>7971153.716</v>
      </c>
      <c r="BD33" s="711">
        <v>7971153.716</v>
      </c>
      <c r="BE33" s="711">
        <v>7971153.716</v>
      </c>
      <c r="BF33" s="711">
        <v>7971153.716</v>
      </c>
      <c r="BG33" s="711">
        <v>7971153.716</v>
      </c>
      <c r="BH33" s="711">
        <v>7971153.716</v>
      </c>
      <c r="BI33" s="711">
        <v>7971153.716</v>
      </c>
      <c r="BJ33" s="711">
        <v>7971153.716</v>
      </c>
      <c r="BK33" s="711">
        <v>7952310.9560000002</v>
      </c>
      <c r="BL33" s="711">
        <v>7947990.1560000004</v>
      </c>
      <c r="BM33" s="711">
        <v>7947990.1560000004</v>
      </c>
      <c r="BN33" s="711">
        <v>7736654.7199999997</v>
      </c>
      <c r="BO33" s="711">
        <v>83791.8</v>
      </c>
      <c r="BP33" s="711">
        <v>83791.8</v>
      </c>
      <c r="BQ33" s="711">
        <v>0</v>
      </c>
      <c r="BR33" s="711">
        <v>0</v>
      </c>
      <c r="BS33" s="711">
        <v>0</v>
      </c>
      <c r="BT33" s="711">
        <v>0</v>
      </c>
      <c r="BU33" s="711">
        <v>0</v>
      </c>
      <c r="BV33" s="711">
        <v>0</v>
      </c>
      <c r="BW33" s="711">
        <v>0</v>
      </c>
      <c r="BX33" s="711">
        <v>0</v>
      </c>
      <c r="BY33" s="711">
        <v>0</v>
      </c>
      <c r="BZ33" s="711">
        <v>0</v>
      </c>
      <c r="CA33" s="698"/>
    </row>
    <row r="34" spans="1:79" s="686" customFormat="1" ht="10.199999999999999">
      <c r="B34" s="682">
        <v>11</v>
      </c>
      <c r="C34" s="683" t="s">
        <v>210</v>
      </c>
      <c r="D34" s="683" t="s">
        <v>671</v>
      </c>
      <c r="E34" s="683" t="s">
        <v>20</v>
      </c>
      <c r="F34" s="683" t="s">
        <v>660</v>
      </c>
      <c r="G34" s="683" t="s">
        <v>765</v>
      </c>
      <c r="H34" s="683" t="s">
        <v>661</v>
      </c>
      <c r="I34" s="683">
        <v>2014</v>
      </c>
      <c r="J34" s="683" t="s">
        <v>762</v>
      </c>
      <c r="K34" s="683"/>
      <c r="L34" s="683" t="s">
        <v>766</v>
      </c>
      <c r="M34" s="683" t="s">
        <v>772</v>
      </c>
      <c r="N34" s="711">
        <v>30</v>
      </c>
      <c r="O34" s="711">
        <v>401.00791550000002</v>
      </c>
      <c r="P34" s="711">
        <v>1958207.102</v>
      </c>
      <c r="Q34" s="683"/>
      <c r="R34" s="711">
        <v>0</v>
      </c>
      <c r="S34" s="711">
        <v>0</v>
      </c>
      <c r="T34" s="711">
        <v>0</v>
      </c>
      <c r="U34" s="711">
        <v>401.00791550000002</v>
      </c>
      <c r="V34" s="711">
        <v>401.00791550000002</v>
      </c>
      <c r="W34" s="711">
        <v>401.00791550000002</v>
      </c>
      <c r="X34" s="711">
        <v>401.00791550000002</v>
      </c>
      <c r="Y34" s="711">
        <v>0</v>
      </c>
      <c r="Z34" s="711">
        <v>0</v>
      </c>
      <c r="AA34" s="711">
        <v>0</v>
      </c>
      <c r="AB34" s="711">
        <v>0</v>
      </c>
      <c r="AC34" s="711">
        <v>0</v>
      </c>
      <c r="AD34" s="711">
        <v>0</v>
      </c>
      <c r="AE34" s="711">
        <v>0</v>
      </c>
      <c r="AF34" s="711">
        <v>0</v>
      </c>
      <c r="AG34" s="711">
        <v>0</v>
      </c>
      <c r="AH34" s="711">
        <v>0</v>
      </c>
      <c r="AI34" s="711">
        <v>0</v>
      </c>
      <c r="AJ34" s="711">
        <v>0</v>
      </c>
      <c r="AK34" s="711">
        <v>0</v>
      </c>
      <c r="AL34" s="711">
        <v>0</v>
      </c>
      <c r="AM34" s="711">
        <v>0</v>
      </c>
      <c r="AN34" s="711">
        <v>0</v>
      </c>
      <c r="AO34" s="711">
        <v>0</v>
      </c>
      <c r="AP34" s="711">
        <v>0</v>
      </c>
      <c r="AQ34" s="711">
        <v>0</v>
      </c>
      <c r="AR34" s="711">
        <v>0</v>
      </c>
      <c r="AS34" s="711">
        <v>0</v>
      </c>
      <c r="AT34" s="711">
        <v>0</v>
      </c>
      <c r="AU34" s="711">
        <v>0</v>
      </c>
      <c r="AV34" s="711"/>
      <c r="AW34" s="711">
        <v>0</v>
      </c>
      <c r="AX34" s="711">
        <v>0</v>
      </c>
      <c r="AY34" s="711">
        <v>0</v>
      </c>
      <c r="AZ34" s="711">
        <v>1958207.102</v>
      </c>
      <c r="BA34" s="711">
        <v>1958207.102</v>
      </c>
      <c r="BB34" s="711">
        <v>1958207.102</v>
      </c>
      <c r="BC34" s="711">
        <v>1958207.102</v>
      </c>
      <c r="BD34" s="711">
        <v>0</v>
      </c>
      <c r="BE34" s="711">
        <v>0</v>
      </c>
      <c r="BF34" s="711">
        <v>0</v>
      </c>
      <c r="BG34" s="711">
        <v>0</v>
      </c>
      <c r="BH34" s="711">
        <v>0</v>
      </c>
      <c r="BI34" s="711">
        <v>0</v>
      </c>
      <c r="BJ34" s="711">
        <v>0</v>
      </c>
      <c r="BK34" s="711">
        <v>0</v>
      </c>
      <c r="BL34" s="711">
        <v>0</v>
      </c>
      <c r="BM34" s="711">
        <v>0</v>
      </c>
      <c r="BN34" s="711">
        <v>0</v>
      </c>
      <c r="BO34" s="711">
        <v>0</v>
      </c>
      <c r="BP34" s="711">
        <v>0</v>
      </c>
      <c r="BQ34" s="711">
        <v>0</v>
      </c>
      <c r="BR34" s="711">
        <v>0</v>
      </c>
      <c r="BS34" s="711">
        <v>0</v>
      </c>
      <c r="BT34" s="711">
        <v>0</v>
      </c>
      <c r="BU34" s="711">
        <v>0</v>
      </c>
      <c r="BV34" s="711">
        <v>0</v>
      </c>
      <c r="BW34" s="711">
        <v>0</v>
      </c>
      <c r="BX34" s="711">
        <v>0</v>
      </c>
      <c r="BY34" s="711">
        <v>0</v>
      </c>
      <c r="BZ34" s="711">
        <v>0</v>
      </c>
      <c r="CA34" s="698"/>
    </row>
    <row r="35" spans="1:79" s="686" customFormat="1" ht="10.199999999999999">
      <c r="B35" s="682">
        <v>12</v>
      </c>
      <c r="C35" s="683" t="s">
        <v>658</v>
      </c>
      <c r="D35" s="683" t="s">
        <v>680</v>
      </c>
      <c r="E35" s="683" t="s">
        <v>773</v>
      </c>
      <c r="F35" s="683" t="s">
        <v>660</v>
      </c>
      <c r="G35" s="683" t="s">
        <v>680</v>
      </c>
      <c r="H35" s="683" t="s">
        <v>661</v>
      </c>
      <c r="I35" s="683">
        <v>2014</v>
      </c>
      <c r="J35" s="683" t="s">
        <v>762</v>
      </c>
      <c r="K35" s="683"/>
      <c r="L35" s="683" t="s">
        <v>766</v>
      </c>
      <c r="M35" s="683" t="s">
        <v>663</v>
      </c>
      <c r="N35" s="711">
        <v>35</v>
      </c>
      <c r="O35" s="711">
        <v>221.45735429999999</v>
      </c>
      <c r="P35" s="711">
        <v>1185180.9580000001</v>
      </c>
      <c r="Q35" s="683"/>
      <c r="R35" s="711">
        <v>0</v>
      </c>
      <c r="S35" s="711">
        <v>0</v>
      </c>
      <c r="T35" s="711">
        <v>0</v>
      </c>
      <c r="U35" s="711">
        <v>221.45735429999999</v>
      </c>
      <c r="V35" s="711">
        <v>205.0773543</v>
      </c>
      <c r="W35" s="711">
        <v>205.0773543</v>
      </c>
      <c r="X35" s="711">
        <v>205.0773543</v>
      </c>
      <c r="Y35" s="711">
        <v>205.0773543</v>
      </c>
      <c r="Z35" s="711">
        <v>205.0773543</v>
      </c>
      <c r="AA35" s="711">
        <v>205.0773543</v>
      </c>
      <c r="AB35" s="711">
        <v>205.0773543</v>
      </c>
      <c r="AC35" s="711">
        <v>205.0773543</v>
      </c>
      <c r="AD35" s="711">
        <v>205.0773543</v>
      </c>
      <c r="AE35" s="711">
        <v>130.7612943</v>
      </c>
      <c r="AF35" s="711">
        <v>67.166108099999988</v>
      </c>
      <c r="AG35" s="711">
        <v>65.061278099999996</v>
      </c>
      <c r="AH35" s="711">
        <v>65.061278099999996</v>
      </c>
      <c r="AI35" s="711">
        <v>59.328278099999999</v>
      </c>
      <c r="AJ35" s="711">
        <v>47.968829999999997</v>
      </c>
      <c r="AK35" s="711">
        <v>47.968829999999997</v>
      </c>
      <c r="AL35" s="711">
        <v>47.968829999999997</v>
      </c>
      <c r="AM35" s="711">
        <v>47.968829999999997</v>
      </c>
      <c r="AN35" s="711">
        <v>47.968829999999997</v>
      </c>
      <c r="AO35" s="711">
        <v>0</v>
      </c>
      <c r="AP35" s="711">
        <v>0</v>
      </c>
      <c r="AQ35" s="711">
        <v>0</v>
      </c>
      <c r="AR35" s="711">
        <v>0</v>
      </c>
      <c r="AS35" s="711">
        <v>0</v>
      </c>
      <c r="AT35" s="711">
        <v>0</v>
      </c>
      <c r="AU35" s="711">
        <v>0</v>
      </c>
      <c r="AV35" s="711"/>
      <c r="AW35" s="711">
        <v>0</v>
      </c>
      <c r="AX35" s="711">
        <v>0</v>
      </c>
      <c r="AY35" s="711">
        <v>0</v>
      </c>
      <c r="AZ35" s="711">
        <v>1185180.9580000001</v>
      </c>
      <c r="BA35" s="711">
        <v>1185180.9580000001</v>
      </c>
      <c r="BB35" s="711">
        <v>1185180.9580000001</v>
      </c>
      <c r="BC35" s="711">
        <v>1185180.9580000001</v>
      </c>
      <c r="BD35" s="711">
        <v>1185180.9580000001</v>
      </c>
      <c r="BE35" s="711">
        <v>1185180.9580000001</v>
      </c>
      <c r="BF35" s="711">
        <v>1185180.9580000001</v>
      </c>
      <c r="BG35" s="711">
        <v>1185180.9580000001</v>
      </c>
      <c r="BH35" s="711">
        <v>1185180.9580000001</v>
      </c>
      <c r="BI35" s="711">
        <v>1185180.9580000001</v>
      </c>
      <c r="BJ35" s="711">
        <v>816247.77410000004</v>
      </c>
      <c r="BK35" s="711">
        <v>393385.24799999996</v>
      </c>
      <c r="BL35" s="711">
        <v>322485.408</v>
      </c>
      <c r="BM35" s="711">
        <v>322485.408</v>
      </c>
      <c r="BN35" s="711">
        <v>309525.408</v>
      </c>
      <c r="BO35" s="711">
        <v>295779.16800000001</v>
      </c>
      <c r="BP35" s="711">
        <v>295779.16800000001</v>
      </c>
      <c r="BQ35" s="711">
        <v>295779.16800000001</v>
      </c>
      <c r="BR35" s="711">
        <v>295779.16800000001</v>
      </c>
      <c r="BS35" s="711">
        <v>295779.16800000001</v>
      </c>
      <c r="BT35" s="711">
        <v>0</v>
      </c>
      <c r="BU35" s="711">
        <v>0</v>
      </c>
      <c r="BV35" s="711">
        <v>0</v>
      </c>
      <c r="BW35" s="711">
        <v>0</v>
      </c>
      <c r="BX35" s="711">
        <v>0</v>
      </c>
      <c r="BY35" s="711">
        <v>0</v>
      </c>
      <c r="BZ35" s="711">
        <v>0</v>
      </c>
      <c r="CA35" s="698"/>
    </row>
    <row r="36" spans="1:79" s="686" customFormat="1" ht="10.199999999999999">
      <c r="B36" s="682">
        <v>13</v>
      </c>
      <c r="C36" s="683"/>
      <c r="D36" s="683"/>
      <c r="E36" s="683"/>
      <c r="F36" s="683"/>
      <c r="G36" s="683"/>
      <c r="H36" s="683"/>
      <c r="I36" s="683"/>
      <c r="J36" s="683"/>
      <c r="K36" s="683"/>
      <c r="L36" s="683"/>
      <c r="M36" s="683"/>
      <c r="N36" s="683"/>
      <c r="O36" s="683"/>
      <c r="P36" s="683"/>
      <c r="Q36" s="683"/>
      <c r="R36" s="711"/>
      <c r="S36" s="711"/>
      <c r="T36" s="711"/>
      <c r="U36" s="711"/>
      <c r="V36" s="711"/>
      <c r="W36" s="711"/>
      <c r="X36" s="711"/>
      <c r="Y36" s="711"/>
      <c r="Z36" s="711"/>
      <c r="AA36" s="711"/>
      <c r="AB36" s="711"/>
      <c r="AC36" s="711"/>
      <c r="AD36" s="711"/>
      <c r="AE36" s="711"/>
      <c r="AF36" s="711"/>
      <c r="AG36" s="711"/>
      <c r="AH36" s="711"/>
      <c r="AI36" s="711"/>
      <c r="AJ36" s="711"/>
      <c r="AK36" s="711"/>
      <c r="AL36" s="711"/>
      <c r="AM36" s="711"/>
      <c r="AN36" s="711"/>
      <c r="AO36" s="711"/>
      <c r="AP36" s="711"/>
      <c r="AQ36" s="711"/>
      <c r="AR36" s="711"/>
      <c r="AS36" s="711"/>
      <c r="AT36" s="711"/>
      <c r="AU36" s="711"/>
      <c r="AV36" s="711"/>
      <c r="AW36" s="711"/>
      <c r="AX36" s="711"/>
      <c r="AY36" s="711"/>
      <c r="AZ36" s="711"/>
      <c r="BA36" s="711"/>
      <c r="BB36" s="711"/>
      <c r="BC36" s="711"/>
      <c r="BD36" s="711"/>
      <c r="BE36" s="711"/>
      <c r="BF36" s="711"/>
      <c r="BG36" s="711"/>
      <c r="BH36" s="711"/>
      <c r="BI36" s="711"/>
      <c r="BJ36" s="711"/>
      <c r="BK36" s="711"/>
      <c r="BL36" s="711"/>
      <c r="BM36" s="711"/>
      <c r="BN36" s="711"/>
      <c r="BO36" s="711"/>
      <c r="BP36" s="711"/>
      <c r="BQ36" s="711"/>
      <c r="BR36" s="711"/>
      <c r="BS36" s="711"/>
      <c r="BT36" s="711"/>
      <c r="BU36" s="711"/>
      <c r="BV36" s="711"/>
      <c r="BW36" s="711"/>
      <c r="BX36" s="711"/>
      <c r="BY36" s="711"/>
      <c r="BZ36" s="712"/>
      <c r="CA36" s="698"/>
    </row>
    <row r="37" spans="1:79" s="686" customFormat="1" ht="10.199999999999999">
      <c r="B37" s="682">
        <v>14</v>
      </c>
      <c r="C37" s="683" t="s">
        <v>210</v>
      </c>
      <c r="D37" s="683" t="s">
        <v>686</v>
      </c>
      <c r="E37" s="683" t="s">
        <v>14</v>
      </c>
      <c r="F37" s="683" t="s">
        <v>660</v>
      </c>
      <c r="G37" s="683" t="s">
        <v>29</v>
      </c>
      <c r="H37" s="683" t="s">
        <v>661</v>
      </c>
      <c r="I37" s="683">
        <v>2014</v>
      </c>
      <c r="J37" s="683" t="s">
        <v>762</v>
      </c>
      <c r="K37" s="683"/>
      <c r="L37" s="683" t="s">
        <v>766</v>
      </c>
      <c r="M37" s="683" t="s">
        <v>771</v>
      </c>
      <c r="N37" s="711">
        <v>725</v>
      </c>
      <c r="O37" s="711">
        <v>34.278555249999997</v>
      </c>
      <c r="P37" s="711">
        <v>866119.57209999999</v>
      </c>
      <c r="Q37" s="683"/>
      <c r="R37" s="711">
        <v>0</v>
      </c>
      <c r="S37" s="711">
        <v>0</v>
      </c>
      <c r="T37" s="711">
        <v>0</v>
      </c>
      <c r="U37" s="711">
        <v>34.344767910000002</v>
      </c>
      <c r="V37" s="711">
        <v>34.278555249999997</v>
      </c>
      <c r="W37" s="711">
        <v>31.873392580000001</v>
      </c>
      <c r="X37" s="711">
        <v>30.935661840000002</v>
      </c>
      <c r="Y37" s="711">
        <v>29.94297735</v>
      </c>
      <c r="Z37" s="711">
        <v>29.94297735</v>
      </c>
      <c r="AA37" s="711">
        <v>29.483831590000001</v>
      </c>
      <c r="AB37" s="711">
        <v>29.483831590000001</v>
      </c>
      <c r="AC37" s="711">
        <v>19.230608700000001</v>
      </c>
      <c r="AD37" s="711">
        <v>18.804508680000001</v>
      </c>
      <c r="AE37" s="711">
        <v>17.354482569999998</v>
      </c>
      <c r="AF37" s="711">
        <v>17.354482569999998</v>
      </c>
      <c r="AG37" s="711">
        <v>14.711531620000001</v>
      </c>
      <c r="AH37" s="711">
        <v>14.711531620000001</v>
      </c>
      <c r="AI37" s="711">
        <v>3.8327319869999998</v>
      </c>
      <c r="AJ37" s="711">
        <v>3.68136324</v>
      </c>
      <c r="AK37" s="711">
        <v>3.68136324</v>
      </c>
      <c r="AL37" s="711">
        <v>3.68136324</v>
      </c>
      <c r="AM37" s="711">
        <v>3.68136324</v>
      </c>
      <c r="AN37" s="711">
        <v>3.68136324</v>
      </c>
      <c r="AO37" s="711">
        <v>2.0616000290000001</v>
      </c>
      <c r="AP37" s="711">
        <v>0</v>
      </c>
      <c r="AQ37" s="711">
        <v>0</v>
      </c>
      <c r="AR37" s="711">
        <v>0</v>
      </c>
      <c r="AS37" s="711">
        <v>0</v>
      </c>
      <c r="AT37" s="711">
        <v>0</v>
      </c>
      <c r="AU37" s="711">
        <v>0</v>
      </c>
      <c r="AV37" s="711"/>
      <c r="AW37" s="711">
        <v>0</v>
      </c>
      <c r="AX37" s="711">
        <v>0</v>
      </c>
      <c r="AY37" s="711">
        <v>0</v>
      </c>
      <c r="AZ37" s="711">
        <v>433704.48940000002</v>
      </c>
      <c r="BA37" s="711">
        <v>432415.08490000002</v>
      </c>
      <c r="BB37" s="711">
        <v>386153.50380000001</v>
      </c>
      <c r="BC37" s="711">
        <v>368180.33399999997</v>
      </c>
      <c r="BD37" s="711">
        <v>343591.57209999999</v>
      </c>
      <c r="BE37" s="711">
        <v>343591.57209999999</v>
      </c>
      <c r="BF37" s="711">
        <v>334783.46980000002</v>
      </c>
      <c r="BG37" s="711">
        <v>329674.17869999999</v>
      </c>
      <c r="BH37" s="711">
        <v>132538.97709999999</v>
      </c>
      <c r="BI37" s="711">
        <v>132140.97709999999</v>
      </c>
      <c r="BJ37" s="711">
        <v>118773.95970000001</v>
      </c>
      <c r="BK37" s="711">
        <v>118773.95970000001</v>
      </c>
      <c r="BL37" s="711">
        <v>109986.3515</v>
      </c>
      <c r="BM37" s="711">
        <v>109986.3515</v>
      </c>
      <c r="BN37" s="711">
        <v>20541.351500000001</v>
      </c>
      <c r="BO37" s="711">
        <v>19290.914000000001</v>
      </c>
      <c r="BP37" s="711">
        <v>19290.914000000001</v>
      </c>
      <c r="BQ37" s="711">
        <v>19290.914000000001</v>
      </c>
      <c r="BR37" s="711">
        <v>19290.914000000001</v>
      </c>
      <c r="BS37" s="711">
        <v>19290.914000000001</v>
      </c>
      <c r="BT37" s="711">
        <v>15192</v>
      </c>
      <c r="BU37" s="711">
        <v>0</v>
      </c>
      <c r="BV37" s="711">
        <v>0</v>
      </c>
      <c r="BW37" s="711">
        <v>0</v>
      </c>
      <c r="BX37" s="711">
        <v>0</v>
      </c>
      <c r="BY37" s="711">
        <v>0</v>
      </c>
      <c r="BZ37" s="711">
        <v>0</v>
      </c>
      <c r="CA37" s="698"/>
    </row>
    <row r="38" spans="1:79" s="686" customFormat="1" ht="10.199999999999999">
      <c r="B38" s="682">
        <v>15</v>
      </c>
      <c r="C38" s="683" t="s">
        <v>210</v>
      </c>
      <c r="D38" s="683" t="s">
        <v>504</v>
      </c>
      <c r="E38" s="683" t="s">
        <v>507</v>
      </c>
      <c r="F38" s="683" t="s">
        <v>660</v>
      </c>
      <c r="G38" s="683" t="s">
        <v>765</v>
      </c>
      <c r="H38" s="683" t="s">
        <v>661</v>
      </c>
      <c r="I38" s="683">
        <v>2014</v>
      </c>
      <c r="J38" s="683" t="s">
        <v>762</v>
      </c>
      <c r="K38" s="683"/>
      <c r="L38" s="683" t="s">
        <v>766</v>
      </c>
      <c r="M38" s="683" t="s">
        <v>766</v>
      </c>
      <c r="N38" s="711">
        <v>2</v>
      </c>
      <c r="O38" s="683">
        <v>0</v>
      </c>
      <c r="P38" s="711">
        <v>0</v>
      </c>
      <c r="Q38" s="683"/>
      <c r="R38" s="711">
        <v>0</v>
      </c>
      <c r="S38" s="711">
        <v>0</v>
      </c>
      <c r="T38" s="711">
        <v>0</v>
      </c>
      <c r="U38" s="711">
        <v>144.33096</v>
      </c>
      <c r="V38" s="711">
        <v>0</v>
      </c>
      <c r="W38" s="711">
        <v>0</v>
      </c>
      <c r="X38" s="711">
        <v>0</v>
      </c>
      <c r="Y38" s="711">
        <v>0</v>
      </c>
      <c r="Z38" s="711">
        <v>0</v>
      </c>
      <c r="AA38" s="711">
        <v>0</v>
      </c>
      <c r="AB38" s="711">
        <v>0</v>
      </c>
      <c r="AC38" s="711">
        <v>0</v>
      </c>
      <c r="AD38" s="711">
        <v>0</v>
      </c>
      <c r="AE38" s="711">
        <v>0</v>
      </c>
      <c r="AF38" s="711">
        <v>0</v>
      </c>
      <c r="AG38" s="711">
        <v>0</v>
      </c>
      <c r="AH38" s="711">
        <v>0</v>
      </c>
      <c r="AI38" s="711">
        <v>0</v>
      </c>
      <c r="AJ38" s="711">
        <v>0</v>
      </c>
      <c r="AK38" s="711">
        <v>0</v>
      </c>
      <c r="AL38" s="711">
        <v>0</v>
      </c>
      <c r="AM38" s="711">
        <v>0</v>
      </c>
      <c r="AN38" s="711">
        <v>0</v>
      </c>
      <c r="AO38" s="711">
        <v>0</v>
      </c>
      <c r="AP38" s="711">
        <v>0</v>
      </c>
      <c r="AQ38" s="711">
        <v>0</v>
      </c>
      <c r="AR38" s="711">
        <v>0</v>
      </c>
      <c r="AS38" s="711">
        <v>0</v>
      </c>
      <c r="AT38" s="711">
        <v>0</v>
      </c>
      <c r="AU38" s="711">
        <v>0</v>
      </c>
      <c r="AV38" s="711"/>
      <c r="AW38" s="711">
        <v>0</v>
      </c>
      <c r="AX38" s="711">
        <v>0</v>
      </c>
      <c r="AY38" s="711">
        <v>0</v>
      </c>
      <c r="AZ38" s="711">
        <v>771514.29480000003</v>
      </c>
      <c r="BA38" s="711">
        <v>0</v>
      </c>
      <c r="BB38" s="711">
        <v>0</v>
      </c>
      <c r="BC38" s="711">
        <v>0</v>
      </c>
      <c r="BD38" s="711">
        <v>0</v>
      </c>
      <c r="BE38" s="711">
        <v>0</v>
      </c>
      <c r="BF38" s="711">
        <v>0</v>
      </c>
      <c r="BG38" s="711">
        <v>0</v>
      </c>
      <c r="BH38" s="711">
        <v>0</v>
      </c>
      <c r="BI38" s="711">
        <v>0</v>
      </c>
      <c r="BJ38" s="711">
        <v>0</v>
      </c>
      <c r="BK38" s="711">
        <v>0</v>
      </c>
      <c r="BL38" s="711">
        <v>0</v>
      </c>
      <c r="BM38" s="711">
        <v>0</v>
      </c>
      <c r="BN38" s="711">
        <v>0</v>
      </c>
      <c r="BO38" s="711">
        <v>0</v>
      </c>
      <c r="BP38" s="711">
        <v>0</v>
      </c>
      <c r="BQ38" s="711">
        <v>0</v>
      </c>
      <c r="BR38" s="711">
        <v>0</v>
      </c>
      <c r="BS38" s="711">
        <v>0</v>
      </c>
      <c r="BT38" s="711">
        <v>0</v>
      </c>
      <c r="BU38" s="711">
        <v>0</v>
      </c>
      <c r="BV38" s="711">
        <v>0</v>
      </c>
      <c r="BW38" s="711">
        <v>0</v>
      </c>
      <c r="BX38" s="711">
        <v>0</v>
      </c>
      <c r="BY38" s="711">
        <v>0</v>
      </c>
      <c r="BZ38" s="711">
        <v>0</v>
      </c>
      <c r="CA38" s="698"/>
    </row>
    <row r="39" spans="1:79" s="686" customFormat="1" ht="10.199999999999999">
      <c r="B39" s="682">
        <v>16</v>
      </c>
      <c r="C39" s="683" t="s">
        <v>210</v>
      </c>
      <c r="D39" s="683" t="s">
        <v>774</v>
      </c>
      <c r="E39" s="683" t="s">
        <v>775</v>
      </c>
      <c r="F39" s="683" t="s">
        <v>660</v>
      </c>
      <c r="G39" s="683" t="s">
        <v>504</v>
      </c>
      <c r="H39" s="683" t="s">
        <v>661</v>
      </c>
      <c r="I39" s="683">
        <v>2014</v>
      </c>
      <c r="J39" s="683" t="s">
        <v>762</v>
      </c>
      <c r="K39" s="683"/>
      <c r="L39" s="683" t="s">
        <v>766</v>
      </c>
      <c r="M39" s="683" t="s">
        <v>677</v>
      </c>
      <c r="N39" s="711">
        <v>3</v>
      </c>
      <c r="O39" s="711">
        <v>241.65</v>
      </c>
      <c r="P39" s="711">
        <v>1373950.06</v>
      </c>
      <c r="Q39" s="683"/>
      <c r="R39" s="711">
        <v>0</v>
      </c>
      <c r="S39" s="711">
        <v>0</v>
      </c>
      <c r="T39" s="711">
        <v>0</v>
      </c>
      <c r="U39" s="711">
        <v>241.65</v>
      </c>
      <c r="V39" s="711">
        <v>241.65</v>
      </c>
      <c r="W39" s="711">
        <v>241.65</v>
      </c>
      <c r="X39" s="711">
        <v>241.65</v>
      </c>
      <c r="Y39" s="711">
        <v>241.65</v>
      </c>
      <c r="Z39" s="711">
        <v>13.59</v>
      </c>
      <c r="AA39" s="711">
        <v>13.59</v>
      </c>
      <c r="AB39" s="711">
        <v>13.59</v>
      </c>
      <c r="AC39" s="711">
        <v>13.59</v>
      </c>
      <c r="AD39" s="711">
        <v>13.59</v>
      </c>
      <c r="AE39" s="711">
        <v>13.59</v>
      </c>
      <c r="AF39" s="711">
        <v>13.59</v>
      </c>
      <c r="AG39" s="711">
        <v>13.59</v>
      </c>
      <c r="AH39" s="711">
        <v>13.59</v>
      </c>
      <c r="AI39" s="711">
        <v>13.59</v>
      </c>
      <c r="AJ39" s="711">
        <v>0</v>
      </c>
      <c r="AK39" s="711">
        <v>0</v>
      </c>
      <c r="AL39" s="711">
        <v>0</v>
      </c>
      <c r="AM39" s="711">
        <v>0</v>
      </c>
      <c r="AN39" s="711">
        <v>0</v>
      </c>
      <c r="AO39" s="711">
        <v>0</v>
      </c>
      <c r="AP39" s="711">
        <v>0</v>
      </c>
      <c r="AQ39" s="711">
        <v>0</v>
      </c>
      <c r="AR39" s="711">
        <v>0</v>
      </c>
      <c r="AS39" s="711">
        <v>0</v>
      </c>
      <c r="AT39" s="711">
        <v>0</v>
      </c>
      <c r="AU39" s="711">
        <v>0</v>
      </c>
      <c r="AV39" s="711"/>
      <c r="AW39" s="711">
        <v>0</v>
      </c>
      <c r="AX39" s="711">
        <v>0</v>
      </c>
      <c r="AY39" s="711">
        <v>0</v>
      </c>
      <c r="AZ39" s="711">
        <v>1373950.06</v>
      </c>
      <c r="BA39" s="711">
        <v>1373950.06</v>
      </c>
      <c r="BB39" s="711">
        <v>1373950.06</v>
      </c>
      <c r="BC39" s="711">
        <v>1373950.06</v>
      </c>
      <c r="BD39" s="711">
        <v>1373950.06</v>
      </c>
      <c r="BE39" s="711">
        <v>119229.6</v>
      </c>
      <c r="BF39" s="711">
        <v>119229.6</v>
      </c>
      <c r="BG39" s="711">
        <v>119229.6</v>
      </c>
      <c r="BH39" s="711">
        <v>119229.6</v>
      </c>
      <c r="BI39" s="711">
        <v>119229.6</v>
      </c>
      <c r="BJ39" s="711">
        <v>119229.6</v>
      </c>
      <c r="BK39" s="711">
        <v>119229.6</v>
      </c>
      <c r="BL39" s="711">
        <v>119229.6</v>
      </c>
      <c r="BM39" s="711">
        <v>119229.6</v>
      </c>
      <c r="BN39" s="711">
        <v>119229.6</v>
      </c>
      <c r="BO39" s="711">
        <v>0</v>
      </c>
      <c r="BP39" s="711">
        <v>0</v>
      </c>
      <c r="BQ39" s="711">
        <v>0</v>
      </c>
      <c r="BR39" s="711">
        <v>0</v>
      </c>
      <c r="BS39" s="711">
        <v>0</v>
      </c>
      <c r="BT39" s="711">
        <v>0</v>
      </c>
      <c r="BU39" s="711">
        <v>0</v>
      </c>
      <c r="BV39" s="711">
        <v>0</v>
      </c>
      <c r="BW39" s="711">
        <v>0</v>
      </c>
      <c r="BX39" s="711">
        <v>0</v>
      </c>
      <c r="BY39" s="711">
        <v>0</v>
      </c>
      <c r="BZ39" s="711">
        <v>0</v>
      </c>
      <c r="CA39" s="698"/>
    </row>
    <row r="40" spans="1:79" s="686" customFormat="1" ht="10.199999999999999">
      <c r="B40" s="682">
        <v>17</v>
      </c>
      <c r="C40" s="683" t="s">
        <v>210</v>
      </c>
      <c r="D40" s="683" t="s">
        <v>504</v>
      </c>
      <c r="E40" s="683" t="s">
        <v>776</v>
      </c>
      <c r="F40" s="683" t="s">
        <v>660</v>
      </c>
      <c r="G40" s="683" t="s">
        <v>504</v>
      </c>
      <c r="H40" s="683" t="s">
        <v>667</v>
      </c>
      <c r="I40" s="683">
        <v>2014</v>
      </c>
      <c r="J40" s="683" t="s">
        <v>762</v>
      </c>
      <c r="K40" s="683"/>
      <c r="L40" s="683" t="s">
        <v>766</v>
      </c>
      <c r="M40" s="683" t="s">
        <v>766</v>
      </c>
      <c r="N40" s="711">
        <v>0</v>
      </c>
      <c r="O40" s="711">
        <v>3937.3236659999998</v>
      </c>
      <c r="P40" s="711">
        <v>0</v>
      </c>
      <c r="Q40" s="683"/>
      <c r="R40" s="711">
        <v>0</v>
      </c>
      <c r="S40" s="711">
        <v>0</v>
      </c>
      <c r="T40" s="711">
        <v>0</v>
      </c>
      <c r="U40" s="711">
        <v>3937.3236659999998</v>
      </c>
      <c r="V40" s="711">
        <v>0</v>
      </c>
      <c r="W40" s="711">
        <v>0</v>
      </c>
      <c r="X40" s="711">
        <v>0</v>
      </c>
      <c r="Y40" s="711">
        <v>0</v>
      </c>
      <c r="Z40" s="711">
        <v>0</v>
      </c>
      <c r="AA40" s="711">
        <v>0</v>
      </c>
      <c r="AB40" s="711">
        <v>0</v>
      </c>
      <c r="AC40" s="711">
        <v>0</v>
      </c>
      <c r="AD40" s="711">
        <v>0</v>
      </c>
      <c r="AE40" s="711">
        <v>0</v>
      </c>
      <c r="AF40" s="711">
        <v>0</v>
      </c>
      <c r="AG40" s="711">
        <v>0</v>
      </c>
      <c r="AH40" s="711">
        <v>0</v>
      </c>
      <c r="AI40" s="711">
        <v>0</v>
      </c>
      <c r="AJ40" s="711">
        <v>0</v>
      </c>
      <c r="AK40" s="711">
        <v>0</v>
      </c>
      <c r="AL40" s="711">
        <v>0</v>
      </c>
      <c r="AM40" s="711">
        <v>0</v>
      </c>
      <c r="AN40" s="711">
        <v>0</v>
      </c>
      <c r="AO40" s="711">
        <v>0</v>
      </c>
      <c r="AP40" s="711">
        <v>0</v>
      </c>
      <c r="AQ40" s="711">
        <v>0</v>
      </c>
      <c r="AR40" s="711">
        <v>0</v>
      </c>
      <c r="AS40" s="711">
        <v>0</v>
      </c>
      <c r="AT40" s="711">
        <v>0</v>
      </c>
      <c r="AU40" s="711">
        <v>0</v>
      </c>
      <c r="AV40" s="711"/>
      <c r="AW40" s="711">
        <v>0</v>
      </c>
      <c r="AX40" s="711">
        <v>0</v>
      </c>
      <c r="AY40" s="711">
        <v>0</v>
      </c>
      <c r="AZ40" s="711">
        <v>0</v>
      </c>
      <c r="BA40" s="711">
        <v>0</v>
      </c>
      <c r="BB40" s="711">
        <v>0</v>
      </c>
      <c r="BC40" s="711">
        <v>0</v>
      </c>
      <c r="BD40" s="711">
        <v>0</v>
      </c>
      <c r="BE40" s="711">
        <v>0</v>
      </c>
      <c r="BF40" s="711">
        <v>0</v>
      </c>
      <c r="BG40" s="711">
        <v>0</v>
      </c>
      <c r="BH40" s="711">
        <v>0</v>
      </c>
      <c r="BI40" s="711">
        <v>0</v>
      </c>
      <c r="BJ40" s="711">
        <v>0</v>
      </c>
      <c r="BK40" s="711">
        <v>0</v>
      </c>
      <c r="BL40" s="711">
        <v>0</v>
      </c>
      <c r="BM40" s="711">
        <v>0</v>
      </c>
      <c r="BN40" s="711">
        <v>0</v>
      </c>
      <c r="BO40" s="711">
        <v>0</v>
      </c>
      <c r="BP40" s="711">
        <v>0</v>
      </c>
      <c r="BQ40" s="711">
        <v>0</v>
      </c>
      <c r="BR40" s="711">
        <v>0</v>
      </c>
      <c r="BS40" s="711">
        <v>0</v>
      </c>
      <c r="BT40" s="711">
        <v>0</v>
      </c>
      <c r="BU40" s="711">
        <v>0</v>
      </c>
      <c r="BV40" s="711">
        <v>0</v>
      </c>
      <c r="BW40" s="711">
        <v>0</v>
      </c>
      <c r="BX40" s="711">
        <v>0</v>
      </c>
      <c r="BY40" s="711">
        <v>0</v>
      </c>
      <c r="BZ40" s="711">
        <v>0</v>
      </c>
      <c r="CA40" s="698"/>
    </row>
    <row r="41" spans="1:79" s="686" customFormat="1" ht="10.199999999999999">
      <c r="A41" s="816" t="str">
        <f>"for "&amp;I41</f>
        <v>for 2011</v>
      </c>
      <c r="B41" s="817">
        <v>18</v>
      </c>
      <c r="C41" s="814" t="s">
        <v>210</v>
      </c>
      <c r="D41" s="814" t="s">
        <v>671</v>
      </c>
      <c r="E41" s="814" t="s">
        <v>20</v>
      </c>
      <c r="F41" s="814" t="s">
        <v>660</v>
      </c>
      <c r="G41" s="814" t="s">
        <v>765</v>
      </c>
      <c r="H41" s="814" t="s">
        <v>661</v>
      </c>
      <c r="I41" s="814">
        <v>2011</v>
      </c>
      <c r="J41" s="814" t="s">
        <v>762</v>
      </c>
      <c r="K41" s="814"/>
      <c r="L41" s="814" t="s">
        <v>766</v>
      </c>
      <c r="M41" s="814" t="s">
        <v>772</v>
      </c>
      <c r="N41" s="815">
        <v>1</v>
      </c>
      <c r="O41" s="815">
        <v>0.24677522499999999</v>
      </c>
      <c r="P41" s="815">
        <v>4888.1624760000004</v>
      </c>
      <c r="Q41" s="814"/>
      <c r="R41" s="815">
        <v>0.24677522499999999</v>
      </c>
      <c r="S41" s="815">
        <v>0.24677522499999999</v>
      </c>
      <c r="T41" s="815">
        <v>0.24677522499999999</v>
      </c>
      <c r="U41" s="815">
        <v>0.24677522499999999</v>
      </c>
      <c r="V41" s="815">
        <v>0</v>
      </c>
      <c r="W41" s="815">
        <v>0</v>
      </c>
      <c r="X41" s="815">
        <v>0</v>
      </c>
      <c r="Y41" s="815">
        <v>0</v>
      </c>
      <c r="Z41" s="815">
        <v>0</v>
      </c>
      <c r="AA41" s="815">
        <v>0</v>
      </c>
      <c r="AB41" s="815">
        <v>0</v>
      </c>
      <c r="AC41" s="815">
        <v>0</v>
      </c>
      <c r="AD41" s="815">
        <v>0</v>
      </c>
      <c r="AE41" s="815">
        <v>0</v>
      </c>
      <c r="AF41" s="815">
        <v>0</v>
      </c>
      <c r="AG41" s="815">
        <v>0</v>
      </c>
      <c r="AH41" s="815">
        <v>0</v>
      </c>
      <c r="AI41" s="815">
        <v>0</v>
      </c>
      <c r="AJ41" s="815">
        <v>0</v>
      </c>
      <c r="AK41" s="815">
        <v>0</v>
      </c>
      <c r="AL41" s="815">
        <v>0</v>
      </c>
      <c r="AM41" s="815">
        <v>0</v>
      </c>
      <c r="AN41" s="815">
        <v>0</v>
      </c>
      <c r="AO41" s="815">
        <v>0</v>
      </c>
      <c r="AP41" s="815">
        <v>0</v>
      </c>
      <c r="AQ41" s="815">
        <v>0</v>
      </c>
      <c r="AR41" s="815">
        <v>0</v>
      </c>
      <c r="AS41" s="815">
        <v>0</v>
      </c>
      <c r="AT41" s="815">
        <v>0</v>
      </c>
      <c r="AU41" s="815">
        <v>0</v>
      </c>
      <c r="AV41" s="814"/>
      <c r="AW41" s="815">
        <v>1222.0406190000001</v>
      </c>
      <c r="AX41" s="815">
        <v>1222.0406190000001</v>
      </c>
      <c r="AY41" s="815">
        <v>1222.0406190000001</v>
      </c>
      <c r="AZ41" s="815">
        <v>1222.0406190000001</v>
      </c>
      <c r="BA41" s="815">
        <v>0</v>
      </c>
      <c r="BB41" s="815">
        <v>0</v>
      </c>
      <c r="BC41" s="815">
        <v>0</v>
      </c>
      <c r="BD41" s="815">
        <v>0</v>
      </c>
      <c r="BE41" s="815">
        <v>0</v>
      </c>
      <c r="BF41" s="815">
        <v>0</v>
      </c>
      <c r="BG41" s="815">
        <v>0</v>
      </c>
      <c r="BH41" s="815">
        <v>0</v>
      </c>
      <c r="BI41" s="815">
        <v>0</v>
      </c>
      <c r="BJ41" s="815">
        <v>0</v>
      </c>
      <c r="BK41" s="815">
        <v>0</v>
      </c>
      <c r="BL41" s="815">
        <v>0</v>
      </c>
      <c r="BM41" s="815">
        <v>0</v>
      </c>
      <c r="BN41" s="815">
        <v>0</v>
      </c>
      <c r="BO41" s="815">
        <v>0</v>
      </c>
      <c r="BP41" s="815">
        <v>0</v>
      </c>
      <c r="BQ41" s="815">
        <v>0</v>
      </c>
      <c r="BR41" s="815">
        <v>0</v>
      </c>
      <c r="BS41" s="815">
        <v>0</v>
      </c>
      <c r="BT41" s="815">
        <v>0</v>
      </c>
      <c r="BU41" s="815">
        <v>0</v>
      </c>
      <c r="BV41" s="815">
        <v>0</v>
      </c>
      <c r="BW41" s="815">
        <v>0</v>
      </c>
      <c r="BX41" s="815">
        <v>0</v>
      </c>
      <c r="BY41" s="815">
        <v>0</v>
      </c>
      <c r="BZ41" s="815">
        <v>0</v>
      </c>
      <c r="CA41" s="698"/>
    </row>
    <row r="42" spans="1:79" s="686" customFormat="1" ht="10.199999999999999">
      <c r="A42" s="818" t="str">
        <f t="shared" ref="A42:A60" si="0">"for "&amp;I42</f>
        <v>for 2012</v>
      </c>
      <c r="B42" s="819">
        <v>19</v>
      </c>
      <c r="C42" s="820" t="s">
        <v>210</v>
      </c>
      <c r="D42" s="820" t="s">
        <v>671</v>
      </c>
      <c r="E42" s="820" t="s">
        <v>20</v>
      </c>
      <c r="F42" s="820" t="s">
        <v>660</v>
      </c>
      <c r="G42" s="820" t="s">
        <v>765</v>
      </c>
      <c r="H42" s="820" t="s">
        <v>661</v>
      </c>
      <c r="I42" s="820">
        <v>2012</v>
      </c>
      <c r="J42" s="820" t="s">
        <v>762</v>
      </c>
      <c r="K42" s="820"/>
      <c r="L42" s="820" t="s">
        <v>766</v>
      </c>
      <c r="M42" s="820" t="s">
        <v>772</v>
      </c>
      <c r="N42" s="821">
        <v>1</v>
      </c>
      <c r="O42" s="821">
        <v>0.172466273</v>
      </c>
      <c r="P42" s="821">
        <v>2562.1792879999998</v>
      </c>
      <c r="Q42" s="820"/>
      <c r="R42" s="821">
        <v>0</v>
      </c>
      <c r="S42" s="821">
        <v>0.172466273</v>
      </c>
      <c r="T42" s="821">
        <v>0.172466273</v>
      </c>
      <c r="U42" s="821">
        <v>0.172466273</v>
      </c>
      <c r="V42" s="821">
        <v>0.172466273</v>
      </c>
      <c r="W42" s="821">
        <v>0</v>
      </c>
      <c r="X42" s="821">
        <v>0</v>
      </c>
      <c r="Y42" s="821">
        <v>0</v>
      </c>
      <c r="Z42" s="821">
        <v>0</v>
      </c>
      <c r="AA42" s="821">
        <v>0</v>
      </c>
      <c r="AB42" s="821">
        <v>0</v>
      </c>
      <c r="AC42" s="821">
        <v>0</v>
      </c>
      <c r="AD42" s="821">
        <v>0</v>
      </c>
      <c r="AE42" s="821">
        <v>0</v>
      </c>
      <c r="AF42" s="821">
        <v>0</v>
      </c>
      <c r="AG42" s="821">
        <v>0</v>
      </c>
      <c r="AH42" s="821">
        <v>0</v>
      </c>
      <c r="AI42" s="821">
        <v>0</v>
      </c>
      <c r="AJ42" s="821">
        <v>0</v>
      </c>
      <c r="AK42" s="821">
        <v>0</v>
      </c>
      <c r="AL42" s="821">
        <v>0</v>
      </c>
      <c r="AM42" s="821">
        <v>0</v>
      </c>
      <c r="AN42" s="821">
        <v>0</v>
      </c>
      <c r="AO42" s="821">
        <v>0</v>
      </c>
      <c r="AP42" s="821">
        <v>0</v>
      </c>
      <c r="AQ42" s="821">
        <v>0</v>
      </c>
      <c r="AR42" s="821">
        <v>0</v>
      </c>
      <c r="AS42" s="821">
        <v>0</v>
      </c>
      <c r="AT42" s="821">
        <v>0</v>
      </c>
      <c r="AU42" s="821">
        <v>0</v>
      </c>
      <c r="AV42" s="820"/>
      <c r="AW42" s="821">
        <v>0</v>
      </c>
      <c r="AX42" s="821">
        <v>854.05976269999996</v>
      </c>
      <c r="AY42" s="821">
        <v>854.05976269999996</v>
      </c>
      <c r="AZ42" s="821">
        <v>854.05976269999996</v>
      </c>
      <c r="BA42" s="821">
        <v>854.05976269999996</v>
      </c>
      <c r="BB42" s="821">
        <v>0</v>
      </c>
      <c r="BC42" s="821">
        <v>0</v>
      </c>
      <c r="BD42" s="821">
        <v>0</v>
      </c>
      <c r="BE42" s="821">
        <v>0</v>
      </c>
      <c r="BF42" s="821">
        <v>0</v>
      </c>
      <c r="BG42" s="821">
        <v>0</v>
      </c>
      <c r="BH42" s="821">
        <v>0</v>
      </c>
      <c r="BI42" s="821">
        <v>0</v>
      </c>
      <c r="BJ42" s="821">
        <v>0</v>
      </c>
      <c r="BK42" s="821">
        <v>0</v>
      </c>
      <c r="BL42" s="821">
        <v>0</v>
      </c>
      <c r="BM42" s="821">
        <v>0</v>
      </c>
      <c r="BN42" s="821">
        <v>0</v>
      </c>
      <c r="BO42" s="821">
        <v>0</v>
      </c>
      <c r="BP42" s="821">
        <v>0</v>
      </c>
      <c r="BQ42" s="821">
        <v>0</v>
      </c>
      <c r="BR42" s="821">
        <v>0</v>
      </c>
      <c r="BS42" s="821">
        <v>0</v>
      </c>
      <c r="BT42" s="821">
        <v>0</v>
      </c>
      <c r="BU42" s="821">
        <v>0</v>
      </c>
      <c r="BV42" s="821">
        <v>0</v>
      </c>
      <c r="BW42" s="821">
        <v>0</v>
      </c>
      <c r="BX42" s="821">
        <v>0</v>
      </c>
      <c r="BY42" s="821">
        <v>0</v>
      </c>
      <c r="BZ42" s="821">
        <v>0</v>
      </c>
      <c r="CA42" s="698"/>
    </row>
    <row r="43" spans="1:79" s="686" customFormat="1" ht="10.199999999999999">
      <c r="A43" s="818" t="str">
        <f t="shared" si="0"/>
        <v>for 2012</v>
      </c>
      <c r="B43" s="819">
        <v>20</v>
      </c>
      <c r="C43" s="820" t="s">
        <v>210</v>
      </c>
      <c r="D43" s="820" t="s">
        <v>671</v>
      </c>
      <c r="E43" s="820" t="s">
        <v>20</v>
      </c>
      <c r="F43" s="820" t="s">
        <v>660</v>
      </c>
      <c r="G43" s="820" t="s">
        <v>765</v>
      </c>
      <c r="H43" s="820" t="s">
        <v>661</v>
      </c>
      <c r="I43" s="820">
        <v>2012</v>
      </c>
      <c r="J43" s="820" t="s">
        <v>762</v>
      </c>
      <c r="K43" s="820"/>
      <c r="L43" s="820" t="s">
        <v>766</v>
      </c>
      <c r="M43" s="820" t="s">
        <v>772</v>
      </c>
      <c r="N43" s="821">
        <v>1</v>
      </c>
      <c r="O43" s="821">
        <v>1.724662726</v>
      </c>
      <c r="P43" s="821">
        <v>25621.792880000001</v>
      </c>
      <c r="Q43" s="820"/>
      <c r="R43" s="821">
        <v>0</v>
      </c>
      <c r="S43" s="821">
        <v>1.724662726</v>
      </c>
      <c r="T43" s="821">
        <v>1.724662726</v>
      </c>
      <c r="U43" s="821">
        <v>1.724662726</v>
      </c>
      <c r="V43" s="821">
        <v>1.724662726</v>
      </c>
      <c r="W43" s="821">
        <v>0</v>
      </c>
      <c r="X43" s="821">
        <v>0</v>
      </c>
      <c r="Y43" s="821">
        <v>0</v>
      </c>
      <c r="Z43" s="821">
        <v>0</v>
      </c>
      <c r="AA43" s="821">
        <v>0</v>
      </c>
      <c r="AB43" s="821">
        <v>0</v>
      </c>
      <c r="AC43" s="821">
        <v>0</v>
      </c>
      <c r="AD43" s="821">
        <v>0</v>
      </c>
      <c r="AE43" s="821">
        <v>0</v>
      </c>
      <c r="AF43" s="821">
        <v>0</v>
      </c>
      <c r="AG43" s="821">
        <v>0</v>
      </c>
      <c r="AH43" s="821">
        <v>0</v>
      </c>
      <c r="AI43" s="821">
        <v>0</v>
      </c>
      <c r="AJ43" s="821">
        <v>0</v>
      </c>
      <c r="AK43" s="821">
        <v>0</v>
      </c>
      <c r="AL43" s="821">
        <v>0</v>
      </c>
      <c r="AM43" s="821">
        <v>0</v>
      </c>
      <c r="AN43" s="821">
        <v>0</v>
      </c>
      <c r="AO43" s="821">
        <v>0</v>
      </c>
      <c r="AP43" s="821">
        <v>0</v>
      </c>
      <c r="AQ43" s="821">
        <v>0</v>
      </c>
      <c r="AR43" s="821">
        <v>0</v>
      </c>
      <c r="AS43" s="821">
        <v>0</v>
      </c>
      <c r="AT43" s="821">
        <v>0</v>
      </c>
      <c r="AU43" s="821">
        <v>0</v>
      </c>
      <c r="AV43" s="820"/>
      <c r="AW43" s="821">
        <v>0</v>
      </c>
      <c r="AX43" s="821">
        <v>8540.5976269999992</v>
      </c>
      <c r="AY43" s="821">
        <v>8540.5976269999992</v>
      </c>
      <c r="AZ43" s="821">
        <v>8540.5976269999992</v>
      </c>
      <c r="BA43" s="821">
        <v>8540.5976269999992</v>
      </c>
      <c r="BB43" s="821">
        <v>0</v>
      </c>
      <c r="BC43" s="821">
        <v>0</v>
      </c>
      <c r="BD43" s="821">
        <v>0</v>
      </c>
      <c r="BE43" s="821">
        <v>0</v>
      </c>
      <c r="BF43" s="821">
        <v>0</v>
      </c>
      <c r="BG43" s="821">
        <v>0</v>
      </c>
      <c r="BH43" s="821">
        <v>0</v>
      </c>
      <c r="BI43" s="821">
        <v>0</v>
      </c>
      <c r="BJ43" s="821">
        <v>0</v>
      </c>
      <c r="BK43" s="821">
        <v>0</v>
      </c>
      <c r="BL43" s="821">
        <v>0</v>
      </c>
      <c r="BM43" s="821">
        <v>0</v>
      </c>
      <c r="BN43" s="821">
        <v>0</v>
      </c>
      <c r="BO43" s="821">
        <v>0</v>
      </c>
      <c r="BP43" s="821">
        <v>0</v>
      </c>
      <c r="BQ43" s="821">
        <v>0</v>
      </c>
      <c r="BR43" s="821">
        <v>0</v>
      </c>
      <c r="BS43" s="821">
        <v>0</v>
      </c>
      <c r="BT43" s="821">
        <v>0</v>
      </c>
      <c r="BU43" s="821">
        <v>0</v>
      </c>
      <c r="BV43" s="821">
        <v>0</v>
      </c>
      <c r="BW43" s="821">
        <v>0</v>
      </c>
      <c r="BX43" s="821">
        <v>0</v>
      </c>
      <c r="BY43" s="821">
        <v>0</v>
      </c>
      <c r="BZ43" s="821">
        <v>0</v>
      </c>
      <c r="CA43" s="698"/>
    </row>
    <row r="44" spans="1:79" s="686" customFormat="1" ht="10.199999999999999">
      <c r="A44" s="822" t="str">
        <f t="shared" si="0"/>
        <v>for 2013</v>
      </c>
      <c r="B44" s="823">
        <v>21</v>
      </c>
      <c r="C44" s="824" t="s">
        <v>210</v>
      </c>
      <c r="D44" s="824" t="s">
        <v>671</v>
      </c>
      <c r="E44" s="824" t="s">
        <v>20</v>
      </c>
      <c r="F44" s="824" t="s">
        <v>660</v>
      </c>
      <c r="G44" s="824" t="s">
        <v>765</v>
      </c>
      <c r="H44" s="824" t="s">
        <v>661</v>
      </c>
      <c r="I44" s="824">
        <v>2013</v>
      </c>
      <c r="J44" s="824" t="s">
        <v>762</v>
      </c>
      <c r="K44" s="824"/>
      <c r="L44" s="824" t="s">
        <v>766</v>
      </c>
      <c r="M44" s="824" t="s">
        <v>772</v>
      </c>
      <c r="N44" s="825">
        <v>1</v>
      </c>
      <c r="O44" s="825">
        <v>5.2605272000000002E-2</v>
      </c>
      <c r="P44" s="825">
        <v>578.43170829999997</v>
      </c>
      <c r="Q44" s="824"/>
      <c r="R44" s="825">
        <v>0</v>
      </c>
      <c r="S44" s="825">
        <v>0</v>
      </c>
      <c r="T44" s="825">
        <v>5.2605272000000002E-2</v>
      </c>
      <c r="U44" s="825">
        <v>5.2605272000000002E-2</v>
      </c>
      <c r="V44" s="825">
        <v>5.2605272000000002E-2</v>
      </c>
      <c r="W44" s="825">
        <v>5.2605272000000002E-2</v>
      </c>
      <c r="X44" s="825">
        <v>0</v>
      </c>
      <c r="Y44" s="825">
        <v>0</v>
      </c>
      <c r="Z44" s="825">
        <v>0</v>
      </c>
      <c r="AA44" s="825">
        <v>0</v>
      </c>
      <c r="AB44" s="825">
        <v>0</v>
      </c>
      <c r="AC44" s="825">
        <v>0</v>
      </c>
      <c r="AD44" s="825">
        <v>0</v>
      </c>
      <c r="AE44" s="825">
        <v>0</v>
      </c>
      <c r="AF44" s="825">
        <v>0</v>
      </c>
      <c r="AG44" s="825">
        <v>0</v>
      </c>
      <c r="AH44" s="825">
        <v>0</v>
      </c>
      <c r="AI44" s="825">
        <v>0</v>
      </c>
      <c r="AJ44" s="825">
        <v>0</v>
      </c>
      <c r="AK44" s="825">
        <v>0</v>
      </c>
      <c r="AL44" s="825">
        <v>0</v>
      </c>
      <c r="AM44" s="825">
        <v>0</v>
      </c>
      <c r="AN44" s="825">
        <v>0</v>
      </c>
      <c r="AO44" s="825">
        <v>0</v>
      </c>
      <c r="AP44" s="825">
        <v>0</v>
      </c>
      <c r="AQ44" s="825">
        <v>0</v>
      </c>
      <c r="AR44" s="825">
        <v>0</v>
      </c>
      <c r="AS44" s="825">
        <v>0</v>
      </c>
      <c r="AT44" s="825">
        <v>0</v>
      </c>
      <c r="AU44" s="825">
        <v>0</v>
      </c>
      <c r="AV44" s="824"/>
      <c r="AW44" s="825">
        <v>0</v>
      </c>
      <c r="AX44" s="825">
        <v>0</v>
      </c>
      <c r="AY44" s="825">
        <v>289.2158541</v>
      </c>
      <c r="AZ44" s="825">
        <v>289.2158541</v>
      </c>
      <c r="BA44" s="825">
        <v>289.2158541</v>
      </c>
      <c r="BB44" s="825">
        <v>289.2158541</v>
      </c>
      <c r="BC44" s="825">
        <v>0</v>
      </c>
      <c r="BD44" s="825">
        <v>0</v>
      </c>
      <c r="BE44" s="825">
        <v>0</v>
      </c>
      <c r="BF44" s="825">
        <v>0</v>
      </c>
      <c r="BG44" s="825">
        <v>0</v>
      </c>
      <c r="BH44" s="825">
        <v>0</v>
      </c>
      <c r="BI44" s="825">
        <v>0</v>
      </c>
      <c r="BJ44" s="825">
        <v>0</v>
      </c>
      <c r="BK44" s="825">
        <v>0</v>
      </c>
      <c r="BL44" s="825">
        <v>0</v>
      </c>
      <c r="BM44" s="825">
        <v>0</v>
      </c>
      <c r="BN44" s="825">
        <v>0</v>
      </c>
      <c r="BO44" s="825">
        <v>0</v>
      </c>
      <c r="BP44" s="825">
        <v>0</v>
      </c>
      <c r="BQ44" s="825">
        <v>0</v>
      </c>
      <c r="BR44" s="825">
        <v>0</v>
      </c>
      <c r="BS44" s="825">
        <v>0</v>
      </c>
      <c r="BT44" s="825">
        <v>0</v>
      </c>
      <c r="BU44" s="825">
        <v>0</v>
      </c>
      <c r="BV44" s="825">
        <v>0</v>
      </c>
      <c r="BW44" s="825">
        <v>0</v>
      </c>
      <c r="BX44" s="825">
        <v>0</v>
      </c>
      <c r="BY44" s="825">
        <v>0</v>
      </c>
      <c r="BZ44" s="825">
        <v>0</v>
      </c>
      <c r="CA44" s="698"/>
    </row>
    <row r="45" spans="1:79" s="686" customFormat="1" ht="10.199999999999999">
      <c r="A45" s="822" t="str">
        <f t="shared" si="0"/>
        <v>for 2013</v>
      </c>
      <c r="B45" s="823">
        <v>22</v>
      </c>
      <c r="C45" s="824" t="s">
        <v>210</v>
      </c>
      <c r="D45" s="824" t="s">
        <v>671</v>
      </c>
      <c r="E45" s="824" t="s">
        <v>20</v>
      </c>
      <c r="F45" s="824" t="s">
        <v>660</v>
      </c>
      <c r="G45" s="824" t="s">
        <v>765</v>
      </c>
      <c r="H45" s="824" t="s">
        <v>661</v>
      </c>
      <c r="I45" s="824">
        <v>2013</v>
      </c>
      <c r="J45" s="824" t="s">
        <v>762</v>
      </c>
      <c r="K45" s="824"/>
      <c r="L45" s="824" t="s">
        <v>766</v>
      </c>
      <c r="M45" s="824" t="s">
        <v>772</v>
      </c>
      <c r="N45" s="825">
        <v>10</v>
      </c>
      <c r="O45" s="825">
        <v>88.185216530000005</v>
      </c>
      <c r="P45" s="825">
        <v>969658.05779999995</v>
      </c>
      <c r="Q45" s="824"/>
      <c r="R45" s="825">
        <v>0</v>
      </c>
      <c r="S45" s="825">
        <v>0</v>
      </c>
      <c r="T45" s="825">
        <v>88.185216530000005</v>
      </c>
      <c r="U45" s="825">
        <v>88.185216530000005</v>
      </c>
      <c r="V45" s="825">
        <v>88.185216530000005</v>
      </c>
      <c r="W45" s="825">
        <v>88.185216530000005</v>
      </c>
      <c r="X45" s="825">
        <v>0</v>
      </c>
      <c r="Y45" s="825">
        <v>0</v>
      </c>
      <c r="Z45" s="825">
        <v>0</v>
      </c>
      <c r="AA45" s="825">
        <v>0</v>
      </c>
      <c r="AB45" s="825">
        <v>0</v>
      </c>
      <c r="AC45" s="825">
        <v>0</v>
      </c>
      <c r="AD45" s="825">
        <v>0</v>
      </c>
      <c r="AE45" s="825">
        <v>0</v>
      </c>
      <c r="AF45" s="825">
        <v>0</v>
      </c>
      <c r="AG45" s="825">
        <v>0</v>
      </c>
      <c r="AH45" s="825">
        <v>0</v>
      </c>
      <c r="AI45" s="825">
        <v>0</v>
      </c>
      <c r="AJ45" s="825">
        <v>0</v>
      </c>
      <c r="AK45" s="825">
        <v>0</v>
      </c>
      <c r="AL45" s="825">
        <v>0</v>
      </c>
      <c r="AM45" s="825">
        <v>0</v>
      </c>
      <c r="AN45" s="825">
        <v>0</v>
      </c>
      <c r="AO45" s="825">
        <v>0</v>
      </c>
      <c r="AP45" s="825">
        <v>0</v>
      </c>
      <c r="AQ45" s="825">
        <v>0</v>
      </c>
      <c r="AR45" s="825">
        <v>0</v>
      </c>
      <c r="AS45" s="825">
        <v>0</v>
      </c>
      <c r="AT45" s="825">
        <v>0</v>
      </c>
      <c r="AU45" s="825">
        <v>0</v>
      </c>
      <c r="AV45" s="824"/>
      <c r="AW45" s="825">
        <v>0</v>
      </c>
      <c r="AX45" s="825">
        <v>0</v>
      </c>
      <c r="AY45" s="825">
        <v>484829.02889999998</v>
      </c>
      <c r="AZ45" s="825">
        <v>484829.02889999998</v>
      </c>
      <c r="BA45" s="825">
        <v>484829.02889999998</v>
      </c>
      <c r="BB45" s="825">
        <v>484829.02889999998</v>
      </c>
      <c r="BC45" s="825">
        <v>0</v>
      </c>
      <c r="BD45" s="825">
        <v>0</v>
      </c>
      <c r="BE45" s="825">
        <v>0</v>
      </c>
      <c r="BF45" s="825">
        <v>0</v>
      </c>
      <c r="BG45" s="825">
        <v>0</v>
      </c>
      <c r="BH45" s="825">
        <v>0</v>
      </c>
      <c r="BI45" s="825">
        <v>0</v>
      </c>
      <c r="BJ45" s="825">
        <v>0</v>
      </c>
      <c r="BK45" s="825">
        <v>0</v>
      </c>
      <c r="BL45" s="825">
        <v>0</v>
      </c>
      <c r="BM45" s="825">
        <v>0</v>
      </c>
      <c r="BN45" s="825">
        <v>0</v>
      </c>
      <c r="BO45" s="825">
        <v>0</v>
      </c>
      <c r="BP45" s="825">
        <v>0</v>
      </c>
      <c r="BQ45" s="825">
        <v>0</v>
      </c>
      <c r="BR45" s="825">
        <v>0</v>
      </c>
      <c r="BS45" s="825">
        <v>0</v>
      </c>
      <c r="BT45" s="825">
        <v>0</v>
      </c>
      <c r="BU45" s="825">
        <v>0</v>
      </c>
      <c r="BV45" s="825">
        <v>0</v>
      </c>
      <c r="BW45" s="825">
        <v>0</v>
      </c>
      <c r="BX45" s="825">
        <v>0</v>
      </c>
      <c r="BY45" s="825">
        <v>0</v>
      </c>
      <c r="BZ45" s="825">
        <v>0</v>
      </c>
      <c r="CA45" s="698"/>
    </row>
    <row r="46" spans="1:79" s="686" customFormat="1" ht="10.199999999999999">
      <c r="A46" s="816" t="str">
        <f t="shared" si="0"/>
        <v>for 2011</v>
      </c>
      <c r="B46" s="817">
        <v>23</v>
      </c>
      <c r="C46" s="814" t="s">
        <v>210</v>
      </c>
      <c r="D46" s="814" t="s">
        <v>671</v>
      </c>
      <c r="E46" s="814" t="s">
        <v>17</v>
      </c>
      <c r="F46" s="814" t="s">
        <v>660</v>
      </c>
      <c r="G46" s="814" t="s">
        <v>765</v>
      </c>
      <c r="H46" s="814" t="s">
        <v>661</v>
      </c>
      <c r="I46" s="814">
        <v>2011</v>
      </c>
      <c r="J46" s="814" t="s">
        <v>762</v>
      </c>
      <c r="K46" s="814"/>
      <c r="L46" s="814" t="s">
        <v>766</v>
      </c>
      <c r="M46" s="814" t="s">
        <v>663</v>
      </c>
      <c r="N46" s="815">
        <v>2</v>
      </c>
      <c r="O46" s="815">
        <v>4.8714653229999998</v>
      </c>
      <c r="P46" s="815">
        <v>68693.405350000001</v>
      </c>
      <c r="Q46" s="814"/>
      <c r="R46" s="815">
        <v>4.8714653229999998</v>
      </c>
      <c r="S46" s="815">
        <v>4.8714653229999998</v>
      </c>
      <c r="T46" s="815">
        <v>4.8714653229999998</v>
      </c>
      <c r="U46" s="815">
        <v>4.8714653229999998</v>
      </c>
      <c r="V46" s="815">
        <v>4.8714653229999998</v>
      </c>
      <c r="W46" s="815">
        <v>4.8714653229999998</v>
      </c>
      <c r="X46" s="815">
        <v>4.8714653229999998</v>
      </c>
      <c r="Y46" s="815">
        <v>4.8714653229999998</v>
      </c>
      <c r="Z46" s="815">
        <v>4.8714653229999998</v>
      </c>
      <c r="AA46" s="815">
        <v>4.8714653229999998</v>
      </c>
      <c r="AB46" s="815">
        <v>4.8714653229999998</v>
      </c>
      <c r="AC46" s="815">
        <v>4.8714653229999998</v>
      </c>
      <c r="AD46" s="815">
        <v>4.8714653229999998</v>
      </c>
      <c r="AE46" s="815">
        <v>4.8714653229999998</v>
      </c>
      <c r="AF46" s="815">
        <v>4.8714653229999998</v>
      </c>
      <c r="AG46" s="815">
        <v>0</v>
      </c>
      <c r="AH46" s="815">
        <v>0</v>
      </c>
      <c r="AI46" s="815">
        <v>0</v>
      </c>
      <c r="AJ46" s="815">
        <v>0</v>
      </c>
      <c r="AK46" s="815">
        <v>0</v>
      </c>
      <c r="AL46" s="815">
        <v>0</v>
      </c>
      <c r="AM46" s="815">
        <v>0</v>
      </c>
      <c r="AN46" s="815">
        <v>0</v>
      </c>
      <c r="AO46" s="815">
        <v>0</v>
      </c>
      <c r="AP46" s="815">
        <v>0</v>
      </c>
      <c r="AQ46" s="815">
        <v>0</v>
      </c>
      <c r="AR46" s="815">
        <v>0</v>
      </c>
      <c r="AS46" s="815">
        <v>0</v>
      </c>
      <c r="AT46" s="815">
        <v>0</v>
      </c>
      <c r="AU46" s="815">
        <v>0</v>
      </c>
      <c r="AV46" s="814"/>
      <c r="AW46" s="815">
        <v>22897.801780000002</v>
      </c>
      <c r="AX46" s="815">
        <v>22897.801780000002</v>
      </c>
      <c r="AY46" s="815">
        <v>22897.801780000002</v>
      </c>
      <c r="AZ46" s="815">
        <v>22897.801780000002</v>
      </c>
      <c r="BA46" s="815">
        <v>22897.801780000002</v>
      </c>
      <c r="BB46" s="815">
        <v>22897.801780000002</v>
      </c>
      <c r="BC46" s="815">
        <v>22897.801780000002</v>
      </c>
      <c r="BD46" s="815">
        <v>22897.801780000002</v>
      </c>
      <c r="BE46" s="815">
        <v>22897.801780000002</v>
      </c>
      <c r="BF46" s="815">
        <v>22897.801780000002</v>
      </c>
      <c r="BG46" s="815">
        <v>22897.801780000002</v>
      </c>
      <c r="BH46" s="815">
        <v>22897.801780000002</v>
      </c>
      <c r="BI46" s="815">
        <v>22897.801780000002</v>
      </c>
      <c r="BJ46" s="815">
        <v>22897.801780000002</v>
      </c>
      <c r="BK46" s="815">
        <v>22897.801780000002</v>
      </c>
      <c r="BL46" s="815">
        <v>0</v>
      </c>
      <c r="BM46" s="815">
        <v>0</v>
      </c>
      <c r="BN46" s="815">
        <v>0</v>
      </c>
      <c r="BO46" s="815">
        <v>0</v>
      </c>
      <c r="BP46" s="815">
        <v>0</v>
      </c>
      <c r="BQ46" s="815">
        <v>0</v>
      </c>
      <c r="BR46" s="815">
        <v>0</v>
      </c>
      <c r="BS46" s="815">
        <v>0</v>
      </c>
      <c r="BT46" s="815">
        <v>0</v>
      </c>
      <c r="BU46" s="815">
        <v>0</v>
      </c>
      <c r="BV46" s="815">
        <v>0</v>
      </c>
      <c r="BW46" s="815">
        <v>0</v>
      </c>
      <c r="BX46" s="815">
        <v>0</v>
      </c>
      <c r="BY46" s="815">
        <v>0</v>
      </c>
      <c r="BZ46" s="815">
        <v>0</v>
      </c>
      <c r="CA46" s="698"/>
    </row>
    <row r="47" spans="1:79" s="686" customFormat="1" ht="10.199999999999999">
      <c r="A47" s="818" t="str">
        <f t="shared" si="0"/>
        <v>for 2012</v>
      </c>
      <c r="B47" s="819">
        <v>24</v>
      </c>
      <c r="C47" s="820" t="s">
        <v>210</v>
      </c>
      <c r="D47" s="820" t="s">
        <v>671</v>
      </c>
      <c r="E47" s="820" t="s">
        <v>17</v>
      </c>
      <c r="F47" s="820" t="s">
        <v>660</v>
      </c>
      <c r="G47" s="820" t="s">
        <v>765</v>
      </c>
      <c r="H47" s="820" t="s">
        <v>661</v>
      </c>
      <c r="I47" s="820">
        <v>2012</v>
      </c>
      <c r="J47" s="820" t="s">
        <v>762</v>
      </c>
      <c r="K47" s="820"/>
      <c r="L47" s="820" t="s">
        <v>766</v>
      </c>
      <c r="M47" s="820" t="s">
        <v>663</v>
      </c>
      <c r="N47" s="821">
        <v>3</v>
      </c>
      <c r="O47" s="821">
        <v>525.86800000000005</v>
      </c>
      <c r="P47" s="821">
        <v>7190005.6279999996</v>
      </c>
      <c r="Q47" s="820"/>
      <c r="R47" s="821">
        <v>0</v>
      </c>
      <c r="S47" s="821">
        <v>525.86800000000005</v>
      </c>
      <c r="T47" s="821">
        <v>525.86800000000005</v>
      </c>
      <c r="U47" s="821">
        <v>532.31080350000002</v>
      </c>
      <c r="V47" s="821">
        <v>532.31080350000002</v>
      </c>
      <c r="W47" s="821">
        <v>532.31080350000002</v>
      </c>
      <c r="X47" s="821">
        <v>532.31080350000002</v>
      </c>
      <c r="Y47" s="821">
        <v>532.31080350000002</v>
      </c>
      <c r="Z47" s="821">
        <v>532.31080350000002</v>
      </c>
      <c r="AA47" s="821">
        <v>532.31080350000002</v>
      </c>
      <c r="AB47" s="821">
        <v>532.31080350000002</v>
      </c>
      <c r="AC47" s="821">
        <v>532.31080350000002</v>
      </c>
      <c r="AD47" s="821">
        <v>532.31080350000002</v>
      </c>
      <c r="AE47" s="821">
        <v>530.47061729999996</v>
      </c>
      <c r="AF47" s="821">
        <v>530.47061729999996</v>
      </c>
      <c r="AG47" s="821">
        <v>530.47061729999996</v>
      </c>
      <c r="AH47" s="821">
        <v>0</v>
      </c>
      <c r="AI47" s="821">
        <v>0</v>
      </c>
      <c r="AJ47" s="821">
        <v>0</v>
      </c>
      <c r="AK47" s="821">
        <v>0</v>
      </c>
      <c r="AL47" s="821">
        <v>0</v>
      </c>
      <c r="AM47" s="821">
        <v>0</v>
      </c>
      <c r="AN47" s="821">
        <v>0</v>
      </c>
      <c r="AO47" s="821">
        <v>0</v>
      </c>
      <c r="AP47" s="821">
        <v>0</v>
      </c>
      <c r="AQ47" s="821">
        <v>0</v>
      </c>
      <c r="AR47" s="821">
        <v>0</v>
      </c>
      <c r="AS47" s="821">
        <v>0</v>
      </c>
      <c r="AT47" s="821">
        <v>0</v>
      </c>
      <c r="AU47" s="821">
        <v>0</v>
      </c>
      <c r="AV47" s="820"/>
      <c r="AW47" s="821">
        <v>0</v>
      </c>
      <c r="AX47" s="821">
        <v>2390226.86</v>
      </c>
      <c r="AY47" s="821">
        <v>2390226.86</v>
      </c>
      <c r="AZ47" s="821">
        <v>2409551.9079999998</v>
      </c>
      <c r="BA47" s="821">
        <v>2409551.9079999998</v>
      </c>
      <c r="BB47" s="821">
        <v>2409551.9079999998</v>
      </c>
      <c r="BC47" s="821">
        <v>2409551.9079999998</v>
      </c>
      <c r="BD47" s="821">
        <v>2409551.9079999998</v>
      </c>
      <c r="BE47" s="821">
        <v>2409551.9079999998</v>
      </c>
      <c r="BF47" s="821">
        <v>2409551.9079999998</v>
      </c>
      <c r="BG47" s="821">
        <v>2409551.9079999998</v>
      </c>
      <c r="BH47" s="821">
        <v>2409551.9079999998</v>
      </c>
      <c r="BI47" s="821">
        <v>2409551.9079999998</v>
      </c>
      <c r="BJ47" s="821">
        <v>2398099.736</v>
      </c>
      <c r="BK47" s="821">
        <v>2398099.736</v>
      </c>
      <c r="BL47" s="821">
        <v>2398099.736</v>
      </c>
      <c r="BM47" s="821">
        <v>0</v>
      </c>
      <c r="BN47" s="821">
        <v>0</v>
      </c>
      <c r="BO47" s="821">
        <v>0</v>
      </c>
      <c r="BP47" s="821">
        <v>0</v>
      </c>
      <c r="BQ47" s="821">
        <v>0</v>
      </c>
      <c r="BR47" s="821">
        <v>0</v>
      </c>
      <c r="BS47" s="821">
        <v>0</v>
      </c>
      <c r="BT47" s="821">
        <v>0</v>
      </c>
      <c r="BU47" s="821">
        <v>0</v>
      </c>
      <c r="BV47" s="821">
        <v>0</v>
      </c>
      <c r="BW47" s="821">
        <v>0</v>
      </c>
      <c r="BX47" s="821">
        <v>0</v>
      </c>
      <c r="BY47" s="821">
        <v>0</v>
      </c>
      <c r="BZ47" s="821">
        <v>0</v>
      </c>
      <c r="CA47" s="698"/>
    </row>
    <row r="48" spans="1:79" s="686" customFormat="1" ht="10.199999999999999">
      <c r="A48" s="822" t="str">
        <f t="shared" si="0"/>
        <v>for 2013</v>
      </c>
      <c r="B48" s="823">
        <v>25</v>
      </c>
      <c r="C48" s="824" t="s">
        <v>210</v>
      </c>
      <c r="D48" s="824" t="s">
        <v>671</v>
      </c>
      <c r="E48" s="824" t="s">
        <v>17</v>
      </c>
      <c r="F48" s="824" t="s">
        <v>660</v>
      </c>
      <c r="G48" s="824" t="s">
        <v>765</v>
      </c>
      <c r="H48" s="824" t="s">
        <v>661</v>
      </c>
      <c r="I48" s="824">
        <v>2013</v>
      </c>
      <c r="J48" s="824" t="s">
        <v>762</v>
      </c>
      <c r="K48" s="824"/>
      <c r="L48" s="824" t="s">
        <v>766</v>
      </c>
      <c r="M48" s="824" t="s">
        <v>663</v>
      </c>
      <c r="N48" s="825">
        <v>8</v>
      </c>
      <c r="O48" s="825">
        <v>452.36199040000002</v>
      </c>
      <c r="P48" s="825">
        <v>3295413.6140000001</v>
      </c>
      <c r="Q48" s="824"/>
      <c r="R48" s="825">
        <v>0</v>
      </c>
      <c r="S48" s="825">
        <v>0</v>
      </c>
      <c r="T48" s="825">
        <v>452.36199040000002</v>
      </c>
      <c r="U48" s="825">
        <v>452.36199040000002</v>
      </c>
      <c r="V48" s="825">
        <v>452.36199040000002</v>
      </c>
      <c r="W48" s="825">
        <v>452.36199040000002</v>
      </c>
      <c r="X48" s="825">
        <v>452.36199040000002</v>
      </c>
      <c r="Y48" s="825">
        <v>452.36199040000002</v>
      </c>
      <c r="Z48" s="825">
        <v>452.36199040000002</v>
      </c>
      <c r="AA48" s="825">
        <v>452.36199040000002</v>
      </c>
      <c r="AB48" s="825">
        <v>452.36199040000002</v>
      </c>
      <c r="AC48" s="825">
        <v>452.36199040000002</v>
      </c>
      <c r="AD48" s="825">
        <v>452.36199040000002</v>
      </c>
      <c r="AE48" s="825">
        <v>452.36199040000002</v>
      </c>
      <c r="AF48" s="825">
        <v>452.36199040000002</v>
      </c>
      <c r="AG48" s="825">
        <v>452.36199040000002</v>
      </c>
      <c r="AH48" s="825">
        <v>452.36199040000002</v>
      </c>
      <c r="AI48" s="825">
        <v>0</v>
      </c>
      <c r="AJ48" s="825">
        <v>0</v>
      </c>
      <c r="AK48" s="825">
        <v>0</v>
      </c>
      <c r="AL48" s="825">
        <v>0</v>
      </c>
      <c r="AM48" s="825">
        <v>0</v>
      </c>
      <c r="AN48" s="825">
        <v>0</v>
      </c>
      <c r="AO48" s="825">
        <v>0</v>
      </c>
      <c r="AP48" s="825">
        <v>0</v>
      </c>
      <c r="AQ48" s="825">
        <v>0</v>
      </c>
      <c r="AR48" s="825">
        <v>0</v>
      </c>
      <c r="AS48" s="825">
        <v>0</v>
      </c>
      <c r="AT48" s="825">
        <v>0</v>
      </c>
      <c r="AU48" s="825">
        <v>0</v>
      </c>
      <c r="AV48" s="824"/>
      <c r="AW48" s="825">
        <v>0</v>
      </c>
      <c r="AX48" s="825">
        <v>0</v>
      </c>
      <c r="AY48" s="825">
        <v>1647706.807</v>
      </c>
      <c r="AZ48" s="825">
        <v>1647706.807</v>
      </c>
      <c r="BA48" s="825">
        <v>1647706.807</v>
      </c>
      <c r="BB48" s="825">
        <v>1647706.807</v>
      </c>
      <c r="BC48" s="825">
        <v>1647706.807</v>
      </c>
      <c r="BD48" s="825">
        <v>1647706.807</v>
      </c>
      <c r="BE48" s="825">
        <v>1647706.807</v>
      </c>
      <c r="BF48" s="825">
        <v>1647706.807</v>
      </c>
      <c r="BG48" s="825">
        <v>1647706.807</v>
      </c>
      <c r="BH48" s="825">
        <v>1647706.807</v>
      </c>
      <c r="BI48" s="825">
        <v>1647706.807</v>
      </c>
      <c r="BJ48" s="825">
        <v>1647706.807</v>
      </c>
      <c r="BK48" s="825">
        <v>1647706.807</v>
      </c>
      <c r="BL48" s="825">
        <v>1647706.807</v>
      </c>
      <c r="BM48" s="825">
        <v>1647706.807</v>
      </c>
      <c r="BN48" s="825">
        <v>0</v>
      </c>
      <c r="BO48" s="825">
        <v>0</v>
      </c>
      <c r="BP48" s="825">
        <v>0</v>
      </c>
      <c r="BQ48" s="825">
        <v>0</v>
      </c>
      <c r="BR48" s="825">
        <v>0</v>
      </c>
      <c r="BS48" s="825">
        <v>0</v>
      </c>
      <c r="BT48" s="825">
        <v>0</v>
      </c>
      <c r="BU48" s="825">
        <v>0</v>
      </c>
      <c r="BV48" s="825">
        <v>0</v>
      </c>
      <c r="BW48" s="825">
        <v>0</v>
      </c>
      <c r="BX48" s="825">
        <v>0</v>
      </c>
      <c r="BY48" s="825">
        <v>0</v>
      </c>
      <c r="BZ48" s="825">
        <v>0</v>
      </c>
      <c r="CA48" s="698"/>
    </row>
    <row r="49" spans="1:79" s="686" customFormat="1" ht="10.199999999999999">
      <c r="A49" s="816" t="str">
        <f t="shared" si="0"/>
        <v>for 2011</v>
      </c>
      <c r="B49" s="817">
        <v>26</v>
      </c>
      <c r="C49" s="814" t="s">
        <v>210</v>
      </c>
      <c r="D49" s="814" t="s">
        <v>671</v>
      </c>
      <c r="E49" s="814" t="s">
        <v>22</v>
      </c>
      <c r="F49" s="814" t="s">
        <v>660</v>
      </c>
      <c r="G49" s="814" t="s">
        <v>765</v>
      </c>
      <c r="H49" s="814" t="s">
        <v>661</v>
      </c>
      <c r="I49" s="814">
        <v>2011</v>
      </c>
      <c r="J49" s="814" t="s">
        <v>762</v>
      </c>
      <c r="K49" s="814"/>
      <c r="L49" s="814" t="s">
        <v>766</v>
      </c>
      <c r="M49" s="814" t="s">
        <v>677</v>
      </c>
      <c r="N49" s="815">
        <v>9</v>
      </c>
      <c r="O49" s="815">
        <v>4.3142466979999998</v>
      </c>
      <c r="P49" s="815">
        <v>149892.8676</v>
      </c>
      <c r="Q49" s="814"/>
      <c r="R49" s="815">
        <v>4.3142466979999998</v>
      </c>
      <c r="S49" s="815">
        <v>4.3142466979999998</v>
      </c>
      <c r="T49" s="815">
        <v>4.3142466979999998</v>
      </c>
      <c r="U49" s="815">
        <v>4.3142466979999998</v>
      </c>
      <c r="V49" s="815">
        <v>4.3142466979999998</v>
      </c>
      <c r="W49" s="815">
        <v>0.68888667800000003</v>
      </c>
      <c r="X49" s="815">
        <v>0.68888667800000003</v>
      </c>
      <c r="Y49" s="815">
        <v>0.68888667800000003</v>
      </c>
      <c r="Z49" s="815">
        <v>0.47382294800000002</v>
      </c>
      <c r="AA49" s="815">
        <v>0.47382294800000002</v>
      </c>
      <c r="AB49" s="815">
        <v>0.47382294800000002</v>
      </c>
      <c r="AC49" s="815">
        <v>0.47382294800000002</v>
      </c>
      <c r="AD49" s="815">
        <v>0</v>
      </c>
      <c r="AE49" s="815">
        <v>0</v>
      </c>
      <c r="AF49" s="815">
        <v>0</v>
      </c>
      <c r="AG49" s="815">
        <v>0</v>
      </c>
      <c r="AH49" s="815">
        <v>0</v>
      </c>
      <c r="AI49" s="815">
        <v>0</v>
      </c>
      <c r="AJ49" s="815">
        <v>0</v>
      </c>
      <c r="AK49" s="815">
        <v>0</v>
      </c>
      <c r="AL49" s="815">
        <v>0</v>
      </c>
      <c r="AM49" s="815">
        <v>0</v>
      </c>
      <c r="AN49" s="815">
        <v>0</v>
      </c>
      <c r="AO49" s="815">
        <v>0</v>
      </c>
      <c r="AP49" s="815">
        <v>0</v>
      </c>
      <c r="AQ49" s="815">
        <v>0</v>
      </c>
      <c r="AR49" s="815">
        <v>0</v>
      </c>
      <c r="AS49" s="815">
        <v>0</v>
      </c>
      <c r="AT49" s="815">
        <v>0</v>
      </c>
      <c r="AU49" s="815">
        <v>0</v>
      </c>
      <c r="AV49" s="814"/>
      <c r="AW49" s="815">
        <v>49964.289190000003</v>
      </c>
      <c r="AX49" s="815">
        <v>49964.289190000003</v>
      </c>
      <c r="AY49" s="815">
        <v>49964.289190000003</v>
      </c>
      <c r="AZ49" s="815">
        <v>49964.289190000003</v>
      </c>
      <c r="BA49" s="815">
        <v>49964.289190000003</v>
      </c>
      <c r="BB49" s="815">
        <v>33957.80186</v>
      </c>
      <c r="BC49" s="815">
        <v>33957.80186</v>
      </c>
      <c r="BD49" s="815">
        <v>33957.80186</v>
      </c>
      <c r="BE49" s="815">
        <v>33008.264479999998</v>
      </c>
      <c r="BF49" s="815">
        <v>33008.264479999998</v>
      </c>
      <c r="BG49" s="815">
        <v>33008.264479999998</v>
      </c>
      <c r="BH49" s="815">
        <v>3864.6291200000001</v>
      </c>
      <c r="BI49" s="815">
        <v>0</v>
      </c>
      <c r="BJ49" s="815">
        <v>0</v>
      </c>
      <c r="BK49" s="815">
        <v>0</v>
      </c>
      <c r="BL49" s="815">
        <v>0</v>
      </c>
      <c r="BM49" s="815">
        <v>0</v>
      </c>
      <c r="BN49" s="815">
        <v>0</v>
      </c>
      <c r="BO49" s="815">
        <v>0</v>
      </c>
      <c r="BP49" s="815">
        <v>0</v>
      </c>
      <c r="BQ49" s="815">
        <v>0</v>
      </c>
      <c r="BR49" s="815">
        <v>0</v>
      </c>
      <c r="BS49" s="815">
        <v>0</v>
      </c>
      <c r="BT49" s="815">
        <v>0</v>
      </c>
      <c r="BU49" s="815">
        <v>0</v>
      </c>
      <c r="BV49" s="815">
        <v>0</v>
      </c>
      <c r="BW49" s="815">
        <v>0</v>
      </c>
      <c r="BX49" s="815">
        <v>0</v>
      </c>
      <c r="BY49" s="815">
        <v>0</v>
      </c>
      <c r="BZ49" s="815">
        <v>0</v>
      </c>
      <c r="CA49" s="698"/>
    </row>
    <row r="50" spans="1:79" s="686" customFormat="1" ht="10.199999999999999">
      <c r="A50" s="818" t="str">
        <f t="shared" si="0"/>
        <v>for 2012</v>
      </c>
      <c r="B50" s="819">
        <v>27</v>
      </c>
      <c r="C50" s="820" t="s">
        <v>210</v>
      </c>
      <c r="D50" s="820" t="s">
        <v>671</v>
      </c>
      <c r="E50" s="820" t="s">
        <v>22</v>
      </c>
      <c r="F50" s="820" t="s">
        <v>660</v>
      </c>
      <c r="G50" s="820" t="s">
        <v>765</v>
      </c>
      <c r="H50" s="820" t="s">
        <v>661</v>
      </c>
      <c r="I50" s="820">
        <v>2012</v>
      </c>
      <c r="J50" s="820" t="s">
        <v>762</v>
      </c>
      <c r="K50" s="820"/>
      <c r="L50" s="820" t="s">
        <v>766</v>
      </c>
      <c r="M50" s="820" t="s">
        <v>677</v>
      </c>
      <c r="N50" s="821">
        <v>21</v>
      </c>
      <c r="O50" s="821">
        <v>172.42</v>
      </c>
      <c r="P50" s="821">
        <v>2440488.64</v>
      </c>
      <c r="Q50" s="820"/>
      <c r="R50" s="821">
        <v>0</v>
      </c>
      <c r="S50" s="821">
        <v>175.93</v>
      </c>
      <c r="T50" s="821">
        <v>175.93</v>
      </c>
      <c r="U50" s="821">
        <v>172.42</v>
      </c>
      <c r="V50" s="821">
        <v>172.16</v>
      </c>
      <c r="W50" s="821">
        <v>172.16</v>
      </c>
      <c r="X50" s="821">
        <v>161.59</v>
      </c>
      <c r="Y50" s="821">
        <v>155.86000000000001</v>
      </c>
      <c r="Z50" s="821">
        <v>155.86000000000001</v>
      </c>
      <c r="AA50" s="821">
        <v>155.51</v>
      </c>
      <c r="AB50" s="821">
        <v>121.12</v>
      </c>
      <c r="AC50" s="821">
        <v>45.33</v>
      </c>
      <c r="AD50" s="821">
        <v>44.81</v>
      </c>
      <c r="AE50" s="821">
        <v>16.7</v>
      </c>
      <c r="AF50" s="821">
        <v>16.7</v>
      </c>
      <c r="AG50" s="821">
        <v>16.7</v>
      </c>
      <c r="AH50" s="821">
        <v>16.57</v>
      </c>
      <c r="AI50" s="821">
        <v>8.4</v>
      </c>
      <c r="AJ50" s="821">
        <v>5.45</v>
      </c>
      <c r="AK50" s="821">
        <v>5.45</v>
      </c>
      <c r="AL50" s="821">
        <v>5.45</v>
      </c>
      <c r="AM50" s="821">
        <v>0</v>
      </c>
      <c r="AN50" s="821">
        <v>0</v>
      </c>
      <c r="AO50" s="821">
        <v>0</v>
      </c>
      <c r="AP50" s="821">
        <v>0</v>
      </c>
      <c r="AQ50" s="821">
        <v>0</v>
      </c>
      <c r="AR50" s="821">
        <v>0</v>
      </c>
      <c r="AS50" s="821">
        <v>0</v>
      </c>
      <c r="AT50" s="821">
        <v>0</v>
      </c>
      <c r="AU50" s="821">
        <v>0</v>
      </c>
      <c r="AV50" s="820"/>
      <c r="AW50" s="821">
        <v>0</v>
      </c>
      <c r="AX50" s="821">
        <v>820986.69</v>
      </c>
      <c r="AY50" s="821">
        <v>820986.69</v>
      </c>
      <c r="AZ50" s="821">
        <v>808285.13</v>
      </c>
      <c r="BA50" s="821">
        <v>807366.87</v>
      </c>
      <c r="BB50" s="821">
        <v>807366.87</v>
      </c>
      <c r="BC50" s="821">
        <v>769182.78</v>
      </c>
      <c r="BD50" s="821">
        <v>742818.3</v>
      </c>
      <c r="BE50" s="821">
        <v>742818.3</v>
      </c>
      <c r="BF50" s="821">
        <v>735956.5</v>
      </c>
      <c r="BG50" s="821">
        <v>575803.19999999995</v>
      </c>
      <c r="BH50" s="821">
        <v>221551.32</v>
      </c>
      <c r="BI50" s="821">
        <v>211388.41</v>
      </c>
      <c r="BJ50" s="821">
        <v>40574.449999999997</v>
      </c>
      <c r="BK50" s="821">
        <v>40574.449999999997</v>
      </c>
      <c r="BL50" s="821">
        <v>40574.449999999997</v>
      </c>
      <c r="BM50" s="821">
        <v>37267.120000000003</v>
      </c>
      <c r="BN50" s="821">
        <v>22230.89</v>
      </c>
      <c r="BO50" s="821">
        <v>19692.25</v>
      </c>
      <c r="BP50" s="821">
        <v>19692.25</v>
      </c>
      <c r="BQ50" s="821">
        <v>19692.25</v>
      </c>
      <c r="BR50" s="821">
        <v>0</v>
      </c>
      <c r="BS50" s="821">
        <v>0</v>
      </c>
      <c r="BT50" s="821">
        <v>0</v>
      </c>
      <c r="BU50" s="821">
        <v>0</v>
      </c>
      <c r="BV50" s="821">
        <v>0</v>
      </c>
      <c r="BW50" s="821">
        <v>0</v>
      </c>
      <c r="BX50" s="821">
        <v>0</v>
      </c>
      <c r="BY50" s="821">
        <v>0</v>
      </c>
      <c r="BZ50" s="821">
        <v>0</v>
      </c>
      <c r="CA50" s="698"/>
    </row>
    <row r="51" spans="1:79" s="686" customFormat="1" ht="10.199999999999999">
      <c r="A51" s="822" t="str">
        <f t="shared" si="0"/>
        <v>for 2013</v>
      </c>
      <c r="B51" s="823">
        <v>28</v>
      </c>
      <c r="C51" s="824" t="s">
        <v>210</v>
      </c>
      <c r="D51" s="824" t="s">
        <v>671</v>
      </c>
      <c r="E51" s="824" t="s">
        <v>22</v>
      </c>
      <c r="F51" s="824" t="s">
        <v>660</v>
      </c>
      <c r="G51" s="824" t="s">
        <v>765</v>
      </c>
      <c r="H51" s="824" t="s">
        <v>661</v>
      </c>
      <c r="I51" s="824">
        <v>2013</v>
      </c>
      <c r="J51" s="824" t="s">
        <v>762</v>
      </c>
      <c r="K51" s="824"/>
      <c r="L51" s="824" t="s">
        <v>766</v>
      </c>
      <c r="M51" s="824" t="s">
        <v>677</v>
      </c>
      <c r="N51" s="825">
        <v>63</v>
      </c>
      <c r="O51" s="825">
        <v>730.65299930000003</v>
      </c>
      <c r="P51" s="825">
        <v>7605555.6040000003</v>
      </c>
      <c r="Q51" s="824"/>
      <c r="R51" s="825">
        <v>0</v>
      </c>
      <c r="S51" s="825">
        <v>0</v>
      </c>
      <c r="T51" s="825">
        <v>731.98198990000003</v>
      </c>
      <c r="U51" s="825">
        <v>730.65299930000003</v>
      </c>
      <c r="V51" s="825">
        <v>730.65299930000003</v>
      </c>
      <c r="W51" s="825">
        <v>708.80715729999997</v>
      </c>
      <c r="X51" s="825">
        <v>697.0024416</v>
      </c>
      <c r="Y51" s="825">
        <v>675.59212690000004</v>
      </c>
      <c r="Z51" s="825">
        <v>675.59212690000004</v>
      </c>
      <c r="AA51" s="825">
        <v>675.47831729999996</v>
      </c>
      <c r="AB51" s="825">
        <v>666.53937719999999</v>
      </c>
      <c r="AC51" s="825">
        <v>565.11647319999997</v>
      </c>
      <c r="AD51" s="825">
        <v>445.80657710000003</v>
      </c>
      <c r="AE51" s="825">
        <v>444.8629292</v>
      </c>
      <c r="AF51" s="825">
        <v>334.39363609999998</v>
      </c>
      <c r="AG51" s="825">
        <v>331.00172909999998</v>
      </c>
      <c r="AH51" s="825">
        <v>331.00172909999998</v>
      </c>
      <c r="AI51" s="825">
        <v>274.9193995</v>
      </c>
      <c r="AJ51" s="825">
        <v>28.364779370000001</v>
      </c>
      <c r="AK51" s="825">
        <v>24.474163140000002</v>
      </c>
      <c r="AL51" s="825">
        <v>24.474163140000002</v>
      </c>
      <c r="AM51" s="825">
        <v>24.474163140000002</v>
      </c>
      <c r="AN51" s="825">
        <v>0</v>
      </c>
      <c r="AO51" s="825">
        <v>0</v>
      </c>
      <c r="AP51" s="825">
        <v>0</v>
      </c>
      <c r="AQ51" s="825">
        <v>0</v>
      </c>
      <c r="AR51" s="825">
        <v>0</v>
      </c>
      <c r="AS51" s="825">
        <v>0</v>
      </c>
      <c r="AT51" s="825">
        <v>0</v>
      </c>
      <c r="AU51" s="825">
        <v>0</v>
      </c>
      <c r="AV51" s="824"/>
      <c r="AW51" s="825">
        <v>0</v>
      </c>
      <c r="AX51" s="825">
        <v>0</v>
      </c>
      <c r="AY51" s="825">
        <v>3813175.2119999998</v>
      </c>
      <c r="AZ51" s="825">
        <v>3807626.094</v>
      </c>
      <c r="BA51" s="825">
        <v>3807626.094</v>
      </c>
      <c r="BB51" s="825">
        <v>3730902.227</v>
      </c>
      <c r="BC51" s="825">
        <v>3688578.98</v>
      </c>
      <c r="BD51" s="825">
        <v>3573598.66</v>
      </c>
      <c r="BE51" s="825">
        <v>3573598.66</v>
      </c>
      <c r="BF51" s="825">
        <v>3569572.3509999998</v>
      </c>
      <c r="BG51" s="825">
        <v>3532081.3820000002</v>
      </c>
      <c r="BH51" s="825">
        <v>2880492.0950000002</v>
      </c>
      <c r="BI51" s="825">
        <v>2068728.4789999998</v>
      </c>
      <c r="BJ51" s="825">
        <v>2035344.487</v>
      </c>
      <c r="BK51" s="825">
        <v>1308688.906</v>
      </c>
      <c r="BL51" s="825">
        <v>1294526.209</v>
      </c>
      <c r="BM51" s="825">
        <v>1294526.209</v>
      </c>
      <c r="BN51" s="825">
        <v>1055348.4280000001</v>
      </c>
      <c r="BO51" s="825">
        <v>47478.060709999998</v>
      </c>
      <c r="BP51" s="825">
        <v>41369.342510000002</v>
      </c>
      <c r="BQ51" s="825">
        <v>41369.342510000002</v>
      </c>
      <c r="BR51" s="825">
        <v>41369.342510000002</v>
      </c>
      <c r="BS51" s="825">
        <v>0</v>
      </c>
      <c r="BT51" s="825">
        <v>0</v>
      </c>
      <c r="BU51" s="825">
        <v>0</v>
      </c>
      <c r="BV51" s="825">
        <v>0</v>
      </c>
      <c r="BW51" s="825">
        <v>0</v>
      </c>
      <c r="BX51" s="825">
        <v>0</v>
      </c>
      <c r="BY51" s="825">
        <v>0</v>
      </c>
      <c r="BZ51" s="825">
        <v>0</v>
      </c>
      <c r="CA51" s="698"/>
    </row>
    <row r="52" spans="1:79" s="686" customFormat="1" ht="10.199999999999999">
      <c r="A52" s="822" t="str">
        <f t="shared" si="0"/>
        <v>for 2013</v>
      </c>
      <c r="B52" s="823">
        <v>29</v>
      </c>
      <c r="C52" s="824" t="s">
        <v>210</v>
      </c>
      <c r="D52" s="824" t="s">
        <v>659</v>
      </c>
      <c r="E52" s="824" t="s">
        <v>4</v>
      </c>
      <c r="F52" s="824" t="s">
        <v>660</v>
      </c>
      <c r="G52" s="824" t="s">
        <v>29</v>
      </c>
      <c r="H52" s="824" t="s">
        <v>661</v>
      </c>
      <c r="I52" s="824">
        <v>2013</v>
      </c>
      <c r="J52" s="824" t="s">
        <v>762</v>
      </c>
      <c r="K52" s="824"/>
      <c r="L52" s="824" t="s">
        <v>769</v>
      </c>
      <c r="M52" s="824" t="s">
        <v>770</v>
      </c>
      <c r="N52" s="825">
        <v>69.710282169999999</v>
      </c>
      <c r="O52" s="825">
        <v>0.1</v>
      </c>
      <c r="P52" s="825">
        <v>1565</v>
      </c>
      <c r="Q52" s="824"/>
      <c r="R52" s="825">
        <v>0</v>
      </c>
      <c r="S52" s="825">
        <v>0</v>
      </c>
      <c r="T52" s="825">
        <v>0.111</v>
      </c>
      <c r="U52" s="825">
        <v>0.111</v>
      </c>
      <c r="V52" s="825">
        <v>0.106</v>
      </c>
      <c r="W52" s="825">
        <v>9.2999999999999999E-2</v>
      </c>
      <c r="X52" s="825">
        <v>9.2999999999999999E-2</v>
      </c>
      <c r="Y52" s="825">
        <v>9.2999999999999999E-2</v>
      </c>
      <c r="Z52" s="825">
        <v>9.2999999999999999E-2</v>
      </c>
      <c r="AA52" s="825">
        <v>9.2999999999999999E-2</v>
      </c>
      <c r="AB52" s="825">
        <v>0.08</v>
      </c>
      <c r="AC52" s="825">
        <v>0.08</v>
      </c>
      <c r="AD52" s="825">
        <v>6.4000000000000001E-2</v>
      </c>
      <c r="AE52" s="825">
        <v>6.4000000000000001E-2</v>
      </c>
      <c r="AF52" s="825">
        <v>6.4000000000000001E-2</v>
      </c>
      <c r="AG52" s="825">
        <v>6.4000000000000001E-2</v>
      </c>
      <c r="AH52" s="825">
        <v>6.4000000000000001E-2</v>
      </c>
      <c r="AI52" s="825">
        <v>6.4000000000000001E-2</v>
      </c>
      <c r="AJ52" s="825">
        <v>3.4000000000000002E-2</v>
      </c>
      <c r="AK52" s="825">
        <v>3.4000000000000002E-2</v>
      </c>
      <c r="AL52" s="825">
        <v>3.4000000000000002E-2</v>
      </c>
      <c r="AM52" s="825">
        <v>3.4000000000000002E-2</v>
      </c>
      <c r="AN52" s="825">
        <v>0</v>
      </c>
      <c r="AO52" s="825">
        <v>0</v>
      </c>
      <c r="AP52" s="825">
        <v>0</v>
      </c>
      <c r="AQ52" s="825">
        <v>0</v>
      </c>
      <c r="AR52" s="825">
        <v>0</v>
      </c>
      <c r="AS52" s="825">
        <v>0</v>
      </c>
      <c r="AT52" s="825">
        <v>0</v>
      </c>
      <c r="AU52" s="825">
        <v>0</v>
      </c>
      <c r="AV52" s="824"/>
      <c r="AW52" s="825">
        <v>0</v>
      </c>
      <c r="AX52" s="825">
        <v>0</v>
      </c>
      <c r="AY52" s="825">
        <v>1565</v>
      </c>
      <c r="AZ52" s="825">
        <v>1565</v>
      </c>
      <c r="BA52" s="825">
        <v>1489</v>
      </c>
      <c r="BB52" s="825">
        <v>1287</v>
      </c>
      <c r="BC52" s="825">
        <v>1287</v>
      </c>
      <c r="BD52" s="825">
        <v>1287</v>
      </c>
      <c r="BE52" s="825">
        <v>1287</v>
      </c>
      <c r="BF52" s="825">
        <v>1287</v>
      </c>
      <c r="BG52" s="825">
        <v>1080</v>
      </c>
      <c r="BH52" s="825">
        <v>1080</v>
      </c>
      <c r="BI52" s="825">
        <v>1026</v>
      </c>
      <c r="BJ52" s="825">
        <v>1026</v>
      </c>
      <c r="BK52" s="825">
        <v>1026</v>
      </c>
      <c r="BL52" s="825">
        <v>1026</v>
      </c>
      <c r="BM52" s="825">
        <v>1026</v>
      </c>
      <c r="BN52" s="825">
        <v>1026</v>
      </c>
      <c r="BO52" s="825">
        <v>540</v>
      </c>
      <c r="BP52" s="825">
        <v>540</v>
      </c>
      <c r="BQ52" s="825">
        <v>540</v>
      </c>
      <c r="BR52" s="825">
        <v>540</v>
      </c>
      <c r="BS52" s="825">
        <v>0</v>
      </c>
      <c r="BT52" s="825">
        <v>0</v>
      </c>
      <c r="BU52" s="825">
        <v>0</v>
      </c>
      <c r="BV52" s="825">
        <v>0</v>
      </c>
      <c r="BW52" s="825">
        <v>0</v>
      </c>
      <c r="BX52" s="825">
        <v>0</v>
      </c>
      <c r="BY52" s="825">
        <v>0</v>
      </c>
      <c r="BZ52" s="825">
        <v>0</v>
      </c>
      <c r="CA52" s="698"/>
    </row>
    <row r="53" spans="1:79" s="686" customFormat="1" ht="10.199999999999999">
      <c r="A53" s="818" t="str">
        <f t="shared" si="0"/>
        <v>for 2012</v>
      </c>
      <c r="B53" s="819">
        <v>30</v>
      </c>
      <c r="C53" s="820" t="s">
        <v>210</v>
      </c>
      <c r="D53" s="820" t="s">
        <v>686</v>
      </c>
      <c r="E53" s="820" t="s">
        <v>14</v>
      </c>
      <c r="F53" s="820" t="s">
        <v>660</v>
      </c>
      <c r="G53" s="820" t="s">
        <v>29</v>
      </c>
      <c r="H53" s="820" t="s">
        <v>661</v>
      </c>
      <c r="I53" s="820">
        <v>2012</v>
      </c>
      <c r="J53" s="820" t="s">
        <v>762</v>
      </c>
      <c r="K53" s="820"/>
      <c r="L53" s="820" t="s">
        <v>766</v>
      </c>
      <c r="M53" s="820" t="s">
        <v>771</v>
      </c>
      <c r="N53" s="821">
        <v>172</v>
      </c>
      <c r="O53" s="821">
        <v>38.848668379999999</v>
      </c>
      <c r="P53" s="821">
        <v>408217.62</v>
      </c>
      <c r="Q53" s="820"/>
      <c r="R53" s="821">
        <v>39</v>
      </c>
      <c r="S53" s="821">
        <v>39.047090009999998</v>
      </c>
      <c r="T53" s="821">
        <v>39.047090009999998</v>
      </c>
      <c r="U53" s="821">
        <v>38.865203510000001</v>
      </c>
      <c r="V53" s="821">
        <v>38.848668379999999</v>
      </c>
      <c r="W53" s="821">
        <v>38.208557499999998</v>
      </c>
      <c r="X53" s="821">
        <v>37.762242610000001</v>
      </c>
      <c r="Y53" s="821">
        <v>37.508327690000002</v>
      </c>
      <c r="Z53" s="821">
        <v>37.273127690000003</v>
      </c>
      <c r="AA53" s="821">
        <v>37.273127690000003</v>
      </c>
      <c r="AB53" s="821">
        <v>34.261289980000001</v>
      </c>
      <c r="AC53" s="821">
        <v>33.443389949999997</v>
      </c>
      <c r="AD53" s="821">
        <v>32.502589929999999</v>
      </c>
      <c r="AE53" s="821">
        <v>32.502589929999999</v>
      </c>
      <c r="AF53" s="821">
        <v>31.384589949999999</v>
      </c>
      <c r="AG53" s="821">
        <v>31.384589949999999</v>
      </c>
      <c r="AH53" s="821">
        <v>28.428990070000001</v>
      </c>
      <c r="AI53" s="821">
        <v>28.01809008</v>
      </c>
      <c r="AJ53" s="821">
        <v>28.01809008</v>
      </c>
      <c r="AK53" s="821">
        <v>28.01809008</v>
      </c>
      <c r="AL53" s="821">
        <v>28.01809008</v>
      </c>
      <c r="AM53" s="821">
        <v>28.01809008</v>
      </c>
      <c r="AN53" s="821">
        <v>0.85900001199999998</v>
      </c>
      <c r="AO53" s="821">
        <v>0</v>
      </c>
      <c r="AP53" s="821">
        <v>0</v>
      </c>
      <c r="AQ53" s="821">
        <v>0</v>
      </c>
      <c r="AR53" s="821">
        <v>0</v>
      </c>
      <c r="AS53" s="821">
        <v>0</v>
      </c>
      <c r="AT53" s="821">
        <v>0</v>
      </c>
      <c r="AU53" s="821">
        <v>0</v>
      </c>
      <c r="AV53" s="820"/>
      <c r="AW53" s="821">
        <v>207811.80729999999</v>
      </c>
      <c r="AX53" s="821">
        <v>207811.80729999999</v>
      </c>
      <c r="AY53" s="821">
        <v>207811.80729999999</v>
      </c>
      <c r="AZ53" s="821">
        <v>204269.80720000001</v>
      </c>
      <c r="BA53" s="821">
        <v>203947.80739999999</v>
      </c>
      <c r="BB53" s="821">
        <v>191638.4032</v>
      </c>
      <c r="BC53" s="821">
        <v>183034.70129999999</v>
      </c>
      <c r="BD53" s="821">
        <v>178167.99890000001</v>
      </c>
      <c r="BE53" s="821">
        <v>173655.99890000001</v>
      </c>
      <c r="BF53" s="821">
        <v>172989.99890000001</v>
      </c>
      <c r="BG53" s="821">
        <v>115120.8073</v>
      </c>
      <c r="BH53" s="821">
        <v>114356.8073</v>
      </c>
      <c r="BI53" s="821">
        <v>106468.8073</v>
      </c>
      <c r="BJ53" s="821">
        <v>106468.8073</v>
      </c>
      <c r="BK53" s="821">
        <v>102751.8073</v>
      </c>
      <c r="BL53" s="821">
        <v>102751.8073</v>
      </c>
      <c r="BM53" s="821">
        <v>78451.807270000005</v>
      </c>
      <c r="BN53" s="821">
        <v>75057.807270000005</v>
      </c>
      <c r="BO53" s="821">
        <v>75057.807270000005</v>
      </c>
      <c r="BP53" s="821">
        <v>75057.807270000005</v>
      </c>
      <c r="BQ53" s="821">
        <v>75057.807270000005</v>
      </c>
      <c r="BR53" s="821">
        <v>75057.807270000005</v>
      </c>
      <c r="BS53" s="821">
        <v>6330</v>
      </c>
      <c r="BT53" s="821">
        <v>0</v>
      </c>
      <c r="BU53" s="821">
        <v>0</v>
      </c>
      <c r="BV53" s="821">
        <v>0</v>
      </c>
      <c r="BW53" s="821">
        <v>0</v>
      </c>
      <c r="BX53" s="821">
        <v>0</v>
      </c>
      <c r="BY53" s="821">
        <v>0</v>
      </c>
      <c r="BZ53" s="821">
        <v>0</v>
      </c>
      <c r="CA53" s="698"/>
    </row>
    <row r="54" spans="1:79" s="686" customFormat="1" ht="10.199999999999999">
      <c r="A54" s="822" t="str">
        <f t="shared" si="0"/>
        <v>for 2013</v>
      </c>
      <c r="B54" s="823">
        <v>31</v>
      </c>
      <c r="C54" s="824" t="s">
        <v>210</v>
      </c>
      <c r="D54" s="824" t="s">
        <v>686</v>
      </c>
      <c r="E54" s="824" t="s">
        <v>14</v>
      </c>
      <c r="F54" s="824" t="s">
        <v>660</v>
      </c>
      <c r="G54" s="824" t="s">
        <v>29</v>
      </c>
      <c r="H54" s="824" t="s">
        <v>661</v>
      </c>
      <c r="I54" s="824">
        <v>2013</v>
      </c>
      <c r="J54" s="824" t="s">
        <v>762</v>
      </c>
      <c r="K54" s="824"/>
      <c r="L54" s="824" t="s">
        <v>766</v>
      </c>
      <c r="M54" s="824" t="s">
        <v>771</v>
      </c>
      <c r="N54" s="825">
        <v>90</v>
      </c>
      <c r="O54" s="825">
        <v>30.972997240000002</v>
      </c>
      <c r="P54" s="825">
        <v>297951.81</v>
      </c>
      <c r="Q54" s="824"/>
      <c r="R54" s="825">
        <v>0</v>
      </c>
      <c r="S54" s="825">
        <v>0</v>
      </c>
      <c r="T54" s="825">
        <v>31.114862299999999</v>
      </c>
      <c r="U54" s="825">
        <v>30.991010200000002</v>
      </c>
      <c r="V54" s="825">
        <v>30.972997240000002</v>
      </c>
      <c r="W54" s="825">
        <v>30.59696641</v>
      </c>
      <c r="X54" s="825">
        <v>30.434598130000001</v>
      </c>
      <c r="Y54" s="825">
        <v>30.292464020000001</v>
      </c>
      <c r="Z54" s="825">
        <v>30.148831340000001</v>
      </c>
      <c r="AA54" s="825">
        <v>30.148831340000001</v>
      </c>
      <c r="AB54" s="825">
        <v>28.490948509999999</v>
      </c>
      <c r="AC54" s="825">
        <v>28.166975789999999</v>
      </c>
      <c r="AD54" s="825">
        <v>27.514294979999999</v>
      </c>
      <c r="AE54" s="825">
        <v>27.514294979999999</v>
      </c>
      <c r="AF54" s="825">
        <v>27.057178669999999</v>
      </c>
      <c r="AG54" s="825">
        <v>27.057178669999999</v>
      </c>
      <c r="AH54" s="825">
        <v>24.024878789999999</v>
      </c>
      <c r="AI54" s="825">
        <v>23.462678789999998</v>
      </c>
      <c r="AJ54" s="825">
        <v>23.462678789999998</v>
      </c>
      <c r="AK54" s="825">
        <v>23.462678789999998</v>
      </c>
      <c r="AL54" s="825">
        <v>23.462678789999998</v>
      </c>
      <c r="AM54" s="825">
        <v>23.462678789999998</v>
      </c>
      <c r="AN54" s="825">
        <v>0.75275525499999996</v>
      </c>
      <c r="AO54" s="825">
        <v>0</v>
      </c>
      <c r="AP54" s="825">
        <v>0</v>
      </c>
      <c r="AQ54" s="825">
        <v>0</v>
      </c>
      <c r="AR54" s="825">
        <v>0</v>
      </c>
      <c r="AS54" s="825">
        <v>0</v>
      </c>
      <c r="AT54" s="825">
        <v>0</v>
      </c>
      <c r="AU54" s="825">
        <v>0</v>
      </c>
      <c r="AV54" s="824"/>
      <c r="AW54" s="825">
        <v>0</v>
      </c>
      <c r="AX54" s="825">
        <v>0</v>
      </c>
      <c r="AY54" s="825">
        <v>151562.51819999999</v>
      </c>
      <c r="AZ54" s="825">
        <v>149150.66149999999</v>
      </c>
      <c r="BA54" s="825">
        <v>148801.1526</v>
      </c>
      <c r="BB54" s="825">
        <v>141566.03950000001</v>
      </c>
      <c r="BC54" s="825">
        <v>138449.1789</v>
      </c>
      <c r="BD54" s="825">
        <v>135724.9424</v>
      </c>
      <c r="BE54" s="825">
        <v>132969.53969999999</v>
      </c>
      <c r="BF54" s="825">
        <v>131730.02729999999</v>
      </c>
      <c r="BG54" s="825">
        <v>99848.049799999993</v>
      </c>
      <c r="BH54" s="825">
        <v>99545.458889999994</v>
      </c>
      <c r="BI54" s="825">
        <v>94110.986959999995</v>
      </c>
      <c r="BJ54" s="825">
        <v>94110.986959999995</v>
      </c>
      <c r="BK54" s="825">
        <v>92590.986900000004</v>
      </c>
      <c r="BL54" s="825">
        <v>92590.986900000004</v>
      </c>
      <c r="BM54" s="825">
        <v>67659.986900000004</v>
      </c>
      <c r="BN54" s="825">
        <v>63015.986900000004</v>
      </c>
      <c r="BO54" s="825">
        <v>63015.986900000004</v>
      </c>
      <c r="BP54" s="825">
        <v>63015.986900000004</v>
      </c>
      <c r="BQ54" s="825">
        <v>63015.986900000004</v>
      </c>
      <c r="BR54" s="825">
        <v>63015.986900000004</v>
      </c>
      <c r="BS54" s="825">
        <v>5547.0789180000002</v>
      </c>
      <c r="BT54" s="825">
        <v>0</v>
      </c>
      <c r="BU54" s="825">
        <v>0</v>
      </c>
      <c r="BV54" s="825">
        <v>0</v>
      </c>
      <c r="BW54" s="825">
        <v>0</v>
      </c>
      <c r="BX54" s="825">
        <v>0</v>
      </c>
      <c r="BY54" s="825">
        <v>0</v>
      </c>
      <c r="BZ54" s="825">
        <v>0</v>
      </c>
      <c r="CA54" s="698"/>
    </row>
    <row r="55" spans="1:79" s="686" customFormat="1" ht="10.199999999999999">
      <c r="A55" s="822" t="str">
        <f t="shared" si="0"/>
        <v>for 2013</v>
      </c>
      <c r="B55" s="823">
        <v>32</v>
      </c>
      <c r="C55" s="824" t="s">
        <v>210</v>
      </c>
      <c r="D55" s="824" t="s">
        <v>659</v>
      </c>
      <c r="E55" s="824" t="s">
        <v>3</v>
      </c>
      <c r="F55" s="824" t="s">
        <v>660</v>
      </c>
      <c r="G55" s="824" t="s">
        <v>29</v>
      </c>
      <c r="H55" s="824" t="s">
        <v>667</v>
      </c>
      <c r="I55" s="824">
        <v>2013</v>
      </c>
      <c r="J55" s="824" t="s">
        <v>762</v>
      </c>
      <c r="K55" s="824"/>
      <c r="L55" s="824" t="s">
        <v>777</v>
      </c>
      <c r="M55" s="824" t="s">
        <v>768</v>
      </c>
      <c r="N55" s="825">
        <v>345</v>
      </c>
      <c r="O55" s="825">
        <v>74.654474800999992</v>
      </c>
      <c r="P55" s="825">
        <v>261865.79948620003</v>
      </c>
      <c r="Q55" s="824"/>
      <c r="R55" s="825">
        <v>0</v>
      </c>
      <c r="S55" s="825">
        <v>0</v>
      </c>
      <c r="T55" s="825">
        <v>74.654474800999992</v>
      </c>
      <c r="U55" s="825">
        <v>74.654474800999992</v>
      </c>
      <c r="V55" s="825">
        <v>74.654474800999992</v>
      </c>
      <c r="W55" s="825">
        <v>74.654474800999992</v>
      </c>
      <c r="X55" s="825">
        <v>74.654474800999992</v>
      </c>
      <c r="Y55" s="825">
        <v>74.654474800999992</v>
      </c>
      <c r="Z55" s="825">
        <v>74.654474800999992</v>
      </c>
      <c r="AA55" s="825">
        <v>74.654474800999992</v>
      </c>
      <c r="AB55" s="825">
        <v>74.654474800999992</v>
      </c>
      <c r="AC55" s="825">
        <v>74.654474800999992</v>
      </c>
      <c r="AD55" s="825">
        <v>74.654474800999992</v>
      </c>
      <c r="AE55" s="825">
        <v>74.654474800999992</v>
      </c>
      <c r="AF55" s="825">
        <v>74.654474800999992</v>
      </c>
      <c r="AG55" s="825">
        <v>74.654474800999992</v>
      </c>
      <c r="AH55" s="825">
        <v>74.654474800999992</v>
      </c>
      <c r="AI55" s="825">
        <v>74.654474800999992</v>
      </c>
      <c r="AJ55" s="825">
        <v>74.654474800999992</v>
      </c>
      <c r="AK55" s="825">
        <v>74.654474800999992</v>
      </c>
      <c r="AL55" s="825">
        <v>61.264315914999997</v>
      </c>
      <c r="AM55" s="825">
        <v>0</v>
      </c>
      <c r="AN55" s="825">
        <v>0</v>
      </c>
      <c r="AO55" s="825">
        <v>0</v>
      </c>
      <c r="AP55" s="825">
        <v>0</v>
      </c>
      <c r="AQ55" s="825">
        <v>0</v>
      </c>
      <c r="AR55" s="825">
        <v>0</v>
      </c>
      <c r="AS55" s="825">
        <v>0</v>
      </c>
      <c r="AT55" s="825">
        <v>0</v>
      </c>
      <c r="AU55" s="825">
        <v>0</v>
      </c>
      <c r="AV55" s="824"/>
      <c r="AW55" s="825">
        <v>0</v>
      </c>
      <c r="AX55" s="825">
        <v>0</v>
      </c>
      <c r="AY55" s="825">
        <v>130932.89974109</v>
      </c>
      <c r="AZ55" s="825">
        <v>130932.89974109</v>
      </c>
      <c r="BA55" s="825">
        <v>130932.89974109</v>
      </c>
      <c r="BB55" s="825">
        <v>130932.89974109</v>
      </c>
      <c r="BC55" s="825">
        <v>130932.89974109</v>
      </c>
      <c r="BD55" s="825">
        <v>130932.89974109</v>
      </c>
      <c r="BE55" s="825">
        <v>130932.89974109</v>
      </c>
      <c r="BF55" s="825">
        <v>130932.89974109</v>
      </c>
      <c r="BG55" s="825">
        <v>130932.89974109</v>
      </c>
      <c r="BH55" s="825">
        <v>130932.89974109</v>
      </c>
      <c r="BI55" s="825">
        <v>130932.89974109</v>
      </c>
      <c r="BJ55" s="825">
        <v>130932.89974109</v>
      </c>
      <c r="BK55" s="825">
        <v>130932.89974109</v>
      </c>
      <c r="BL55" s="825">
        <v>130932.89974109</v>
      </c>
      <c r="BM55" s="825">
        <v>130932.89974109</v>
      </c>
      <c r="BN55" s="825">
        <v>130932.89974109</v>
      </c>
      <c r="BO55" s="825">
        <v>130932.89974109</v>
      </c>
      <c r="BP55" s="825">
        <v>130932.89974109</v>
      </c>
      <c r="BQ55" s="825">
        <v>118958.690965</v>
      </c>
      <c r="BR55" s="825">
        <v>0</v>
      </c>
      <c r="BS55" s="825">
        <v>0</v>
      </c>
      <c r="BT55" s="825">
        <v>0</v>
      </c>
      <c r="BU55" s="825">
        <v>0</v>
      </c>
      <c r="BV55" s="825">
        <v>0</v>
      </c>
      <c r="BW55" s="825">
        <v>0</v>
      </c>
      <c r="BX55" s="825">
        <v>0</v>
      </c>
      <c r="BY55" s="825">
        <v>0</v>
      </c>
      <c r="BZ55" s="825">
        <v>0</v>
      </c>
      <c r="CA55" s="698"/>
    </row>
    <row r="56" spans="1:79" s="686" customFormat="1" ht="10.199999999999999">
      <c r="A56" s="818" t="str">
        <f t="shared" si="0"/>
        <v>for 2012</v>
      </c>
      <c r="B56" s="819">
        <v>33</v>
      </c>
      <c r="C56" s="820" t="s">
        <v>210</v>
      </c>
      <c r="D56" s="820" t="s">
        <v>659</v>
      </c>
      <c r="E56" s="820" t="s">
        <v>3</v>
      </c>
      <c r="F56" s="820" t="s">
        <v>660</v>
      </c>
      <c r="G56" s="820" t="s">
        <v>29</v>
      </c>
      <c r="H56" s="820" t="s">
        <v>661</v>
      </c>
      <c r="I56" s="820">
        <v>2012</v>
      </c>
      <c r="J56" s="820" t="s">
        <v>762</v>
      </c>
      <c r="K56" s="820"/>
      <c r="L56" s="820" t="s">
        <v>766</v>
      </c>
      <c r="M56" s="820" t="s">
        <v>768</v>
      </c>
      <c r="N56" s="821">
        <v>12</v>
      </c>
      <c r="O56" s="821">
        <v>2.7589087710000002</v>
      </c>
      <c r="P56" s="821">
        <v>14526.979896000001</v>
      </c>
      <c r="Q56" s="820"/>
      <c r="R56" s="821">
        <v>0</v>
      </c>
      <c r="S56" s="821">
        <v>2.7589087710000002</v>
      </c>
      <c r="T56" s="821">
        <v>2.7589087710000002</v>
      </c>
      <c r="U56" s="821">
        <v>2.7589087710000002</v>
      </c>
      <c r="V56" s="821">
        <v>2.7589087710000002</v>
      </c>
      <c r="W56" s="821">
        <v>2.7589087710000002</v>
      </c>
      <c r="X56" s="821">
        <v>2.7589087710000002</v>
      </c>
      <c r="Y56" s="821">
        <v>2.7589087710000002</v>
      </c>
      <c r="Z56" s="821">
        <v>2.7589087710000002</v>
      </c>
      <c r="AA56" s="821">
        <v>2.7589087710000002</v>
      </c>
      <c r="AB56" s="821">
        <v>2.7589087710000002</v>
      </c>
      <c r="AC56" s="821">
        <v>2.7589087710000002</v>
      </c>
      <c r="AD56" s="821">
        <v>2.7589087710000002</v>
      </c>
      <c r="AE56" s="821">
        <v>2.7589087710000002</v>
      </c>
      <c r="AF56" s="821">
        <v>2.7589087710000002</v>
      </c>
      <c r="AG56" s="821">
        <v>2.7589087710000002</v>
      </c>
      <c r="AH56" s="821">
        <v>2.7589087710000002</v>
      </c>
      <c r="AI56" s="821">
        <v>2.7589087710000002</v>
      </c>
      <c r="AJ56" s="821">
        <v>2.7589087710000002</v>
      </c>
      <c r="AK56" s="821">
        <v>2.2755256510000001</v>
      </c>
      <c r="AL56" s="821">
        <v>0</v>
      </c>
      <c r="AM56" s="821">
        <v>0</v>
      </c>
      <c r="AN56" s="821">
        <v>0</v>
      </c>
      <c r="AO56" s="821">
        <v>0</v>
      </c>
      <c r="AP56" s="821">
        <v>0</v>
      </c>
      <c r="AQ56" s="821">
        <v>0</v>
      </c>
      <c r="AR56" s="821">
        <v>0</v>
      </c>
      <c r="AS56" s="821">
        <v>0</v>
      </c>
      <c r="AT56" s="821">
        <v>0</v>
      </c>
      <c r="AU56" s="821">
        <v>0</v>
      </c>
      <c r="AV56" s="820"/>
      <c r="AW56" s="821">
        <v>0</v>
      </c>
      <c r="AX56" s="821">
        <v>4842.3266329999997</v>
      </c>
      <c r="AY56" s="821">
        <v>4842.3266329999997</v>
      </c>
      <c r="AZ56" s="821">
        <v>4842.3266329999997</v>
      </c>
      <c r="BA56" s="821">
        <v>4842.3266329999997</v>
      </c>
      <c r="BB56" s="821">
        <v>4842.3266329999997</v>
      </c>
      <c r="BC56" s="821">
        <v>4842.3266329999997</v>
      </c>
      <c r="BD56" s="821">
        <v>4842.3266329999997</v>
      </c>
      <c r="BE56" s="821">
        <v>4842.3266329999997</v>
      </c>
      <c r="BF56" s="821">
        <v>4842.3266329999997</v>
      </c>
      <c r="BG56" s="821">
        <v>4842.3266329999997</v>
      </c>
      <c r="BH56" s="821">
        <v>4842.3266329999997</v>
      </c>
      <c r="BI56" s="821">
        <v>4842.3266329999997</v>
      </c>
      <c r="BJ56" s="821">
        <v>4842.3266329999997</v>
      </c>
      <c r="BK56" s="821">
        <v>4842.3266329999997</v>
      </c>
      <c r="BL56" s="821">
        <v>4842.3266329999997</v>
      </c>
      <c r="BM56" s="821">
        <v>4842.3266329999997</v>
      </c>
      <c r="BN56" s="821">
        <v>4842.3266329999997</v>
      </c>
      <c r="BO56" s="821">
        <v>4842.3266329999997</v>
      </c>
      <c r="BP56" s="821">
        <v>4410.0591409999997</v>
      </c>
      <c r="BQ56" s="821">
        <v>0</v>
      </c>
      <c r="BR56" s="821">
        <v>0</v>
      </c>
      <c r="BS56" s="821">
        <v>0</v>
      </c>
      <c r="BT56" s="821">
        <v>0</v>
      </c>
      <c r="BU56" s="821">
        <v>0</v>
      </c>
      <c r="BV56" s="821">
        <v>0</v>
      </c>
      <c r="BW56" s="821">
        <v>0</v>
      </c>
      <c r="BX56" s="821">
        <v>0</v>
      </c>
      <c r="BY56" s="821">
        <v>0</v>
      </c>
      <c r="BZ56" s="821">
        <v>0</v>
      </c>
      <c r="CA56" s="698"/>
    </row>
    <row r="57" spans="1:79" s="686" customFormat="1" ht="10.199999999999999">
      <c r="A57" s="822" t="str">
        <f t="shared" si="0"/>
        <v>for 2013</v>
      </c>
      <c r="B57" s="823">
        <v>34</v>
      </c>
      <c r="C57" s="824" t="s">
        <v>210</v>
      </c>
      <c r="D57" s="824" t="s">
        <v>774</v>
      </c>
      <c r="E57" s="824" t="s">
        <v>775</v>
      </c>
      <c r="F57" s="824" t="s">
        <v>660</v>
      </c>
      <c r="G57" s="824" t="s">
        <v>504</v>
      </c>
      <c r="H57" s="824" t="s">
        <v>661</v>
      </c>
      <c r="I57" s="824">
        <v>2013</v>
      </c>
      <c r="J57" s="824" t="s">
        <v>762</v>
      </c>
      <c r="K57" s="824"/>
      <c r="L57" s="824" t="s">
        <v>766</v>
      </c>
      <c r="M57" s="824" t="s">
        <v>677</v>
      </c>
      <c r="N57" s="825">
        <v>6</v>
      </c>
      <c r="O57" s="825">
        <v>71.622</v>
      </c>
      <c r="P57" s="825">
        <v>1769559.4</v>
      </c>
      <c r="Q57" s="824"/>
      <c r="R57" s="825">
        <v>0</v>
      </c>
      <c r="S57" s="825">
        <v>0</v>
      </c>
      <c r="T57" s="825">
        <v>71.622</v>
      </c>
      <c r="U57" s="825">
        <v>71.622</v>
      </c>
      <c r="V57" s="825">
        <v>71.622</v>
      </c>
      <c r="W57" s="825">
        <v>71.622</v>
      </c>
      <c r="X57" s="825">
        <v>71.622</v>
      </c>
      <c r="Y57" s="825">
        <v>14.04</v>
      </c>
      <c r="Z57" s="825">
        <v>9.9</v>
      </c>
      <c r="AA57" s="825">
        <v>9.9</v>
      </c>
      <c r="AB57" s="825">
        <v>9.9</v>
      </c>
      <c r="AC57" s="825">
        <v>9.9</v>
      </c>
      <c r="AD57" s="825">
        <v>9.9</v>
      </c>
      <c r="AE57" s="825">
        <v>9.9</v>
      </c>
      <c r="AF57" s="825">
        <v>9.9</v>
      </c>
      <c r="AG57" s="825">
        <v>9.9</v>
      </c>
      <c r="AH57" s="825">
        <v>9.9</v>
      </c>
      <c r="AI57" s="825">
        <v>9.9</v>
      </c>
      <c r="AJ57" s="825">
        <v>9.9</v>
      </c>
      <c r="AK57" s="825">
        <v>9.9</v>
      </c>
      <c r="AL57" s="825">
        <v>9.9</v>
      </c>
      <c r="AM57" s="825">
        <v>9.9</v>
      </c>
      <c r="AN57" s="825">
        <v>0</v>
      </c>
      <c r="AO57" s="825">
        <v>0</v>
      </c>
      <c r="AP57" s="825">
        <v>0</v>
      </c>
      <c r="AQ57" s="825">
        <v>0</v>
      </c>
      <c r="AR57" s="825">
        <v>0</v>
      </c>
      <c r="AS57" s="825">
        <v>0</v>
      </c>
      <c r="AT57" s="825">
        <v>0</v>
      </c>
      <c r="AU57" s="825">
        <v>0</v>
      </c>
      <c r="AV57" s="824"/>
      <c r="AW57" s="825">
        <v>0</v>
      </c>
      <c r="AX57" s="825">
        <v>0</v>
      </c>
      <c r="AY57" s="825">
        <v>884779.7</v>
      </c>
      <c r="AZ57" s="825">
        <v>884779.7</v>
      </c>
      <c r="BA57" s="825">
        <v>884779.7</v>
      </c>
      <c r="BB57" s="825">
        <v>884779.7</v>
      </c>
      <c r="BC57" s="825">
        <v>884779.7</v>
      </c>
      <c r="BD57" s="825">
        <v>102008.8</v>
      </c>
      <c r="BE57" s="825">
        <v>75200</v>
      </c>
      <c r="BF57" s="825">
        <v>75200</v>
      </c>
      <c r="BG57" s="825">
        <v>75200</v>
      </c>
      <c r="BH57" s="825">
        <v>75200</v>
      </c>
      <c r="BI57" s="825">
        <v>75200</v>
      </c>
      <c r="BJ57" s="825">
        <v>75200</v>
      </c>
      <c r="BK57" s="825">
        <v>75200</v>
      </c>
      <c r="BL57" s="825">
        <v>75200</v>
      </c>
      <c r="BM57" s="825">
        <v>75200</v>
      </c>
      <c r="BN57" s="825">
        <v>75200</v>
      </c>
      <c r="BO57" s="825">
        <v>75200</v>
      </c>
      <c r="BP57" s="825">
        <v>75200</v>
      </c>
      <c r="BQ57" s="825">
        <v>75200</v>
      </c>
      <c r="BR57" s="825">
        <v>75200</v>
      </c>
      <c r="BS57" s="825">
        <v>0</v>
      </c>
      <c r="BT57" s="825">
        <v>0</v>
      </c>
      <c r="BU57" s="825">
        <v>0</v>
      </c>
      <c r="BV57" s="825">
        <v>0</v>
      </c>
      <c r="BW57" s="825">
        <v>0</v>
      </c>
      <c r="BX57" s="825">
        <v>0</v>
      </c>
      <c r="BY57" s="825">
        <v>0</v>
      </c>
      <c r="BZ57" s="825">
        <v>0</v>
      </c>
      <c r="CA57" s="698"/>
    </row>
    <row r="58" spans="1:79" s="686" customFormat="1" ht="10.199999999999999">
      <c r="A58" s="822" t="str">
        <f t="shared" si="0"/>
        <v>for 2013</v>
      </c>
      <c r="B58" s="823">
        <v>35</v>
      </c>
      <c r="C58" s="824" t="s">
        <v>210</v>
      </c>
      <c r="D58" s="824" t="s">
        <v>681</v>
      </c>
      <c r="E58" s="824" t="s">
        <v>17</v>
      </c>
      <c r="F58" s="824" t="s">
        <v>660</v>
      </c>
      <c r="G58" s="824" t="s">
        <v>765</v>
      </c>
      <c r="H58" s="824" t="s">
        <v>661</v>
      </c>
      <c r="I58" s="824">
        <v>2013</v>
      </c>
      <c r="J58" s="824" t="s">
        <v>762</v>
      </c>
      <c r="K58" s="824"/>
      <c r="L58" s="824" t="s">
        <v>766</v>
      </c>
      <c r="M58" s="824" t="s">
        <v>663</v>
      </c>
      <c r="N58" s="825">
        <v>3</v>
      </c>
      <c r="O58" s="825">
        <v>-23.24</v>
      </c>
      <c r="P58" s="825">
        <v>-36917.279999999999</v>
      </c>
      <c r="Q58" s="824"/>
      <c r="R58" s="825">
        <v>0</v>
      </c>
      <c r="S58" s="825">
        <v>0</v>
      </c>
      <c r="T58" s="825">
        <v>-23.24</v>
      </c>
      <c r="U58" s="825">
        <v>-23.24</v>
      </c>
      <c r="V58" s="825">
        <v>-23.24</v>
      </c>
      <c r="W58" s="825">
        <v>-23.24</v>
      </c>
      <c r="X58" s="825">
        <v>-23.24</v>
      </c>
      <c r="Y58" s="825">
        <v>-23.24</v>
      </c>
      <c r="Z58" s="825">
        <v>-23.24</v>
      </c>
      <c r="AA58" s="825">
        <v>-23.24</v>
      </c>
      <c r="AB58" s="825">
        <v>-23.24</v>
      </c>
      <c r="AC58" s="825">
        <v>-23.24</v>
      </c>
      <c r="AD58" s="825">
        <v>-23.24</v>
      </c>
      <c r="AE58" s="825">
        <v>-23.24</v>
      </c>
      <c r="AF58" s="825">
        <v>-23.24</v>
      </c>
      <c r="AG58" s="825">
        <v>-23.24</v>
      </c>
      <c r="AH58" s="825">
        <v>-41.25</v>
      </c>
      <c r="AI58" s="825">
        <v>-41.25</v>
      </c>
      <c r="AJ58" s="825">
        <v>-41.25</v>
      </c>
      <c r="AK58" s="825">
        <v>-41.25</v>
      </c>
      <c r="AL58" s="825">
        <v>-41.25</v>
      </c>
      <c r="AM58" s="825">
        <v>-41.25</v>
      </c>
      <c r="AN58" s="825">
        <v>-41.25</v>
      </c>
      <c r="AO58" s="825">
        <v>-41.25</v>
      </c>
      <c r="AP58" s="825">
        <v>-41.25</v>
      </c>
      <c r="AQ58" s="825">
        <v>-41.25</v>
      </c>
      <c r="AR58" s="825">
        <v>-41.25</v>
      </c>
      <c r="AS58" s="825">
        <v>0</v>
      </c>
      <c r="AT58" s="825">
        <v>0</v>
      </c>
      <c r="AU58" s="825">
        <v>0</v>
      </c>
      <c r="AV58" s="824"/>
      <c r="AW58" s="825">
        <v>0</v>
      </c>
      <c r="AX58" s="825">
        <v>0</v>
      </c>
      <c r="AY58" s="825">
        <v>-18458.64</v>
      </c>
      <c r="AZ58" s="825">
        <v>-18458.64</v>
      </c>
      <c r="BA58" s="825">
        <v>-18458.64</v>
      </c>
      <c r="BB58" s="825">
        <v>-18458.64</v>
      </c>
      <c r="BC58" s="825">
        <v>-18458.64</v>
      </c>
      <c r="BD58" s="825">
        <v>-18458.64</v>
      </c>
      <c r="BE58" s="825">
        <v>-18458.64</v>
      </c>
      <c r="BF58" s="825">
        <v>-18458.64</v>
      </c>
      <c r="BG58" s="825">
        <v>-18458.64</v>
      </c>
      <c r="BH58" s="825">
        <v>-18458.64</v>
      </c>
      <c r="BI58" s="825">
        <v>-18458.64</v>
      </c>
      <c r="BJ58" s="825">
        <v>-18458.64</v>
      </c>
      <c r="BK58" s="825">
        <v>-18458.64</v>
      </c>
      <c r="BL58" s="825">
        <v>-18458.64</v>
      </c>
      <c r="BM58" s="825">
        <v>-110958</v>
      </c>
      <c r="BN58" s="825">
        <v>-110958</v>
      </c>
      <c r="BO58" s="825">
        <v>-110958</v>
      </c>
      <c r="BP58" s="825">
        <v>-110958</v>
      </c>
      <c r="BQ58" s="825">
        <v>-110958</v>
      </c>
      <c r="BR58" s="825">
        <v>-110958</v>
      </c>
      <c r="BS58" s="825">
        <v>-110958</v>
      </c>
      <c r="BT58" s="825">
        <v>-110958</v>
      </c>
      <c r="BU58" s="825">
        <v>-110958</v>
      </c>
      <c r="BV58" s="825">
        <v>-110958</v>
      </c>
      <c r="BW58" s="825">
        <v>-110958</v>
      </c>
      <c r="BX58" s="825">
        <v>0</v>
      </c>
      <c r="BY58" s="825">
        <v>0</v>
      </c>
      <c r="BZ58" s="825">
        <v>0</v>
      </c>
      <c r="CA58" s="698"/>
    </row>
    <row r="59" spans="1:79" s="686" customFormat="1" ht="10.199999999999999">
      <c r="A59" s="818" t="str">
        <f t="shared" si="0"/>
        <v>for 2012</v>
      </c>
      <c r="B59" s="819">
        <v>36</v>
      </c>
      <c r="C59" s="820" t="s">
        <v>658</v>
      </c>
      <c r="D59" s="820" t="s">
        <v>680</v>
      </c>
      <c r="E59" s="820" t="s">
        <v>773</v>
      </c>
      <c r="F59" s="820" t="s">
        <v>660</v>
      </c>
      <c r="G59" s="820" t="s">
        <v>680</v>
      </c>
      <c r="H59" s="820" t="s">
        <v>661</v>
      </c>
      <c r="I59" s="820">
        <v>2012</v>
      </c>
      <c r="J59" s="820" t="s">
        <v>762</v>
      </c>
      <c r="K59" s="820"/>
      <c r="L59" s="820" t="s">
        <v>766</v>
      </c>
      <c r="M59" s="820" t="s">
        <v>663</v>
      </c>
      <c r="N59" s="821">
        <v>5</v>
      </c>
      <c r="O59" s="821">
        <v>21.787879500000003</v>
      </c>
      <c r="P59" s="821">
        <v>148348.79999999999</v>
      </c>
      <c r="Q59" s="820"/>
      <c r="R59" s="821">
        <v>0</v>
      </c>
      <c r="S59" s="821">
        <v>21.787879500000003</v>
      </c>
      <c r="T59" s="821">
        <v>20.9778795</v>
      </c>
      <c r="U59" s="821">
        <v>21.787879500000003</v>
      </c>
      <c r="V59" s="821">
        <v>21.787879500000003</v>
      </c>
      <c r="W59" s="821">
        <v>21.787879500000003</v>
      </c>
      <c r="X59" s="821">
        <v>21.787879500000003</v>
      </c>
      <c r="Y59" s="821">
        <v>21.787879500000003</v>
      </c>
      <c r="Z59" s="821">
        <v>21.787879500000003</v>
      </c>
      <c r="AA59" s="821">
        <v>21.787879500000003</v>
      </c>
      <c r="AB59" s="821">
        <v>8.8919999999999995</v>
      </c>
      <c r="AC59" s="821">
        <v>0.85499999999999998</v>
      </c>
      <c r="AD59" s="821">
        <v>0.85499999999999998</v>
      </c>
      <c r="AE59" s="821">
        <v>0.85499999999999998</v>
      </c>
      <c r="AF59" s="821">
        <v>0.85499999999999998</v>
      </c>
      <c r="AG59" s="821">
        <v>0.85499999999999998</v>
      </c>
      <c r="AH59" s="821">
        <v>0.85499999999999998</v>
      </c>
      <c r="AI59" s="821">
        <v>0.85499999999999998</v>
      </c>
      <c r="AJ59" s="821">
        <v>0.85499999999999998</v>
      </c>
      <c r="AK59" s="821">
        <v>0.85499999999999998</v>
      </c>
      <c r="AL59" s="821">
        <v>0.85499999999999998</v>
      </c>
      <c r="AM59" s="821">
        <v>0</v>
      </c>
      <c r="AN59" s="821">
        <v>0</v>
      </c>
      <c r="AO59" s="821">
        <v>0</v>
      </c>
      <c r="AP59" s="821">
        <v>0</v>
      </c>
      <c r="AQ59" s="821">
        <v>0</v>
      </c>
      <c r="AR59" s="821">
        <v>0</v>
      </c>
      <c r="AS59" s="821">
        <v>0</v>
      </c>
      <c r="AT59" s="821">
        <v>0</v>
      </c>
      <c r="AU59" s="821">
        <v>0</v>
      </c>
      <c r="AV59" s="820"/>
      <c r="AW59" s="821">
        <v>0</v>
      </c>
      <c r="AX59" s="821">
        <v>50038.2</v>
      </c>
      <c r="AY59" s="821">
        <v>48272.4</v>
      </c>
      <c r="AZ59" s="821">
        <v>50038.2</v>
      </c>
      <c r="BA59" s="821">
        <v>50038.2</v>
      </c>
      <c r="BB59" s="821">
        <v>50038.2</v>
      </c>
      <c r="BC59" s="821">
        <v>50038.2</v>
      </c>
      <c r="BD59" s="821">
        <v>50038.2</v>
      </c>
      <c r="BE59" s="821">
        <v>50038.2</v>
      </c>
      <c r="BF59" s="821">
        <v>50038.2</v>
      </c>
      <c r="BG59" s="821">
        <v>16173.9</v>
      </c>
      <c r="BH59" s="821">
        <v>1962</v>
      </c>
      <c r="BI59" s="821">
        <v>1962</v>
      </c>
      <c r="BJ59" s="821">
        <v>1962</v>
      </c>
      <c r="BK59" s="821">
        <v>1962</v>
      </c>
      <c r="BL59" s="821">
        <v>1962</v>
      </c>
      <c r="BM59" s="821">
        <v>1962</v>
      </c>
      <c r="BN59" s="821">
        <v>1962</v>
      </c>
      <c r="BO59" s="821">
        <v>1962</v>
      </c>
      <c r="BP59" s="821">
        <v>1962</v>
      </c>
      <c r="BQ59" s="821">
        <v>1962</v>
      </c>
      <c r="BR59" s="821">
        <v>0</v>
      </c>
      <c r="BS59" s="821">
        <v>0</v>
      </c>
      <c r="BT59" s="821">
        <v>0</v>
      </c>
      <c r="BU59" s="821">
        <v>0</v>
      </c>
      <c r="BV59" s="821">
        <v>0</v>
      </c>
      <c r="BW59" s="821">
        <v>0</v>
      </c>
      <c r="BX59" s="821">
        <v>0</v>
      </c>
      <c r="BY59" s="821">
        <v>0</v>
      </c>
      <c r="BZ59" s="821">
        <v>0</v>
      </c>
      <c r="CA59" s="698"/>
    </row>
    <row r="60" spans="1:79" s="686" customFormat="1" ht="10.199999999999999">
      <c r="A60" s="822" t="str">
        <f t="shared" si="0"/>
        <v>for 2013</v>
      </c>
      <c r="B60" s="823">
        <v>37</v>
      </c>
      <c r="C60" s="824" t="s">
        <v>658</v>
      </c>
      <c r="D60" s="824" t="s">
        <v>680</v>
      </c>
      <c r="E60" s="824" t="s">
        <v>773</v>
      </c>
      <c r="F60" s="824" t="s">
        <v>660</v>
      </c>
      <c r="G60" s="824" t="s">
        <v>680</v>
      </c>
      <c r="H60" s="824" t="s">
        <v>661</v>
      </c>
      <c r="I60" s="824">
        <v>2013</v>
      </c>
      <c r="J60" s="824" t="s">
        <v>762</v>
      </c>
      <c r="K60" s="824"/>
      <c r="L60" s="824" t="s">
        <v>766</v>
      </c>
      <c r="M60" s="824" t="s">
        <v>663</v>
      </c>
      <c r="N60" s="825">
        <v>14</v>
      </c>
      <c r="O60" s="825">
        <v>409.32043199999998</v>
      </c>
      <c r="P60" s="825">
        <v>6167818.2609999999</v>
      </c>
      <c r="Q60" s="824"/>
      <c r="R60" s="825">
        <v>0</v>
      </c>
      <c r="S60" s="825">
        <v>0</v>
      </c>
      <c r="T60" s="825">
        <v>179.47790999999998</v>
      </c>
      <c r="U60" s="825">
        <v>409.32043199999998</v>
      </c>
      <c r="V60" s="825">
        <v>384.52543200000002</v>
      </c>
      <c r="W60" s="825">
        <v>394.42793399999999</v>
      </c>
      <c r="X60" s="825">
        <v>459.19553399999995</v>
      </c>
      <c r="Y60" s="825">
        <v>469.41053399999998</v>
      </c>
      <c r="Z60" s="825">
        <v>469.41053399999998</v>
      </c>
      <c r="AA60" s="825">
        <v>469.41053399999998</v>
      </c>
      <c r="AB60" s="825">
        <v>469.37003399999998</v>
      </c>
      <c r="AC60" s="825">
        <v>469.37003399999998</v>
      </c>
      <c r="AD60" s="825">
        <v>272.23439400000001</v>
      </c>
      <c r="AE60" s="825">
        <v>225.49581900000001</v>
      </c>
      <c r="AF60" s="825">
        <v>57.659319000000004</v>
      </c>
      <c r="AG60" s="825">
        <v>57.659319000000004</v>
      </c>
      <c r="AH60" s="825">
        <v>51.674318999999997</v>
      </c>
      <c r="AI60" s="825">
        <v>42.269319000000003</v>
      </c>
      <c r="AJ60" s="825">
        <v>42.269319000000003</v>
      </c>
      <c r="AK60" s="825">
        <v>42.269319000000003</v>
      </c>
      <c r="AL60" s="825">
        <v>42.269319000000003</v>
      </c>
      <c r="AM60" s="825">
        <v>42.269319000000003</v>
      </c>
      <c r="AN60" s="825">
        <v>0</v>
      </c>
      <c r="AO60" s="825">
        <v>0</v>
      </c>
      <c r="AP60" s="825">
        <v>0</v>
      </c>
      <c r="AQ60" s="825">
        <v>0</v>
      </c>
      <c r="AR60" s="825">
        <v>0</v>
      </c>
      <c r="AS60" s="825">
        <v>0</v>
      </c>
      <c r="AT60" s="825">
        <v>0</v>
      </c>
      <c r="AU60" s="825">
        <v>0</v>
      </c>
      <c r="AV60" s="824"/>
      <c r="AW60" s="825">
        <v>0</v>
      </c>
      <c r="AX60" s="825">
        <v>0</v>
      </c>
      <c r="AY60" s="825">
        <v>2782013.8319999999</v>
      </c>
      <c r="AZ60" s="825">
        <v>3385804.429</v>
      </c>
      <c r="BA60" s="825">
        <v>3185104.429</v>
      </c>
      <c r="BB60" s="825">
        <v>3328482.7370000002</v>
      </c>
      <c r="BC60" s="825">
        <v>3990909.6469999999</v>
      </c>
      <c r="BD60" s="825">
        <v>3368220.2209999999</v>
      </c>
      <c r="BE60" s="825">
        <v>3368220.2209999999</v>
      </c>
      <c r="BF60" s="825">
        <v>3368220.2209999999</v>
      </c>
      <c r="BG60" s="825">
        <v>3869484.2209999999</v>
      </c>
      <c r="BH60" s="825">
        <v>3869484.2209999999</v>
      </c>
      <c r="BI60" s="825">
        <v>1840722.7609999999</v>
      </c>
      <c r="BJ60" s="825">
        <v>1553424.7609999999</v>
      </c>
      <c r="BK60" s="825">
        <v>514937.44079999998</v>
      </c>
      <c r="BL60" s="825">
        <v>514937.44079999998</v>
      </c>
      <c r="BM60" s="825">
        <v>492257.44079999998</v>
      </c>
      <c r="BN60" s="825">
        <v>373457.44079999998</v>
      </c>
      <c r="BO60" s="825">
        <v>373457.44079999998</v>
      </c>
      <c r="BP60" s="825">
        <v>373457.44079999998</v>
      </c>
      <c r="BQ60" s="825">
        <v>373457.44079999998</v>
      </c>
      <c r="BR60" s="825">
        <v>373457.44079999998</v>
      </c>
      <c r="BS60" s="825">
        <v>0</v>
      </c>
      <c r="BT60" s="825">
        <v>0</v>
      </c>
      <c r="BU60" s="825">
        <v>0</v>
      </c>
      <c r="BV60" s="825">
        <v>0</v>
      </c>
      <c r="BW60" s="825">
        <v>0</v>
      </c>
      <c r="BX60" s="825">
        <v>0</v>
      </c>
      <c r="BY60" s="825">
        <v>0</v>
      </c>
      <c r="BZ60" s="825">
        <v>0</v>
      </c>
      <c r="CA60" s="698"/>
    </row>
    <row r="61" spans="1:79" s="686" customFormat="1" ht="10.199999999999999">
      <c r="B61" s="682">
        <v>38</v>
      </c>
      <c r="C61" s="683" t="s">
        <v>778</v>
      </c>
      <c r="D61" s="683" t="s">
        <v>659</v>
      </c>
      <c r="E61" s="683" t="s">
        <v>42</v>
      </c>
      <c r="F61" s="683" t="s">
        <v>660</v>
      </c>
      <c r="G61" s="683" t="s">
        <v>29</v>
      </c>
      <c r="H61" s="683" t="s">
        <v>667</v>
      </c>
      <c r="I61" s="683" t="s">
        <v>764</v>
      </c>
      <c r="J61" s="683" t="s">
        <v>762</v>
      </c>
      <c r="K61" s="683"/>
      <c r="L61" s="683" t="s">
        <v>766</v>
      </c>
      <c r="M61" s="683" t="s">
        <v>669</v>
      </c>
      <c r="N61" s="711">
        <v>7913</v>
      </c>
      <c r="O61" s="711">
        <v>0</v>
      </c>
      <c r="P61" s="711">
        <v>0</v>
      </c>
      <c r="Q61" s="683"/>
      <c r="R61" s="711">
        <v>0</v>
      </c>
      <c r="S61" s="711">
        <v>0</v>
      </c>
      <c r="T61" s="711">
        <v>0</v>
      </c>
      <c r="U61" s="711">
        <v>3961.9735500000002</v>
      </c>
      <c r="V61" s="711">
        <v>0</v>
      </c>
      <c r="W61" s="711">
        <v>0</v>
      </c>
      <c r="X61" s="711">
        <v>0</v>
      </c>
      <c r="Y61" s="711">
        <v>0</v>
      </c>
      <c r="Z61" s="711">
        <v>0</v>
      </c>
      <c r="AA61" s="711">
        <v>0</v>
      </c>
      <c r="AB61" s="711">
        <v>0</v>
      </c>
      <c r="AC61" s="711">
        <v>0</v>
      </c>
      <c r="AD61" s="711">
        <v>0</v>
      </c>
      <c r="AE61" s="711">
        <v>0</v>
      </c>
      <c r="AF61" s="711">
        <v>0</v>
      </c>
      <c r="AG61" s="711">
        <v>0</v>
      </c>
      <c r="AH61" s="711">
        <v>0</v>
      </c>
      <c r="AI61" s="711">
        <v>0</v>
      </c>
      <c r="AJ61" s="711">
        <v>0</v>
      </c>
      <c r="AK61" s="711">
        <v>0</v>
      </c>
      <c r="AL61" s="711">
        <v>0</v>
      </c>
      <c r="AM61" s="711">
        <v>0</v>
      </c>
      <c r="AN61" s="711">
        <v>0</v>
      </c>
      <c r="AO61" s="711">
        <v>0</v>
      </c>
      <c r="AP61" s="711">
        <v>0</v>
      </c>
      <c r="AQ61" s="711">
        <v>0</v>
      </c>
      <c r="AR61" s="711">
        <v>0</v>
      </c>
      <c r="AS61" s="711">
        <v>0</v>
      </c>
      <c r="AT61" s="711">
        <v>0</v>
      </c>
      <c r="AU61" s="711">
        <v>0</v>
      </c>
      <c r="AV61" s="683"/>
      <c r="AW61" s="711">
        <v>0</v>
      </c>
      <c r="AX61" s="711">
        <v>0</v>
      </c>
      <c r="AY61" s="711">
        <v>0</v>
      </c>
      <c r="AZ61" s="711">
        <v>311.61610400000001</v>
      </c>
      <c r="BA61" s="711">
        <v>0</v>
      </c>
      <c r="BB61" s="711">
        <v>0</v>
      </c>
      <c r="BC61" s="711">
        <v>0</v>
      </c>
      <c r="BD61" s="711">
        <v>0</v>
      </c>
      <c r="BE61" s="711">
        <v>0</v>
      </c>
      <c r="BF61" s="711">
        <v>0</v>
      </c>
      <c r="BG61" s="711">
        <v>0</v>
      </c>
      <c r="BH61" s="711">
        <v>0</v>
      </c>
      <c r="BI61" s="711">
        <v>0</v>
      </c>
      <c r="BJ61" s="711">
        <v>0</v>
      </c>
      <c r="BK61" s="711">
        <v>0</v>
      </c>
      <c r="BL61" s="711">
        <v>0</v>
      </c>
      <c r="BM61" s="711">
        <v>0</v>
      </c>
      <c r="BN61" s="711">
        <v>0</v>
      </c>
      <c r="BO61" s="711">
        <v>0</v>
      </c>
      <c r="BP61" s="711">
        <v>0</v>
      </c>
      <c r="BQ61" s="711">
        <v>0</v>
      </c>
      <c r="BR61" s="711">
        <v>0</v>
      </c>
      <c r="BS61" s="711">
        <v>0</v>
      </c>
      <c r="BT61" s="711">
        <v>0</v>
      </c>
      <c r="BU61" s="711">
        <v>0</v>
      </c>
      <c r="BV61" s="711">
        <v>0</v>
      </c>
      <c r="BW61" s="711">
        <v>0</v>
      </c>
      <c r="BX61" s="711">
        <v>0</v>
      </c>
      <c r="BY61" s="711">
        <v>0</v>
      </c>
      <c r="BZ61" s="711">
        <v>0</v>
      </c>
      <c r="CA61" s="698"/>
    </row>
    <row r="62" spans="1:79" s="686" customFormat="1" ht="10.199999999999999">
      <c r="B62" s="682">
        <v>39</v>
      </c>
      <c r="C62" s="683" t="s">
        <v>658</v>
      </c>
      <c r="D62" s="683" t="s">
        <v>671</v>
      </c>
      <c r="E62" s="683" t="s">
        <v>779</v>
      </c>
      <c r="F62" s="683" t="s">
        <v>660</v>
      </c>
      <c r="G62" s="683" t="s">
        <v>765</v>
      </c>
      <c r="H62" s="683" t="s">
        <v>667</v>
      </c>
      <c r="I62" s="683">
        <v>2014</v>
      </c>
      <c r="J62" s="683" t="s">
        <v>762</v>
      </c>
      <c r="K62" s="683"/>
      <c r="L62" s="683" t="s">
        <v>766</v>
      </c>
      <c r="M62" s="683" t="s">
        <v>676</v>
      </c>
      <c r="N62" s="711">
        <v>18</v>
      </c>
      <c r="O62" s="711">
        <v>0</v>
      </c>
      <c r="P62" s="711">
        <v>0</v>
      </c>
      <c r="Q62" s="683"/>
      <c r="R62" s="711">
        <v>0</v>
      </c>
      <c r="S62" s="711">
        <v>0</v>
      </c>
      <c r="T62" s="711">
        <v>0</v>
      </c>
      <c r="U62" s="711">
        <v>1679.5043000000001</v>
      </c>
      <c r="V62" s="711">
        <v>0</v>
      </c>
      <c r="W62" s="711">
        <v>0</v>
      </c>
      <c r="X62" s="711">
        <v>0</v>
      </c>
      <c r="Y62" s="711">
        <v>0</v>
      </c>
      <c r="Z62" s="711">
        <v>0</v>
      </c>
      <c r="AA62" s="711">
        <v>0</v>
      </c>
      <c r="AB62" s="711">
        <v>0</v>
      </c>
      <c r="AC62" s="711">
        <v>0</v>
      </c>
      <c r="AD62" s="711">
        <v>0</v>
      </c>
      <c r="AE62" s="711">
        <v>0</v>
      </c>
      <c r="AF62" s="711">
        <v>0</v>
      </c>
      <c r="AG62" s="711">
        <v>0</v>
      </c>
      <c r="AH62" s="711">
        <v>0</v>
      </c>
      <c r="AI62" s="711">
        <v>0</v>
      </c>
      <c r="AJ62" s="711">
        <v>0</v>
      </c>
      <c r="AK62" s="711">
        <v>0</v>
      </c>
      <c r="AL62" s="711">
        <v>0</v>
      </c>
      <c r="AM62" s="711">
        <v>0</v>
      </c>
      <c r="AN62" s="711">
        <v>0</v>
      </c>
      <c r="AO62" s="711">
        <v>0</v>
      </c>
      <c r="AP62" s="711">
        <v>0</v>
      </c>
      <c r="AQ62" s="711">
        <v>0</v>
      </c>
      <c r="AR62" s="711">
        <v>0</v>
      </c>
      <c r="AS62" s="711">
        <v>0</v>
      </c>
      <c r="AT62" s="711">
        <v>0</v>
      </c>
      <c r="AU62" s="711">
        <v>0</v>
      </c>
      <c r="AV62" s="683"/>
      <c r="AW62" s="711">
        <v>0</v>
      </c>
      <c r="AX62" s="711">
        <v>0</v>
      </c>
      <c r="AY62" s="711">
        <v>0</v>
      </c>
      <c r="AZ62" s="711">
        <v>0</v>
      </c>
      <c r="BA62" s="711">
        <v>0</v>
      </c>
      <c r="BB62" s="711">
        <v>0</v>
      </c>
      <c r="BC62" s="711">
        <v>0</v>
      </c>
      <c r="BD62" s="711">
        <v>0</v>
      </c>
      <c r="BE62" s="711">
        <v>0</v>
      </c>
      <c r="BF62" s="711">
        <v>0</v>
      </c>
      <c r="BG62" s="711">
        <v>0</v>
      </c>
      <c r="BH62" s="711">
        <v>0</v>
      </c>
      <c r="BI62" s="711">
        <v>0</v>
      </c>
      <c r="BJ62" s="711">
        <v>0</v>
      </c>
      <c r="BK62" s="711">
        <v>0</v>
      </c>
      <c r="BL62" s="711">
        <v>0</v>
      </c>
      <c r="BM62" s="711">
        <v>0</v>
      </c>
      <c r="BN62" s="711">
        <v>0</v>
      </c>
      <c r="BO62" s="711">
        <v>0</v>
      </c>
      <c r="BP62" s="711">
        <v>0</v>
      </c>
      <c r="BQ62" s="711">
        <v>0</v>
      </c>
      <c r="BR62" s="711">
        <v>0</v>
      </c>
      <c r="BS62" s="711">
        <v>0</v>
      </c>
      <c r="BT62" s="711">
        <v>0</v>
      </c>
      <c r="BU62" s="711">
        <v>0</v>
      </c>
      <c r="BV62" s="711">
        <v>0</v>
      </c>
      <c r="BW62" s="711">
        <v>0</v>
      </c>
      <c r="BX62" s="711">
        <v>0</v>
      </c>
      <c r="BY62" s="711">
        <v>0</v>
      </c>
      <c r="BZ62" s="711">
        <v>0</v>
      </c>
      <c r="CA62" s="698"/>
    </row>
    <row r="63" spans="1:79" s="686" customFormat="1" ht="10.199999999999999">
      <c r="B63" s="682">
        <v>40</v>
      </c>
      <c r="C63" s="683" t="s">
        <v>658</v>
      </c>
      <c r="D63" s="683" t="s">
        <v>680</v>
      </c>
      <c r="E63" s="683" t="s">
        <v>9</v>
      </c>
      <c r="F63" s="683" t="s">
        <v>660</v>
      </c>
      <c r="G63" s="683" t="s">
        <v>680</v>
      </c>
      <c r="H63" s="683" t="s">
        <v>667</v>
      </c>
      <c r="I63" s="683">
        <v>2014</v>
      </c>
      <c r="J63" s="683" t="s">
        <v>762</v>
      </c>
      <c r="K63" s="683"/>
      <c r="L63" s="683" t="s">
        <v>766</v>
      </c>
      <c r="M63" s="683" t="s">
        <v>676</v>
      </c>
      <c r="N63" s="711">
        <v>22</v>
      </c>
      <c r="O63" s="711">
        <v>0</v>
      </c>
      <c r="P63" s="711">
        <v>0</v>
      </c>
      <c r="Q63" s="683"/>
      <c r="R63" s="711">
        <v>0</v>
      </c>
      <c r="S63" s="711">
        <v>0</v>
      </c>
      <c r="T63" s="711">
        <v>0</v>
      </c>
      <c r="U63" s="711">
        <v>6112.4930000000004</v>
      </c>
      <c r="V63" s="711">
        <v>0</v>
      </c>
      <c r="W63" s="711">
        <v>0</v>
      </c>
      <c r="X63" s="711">
        <v>0</v>
      </c>
      <c r="Y63" s="711">
        <v>0</v>
      </c>
      <c r="Z63" s="711">
        <v>0</v>
      </c>
      <c r="AA63" s="711">
        <v>0</v>
      </c>
      <c r="AB63" s="711">
        <v>0</v>
      </c>
      <c r="AC63" s="711">
        <v>0</v>
      </c>
      <c r="AD63" s="711">
        <v>0</v>
      </c>
      <c r="AE63" s="711">
        <v>0</v>
      </c>
      <c r="AF63" s="711">
        <v>0</v>
      </c>
      <c r="AG63" s="711">
        <v>0</v>
      </c>
      <c r="AH63" s="711">
        <v>0</v>
      </c>
      <c r="AI63" s="711">
        <v>0</v>
      </c>
      <c r="AJ63" s="711">
        <v>0</v>
      </c>
      <c r="AK63" s="711">
        <v>0</v>
      </c>
      <c r="AL63" s="711">
        <v>0</v>
      </c>
      <c r="AM63" s="711">
        <v>0</v>
      </c>
      <c r="AN63" s="711">
        <v>0</v>
      </c>
      <c r="AO63" s="711">
        <v>0</v>
      </c>
      <c r="AP63" s="711">
        <v>0</v>
      </c>
      <c r="AQ63" s="711">
        <v>0</v>
      </c>
      <c r="AR63" s="711">
        <v>0</v>
      </c>
      <c r="AS63" s="711">
        <v>0</v>
      </c>
      <c r="AT63" s="711">
        <v>0</v>
      </c>
      <c r="AU63" s="711">
        <v>0</v>
      </c>
      <c r="AV63" s="683"/>
      <c r="AW63" s="711">
        <v>0</v>
      </c>
      <c r="AX63" s="711">
        <v>0</v>
      </c>
      <c r="AY63" s="711">
        <v>0</v>
      </c>
      <c r="AZ63" s="711">
        <v>0</v>
      </c>
      <c r="BA63" s="711">
        <v>0</v>
      </c>
      <c r="BB63" s="711">
        <v>0</v>
      </c>
      <c r="BC63" s="711">
        <v>0</v>
      </c>
      <c r="BD63" s="711">
        <v>0</v>
      </c>
      <c r="BE63" s="711">
        <v>0</v>
      </c>
      <c r="BF63" s="711">
        <v>0</v>
      </c>
      <c r="BG63" s="711">
        <v>0</v>
      </c>
      <c r="BH63" s="711">
        <v>0</v>
      </c>
      <c r="BI63" s="711">
        <v>0</v>
      </c>
      <c r="BJ63" s="711">
        <v>0</v>
      </c>
      <c r="BK63" s="711">
        <v>0</v>
      </c>
      <c r="BL63" s="711">
        <v>0</v>
      </c>
      <c r="BM63" s="711">
        <v>0</v>
      </c>
      <c r="BN63" s="711">
        <v>0</v>
      </c>
      <c r="BO63" s="711">
        <v>0</v>
      </c>
      <c r="BP63" s="711">
        <v>0</v>
      </c>
      <c r="BQ63" s="711">
        <v>0</v>
      </c>
      <c r="BR63" s="711">
        <v>0</v>
      </c>
      <c r="BS63" s="711">
        <v>0</v>
      </c>
      <c r="BT63" s="711">
        <v>0</v>
      </c>
      <c r="BU63" s="711">
        <v>0</v>
      </c>
      <c r="BV63" s="711">
        <v>0</v>
      </c>
      <c r="BW63" s="711">
        <v>0</v>
      </c>
      <c r="BX63" s="711">
        <v>0</v>
      </c>
      <c r="BY63" s="711">
        <v>0</v>
      </c>
      <c r="BZ63" s="711">
        <v>0</v>
      </c>
      <c r="CA63" s="698"/>
    </row>
    <row r="64" spans="1:79" s="686" customFormat="1" ht="10.199999999999999">
      <c r="B64" s="682">
        <v>41</v>
      </c>
      <c r="C64" s="683" t="s">
        <v>658</v>
      </c>
      <c r="D64" s="683" t="s">
        <v>659</v>
      </c>
      <c r="E64" s="683" t="s">
        <v>42</v>
      </c>
      <c r="F64" s="683" t="s">
        <v>660</v>
      </c>
      <c r="G64" s="683" t="s">
        <v>29</v>
      </c>
      <c r="H64" s="683" t="s">
        <v>667</v>
      </c>
      <c r="I64" s="683">
        <v>2006</v>
      </c>
      <c r="J64" s="683" t="s">
        <v>762</v>
      </c>
      <c r="K64" s="683"/>
      <c r="L64" s="683" t="s">
        <v>766</v>
      </c>
      <c r="M64" s="683" t="s">
        <v>669</v>
      </c>
      <c r="N64" s="711">
        <v>28485</v>
      </c>
      <c r="O64" s="683">
        <v>0</v>
      </c>
      <c r="P64" s="683">
        <v>0</v>
      </c>
      <c r="Q64" s="683"/>
      <c r="R64" s="711">
        <v>0</v>
      </c>
      <c r="S64" s="711">
        <v>0</v>
      </c>
      <c r="T64" s="711">
        <v>0</v>
      </c>
      <c r="U64" s="711">
        <v>14426.25416</v>
      </c>
      <c r="V64" s="711">
        <v>0</v>
      </c>
      <c r="W64" s="711">
        <v>0</v>
      </c>
      <c r="X64" s="711">
        <v>0</v>
      </c>
      <c r="Y64" s="711">
        <v>0</v>
      </c>
      <c r="Z64" s="711">
        <v>0</v>
      </c>
      <c r="AA64" s="711">
        <v>0</v>
      </c>
      <c r="AB64" s="711">
        <v>0</v>
      </c>
      <c r="AC64" s="711">
        <v>0</v>
      </c>
      <c r="AD64" s="711">
        <v>0</v>
      </c>
      <c r="AE64" s="711">
        <v>0</v>
      </c>
      <c r="AF64" s="711">
        <v>0</v>
      </c>
      <c r="AG64" s="711">
        <v>0</v>
      </c>
      <c r="AH64" s="711">
        <v>0</v>
      </c>
      <c r="AI64" s="711">
        <v>0</v>
      </c>
      <c r="AJ64" s="711">
        <v>0</v>
      </c>
      <c r="AK64" s="711">
        <v>0</v>
      </c>
      <c r="AL64" s="711">
        <v>0</v>
      </c>
      <c r="AM64" s="711">
        <v>0</v>
      </c>
      <c r="AN64" s="711">
        <v>0</v>
      </c>
      <c r="AO64" s="711">
        <v>0</v>
      </c>
      <c r="AP64" s="711">
        <v>0</v>
      </c>
      <c r="AQ64" s="711">
        <v>0</v>
      </c>
      <c r="AR64" s="711">
        <v>0</v>
      </c>
      <c r="AS64" s="711">
        <v>0</v>
      </c>
      <c r="AT64" s="711">
        <v>0</v>
      </c>
      <c r="AU64" s="711">
        <v>0</v>
      </c>
      <c r="AV64" s="683"/>
      <c r="AW64" s="711">
        <v>0</v>
      </c>
      <c r="AX64" s="711">
        <v>0</v>
      </c>
      <c r="AY64" s="711">
        <v>0</v>
      </c>
      <c r="AZ64" s="711">
        <v>1218.8774069999999</v>
      </c>
      <c r="BA64" s="711">
        <v>0</v>
      </c>
      <c r="BB64" s="711">
        <v>0</v>
      </c>
      <c r="BC64" s="711">
        <v>0</v>
      </c>
      <c r="BD64" s="711">
        <v>0</v>
      </c>
      <c r="BE64" s="711">
        <v>0</v>
      </c>
      <c r="BF64" s="711">
        <v>0</v>
      </c>
      <c r="BG64" s="711">
        <v>0</v>
      </c>
      <c r="BH64" s="711">
        <v>0</v>
      </c>
      <c r="BI64" s="711">
        <v>0</v>
      </c>
      <c r="BJ64" s="711">
        <v>0</v>
      </c>
      <c r="BK64" s="711">
        <v>0</v>
      </c>
      <c r="BL64" s="711">
        <v>0</v>
      </c>
      <c r="BM64" s="711">
        <v>0</v>
      </c>
      <c r="BN64" s="711">
        <v>0</v>
      </c>
      <c r="BO64" s="711">
        <v>0</v>
      </c>
      <c r="BP64" s="711">
        <v>0</v>
      </c>
      <c r="BQ64" s="711">
        <v>0</v>
      </c>
      <c r="BR64" s="711">
        <v>0</v>
      </c>
      <c r="BS64" s="711">
        <v>0</v>
      </c>
      <c r="BT64" s="711">
        <v>0</v>
      </c>
      <c r="BU64" s="711">
        <v>0</v>
      </c>
      <c r="BV64" s="711">
        <v>0</v>
      </c>
      <c r="BW64" s="711">
        <v>0</v>
      </c>
      <c r="BX64" s="711">
        <v>0</v>
      </c>
      <c r="BY64" s="711">
        <v>0</v>
      </c>
      <c r="BZ64" s="711">
        <v>0</v>
      </c>
      <c r="CA64" s="698"/>
    </row>
    <row r="65" spans="2:79" s="686" customFormat="1" ht="10.199999999999999">
      <c r="B65" s="682">
        <v>42</v>
      </c>
      <c r="C65" s="683"/>
      <c r="D65" s="683"/>
      <c r="E65" s="683"/>
      <c r="F65" s="683"/>
      <c r="G65" s="683"/>
      <c r="H65" s="683"/>
      <c r="I65" s="683"/>
      <c r="J65" s="683"/>
      <c r="K65" s="683"/>
      <c r="L65" s="683"/>
      <c r="M65" s="683"/>
      <c r="N65" s="683"/>
      <c r="O65" s="683"/>
      <c r="P65" s="683"/>
      <c r="Q65" s="683"/>
      <c r="R65" s="683"/>
      <c r="S65" s="683"/>
      <c r="T65" s="683"/>
      <c r="U65" s="683"/>
      <c r="V65" s="683"/>
      <c r="W65" s="683"/>
      <c r="X65" s="683"/>
      <c r="Y65" s="683"/>
      <c r="Z65" s="683"/>
      <c r="AA65" s="683"/>
      <c r="AB65" s="683"/>
      <c r="AC65" s="683"/>
      <c r="AD65" s="683"/>
      <c r="AE65" s="683"/>
      <c r="AF65" s="683"/>
      <c r="AG65" s="683"/>
      <c r="AH65" s="683"/>
      <c r="AI65" s="683"/>
      <c r="AJ65" s="683"/>
      <c r="AK65" s="683"/>
      <c r="AL65" s="683"/>
      <c r="AM65" s="683"/>
      <c r="AN65" s="683"/>
      <c r="AO65" s="683"/>
      <c r="AP65" s="683"/>
      <c r="AQ65" s="683"/>
      <c r="AR65" s="683"/>
      <c r="AS65" s="683"/>
      <c r="AT65" s="683"/>
      <c r="AU65" s="683"/>
      <c r="AV65" s="683"/>
      <c r="AW65" s="683"/>
      <c r="AX65" s="683"/>
      <c r="AY65" s="683"/>
      <c r="AZ65" s="683"/>
      <c r="BA65" s="683"/>
      <c r="BB65" s="683"/>
      <c r="BC65" s="683"/>
      <c r="BD65" s="683"/>
      <c r="BE65" s="683"/>
      <c r="BF65" s="683"/>
      <c r="BG65" s="683"/>
      <c r="BH65" s="683"/>
      <c r="BI65" s="683"/>
      <c r="BJ65" s="683"/>
      <c r="BK65" s="683"/>
      <c r="BL65" s="683"/>
      <c r="BM65" s="683"/>
      <c r="BN65" s="683"/>
      <c r="BO65" s="683"/>
      <c r="BP65" s="683"/>
      <c r="BQ65" s="683"/>
      <c r="BR65" s="683"/>
      <c r="BS65" s="683"/>
      <c r="BT65" s="683"/>
      <c r="BU65" s="683"/>
      <c r="BV65" s="683"/>
      <c r="BW65" s="683"/>
      <c r="BX65" s="683"/>
      <c r="BY65" s="683"/>
      <c r="BZ65" s="699"/>
      <c r="CA65" s="698"/>
    </row>
    <row r="66" spans="2:79" s="686" customFormat="1" ht="10.199999999999999">
      <c r="B66" s="682">
        <v>43</v>
      </c>
      <c r="C66" s="683"/>
      <c r="D66" s="683"/>
      <c r="E66" s="683"/>
      <c r="F66" s="683"/>
      <c r="G66" s="683"/>
      <c r="H66" s="683"/>
      <c r="I66" s="683"/>
      <c r="J66" s="683"/>
      <c r="K66" s="683"/>
      <c r="L66" s="683"/>
      <c r="M66" s="683"/>
      <c r="N66" s="683"/>
      <c r="O66" s="683"/>
      <c r="P66" s="683"/>
      <c r="Q66" s="683"/>
      <c r="R66" s="683"/>
      <c r="S66" s="683"/>
      <c r="T66" s="683"/>
      <c r="U66" s="683"/>
      <c r="V66" s="683"/>
      <c r="W66" s="683"/>
      <c r="X66" s="683"/>
      <c r="Y66" s="683"/>
      <c r="Z66" s="683"/>
      <c r="AA66" s="683"/>
      <c r="AB66" s="683"/>
      <c r="AC66" s="683"/>
      <c r="AD66" s="683"/>
      <c r="AE66" s="683"/>
      <c r="AF66" s="683"/>
      <c r="AG66" s="683"/>
      <c r="AH66" s="683"/>
      <c r="AI66" s="683"/>
      <c r="AJ66" s="683"/>
      <c r="AK66" s="683"/>
      <c r="AL66" s="683"/>
      <c r="AM66" s="683"/>
      <c r="AN66" s="683"/>
      <c r="AO66" s="683"/>
      <c r="AP66" s="683"/>
      <c r="AQ66" s="683"/>
      <c r="AR66" s="683"/>
      <c r="AS66" s="683"/>
      <c r="AT66" s="683"/>
      <c r="AU66" s="683"/>
      <c r="AV66" s="683"/>
      <c r="AW66" s="683"/>
      <c r="AX66" s="683"/>
      <c r="AY66" s="683"/>
      <c r="AZ66" s="683"/>
      <c r="BA66" s="683"/>
      <c r="BB66" s="683"/>
      <c r="BC66" s="683"/>
      <c r="BD66" s="683"/>
      <c r="BE66" s="683"/>
      <c r="BF66" s="683"/>
      <c r="BG66" s="683"/>
      <c r="BH66" s="683"/>
      <c r="BI66" s="683"/>
      <c r="BJ66" s="683"/>
      <c r="BK66" s="683"/>
      <c r="BL66" s="683"/>
      <c r="BM66" s="683"/>
      <c r="BN66" s="683"/>
      <c r="BO66" s="683"/>
      <c r="BP66" s="683"/>
      <c r="BQ66" s="683"/>
      <c r="BR66" s="683"/>
      <c r="BS66" s="683"/>
      <c r="BT66" s="683"/>
      <c r="BU66" s="683"/>
      <c r="BV66" s="683"/>
      <c r="BW66" s="683"/>
      <c r="BX66" s="683"/>
      <c r="BY66" s="683"/>
      <c r="BZ66" s="699"/>
      <c r="CA66" s="698"/>
    </row>
    <row r="67" spans="2:79" s="686" customFormat="1" ht="10.199999999999999">
      <c r="B67" s="700" t="s">
        <v>494</v>
      </c>
      <c r="C67" s="701"/>
      <c r="D67" s="690"/>
      <c r="E67" s="690"/>
      <c r="F67" s="701"/>
      <c r="G67" s="701"/>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701"/>
      <c r="AM67" s="701"/>
      <c r="AN67" s="701"/>
      <c r="AO67" s="701"/>
      <c r="AP67" s="701"/>
      <c r="AQ67" s="701"/>
      <c r="AR67" s="701"/>
      <c r="AS67" s="701"/>
      <c r="AT67" s="701"/>
      <c r="AU67" s="701"/>
      <c r="AV67" s="701"/>
      <c r="AW67" s="701"/>
      <c r="AX67" s="701"/>
      <c r="AY67" s="701"/>
      <c r="AZ67" s="701"/>
      <c r="BA67" s="701"/>
      <c r="BB67" s="701"/>
      <c r="BC67" s="701"/>
      <c r="BD67" s="701"/>
      <c r="BE67" s="701"/>
      <c r="BF67" s="701"/>
      <c r="BG67" s="701"/>
      <c r="BH67" s="701"/>
      <c r="BI67" s="701"/>
      <c r="BJ67" s="701"/>
      <c r="BK67" s="701"/>
      <c r="BL67" s="701"/>
      <c r="BM67" s="701"/>
      <c r="BN67" s="701"/>
      <c r="BO67" s="701"/>
      <c r="BP67" s="701"/>
      <c r="BQ67" s="701"/>
      <c r="BR67" s="701"/>
      <c r="BS67" s="701"/>
      <c r="BT67" s="701"/>
      <c r="BU67" s="701"/>
      <c r="BV67" s="701"/>
      <c r="BW67" s="701"/>
      <c r="BX67" s="701"/>
      <c r="BY67" s="701"/>
      <c r="BZ67" s="702"/>
      <c r="CA67" s="698"/>
    </row>
    <row r="68" spans="2:79">
      <c r="R68" s="810">
        <f>SUM(R24:R67)</f>
        <v>48.432487246000001</v>
      </c>
      <c r="S68" s="810">
        <f t="shared" ref="S68:BZ68" si="1">SUM(S24:S67)</f>
        <v>776.72149452600024</v>
      </c>
      <c r="T68" s="810">
        <f t="shared" si="1"/>
        <v>2382.2335437290008</v>
      </c>
      <c r="U68" s="810">
        <f t="shared" si="1"/>
        <v>48433.342779465427</v>
      </c>
      <c r="V68" s="810">
        <f t="shared" si="1"/>
        <v>17999.095089990413</v>
      </c>
      <c r="W68" s="810">
        <f t="shared" si="1"/>
        <v>17811.012719291419</v>
      </c>
      <c r="X68" s="810">
        <f t="shared" si="1"/>
        <v>16724.965968627421</v>
      </c>
      <c r="Y68" s="810">
        <f t="shared" si="1"/>
        <v>16180.275219844434</v>
      </c>
      <c r="Z68" s="810">
        <f t="shared" si="1"/>
        <v>15915.286032272003</v>
      </c>
      <c r="AA68" s="810">
        <f t="shared" si="1"/>
        <v>15670.787434912003</v>
      </c>
      <c r="AB68" s="810">
        <f t="shared" si="1"/>
        <v>15608.574302672003</v>
      </c>
      <c r="AC68" s="810">
        <f t="shared" si="1"/>
        <v>15102.206520032001</v>
      </c>
      <c r="AD68" s="810">
        <f t="shared" si="1"/>
        <v>13706.942452833999</v>
      </c>
      <c r="AE68" s="810">
        <f t="shared" si="1"/>
        <v>12367.553724044001</v>
      </c>
      <c r="AF68" s="810">
        <f t="shared" si="1"/>
        <v>10782.584512454001</v>
      </c>
      <c r="AG68" s="810">
        <f t="shared" si="1"/>
        <v>8866.6467408040007</v>
      </c>
      <c r="AH68" s="810">
        <f t="shared" si="1"/>
        <v>8298.4193033269985</v>
      </c>
      <c r="AI68" s="810">
        <f t="shared" si="1"/>
        <v>7729.2178787039984</v>
      </c>
      <c r="AJ68" s="810">
        <f t="shared" si="1"/>
        <v>4509.011966226999</v>
      </c>
      <c r="AK68" s="810">
        <f t="shared" si="1"/>
        <v>3086.339065357</v>
      </c>
      <c r="AL68" s="810">
        <f t="shared" si="1"/>
        <v>3059.6526431700004</v>
      </c>
      <c r="AM68" s="810">
        <f t="shared" si="1"/>
        <v>2781.5150845850003</v>
      </c>
      <c r="AN68" s="810">
        <f t="shared" si="1"/>
        <v>768.05714284200008</v>
      </c>
      <c r="AO68" s="810">
        <f t="shared" si="1"/>
        <v>-39.188399971000003</v>
      </c>
      <c r="AP68" s="810">
        <f t="shared" si="1"/>
        <v>-41.25</v>
      </c>
      <c r="AQ68" s="810">
        <f t="shared" si="1"/>
        <v>-41.25</v>
      </c>
      <c r="AR68" s="810">
        <f t="shared" si="1"/>
        <v>-41.25</v>
      </c>
      <c r="AS68" s="810">
        <f t="shared" si="1"/>
        <v>0</v>
      </c>
      <c r="AT68" s="810">
        <f t="shared" si="1"/>
        <v>0</v>
      </c>
      <c r="AU68" s="810">
        <f t="shared" si="1"/>
        <v>0</v>
      </c>
      <c r="AV68" s="810">
        <f t="shared" si="1"/>
        <v>0</v>
      </c>
      <c r="AW68" s="810">
        <f t="shared" si="1"/>
        <v>281895.93888899998</v>
      </c>
      <c r="AX68" s="810">
        <f t="shared" si="1"/>
        <v>3557384.6729116999</v>
      </c>
      <c r="AY68" s="810">
        <f t="shared" si="1"/>
        <v>13434014.446606889</v>
      </c>
      <c r="AZ68" s="810">
        <f t="shared" si="1"/>
        <v>95933149.183017254</v>
      </c>
      <c r="BA68" s="810">
        <f t="shared" si="1"/>
        <v>93519171.499887228</v>
      </c>
      <c r="BB68" s="810">
        <f t="shared" si="1"/>
        <v>92347976.056767538</v>
      </c>
      <c r="BC68" s="810">
        <f t="shared" si="1"/>
        <v>89054175.89728716</v>
      </c>
      <c r="BD68" s="810">
        <f t="shared" si="1"/>
        <v>85302523.611425832</v>
      </c>
      <c r="BE68" s="810">
        <f t="shared" si="1"/>
        <v>83793708.403094068</v>
      </c>
      <c r="BF68" s="810">
        <f t="shared" si="1"/>
        <v>82226704.949394092</v>
      </c>
      <c r="BG68" s="810">
        <f t="shared" si="1"/>
        <v>82394738.230194077</v>
      </c>
      <c r="BH68" s="810">
        <f t="shared" si="1"/>
        <v>79506208.085324094</v>
      </c>
      <c r="BI68" s="810">
        <f t="shared" si="1"/>
        <v>69125290.003274113</v>
      </c>
      <c r="BJ68" s="810">
        <f t="shared" si="1"/>
        <v>60455239.296974093</v>
      </c>
      <c r="BK68" s="810">
        <f t="shared" si="1"/>
        <v>52122964.079614103</v>
      </c>
      <c r="BL68" s="810">
        <f t="shared" si="1"/>
        <v>40788315.280831099</v>
      </c>
      <c r="BM68" s="810">
        <f t="shared" si="1"/>
        <v>38088628.527801096</v>
      </c>
      <c r="BN68" s="810">
        <f t="shared" si="1"/>
        <v>35746129.273801088</v>
      </c>
      <c r="BO68" s="810">
        <f t="shared" si="1"/>
        <v>23670106.592814095</v>
      </c>
      <c r="BP68" s="810">
        <f t="shared" si="1"/>
        <v>10661008.530122092</v>
      </c>
      <c r="BQ68" s="810">
        <f t="shared" si="1"/>
        <v>10560832.462205</v>
      </c>
      <c r="BR68" s="810">
        <f t="shared" si="1"/>
        <v>10231917.939480001</v>
      </c>
      <c r="BS68" s="810">
        <f t="shared" si="1"/>
        <v>5926171.5039179996</v>
      </c>
      <c r="BT68" s="810">
        <f t="shared" si="1"/>
        <v>-95766</v>
      </c>
      <c r="BU68" s="810">
        <f t="shared" si="1"/>
        <v>-110958</v>
      </c>
      <c r="BV68" s="810">
        <f t="shared" si="1"/>
        <v>-110958</v>
      </c>
      <c r="BW68" s="810">
        <f t="shared" si="1"/>
        <v>-110958</v>
      </c>
      <c r="BX68" s="810">
        <f t="shared" si="1"/>
        <v>0</v>
      </c>
      <c r="BY68" s="810">
        <f t="shared" si="1"/>
        <v>0</v>
      </c>
      <c r="BZ68" s="810">
        <f t="shared" si="1"/>
        <v>0</v>
      </c>
    </row>
  </sheetData>
  <autoFilter ref="A23:CA67"/>
  <mergeCells count="1">
    <mergeCell ref="B22:B23"/>
  </mergeCells>
  <hyperlinks>
    <hyperlink ref="H18" location="Table_4_d.__2014_Lost_Revenues_Work_Form" display="Go to Tab 4."/>
  </hyperlinks>
  <pageMargins left="0.7" right="0.7" top="0.75" bottom="0.75" header="0.3" footer="0.3"/>
  <pageSetup scale="42" orientation="landscape" r:id="rId1"/>
  <colBreaks count="1" manualBreakCount="1">
    <brk id="16"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CA48"/>
  <sheetViews>
    <sheetView topLeftCell="A19" zoomScaleNormal="100" workbookViewId="0">
      <pane xSplit="4" ySplit="5" topLeftCell="E39" activePane="bottomRight" state="frozen"/>
      <selection activeCell="P81" sqref="P81"/>
      <selection pane="topRight" activeCell="P81" sqref="P81"/>
      <selection pane="bottomLeft" activeCell="P81" sqref="P81"/>
      <selection pane="bottomRight" activeCell="P81" sqref="P81"/>
    </sheetView>
  </sheetViews>
  <sheetFormatPr defaultColWidth="9.109375" defaultRowHeight="14.4"/>
  <cols>
    <col min="1" max="1" width="9.109375" style="12"/>
    <col min="2" max="2" width="13.33203125" style="12" customWidth="1"/>
    <col min="3" max="3" width="10.88671875" style="12" customWidth="1"/>
    <col min="4" max="4" width="75.109375" style="12" bestFit="1"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21" width="9.109375" style="12"/>
    <col min="22" max="40" width="11.33203125" style="12" bestFit="1" customWidth="1"/>
    <col min="41" max="41" width="9.44140625" style="12" bestFit="1" customWidth="1"/>
    <col min="42" max="47" width="9.33203125" style="12" bestFit="1" customWidth="1"/>
    <col min="48" max="52" width="9.109375" style="12"/>
    <col min="53" max="68" width="17" style="12" bestFit="1" customWidth="1"/>
    <col min="69" max="72" width="15.6640625" style="12" bestFit="1" customWidth="1"/>
    <col min="73" max="75" width="12.44140625" style="12" bestFit="1" customWidth="1"/>
    <col min="76" max="78" width="9.33203125" style="12" bestFit="1" customWidth="1"/>
    <col min="79" max="79" width="9.109375" style="16"/>
    <col min="80" max="16384" width="9.109375" style="12"/>
  </cols>
  <sheetData>
    <row r="14" spans="2:79" ht="15" thickBot="1">
      <c r="CA14" s="12"/>
    </row>
    <row r="15" spans="2:79" s="9" customFormat="1" ht="32.25" customHeight="1" thickBot="1">
      <c r="B15" s="119" t="s">
        <v>172</v>
      </c>
      <c r="C15" s="127" t="s">
        <v>176</v>
      </c>
      <c r="D15" s="127"/>
      <c r="E15" s="17"/>
      <c r="F15" s="17"/>
      <c r="G15" s="188"/>
      <c r="H15" s="189"/>
      <c r="I15" s="190"/>
      <c r="J15" s="190"/>
      <c r="K15" s="190"/>
      <c r="L15" s="190"/>
      <c r="M15" s="190"/>
      <c r="N15" s="188"/>
      <c r="O15" s="188"/>
      <c r="P15" s="188"/>
      <c r="Q15" s="188"/>
      <c r="R15" s="188"/>
      <c r="S15" s="188"/>
      <c r="T15" s="188"/>
      <c r="U15" s="188"/>
      <c r="V15" s="188"/>
      <c r="W15" s="191"/>
    </row>
    <row r="16" spans="2:79" ht="27" customHeight="1" thickBot="1">
      <c r="B16" s="91"/>
      <c r="C16" s="641" t="s">
        <v>612</v>
      </c>
      <c r="D16" s="636"/>
      <c r="E16" s="17"/>
      <c r="CA16" s="12"/>
    </row>
    <row r="17" spans="2:79" ht="13.5" customHeight="1">
      <c r="D17" s="91"/>
    </row>
    <row r="18" spans="2:79" ht="20.25" customHeight="1">
      <c r="B18" s="193" t="s">
        <v>570</v>
      </c>
      <c r="D18" s="91"/>
      <c r="H18" s="612" t="s">
        <v>591</v>
      </c>
    </row>
    <row r="19" spans="2:79" ht="27.75" customHeight="1">
      <c r="B19" s="646" t="s">
        <v>530</v>
      </c>
      <c r="C19" s="636"/>
      <c r="D19" s="636"/>
      <c r="E19" s="636"/>
      <c r="F19" s="636"/>
      <c r="G19" s="636"/>
      <c r="H19" s="636"/>
      <c r="I19" s="636"/>
      <c r="J19" s="636"/>
      <c r="K19" s="636"/>
      <c r="L19" s="636"/>
      <c r="M19" s="636"/>
      <c r="N19" s="636"/>
      <c r="O19" s="636"/>
      <c r="P19" s="636"/>
    </row>
    <row r="20" spans="2:79" ht="24.75" customHeight="1">
      <c r="B20" s="646" t="s">
        <v>531</v>
      </c>
      <c r="C20" s="636"/>
      <c r="D20" s="636"/>
      <c r="E20" s="636"/>
      <c r="F20" s="636"/>
      <c r="G20" s="636"/>
      <c r="H20" s="636"/>
      <c r="I20" s="636"/>
      <c r="J20" s="636"/>
      <c r="K20" s="636"/>
      <c r="L20" s="636"/>
      <c r="M20" s="636"/>
      <c r="N20" s="636"/>
      <c r="O20" s="636"/>
      <c r="P20" s="636"/>
    </row>
    <row r="22" spans="2:79" s="679" customFormat="1" ht="40.799999999999997">
      <c r="B22" s="955" t="s">
        <v>479</v>
      </c>
      <c r="C22" s="673" t="s">
        <v>480</v>
      </c>
      <c r="D22" s="673" t="s">
        <v>213</v>
      </c>
      <c r="E22" s="673" t="s">
        <v>481</v>
      </c>
      <c r="F22" s="673" t="s">
        <v>210</v>
      </c>
      <c r="G22" s="673" t="s">
        <v>482</v>
      </c>
      <c r="H22" s="673" t="s">
        <v>483</v>
      </c>
      <c r="I22" s="673" t="s">
        <v>484</v>
      </c>
      <c r="J22" s="673" t="s">
        <v>485</v>
      </c>
      <c r="K22" s="673" t="s">
        <v>486</v>
      </c>
      <c r="L22" s="673" t="s">
        <v>487</v>
      </c>
      <c r="M22" s="673" t="s">
        <v>488</v>
      </c>
      <c r="N22" s="673" t="s">
        <v>489</v>
      </c>
      <c r="O22" s="673" t="s">
        <v>490</v>
      </c>
      <c r="P22" s="673" t="s">
        <v>491</v>
      </c>
      <c r="Q22" s="674"/>
      <c r="R22" s="675" t="s">
        <v>492</v>
      </c>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c r="AU22" s="677"/>
      <c r="AV22" s="674"/>
      <c r="AW22" s="675" t="s">
        <v>493</v>
      </c>
      <c r="AX22" s="676"/>
      <c r="AY22" s="676"/>
      <c r="AZ22" s="676"/>
      <c r="BA22" s="676"/>
      <c r="BB22" s="676"/>
      <c r="BC22" s="676"/>
      <c r="BD22" s="676"/>
      <c r="BE22" s="676"/>
      <c r="BF22" s="676"/>
      <c r="BG22" s="676"/>
      <c r="BH22" s="676"/>
      <c r="BI22" s="676"/>
      <c r="BJ22" s="676"/>
      <c r="BK22" s="676"/>
      <c r="BL22" s="676"/>
      <c r="BM22" s="676"/>
      <c r="BN22" s="676"/>
      <c r="BO22" s="676"/>
      <c r="BP22" s="676"/>
      <c r="BQ22" s="676"/>
      <c r="BR22" s="676"/>
      <c r="BS22" s="676"/>
      <c r="BT22" s="676"/>
      <c r="BU22" s="676"/>
      <c r="BV22" s="676"/>
      <c r="BW22" s="676"/>
      <c r="BX22" s="676"/>
      <c r="BY22" s="676"/>
      <c r="BZ22" s="677"/>
      <c r="CA22" s="678"/>
    </row>
    <row r="23" spans="2:79" s="679" customFormat="1" ht="31.5" customHeight="1">
      <c r="B23" s="955"/>
      <c r="C23" s="680"/>
      <c r="D23" s="680"/>
      <c r="E23" s="680"/>
      <c r="F23" s="680"/>
      <c r="G23" s="680"/>
      <c r="H23" s="680"/>
      <c r="I23" s="680"/>
      <c r="J23" s="680"/>
      <c r="K23" s="680"/>
      <c r="L23" s="680"/>
      <c r="M23" s="680"/>
      <c r="N23" s="680"/>
      <c r="O23" s="680"/>
      <c r="P23" s="680"/>
      <c r="Q23" s="678"/>
      <c r="R23" s="681">
        <v>2011</v>
      </c>
      <c r="S23" s="681">
        <v>2012</v>
      </c>
      <c r="T23" s="681">
        <v>2013</v>
      </c>
      <c r="U23" s="681">
        <v>2014</v>
      </c>
      <c r="V23" s="681">
        <v>2015</v>
      </c>
      <c r="W23" s="681">
        <v>2016</v>
      </c>
      <c r="X23" s="681">
        <v>2017</v>
      </c>
      <c r="Y23" s="681">
        <v>2018</v>
      </c>
      <c r="Z23" s="681">
        <v>2019</v>
      </c>
      <c r="AA23" s="681">
        <v>2020</v>
      </c>
      <c r="AB23" s="681">
        <v>2021</v>
      </c>
      <c r="AC23" s="681">
        <v>2022</v>
      </c>
      <c r="AD23" s="681">
        <v>2023</v>
      </c>
      <c r="AE23" s="681">
        <v>2024</v>
      </c>
      <c r="AF23" s="681">
        <v>2025</v>
      </c>
      <c r="AG23" s="681">
        <v>2026</v>
      </c>
      <c r="AH23" s="681">
        <v>2027</v>
      </c>
      <c r="AI23" s="681">
        <v>2028</v>
      </c>
      <c r="AJ23" s="681">
        <v>2029</v>
      </c>
      <c r="AK23" s="681">
        <v>2030</v>
      </c>
      <c r="AL23" s="681">
        <v>2031</v>
      </c>
      <c r="AM23" s="681">
        <v>2032</v>
      </c>
      <c r="AN23" s="681">
        <v>2033</v>
      </c>
      <c r="AO23" s="681">
        <v>2034</v>
      </c>
      <c r="AP23" s="681">
        <v>2035</v>
      </c>
      <c r="AQ23" s="681">
        <v>2036</v>
      </c>
      <c r="AR23" s="681">
        <v>2037</v>
      </c>
      <c r="AS23" s="681">
        <v>2038</v>
      </c>
      <c r="AT23" s="681">
        <v>2039</v>
      </c>
      <c r="AU23" s="681">
        <v>2040</v>
      </c>
      <c r="AV23" s="678"/>
      <c r="AW23" s="681">
        <v>2011</v>
      </c>
      <c r="AX23" s="681">
        <v>2012</v>
      </c>
      <c r="AY23" s="681">
        <v>2013</v>
      </c>
      <c r="AZ23" s="681">
        <v>2014</v>
      </c>
      <c r="BA23" s="681">
        <v>2015</v>
      </c>
      <c r="BB23" s="681">
        <v>2016</v>
      </c>
      <c r="BC23" s="681">
        <v>2017</v>
      </c>
      <c r="BD23" s="681">
        <v>2018</v>
      </c>
      <c r="BE23" s="681">
        <v>2019</v>
      </c>
      <c r="BF23" s="681">
        <v>2020</v>
      </c>
      <c r="BG23" s="681">
        <v>2021</v>
      </c>
      <c r="BH23" s="681">
        <v>2022</v>
      </c>
      <c r="BI23" s="681">
        <v>2023</v>
      </c>
      <c r="BJ23" s="681">
        <v>2024</v>
      </c>
      <c r="BK23" s="681">
        <v>2025</v>
      </c>
      <c r="BL23" s="681">
        <v>2026</v>
      </c>
      <c r="BM23" s="681">
        <v>2027</v>
      </c>
      <c r="BN23" s="681">
        <v>2028</v>
      </c>
      <c r="BO23" s="681">
        <v>2029</v>
      </c>
      <c r="BP23" s="681">
        <v>2030</v>
      </c>
      <c r="BQ23" s="681">
        <v>2031</v>
      </c>
      <c r="BR23" s="681">
        <v>2032</v>
      </c>
      <c r="BS23" s="681">
        <v>2033</v>
      </c>
      <c r="BT23" s="681">
        <v>2034</v>
      </c>
      <c r="BU23" s="681">
        <v>2035</v>
      </c>
      <c r="BV23" s="681">
        <v>2036</v>
      </c>
      <c r="BW23" s="681">
        <v>2037</v>
      </c>
      <c r="BX23" s="681">
        <v>2038</v>
      </c>
      <c r="BY23" s="681">
        <v>2039</v>
      </c>
      <c r="BZ23" s="681">
        <v>2040</v>
      </c>
      <c r="CA23" s="678"/>
    </row>
    <row r="24" spans="2:79" s="719" customFormat="1" ht="10.199999999999999">
      <c r="B24" s="716">
        <v>1</v>
      </c>
      <c r="C24" s="708"/>
      <c r="D24" s="708" t="s">
        <v>95</v>
      </c>
      <c r="E24" s="708"/>
      <c r="F24" s="708"/>
      <c r="G24" s="708"/>
      <c r="H24" s="708"/>
      <c r="I24" s="708"/>
      <c r="J24" s="708"/>
      <c r="K24" s="708"/>
      <c r="L24" s="708"/>
      <c r="M24" s="708"/>
      <c r="N24" s="708"/>
      <c r="O24" s="708"/>
      <c r="P24" s="708"/>
      <c r="Q24" s="708"/>
      <c r="R24" s="708"/>
      <c r="S24" s="708"/>
      <c r="T24" s="708"/>
      <c r="U24" s="708"/>
      <c r="V24" s="763">
        <v>69</v>
      </c>
      <c r="W24" s="763">
        <v>69</v>
      </c>
      <c r="X24" s="763">
        <v>69</v>
      </c>
      <c r="Y24" s="763">
        <v>69</v>
      </c>
      <c r="Z24" s="763">
        <v>69</v>
      </c>
      <c r="AA24" s="763">
        <v>69</v>
      </c>
      <c r="AB24" s="763">
        <v>69</v>
      </c>
      <c r="AC24" s="763">
        <v>69</v>
      </c>
      <c r="AD24" s="763">
        <v>69</v>
      </c>
      <c r="AE24" s="763">
        <v>69</v>
      </c>
      <c r="AF24" s="763">
        <v>56</v>
      </c>
      <c r="AG24" s="763">
        <v>56</v>
      </c>
      <c r="AH24" s="763">
        <v>56</v>
      </c>
      <c r="AI24" s="763">
        <v>56</v>
      </c>
      <c r="AJ24" s="763">
        <v>56</v>
      </c>
      <c r="AK24" s="763">
        <v>56</v>
      </c>
      <c r="AL24" s="763">
        <v>22</v>
      </c>
      <c r="AM24" s="763">
        <v>22</v>
      </c>
      <c r="AN24" s="763">
        <v>22</v>
      </c>
      <c r="AO24" s="763">
        <v>22</v>
      </c>
      <c r="AP24" s="763">
        <v>0</v>
      </c>
      <c r="AQ24" s="763">
        <v>0</v>
      </c>
      <c r="AR24" s="763">
        <v>0</v>
      </c>
      <c r="AS24" s="763">
        <v>0</v>
      </c>
      <c r="AT24" s="763">
        <v>0</v>
      </c>
      <c r="AU24" s="763">
        <v>0</v>
      </c>
      <c r="AV24" s="708"/>
      <c r="AW24" s="708"/>
      <c r="AX24" s="708"/>
      <c r="AY24" s="708"/>
      <c r="AZ24" s="708"/>
      <c r="BA24" s="717">
        <v>1027535</v>
      </c>
      <c r="BB24" s="717">
        <v>1018620</v>
      </c>
      <c r="BC24" s="717">
        <v>1018620</v>
      </c>
      <c r="BD24" s="717">
        <v>1018620</v>
      </c>
      <c r="BE24" s="717">
        <v>1018620</v>
      </c>
      <c r="BF24" s="717">
        <v>1018620</v>
      </c>
      <c r="BG24" s="717">
        <v>1018620</v>
      </c>
      <c r="BH24" s="717">
        <v>1018276</v>
      </c>
      <c r="BI24" s="717">
        <v>1018276</v>
      </c>
      <c r="BJ24" s="717">
        <v>1018276</v>
      </c>
      <c r="BK24" s="717">
        <v>897223</v>
      </c>
      <c r="BL24" s="717">
        <v>892900</v>
      </c>
      <c r="BM24" s="717">
        <v>892900</v>
      </c>
      <c r="BN24" s="717">
        <v>891106</v>
      </c>
      <c r="BO24" s="717">
        <v>891106</v>
      </c>
      <c r="BP24" s="717">
        <v>890669</v>
      </c>
      <c r="BQ24" s="717">
        <v>346273</v>
      </c>
      <c r="BR24" s="717">
        <v>346273</v>
      </c>
      <c r="BS24" s="717">
        <v>346273</v>
      </c>
      <c r="BT24" s="717">
        <v>346273</v>
      </c>
      <c r="BU24" s="717">
        <v>0</v>
      </c>
      <c r="BV24" s="717">
        <v>0</v>
      </c>
      <c r="BW24" s="717">
        <v>0</v>
      </c>
      <c r="BX24" s="717">
        <v>0</v>
      </c>
      <c r="BY24" s="717">
        <v>0</v>
      </c>
      <c r="BZ24" s="717">
        <v>0</v>
      </c>
      <c r="CA24" s="718"/>
    </row>
    <row r="25" spans="2:79" s="719" customFormat="1" ht="10.199999999999999">
      <c r="B25" s="716">
        <v>2</v>
      </c>
      <c r="C25" s="708"/>
      <c r="D25" s="708" t="s">
        <v>96</v>
      </c>
      <c r="E25" s="708"/>
      <c r="F25" s="708"/>
      <c r="G25" s="708"/>
      <c r="H25" s="708"/>
      <c r="I25" s="708"/>
      <c r="J25" s="708"/>
      <c r="K25" s="708"/>
      <c r="L25" s="708"/>
      <c r="M25" s="708"/>
      <c r="N25" s="708"/>
      <c r="O25" s="708"/>
      <c r="P25" s="708"/>
      <c r="Q25" s="708"/>
      <c r="R25" s="708"/>
      <c r="S25" s="708"/>
      <c r="T25" s="708"/>
      <c r="U25" s="708"/>
      <c r="V25" s="717">
        <v>163</v>
      </c>
      <c r="W25" s="717">
        <v>158</v>
      </c>
      <c r="X25" s="717">
        <v>158</v>
      </c>
      <c r="Y25" s="717">
        <v>158</v>
      </c>
      <c r="Z25" s="717">
        <v>158</v>
      </c>
      <c r="AA25" s="717">
        <v>158</v>
      </c>
      <c r="AB25" s="717">
        <v>158</v>
      </c>
      <c r="AC25" s="717">
        <v>158</v>
      </c>
      <c r="AD25" s="717">
        <v>158</v>
      </c>
      <c r="AE25" s="717">
        <v>158</v>
      </c>
      <c r="AF25" s="717">
        <v>118</v>
      </c>
      <c r="AG25" s="717">
        <v>102</v>
      </c>
      <c r="AH25" s="717">
        <v>102</v>
      </c>
      <c r="AI25" s="717">
        <v>102</v>
      </c>
      <c r="AJ25" s="717">
        <v>102</v>
      </c>
      <c r="AK25" s="717">
        <v>102</v>
      </c>
      <c r="AL25" s="717">
        <v>69</v>
      </c>
      <c r="AM25" s="717">
        <v>69</v>
      </c>
      <c r="AN25" s="717">
        <v>69</v>
      </c>
      <c r="AO25" s="717">
        <v>69</v>
      </c>
      <c r="AP25" s="717">
        <v>0</v>
      </c>
      <c r="AQ25" s="717">
        <v>0</v>
      </c>
      <c r="AR25" s="717">
        <v>0</v>
      </c>
      <c r="AS25" s="717">
        <v>0</v>
      </c>
      <c r="AT25" s="717">
        <v>0</v>
      </c>
      <c r="AU25" s="717">
        <v>0</v>
      </c>
      <c r="AV25" s="708"/>
      <c r="AW25" s="708"/>
      <c r="AX25" s="708"/>
      <c r="AY25" s="708"/>
      <c r="AZ25" s="708"/>
      <c r="BA25" s="717">
        <v>2194924</v>
      </c>
      <c r="BB25" s="717">
        <v>2119365</v>
      </c>
      <c r="BC25" s="717">
        <v>2119365</v>
      </c>
      <c r="BD25" s="717">
        <v>2119365</v>
      </c>
      <c r="BE25" s="717">
        <v>2119365</v>
      </c>
      <c r="BF25" s="717">
        <v>2119365</v>
      </c>
      <c r="BG25" s="717">
        <v>2119365</v>
      </c>
      <c r="BH25" s="717">
        <v>2119365</v>
      </c>
      <c r="BI25" s="717">
        <v>2119365</v>
      </c>
      <c r="BJ25" s="717">
        <v>2119365</v>
      </c>
      <c r="BK25" s="717">
        <v>1879773</v>
      </c>
      <c r="BL25" s="717">
        <v>1625033</v>
      </c>
      <c r="BM25" s="717">
        <v>1625033</v>
      </c>
      <c r="BN25" s="717">
        <v>1625033</v>
      </c>
      <c r="BO25" s="717">
        <v>1625033</v>
      </c>
      <c r="BP25" s="717">
        <v>1625033</v>
      </c>
      <c r="BQ25" s="717">
        <v>1094648</v>
      </c>
      <c r="BR25" s="717">
        <v>1094648</v>
      </c>
      <c r="BS25" s="717">
        <v>1094648</v>
      </c>
      <c r="BT25" s="717">
        <v>1094648</v>
      </c>
      <c r="BU25" s="717">
        <v>0</v>
      </c>
      <c r="BV25" s="717">
        <v>0</v>
      </c>
      <c r="BW25" s="717">
        <v>0</v>
      </c>
      <c r="BX25" s="717">
        <v>0</v>
      </c>
      <c r="BY25" s="717">
        <v>0</v>
      </c>
      <c r="BZ25" s="717">
        <v>0</v>
      </c>
      <c r="CA25" s="718"/>
    </row>
    <row r="26" spans="2:79" s="719" customFormat="1" ht="10.199999999999999">
      <c r="B26" s="716">
        <v>3</v>
      </c>
      <c r="C26" s="708"/>
      <c r="D26" s="708" t="s">
        <v>97</v>
      </c>
      <c r="E26" s="708"/>
      <c r="F26" s="708"/>
      <c r="G26" s="708"/>
      <c r="H26" s="708"/>
      <c r="I26" s="708"/>
      <c r="J26" s="708"/>
      <c r="K26" s="708"/>
      <c r="L26" s="708"/>
      <c r="M26" s="708"/>
      <c r="N26" s="708"/>
      <c r="O26" s="708"/>
      <c r="P26" s="708"/>
      <c r="Q26" s="708"/>
      <c r="R26" s="708"/>
      <c r="S26" s="708"/>
      <c r="T26" s="708"/>
      <c r="U26" s="708"/>
      <c r="V26" s="717">
        <v>23</v>
      </c>
      <c r="W26" s="717">
        <v>23</v>
      </c>
      <c r="X26" s="717">
        <v>23</v>
      </c>
      <c r="Y26" s="717">
        <v>22</v>
      </c>
      <c r="Z26" s="717">
        <v>14</v>
      </c>
      <c r="AA26" s="717">
        <v>0</v>
      </c>
      <c r="AB26" s="717">
        <v>0</v>
      </c>
      <c r="AC26" s="717">
        <v>0</v>
      </c>
      <c r="AD26" s="717">
        <v>0</v>
      </c>
      <c r="AE26" s="717">
        <v>0</v>
      </c>
      <c r="AF26" s="717">
        <v>0</v>
      </c>
      <c r="AG26" s="717">
        <v>0</v>
      </c>
      <c r="AH26" s="717">
        <v>0</v>
      </c>
      <c r="AI26" s="717">
        <v>0</v>
      </c>
      <c r="AJ26" s="717">
        <v>0</v>
      </c>
      <c r="AK26" s="717">
        <v>0</v>
      </c>
      <c r="AL26" s="717">
        <v>0</v>
      </c>
      <c r="AM26" s="717">
        <v>0</v>
      </c>
      <c r="AN26" s="717">
        <v>0</v>
      </c>
      <c r="AO26" s="717">
        <v>0</v>
      </c>
      <c r="AP26" s="717">
        <v>0</v>
      </c>
      <c r="AQ26" s="717">
        <v>0</v>
      </c>
      <c r="AR26" s="717">
        <v>0</v>
      </c>
      <c r="AS26" s="717">
        <v>0</v>
      </c>
      <c r="AT26" s="717">
        <v>0</v>
      </c>
      <c r="AU26" s="717">
        <v>0</v>
      </c>
      <c r="AV26" s="708"/>
      <c r="AW26" s="708"/>
      <c r="AX26" s="708"/>
      <c r="AY26" s="708"/>
      <c r="AZ26" s="708"/>
      <c r="BA26" s="717">
        <v>155424</v>
      </c>
      <c r="BB26" s="717">
        <v>155424</v>
      </c>
      <c r="BC26" s="717">
        <v>155424</v>
      </c>
      <c r="BD26" s="717">
        <v>154902</v>
      </c>
      <c r="BE26" s="717">
        <v>94825</v>
      </c>
      <c r="BF26" s="717">
        <v>0</v>
      </c>
      <c r="BG26" s="717">
        <v>0</v>
      </c>
      <c r="BH26" s="717">
        <v>0</v>
      </c>
      <c r="BI26" s="717">
        <v>0</v>
      </c>
      <c r="BJ26" s="717">
        <v>0</v>
      </c>
      <c r="BK26" s="717">
        <v>0</v>
      </c>
      <c r="BL26" s="717">
        <v>0</v>
      </c>
      <c r="BM26" s="717">
        <v>0</v>
      </c>
      <c r="BN26" s="717">
        <v>0</v>
      </c>
      <c r="BO26" s="717">
        <v>0</v>
      </c>
      <c r="BP26" s="717">
        <v>0</v>
      </c>
      <c r="BQ26" s="717">
        <v>0</v>
      </c>
      <c r="BR26" s="717">
        <v>0</v>
      </c>
      <c r="BS26" s="717">
        <v>0</v>
      </c>
      <c r="BT26" s="717">
        <v>0</v>
      </c>
      <c r="BU26" s="717">
        <v>0</v>
      </c>
      <c r="BV26" s="717">
        <v>0</v>
      </c>
      <c r="BW26" s="717">
        <v>0</v>
      </c>
      <c r="BX26" s="717">
        <v>0</v>
      </c>
      <c r="BY26" s="717">
        <v>0</v>
      </c>
      <c r="BZ26" s="717">
        <v>0</v>
      </c>
      <c r="CA26" s="718"/>
    </row>
    <row r="27" spans="2:79" s="719" customFormat="1" ht="10.199999999999999">
      <c r="B27" s="716">
        <v>4</v>
      </c>
      <c r="C27" s="708"/>
      <c r="D27" s="708" t="s">
        <v>699</v>
      </c>
      <c r="E27" s="737"/>
      <c r="F27" s="708"/>
      <c r="G27" s="708"/>
      <c r="H27" s="708"/>
      <c r="I27" s="708"/>
      <c r="J27" s="708"/>
      <c r="K27" s="708"/>
      <c r="L27" s="708"/>
      <c r="M27" s="708"/>
      <c r="N27" s="708"/>
      <c r="O27" s="708"/>
      <c r="P27" s="708"/>
      <c r="Q27" s="708"/>
      <c r="R27" s="708"/>
      <c r="S27" s="708"/>
      <c r="T27" s="708"/>
      <c r="U27" s="708"/>
      <c r="V27" s="717">
        <v>1685</v>
      </c>
      <c r="W27" s="717">
        <v>1685</v>
      </c>
      <c r="X27" s="717">
        <v>1685</v>
      </c>
      <c r="Y27" s="717">
        <v>1685</v>
      </c>
      <c r="Z27" s="717">
        <v>1685</v>
      </c>
      <c r="AA27" s="717">
        <v>1685</v>
      </c>
      <c r="AB27" s="717">
        <v>1685</v>
      </c>
      <c r="AC27" s="717">
        <v>1685</v>
      </c>
      <c r="AD27" s="717">
        <v>1685</v>
      </c>
      <c r="AE27" s="717">
        <v>1685</v>
      </c>
      <c r="AF27" s="717">
        <v>1685</v>
      </c>
      <c r="AG27" s="717">
        <v>1685</v>
      </c>
      <c r="AH27" s="717">
        <v>1685</v>
      </c>
      <c r="AI27" s="717">
        <v>1685</v>
      </c>
      <c r="AJ27" s="717">
        <v>1685</v>
      </c>
      <c r="AK27" s="717">
        <v>1685</v>
      </c>
      <c r="AL27" s="717">
        <v>1685</v>
      </c>
      <c r="AM27" s="717">
        <v>1685</v>
      </c>
      <c r="AN27" s="717">
        <v>1495</v>
      </c>
      <c r="AO27" s="717">
        <v>0</v>
      </c>
      <c r="AP27" s="717">
        <v>0</v>
      </c>
      <c r="AQ27" s="717">
        <v>0</v>
      </c>
      <c r="AR27" s="717">
        <v>0</v>
      </c>
      <c r="AS27" s="717">
        <v>0</v>
      </c>
      <c r="AT27" s="717">
        <v>0</v>
      </c>
      <c r="AU27" s="717">
        <v>0</v>
      </c>
      <c r="AV27" s="708"/>
      <c r="AW27" s="708"/>
      <c r="AX27" s="708"/>
      <c r="AY27" s="708"/>
      <c r="AZ27" s="708"/>
      <c r="BA27" s="717">
        <v>3175791</v>
      </c>
      <c r="BB27" s="717">
        <v>3175791</v>
      </c>
      <c r="BC27" s="717">
        <v>3175791</v>
      </c>
      <c r="BD27" s="717">
        <v>3175791</v>
      </c>
      <c r="BE27" s="717">
        <v>3175791</v>
      </c>
      <c r="BF27" s="717">
        <v>3175791</v>
      </c>
      <c r="BG27" s="717">
        <v>3175791</v>
      </c>
      <c r="BH27" s="717">
        <v>3175791</v>
      </c>
      <c r="BI27" s="717">
        <v>3175791</v>
      </c>
      <c r="BJ27" s="717">
        <v>3175791</v>
      </c>
      <c r="BK27" s="717">
        <v>3175791</v>
      </c>
      <c r="BL27" s="717">
        <v>3175791</v>
      </c>
      <c r="BM27" s="717">
        <v>3175791</v>
      </c>
      <c r="BN27" s="717">
        <v>3175791</v>
      </c>
      <c r="BO27" s="717">
        <v>3175791</v>
      </c>
      <c r="BP27" s="717">
        <v>3175791</v>
      </c>
      <c r="BQ27" s="717">
        <v>3175791</v>
      </c>
      <c r="BR27" s="717">
        <v>3175791</v>
      </c>
      <c r="BS27" s="717">
        <v>3006226</v>
      </c>
      <c r="BT27" s="717">
        <v>0</v>
      </c>
      <c r="BU27" s="717">
        <v>0</v>
      </c>
      <c r="BV27" s="717">
        <v>0</v>
      </c>
      <c r="BW27" s="717">
        <v>0</v>
      </c>
      <c r="BX27" s="717">
        <v>0</v>
      </c>
      <c r="BY27" s="717">
        <v>0</v>
      </c>
      <c r="BZ27" s="717">
        <v>0</v>
      </c>
      <c r="CA27" s="718"/>
    </row>
    <row r="28" spans="2:79" s="719" customFormat="1" ht="10.199999999999999">
      <c r="B28" s="716">
        <v>5</v>
      </c>
      <c r="C28" s="708"/>
      <c r="D28" s="708" t="s">
        <v>99</v>
      </c>
      <c r="E28" s="708"/>
      <c r="F28" s="708"/>
      <c r="G28" s="708"/>
      <c r="H28" s="708"/>
      <c r="I28" s="708"/>
      <c r="J28" s="708"/>
      <c r="K28" s="708"/>
      <c r="L28" s="708"/>
      <c r="M28" s="708"/>
      <c r="N28" s="708"/>
      <c r="O28" s="708"/>
      <c r="P28" s="708"/>
      <c r="Q28" s="708"/>
      <c r="R28" s="708"/>
      <c r="S28" s="708"/>
      <c r="T28" s="708"/>
      <c r="U28" s="708"/>
      <c r="V28" s="717">
        <v>21</v>
      </c>
      <c r="W28" s="717">
        <v>21</v>
      </c>
      <c r="X28" s="717">
        <v>21</v>
      </c>
      <c r="Y28" s="717">
        <v>21</v>
      </c>
      <c r="Z28" s="717">
        <v>21</v>
      </c>
      <c r="AA28" s="717">
        <v>21</v>
      </c>
      <c r="AB28" s="717">
        <v>21</v>
      </c>
      <c r="AC28" s="717">
        <v>21</v>
      </c>
      <c r="AD28" s="717">
        <v>21</v>
      </c>
      <c r="AE28" s="717">
        <v>21</v>
      </c>
      <c r="AF28" s="717">
        <v>21</v>
      </c>
      <c r="AG28" s="717">
        <v>21</v>
      </c>
      <c r="AH28" s="717">
        <v>21</v>
      </c>
      <c r="AI28" s="717">
        <v>21</v>
      </c>
      <c r="AJ28" s="717">
        <v>21</v>
      </c>
      <c r="AK28" s="717">
        <v>21</v>
      </c>
      <c r="AL28" s="717">
        <v>21</v>
      </c>
      <c r="AM28" s="717">
        <v>21</v>
      </c>
      <c r="AN28" s="717">
        <v>21</v>
      </c>
      <c r="AO28" s="717">
        <v>21</v>
      </c>
      <c r="AP28" s="717">
        <v>21</v>
      </c>
      <c r="AQ28" s="717">
        <v>21</v>
      </c>
      <c r="AR28" s="717">
        <v>21</v>
      </c>
      <c r="AS28" s="717">
        <v>0</v>
      </c>
      <c r="AT28" s="717">
        <v>0</v>
      </c>
      <c r="AU28" s="717">
        <v>0</v>
      </c>
      <c r="AV28" s="708"/>
      <c r="AW28" s="708"/>
      <c r="AX28" s="708"/>
      <c r="AY28" s="708"/>
      <c r="AZ28" s="708"/>
      <c r="BA28" s="717">
        <v>58971</v>
      </c>
      <c r="BB28" s="717">
        <v>58971</v>
      </c>
      <c r="BC28" s="717">
        <v>58971</v>
      </c>
      <c r="BD28" s="717">
        <v>58971</v>
      </c>
      <c r="BE28" s="717">
        <v>58971</v>
      </c>
      <c r="BF28" s="717">
        <v>58971</v>
      </c>
      <c r="BG28" s="717">
        <v>58971</v>
      </c>
      <c r="BH28" s="717">
        <v>58971</v>
      </c>
      <c r="BI28" s="717">
        <v>58971</v>
      </c>
      <c r="BJ28" s="717">
        <v>58971</v>
      </c>
      <c r="BK28" s="717">
        <v>58971</v>
      </c>
      <c r="BL28" s="717">
        <v>58971</v>
      </c>
      <c r="BM28" s="717">
        <v>58971</v>
      </c>
      <c r="BN28" s="717">
        <v>58971</v>
      </c>
      <c r="BO28" s="717">
        <v>58971</v>
      </c>
      <c r="BP28" s="717">
        <v>58971</v>
      </c>
      <c r="BQ28" s="717">
        <v>58971</v>
      </c>
      <c r="BR28" s="717">
        <v>58971</v>
      </c>
      <c r="BS28" s="717">
        <v>58971</v>
      </c>
      <c r="BT28" s="717">
        <v>58971</v>
      </c>
      <c r="BU28" s="717">
        <v>51586</v>
      </c>
      <c r="BV28" s="717">
        <v>51586</v>
      </c>
      <c r="BW28" s="717">
        <v>51586</v>
      </c>
      <c r="BX28" s="717">
        <v>0</v>
      </c>
      <c r="BY28" s="717">
        <v>0</v>
      </c>
      <c r="BZ28" s="717">
        <v>0</v>
      </c>
      <c r="CA28" s="718"/>
    </row>
    <row r="29" spans="2:79" s="719" customFormat="1" ht="10.199999999999999">
      <c r="B29" s="716">
        <v>6</v>
      </c>
      <c r="C29" s="708"/>
      <c r="D29" s="708" t="s">
        <v>100</v>
      </c>
      <c r="E29" s="708"/>
      <c r="F29" s="708"/>
      <c r="G29" s="708"/>
      <c r="H29" s="708"/>
      <c r="I29" s="708"/>
      <c r="J29" s="708"/>
      <c r="K29" s="708"/>
      <c r="L29" s="708"/>
      <c r="M29" s="708"/>
      <c r="N29" s="708"/>
      <c r="O29" s="708"/>
      <c r="P29" s="708"/>
      <c r="Q29" s="708"/>
      <c r="R29" s="708"/>
      <c r="S29" s="708"/>
      <c r="T29" s="708"/>
      <c r="U29" s="708"/>
      <c r="V29" s="717">
        <v>187</v>
      </c>
      <c r="W29" s="717">
        <v>187</v>
      </c>
      <c r="X29" s="717">
        <v>187</v>
      </c>
      <c r="Y29" s="717">
        <v>187</v>
      </c>
      <c r="Z29" s="717">
        <v>0</v>
      </c>
      <c r="AA29" s="717">
        <v>0</v>
      </c>
      <c r="AB29" s="717">
        <v>0</v>
      </c>
      <c r="AC29" s="717">
        <v>0</v>
      </c>
      <c r="AD29" s="717">
        <v>0</v>
      </c>
      <c r="AE29" s="717">
        <v>0</v>
      </c>
      <c r="AF29" s="717">
        <v>0</v>
      </c>
      <c r="AG29" s="717">
        <v>0</v>
      </c>
      <c r="AH29" s="717">
        <v>0</v>
      </c>
      <c r="AI29" s="717">
        <v>0</v>
      </c>
      <c r="AJ29" s="717">
        <v>0</v>
      </c>
      <c r="AK29" s="717">
        <v>0</v>
      </c>
      <c r="AL29" s="717">
        <v>0</v>
      </c>
      <c r="AM29" s="717">
        <v>0</v>
      </c>
      <c r="AN29" s="717">
        <v>0</v>
      </c>
      <c r="AO29" s="717">
        <v>0</v>
      </c>
      <c r="AP29" s="717">
        <v>0</v>
      </c>
      <c r="AQ29" s="717">
        <v>0</v>
      </c>
      <c r="AR29" s="717">
        <v>0</v>
      </c>
      <c r="AS29" s="717">
        <v>0</v>
      </c>
      <c r="AT29" s="717">
        <v>0</v>
      </c>
      <c r="AU29" s="717">
        <v>0</v>
      </c>
      <c r="AV29" s="708"/>
      <c r="AW29" s="708"/>
      <c r="AX29" s="708"/>
      <c r="AY29" s="708"/>
      <c r="AZ29" s="708"/>
      <c r="BA29" s="717">
        <v>875115</v>
      </c>
      <c r="BB29" s="717">
        <v>875115</v>
      </c>
      <c r="BC29" s="717">
        <v>875115</v>
      </c>
      <c r="BD29" s="717">
        <v>875115</v>
      </c>
      <c r="BE29" s="717">
        <v>0</v>
      </c>
      <c r="BF29" s="717">
        <v>0</v>
      </c>
      <c r="BG29" s="717">
        <v>0</v>
      </c>
      <c r="BH29" s="717">
        <v>0</v>
      </c>
      <c r="BI29" s="717">
        <v>0</v>
      </c>
      <c r="BJ29" s="717">
        <v>0</v>
      </c>
      <c r="BK29" s="717">
        <v>0</v>
      </c>
      <c r="BL29" s="717">
        <v>0</v>
      </c>
      <c r="BM29" s="717">
        <v>0</v>
      </c>
      <c r="BN29" s="717">
        <v>0</v>
      </c>
      <c r="BO29" s="717">
        <v>0</v>
      </c>
      <c r="BP29" s="717">
        <v>0</v>
      </c>
      <c r="BQ29" s="717">
        <v>0</v>
      </c>
      <c r="BR29" s="717">
        <v>0</v>
      </c>
      <c r="BS29" s="717">
        <v>0</v>
      </c>
      <c r="BT29" s="717">
        <v>0</v>
      </c>
      <c r="BU29" s="717">
        <v>0</v>
      </c>
      <c r="BV29" s="717">
        <v>0</v>
      </c>
      <c r="BW29" s="717">
        <v>0</v>
      </c>
      <c r="BX29" s="717">
        <v>0</v>
      </c>
      <c r="BY29" s="717">
        <v>0</v>
      </c>
      <c r="BZ29" s="717">
        <v>0</v>
      </c>
      <c r="CA29" s="718"/>
    </row>
    <row r="30" spans="2:79" s="719" customFormat="1" ht="10.199999999999999">
      <c r="B30" s="716">
        <v>7</v>
      </c>
      <c r="C30" s="708"/>
      <c r="D30" s="708" t="s">
        <v>101</v>
      </c>
      <c r="E30" s="708"/>
      <c r="F30" s="708"/>
      <c r="G30" s="708"/>
      <c r="H30" s="708"/>
      <c r="I30" s="708"/>
      <c r="J30" s="708"/>
      <c r="K30" s="708"/>
      <c r="L30" s="708"/>
      <c r="M30" s="708"/>
      <c r="N30" s="708"/>
      <c r="O30" s="708"/>
      <c r="P30" s="708"/>
      <c r="Q30" s="708"/>
      <c r="R30" s="708"/>
      <c r="S30" s="708"/>
      <c r="T30" s="708"/>
      <c r="U30" s="708"/>
      <c r="V30" s="717">
        <v>6257</v>
      </c>
      <c r="W30" s="717">
        <v>6257</v>
      </c>
      <c r="X30" s="717">
        <v>6218</v>
      </c>
      <c r="Y30" s="717">
        <v>6218</v>
      </c>
      <c r="Z30" s="717">
        <v>6218</v>
      </c>
      <c r="AA30" s="717">
        <v>6218</v>
      </c>
      <c r="AB30" s="717">
        <v>6047</v>
      </c>
      <c r="AC30" s="717">
        <v>6047</v>
      </c>
      <c r="AD30" s="717">
        <v>5859</v>
      </c>
      <c r="AE30" s="717">
        <v>5299</v>
      </c>
      <c r="AF30" s="717">
        <v>3809</v>
      </c>
      <c r="AG30" s="717">
        <v>3726</v>
      </c>
      <c r="AH30" s="717">
        <v>2621</v>
      </c>
      <c r="AI30" s="717">
        <v>2603</v>
      </c>
      <c r="AJ30" s="717">
        <v>2603</v>
      </c>
      <c r="AK30" s="717">
        <v>1866</v>
      </c>
      <c r="AL30" s="717">
        <v>308</v>
      </c>
      <c r="AM30" s="717">
        <v>308</v>
      </c>
      <c r="AN30" s="717">
        <v>308</v>
      </c>
      <c r="AO30" s="717">
        <v>308</v>
      </c>
      <c r="AP30" s="717">
        <v>0</v>
      </c>
      <c r="AQ30" s="717">
        <v>0</v>
      </c>
      <c r="AR30" s="717">
        <v>0</v>
      </c>
      <c r="AS30" s="717">
        <v>0</v>
      </c>
      <c r="AT30" s="717">
        <v>0</v>
      </c>
      <c r="AU30" s="717">
        <v>0</v>
      </c>
      <c r="AV30" s="708"/>
      <c r="AW30" s="708"/>
      <c r="AX30" s="708"/>
      <c r="AY30" s="708"/>
      <c r="AZ30" s="708"/>
      <c r="BA30" s="717">
        <v>51722543</v>
      </c>
      <c r="BB30" s="717">
        <v>51722543</v>
      </c>
      <c r="BC30" s="717">
        <v>51599822</v>
      </c>
      <c r="BD30" s="717">
        <v>51599822</v>
      </c>
      <c r="BE30" s="717">
        <v>51599822</v>
      </c>
      <c r="BF30" s="717">
        <v>51599822</v>
      </c>
      <c r="BG30" s="717">
        <v>50635032</v>
      </c>
      <c r="BH30" s="717">
        <v>50635032</v>
      </c>
      <c r="BI30" s="717">
        <v>49277020</v>
      </c>
      <c r="BJ30" s="717">
        <v>45797398</v>
      </c>
      <c r="BK30" s="717">
        <v>34800889</v>
      </c>
      <c r="BL30" s="717">
        <v>32466175</v>
      </c>
      <c r="BM30" s="717">
        <v>17844990</v>
      </c>
      <c r="BN30" s="717">
        <v>17789612</v>
      </c>
      <c r="BO30" s="717">
        <v>17789612</v>
      </c>
      <c r="BP30" s="717">
        <v>12430736</v>
      </c>
      <c r="BQ30" s="717">
        <v>808201</v>
      </c>
      <c r="BR30" s="717">
        <v>808201</v>
      </c>
      <c r="BS30" s="717">
        <v>808201</v>
      </c>
      <c r="BT30" s="717">
        <v>808201</v>
      </c>
      <c r="BU30" s="717">
        <v>0</v>
      </c>
      <c r="BV30" s="717">
        <v>0</v>
      </c>
      <c r="BW30" s="717">
        <v>0</v>
      </c>
      <c r="BX30" s="717">
        <v>0</v>
      </c>
      <c r="BY30" s="717">
        <v>0</v>
      </c>
      <c r="BZ30" s="717">
        <v>0</v>
      </c>
      <c r="CA30" s="718"/>
    </row>
    <row r="31" spans="2:79" s="719" customFormat="1" ht="10.199999999999999">
      <c r="B31" s="716">
        <v>8</v>
      </c>
      <c r="C31" s="708"/>
      <c r="D31" s="708" t="s">
        <v>102</v>
      </c>
      <c r="E31" s="708"/>
      <c r="F31" s="708"/>
      <c r="G31" s="708"/>
      <c r="H31" s="708"/>
      <c r="I31" s="708"/>
      <c r="J31" s="708"/>
      <c r="K31" s="708"/>
      <c r="L31" s="708"/>
      <c r="M31" s="708"/>
      <c r="N31" s="708"/>
      <c r="O31" s="708"/>
      <c r="P31" s="708"/>
      <c r="Q31" s="708"/>
      <c r="R31" s="708"/>
      <c r="S31" s="708"/>
      <c r="T31" s="708"/>
      <c r="U31" s="708"/>
      <c r="V31" s="717">
        <v>487</v>
      </c>
      <c r="W31" s="717">
        <v>465</v>
      </c>
      <c r="X31" s="717">
        <v>311</v>
      </c>
      <c r="Y31" s="717">
        <v>311</v>
      </c>
      <c r="Z31" s="717">
        <v>311</v>
      </c>
      <c r="AA31" s="717">
        <v>311</v>
      </c>
      <c r="AB31" s="717">
        <v>311</v>
      </c>
      <c r="AC31" s="717">
        <v>311</v>
      </c>
      <c r="AD31" s="717">
        <v>311</v>
      </c>
      <c r="AE31" s="717">
        <v>311</v>
      </c>
      <c r="AF31" s="717">
        <v>306</v>
      </c>
      <c r="AG31" s="717">
        <v>132</v>
      </c>
      <c r="AH31" s="717">
        <v>0</v>
      </c>
      <c r="AI31" s="717">
        <v>0</v>
      </c>
      <c r="AJ31" s="717">
        <v>0</v>
      </c>
      <c r="AK31" s="717">
        <v>0</v>
      </c>
      <c r="AL31" s="717">
        <v>0</v>
      </c>
      <c r="AM31" s="717">
        <v>0</v>
      </c>
      <c r="AN31" s="717">
        <v>0</v>
      </c>
      <c r="AO31" s="717">
        <v>0</v>
      </c>
      <c r="AP31" s="717">
        <v>0</v>
      </c>
      <c r="AQ31" s="717">
        <v>0</v>
      </c>
      <c r="AR31" s="717">
        <v>0</v>
      </c>
      <c r="AS31" s="717">
        <v>0</v>
      </c>
      <c r="AT31" s="717">
        <v>0</v>
      </c>
      <c r="AU31" s="717">
        <v>0</v>
      </c>
      <c r="AV31" s="708"/>
      <c r="AW31" s="708"/>
      <c r="AX31" s="708"/>
      <c r="AY31" s="708"/>
      <c r="AZ31" s="708"/>
      <c r="BA31" s="717">
        <v>2024454</v>
      </c>
      <c r="BB31" s="717">
        <v>1931260</v>
      </c>
      <c r="BC31" s="717">
        <v>1339668</v>
      </c>
      <c r="BD31" s="717">
        <v>1339668</v>
      </c>
      <c r="BE31" s="717">
        <v>1339668</v>
      </c>
      <c r="BF31" s="717">
        <v>1339668</v>
      </c>
      <c r="BG31" s="717">
        <v>1339668</v>
      </c>
      <c r="BH31" s="717">
        <v>1339668</v>
      </c>
      <c r="BI31" s="717">
        <v>1339668</v>
      </c>
      <c r="BJ31" s="717">
        <v>1339668</v>
      </c>
      <c r="BK31" s="717">
        <v>1288435</v>
      </c>
      <c r="BL31" s="717">
        <v>512252</v>
      </c>
      <c r="BM31" s="717">
        <v>0</v>
      </c>
      <c r="BN31" s="717">
        <v>0</v>
      </c>
      <c r="BO31" s="717">
        <v>0</v>
      </c>
      <c r="BP31" s="717">
        <v>0</v>
      </c>
      <c r="BQ31" s="717">
        <v>0</v>
      </c>
      <c r="BR31" s="717">
        <v>0</v>
      </c>
      <c r="BS31" s="717">
        <v>0</v>
      </c>
      <c r="BT31" s="717">
        <v>0</v>
      </c>
      <c r="BU31" s="717">
        <v>0</v>
      </c>
      <c r="BV31" s="717">
        <v>0</v>
      </c>
      <c r="BW31" s="717">
        <v>0</v>
      </c>
      <c r="BX31" s="717">
        <v>0</v>
      </c>
      <c r="BY31" s="717">
        <v>0</v>
      </c>
      <c r="BZ31" s="717">
        <v>0</v>
      </c>
      <c r="CA31" s="718"/>
    </row>
    <row r="32" spans="2:79" s="719" customFormat="1" ht="10.199999999999999">
      <c r="B32" s="716">
        <v>9</v>
      </c>
      <c r="C32" s="708"/>
      <c r="D32" s="708" t="s">
        <v>103</v>
      </c>
      <c r="E32" s="708"/>
      <c r="F32" s="708"/>
      <c r="G32" s="708"/>
      <c r="H32" s="708"/>
      <c r="I32" s="708"/>
      <c r="J32" s="708"/>
      <c r="K32" s="708"/>
      <c r="L32" s="708"/>
      <c r="M32" s="708"/>
      <c r="N32" s="708"/>
      <c r="O32" s="708"/>
      <c r="P32" s="708"/>
      <c r="Q32" s="708"/>
      <c r="R32" s="708"/>
      <c r="S32" s="708"/>
      <c r="T32" s="708"/>
      <c r="U32" s="708"/>
      <c r="V32" s="717">
        <v>316</v>
      </c>
      <c r="W32" s="717">
        <v>316</v>
      </c>
      <c r="X32" s="717">
        <v>316</v>
      </c>
      <c r="Y32" s="717">
        <v>316</v>
      </c>
      <c r="Z32" s="717">
        <v>316</v>
      </c>
      <c r="AA32" s="717">
        <v>316</v>
      </c>
      <c r="AB32" s="717">
        <v>316</v>
      </c>
      <c r="AC32" s="717">
        <v>316</v>
      </c>
      <c r="AD32" s="717">
        <v>315</v>
      </c>
      <c r="AE32" s="717">
        <v>315</v>
      </c>
      <c r="AF32" s="717">
        <v>315</v>
      </c>
      <c r="AG32" s="717">
        <v>315</v>
      </c>
      <c r="AH32" s="717">
        <v>314</v>
      </c>
      <c r="AI32" s="717">
        <v>314</v>
      </c>
      <c r="AJ32" s="717">
        <v>276</v>
      </c>
      <c r="AK32" s="717">
        <v>0</v>
      </c>
      <c r="AL32" s="717">
        <v>0</v>
      </c>
      <c r="AM32" s="717">
        <v>0</v>
      </c>
      <c r="AN32" s="717">
        <v>0</v>
      </c>
      <c r="AO32" s="717">
        <v>0</v>
      </c>
      <c r="AP32" s="717">
        <v>0</v>
      </c>
      <c r="AQ32" s="717">
        <v>0</v>
      </c>
      <c r="AR32" s="717">
        <v>0</v>
      </c>
      <c r="AS32" s="717">
        <v>0</v>
      </c>
      <c r="AT32" s="717">
        <v>0</v>
      </c>
      <c r="AU32" s="717">
        <v>0</v>
      </c>
      <c r="AV32" s="708"/>
      <c r="AW32" s="708"/>
      <c r="AX32" s="708"/>
      <c r="AY32" s="708"/>
      <c r="AZ32" s="708"/>
      <c r="BA32" s="717">
        <v>1437827</v>
      </c>
      <c r="BB32" s="717">
        <v>1437827</v>
      </c>
      <c r="BC32" s="717">
        <v>1437827</v>
      </c>
      <c r="BD32" s="717">
        <v>1437827</v>
      </c>
      <c r="BE32" s="717">
        <v>1437827</v>
      </c>
      <c r="BF32" s="717">
        <v>1437827</v>
      </c>
      <c r="BG32" s="717">
        <v>1437827</v>
      </c>
      <c r="BH32" s="717">
        <v>1437827</v>
      </c>
      <c r="BI32" s="717">
        <v>1434849</v>
      </c>
      <c r="BJ32" s="717">
        <v>1434849</v>
      </c>
      <c r="BK32" s="717">
        <v>1434849</v>
      </c>
      <c r="BL32" s="717">
        <v>1434849</v>
      </c>
      <c r="BM32" s="717">
        <v>1426262</v>
      </c>
      <c r="BN32" s="717">
        <v>1426262</v>
      </c>
      <c r="BO32" s="717">
        <v>1330511</v>
      </c>
      <c r="BP32" s="717">
        <v>0</v>
      </c>
      <c r="BQ32" s="717">
        <v>0</v>
      </c>
      <c r="BR32" s="717">
        <v>0</v>
      </c>
      <c r="BS32" s="717">
        <v>0</v>
      </c>
      <c r="BT32" s="717">
        <v>0</v>
      </c>
      <c r="BU32" s="717">
        <v>0</v>
      </c>
      <c r="BV32" s="717">
        <v>0</v>
      </c>
      <c r="BW32" s="717">
        <v>0</v>
      </c>
      <c r="BX32" s="717">
        <v>0</v>
      </c>
      <c r="BY32" s="717">
        <v>0</v>
      </c>
      <c r="BZ32" s="717">
        <v>0</v>
      </c>
      <c r="CA32" s="718"/>
    </row>
    <row r="33" spans="1:79" s="719" customFormat="1" ht="10.199999999999999">
      <c r="B33" s="716">
        <v>10</v>
      </c>
      <c r="C33" s="708"/>
      <c r="D33" s="708" t="s">
        <v>104</v>
      </c>
      <c r="E33" s="708"/>
      <c r="F33" s="708"/>
      <c r="G33" s="708"/>
      <c r="H33" s="708"/>
      <c r="I33" s="708"/>
      <c r="J33" s="708"/>
      <c r="K33" s="708"/>
      <c r="L33" s="708"/>
      <c r="M33" s="708"/>
      <c r="N33" s="708"/>
      <c r="O33" s="708"/>
      <c r="P33" s="708"/>
      <c r="Q33" s="708"/>
      <c r="R33" s="708"/>
      <c r="S33" s="708"/>
      <c r="T33" s="708"/>
      <c r="U33" s="708"/>
      <c r="V33" s="717">
        <v>0</v>
      </c>
      <c r="W33" s="717">
        <v>0</v>
      </c>
      <c r="X33" s="717">
        <v>0</v>
      </c>
      <c r="Y33" s="717">
        <v>0</v>
      </c>
      <c r="Z33" s="717">
        <v>0</v>
      </c>
      <c r="AA33" s="717">
        <v>0</v>
      </c>
      <c r="AB33" s="717">
        <v>0</v>
      </c>
      <c r="AC33" s="717">
        <v>0</v>
      </c>
      <c r="AD33" s="717">
        <v>0</v>
      </c>
      <c r="AE33" s="717">
        <v>0</v>
      </c>
      <c r="AF33" s="717">
        <v>0</v>
      </c>
      <c r="AG33" s="717">
        <v>0</v>
      </c>
      <c r="AH33" s="717">
        <v>0</v>
      </c>
      <c r="AI33" s="717">
        <v>0</v>
      </c>
      <c r="AJ33" s="717">
        <v>0</v>
      </c>
      <c r="AK33" s="717">
        <v>0</v>
      </c>
      <c r="AL33" s="717">
        <v>0</v>
      </c>
      <c r="AM33" s="717">
        <v>0</v>
      </c>
      <c r="AN33" s="717">
        <v>0</v>
      </c>
      <c r="AO33" s="717">
        <v>0</v>
      </c>
      <c r="AP33" s="717">
        <v>0</v>
      </c>
      <c r="AQ33" s="717">
        <v>0</v>
      </c>
      <c r="AR33" s="717">
        <v>0</v>
      </c>
      <c r="AS33" s="717">
        <v>0</v>
      </c>
      <c r="AT33" s="717">
        <v>0</v>
      </c>
      <c r="AU33" s="717">
        <v>0</v>
      </c>
      <c r="AV33" s="708"/>
      <c r="AW33" s="708"/>
      <c r="AX33" s="708"/>
      <c r="AY33" s="708"/>
      <c r="AZ33" s="708"/>
      <c r="BA33" s="717">
        <v>0</v>
      </c>
      <c r="BB33" s="717">
        <v>0</v>
      </c>
      <c r="BC33" s="717">
        <v>0</v>
      </c>
      <c r="BD33" s="717">
        <v>0</v>
      </c>
      <c r="BE33" s="717">
        <v>0</v>
      </c>
      <c r="BF33" s="717">
        <v>0</v>
      </c>
      <c r="BG33" s="717">
        <v>0</v>
      </c>
      <c r="BH33" s="717">
        <v>0</v>
      </c>
      <c r="BI33" s="717">
        <v>0</v>
      </c>
      <c r="BJ33" s="717">
        <v>0</v>
      </c>
      <c r="BK33" s="717">
        <v>0</v>
      </c>
      <c r="BL33" s="717">
        <v>0</v>
      </c>
      <c r="BM33" s="717">
        <v>0</v>
      </c>
      <c r="BN33" s="717">
        <v>0</v>
      </c>
      <c r="BO33" s="717">
        <v>0</v>
      </c>
      <c r="BP33" s="717">
        <v>0</v>
      </c>
      <c r="BQ33" s="717">
        <v>0</v>
      </c>
      <c r="BR33" s="717">
        <v>0</v>
      </c>
      <c r="BS33" s="717">
        <v>0</v>
      </c>
      <c r="BT33" s="717">
        <v>0</v>
      </c>
      <c r="BU33" s="717">
        <v>0</v>
      </c>
      <c r="BV33" s="717">
        <v>0</v>
      </c>
      <c r="BW33" s="717">
        <v>0</v>
      </c>
      <c r="BX33" s="717">
        <v>0</v>
      </c>
      <c r="BY33" s="717">
        <v>0</v>
      </c>
      <c r="BZ33" s="717">
        <v>0</v>
      </c>
      <c r="CA33" s="718"/>
    </row>
    <row r="34" spans="1:79" s="719" customFormat="1" ht="10.199999999999999">
      <c r="B34" s="716">
        <v>11</v>
      </c>
      <c r="C34" s="708"/>
      <c r="D34" s="708" t="s">
        <v>105</v>
      </c>
      <c r="E34" s="708"/>
      <c r="F34" s="708"/>
      <c r="G34" s="708"/>
      <c r="H34" s="708"/>
      <c r="I34" s="708"/>
      <c r="J34" s="708"/>
      <c r="K34" s="708"/>
      <c r="L34" s="708"/>
      <c r="M34" s="708"/>
      <c r="N34" s="708"/>
      <c r="O34" s="708"/>
      <c r="P34" s="708"/>
      <c r="Q34" s="708"/>
      <c r="R34" s="708"/>
      <c r="S34" s="708"/>
      <c r="T34" s="708"/>
      <c r="U34" s="708"/>
      <c r="V34" s="717">
        <v>0</v>
      </c>
      <c r="W34" s="717">
        <v>0</v>
      </c>
      <c r="X34" s="717">
        <v>0</v>
      </c>
      <c r="Y34" s="717">
        <v>0</v>
      </c>
      <c r="Z34" s="717">
        <v>0</v>
      </c>
      <c r="AA34" s="717">
        <v>0</v>
      </c>
      <c r="AB34" s="717">
        <v>0</v>
      </c>
      <c r="AC34" s="717">
        <v>0</v>
      </c>
      <c r="AD34" s="717">
        <v>0</v>
      </c>
      <c r="AE34" s="717">
        <v>0</v>
      </c>
      <c r="AF34" s="717">
        <v>0</v>
      </c>
      <c r="AG34" s="717">
        <v>0</v>
      </c>
      <c r="AH34" s="717">
        <v>0</v>
      </c>
      <c r="AI34" s="717">
        <v>0</v>
      </c>
      <c r="AJ34" s="717">
        <v>0</v>
      </c>
      <c r="AK34" s="717">
        <v>0</v>
      </c>
      <c r="AL34" s="717">
        <v>0</v>
      </c>
      <c r="AM34" s="717">
        <v>0</v>
      </c>
      <c r="AN34" s="717">
        <v>0</v>
      </c>
      <c r="AO34" s="717">
        <v>0</v>
      </c>
      <c r="AP34" s="717">
        <v>0</v>
      </c>
      <c r="AQ34" s="717">
        <v>0</v>
      </c>
      <c r="AR34" s="717">
        <v>0</v>
      </c>
      <c r="AS34" s="717">
        <v>0</v>
      </c>
      <c r="AT34" s="717">
        <v>0</v>
      </c>
      <c r="AU34" s="717">
        <v>0</v>
      </c>
      <c r="AV34" s="708"/>
      <c r="AW34" s="708"/>
      <c r="AX34" s="708"/>
      <c r="AY34" s="708"/>
      <c r="AZ34" s="708"/>
      <c r="BA34" s="717">
        <v>0</v>
      </c>
      <c r="BB34" s="717">
        <v>0</v>
      </c>
      <c r="BC34" s="717">
        <v>0</v>
      </c>
      <c r="BD34" s="717">
        <v>0</v>
      </c>
      <c r="BE34" s="717">
        <v>0</v>
      </c>
      <c r="BF34" s="717">
        <v>0</v>
      </c>
      <c r="BG34" s="717">
        <v>0</v>
      </c>
      <c r="BH34" s="717">
        <v>0</v>
      </c>
      <c r="BI34" s="717">
        <v>0</v>
      </c>
      <c r="BJ34" s="717">
        <v>0</v>
      </c>
      <c r="BK34" s="717">
        <v>0</v>
      </c>
      <c r="BL34" s="717">
        <v>0</v>
      </c>
      <c r="BM34" s="717">
        <v>0</v>
      </c>
      <c r="BN34" s="717">
        <v>0</v>
      </c>
      <c r="BO34" s="717">
        <v>0</v>
      </c>
      <c r="BP34" s="717">
        <v>0</v>
      </c>
      <c r="BQ34" s="717">
        <v>0</v>
      </c>
      <c r="BR34" s="717">
        <v>0</v>
      </c>
      <c r="BS34" s="717">
        <v>0</v>
      </c>
      <c r="BT34" s="717">
        <v>0</v>
      </c>
      <c r="BU34" s="717">
        <v>0</v>
      </c>
      <c r="BV34" s="717">
        <v>0</v>
      </c>
      <c r="BW34" s="717">
        <v>0</v>
      </c>
      <c r="BX34" s="717">
        <v>0</v>
      </c>
      <c r="BY34" s="717">
        <v>0</v>
      </c>
      <c r="BZ34" s="717">
        <v>0</v>
      </c>
      <c r="CA34" s="718"/>
    </row>
    <row r="35" spans="1:79" s="719" customFormat="1" ht="10.199999999999999">
      <c r="B35" s="716">
        <v>12</v>
      </c>
      <c r="C35" s="708"/>
      <c r="D35" s="708" t="s">
        <v>107</v>
      </c>
      <c r="E35" s="708"/>
      <c r="F35" s="708"/>
      <c r="G35" s="708"/>
      <c r="H35" s="708"/>
      <c r="I35" s="708"/>
      <c r="J35" s="708"/>
      <c r="K35" s="708"/>
      <c r="L35" s="708"/>
      <c r="M35" s="708"/>
      <c r="N35" s="708"/>
      <c r="O35" s="708"/>
      <c r="P35" s="708"/>
      <c r="Q35" s="708"/>
      <c r="R35" s="708"/>
      <c r="S35" s="708"/>
      <c r="T35" s="708"/>
      <c r="U35" s="708"/>
      <c r="V35" s="717">
        <v>274</v>
      </c>
      <c r="W35" s="717">
        <v>220</v>
      </c>
      <c r="X35" s="717">
        <v>200</v>
      </c>
      <c r="Y35" s="717">
        <v>200</v>
      </c>
      <c r="Z35" s="717">
        <v>196</v>
      </c>
      <c r="AA35" s="717">
        <v>175</v>
      </c>
      <c r="AB35" s="717">
        <v>158</v>
      </c>
      <c r="AC35" s="717">
        <v>150</v>
      </c>
      <c r="AD35" s="717">
        <v>138</v>
      </c>
      <c r="AE35" s="717">
        <v>123</v>
      </c>
      <c r="AF35" s="717">
        <v>45</v>
      </c>
      <c r="AG35" s="717">
        <v>21</v>
      </c>
      <c r="AH35" s="717">
        <v>21</v>
      </c>
      <c r="AI35" s="717">
        <v>21</v>
      </c>
      <c r="AJ35" s="717">
        <v>0</v>
      </c>
      <c r="AK35" s="717">
        <v>0</v>
      </c>
      <c r="AL35" s="717">
        <v>0</v>
      </c>
      <c r="AM35" s="717">
        <v>0</v>
      </c>
      <c r="AN35" s="717">
        <v>0</v>
      </c>
      <c r="AO35" s="717">
        <v>0</v>
      </c>
      <c r="AP35" s="717">
        <v>0</v>
      </c>
      <c r="AQ35" s="717">
        <v>0</v>
      </c>
      <c r="AR35" s="717">
        <v>0</v>
      </c>
      <c r="AS35" s="717">
        <v>0</v>
      </c>
      <c r="AT35" s="717">
        <v>0</v>
      </c>
      <c r="AU35" s="717">
        <v>0</v>
      </c>
      <c r="AV35" s="708"/>
      <c r="AW35" s="708"/>
      <c r="AX35" s="708"/>
      <c r="AY35" s="708"/>
      <c r="AZ35" s="708"/>
      <c r="BA35" s="717">
        <v>1293617</v>
      </c>
      <c r="BB35" s="717">
        <v>949437</v>
      </c>
      <c r="BC35" s="717">
        <v>808737</v>
      </c>
      <c r="BD35" s="717">
        <v>808737</v>
      </c>
      <c r="BE35" s="717">
        <v>793295</v>
      </c>
      <c r="BF35" s="717">
        <v>752682</v>
      </c>
      <c r="BG35" s="717">
        <v>643670</v>
      </c>
      <c r="BH35" s="717">
        <v>620972</v>
      </c>
      <c r="BI35" s="717">
        <v>590250</v>
      </c>
      <c r="BJ35" s="717">
        <v>492441</v>
      </c>
      <c r="BK35" s="717">
        <v>199030</v>
      </c>
      <c r="BL35" s="717">
        <v>55120</v>
      </c>
      <c r="BM35" s="717">
        <v>55120</v>
      </c>
      <c r="BN35" s="717">
        <v>55120</v>
      </c>
      <c r="BO35" s="717">
        <v>0</v>
      </c>
      <c r="BP35" s="717">
        <v>0</v>
      </c>
      <c r="BQ35" s="717">
        <v>0</v>
      </c>
      <c r="BR35" s="717">
        <v>0</v>
      </c>
      <c r="BS35" s="717">
        <v>0</v>
      </c>
      <c r="BT35" s="717">
        <v>0</v>
      </c>
      <c r="BU35" s="717">
        <v>0</v>
      </c>
      <c r="BV35" s="717">
        <v>0</v>
      </c>
      <c r="BW35" s="717">
        <v>0</v>
      </c>
      <c r="BX35" s="717">
        <v>0</v>
      </c>
      <c r="BY35" s="717">
        <v>0</v>
      </c>
      <c r="BZ35" s="717">
        <v>0</v>
      </c>
      <c r="CA35" s="718"/>
    </row>
    <row r="36" spans="1:79" s="719" customFormat="1" ht="10.199999999999999">
      <c r="B36" s="716">
        <v>13</v>
      </c>
      <c r="C36" s="708"/>
      <c r="D36" s="708" t="s">
        <v>106</v>
      </c>
      <c r="E36" s="708"/>
      <c r="F36" s="708"/>
      <c r="G36" s="708"/>
      <c r="H36" s="708"/>
      <c r="I36" s="708"/>
      <c r="J36" s="708"/>
      <c r="K36" s="708"/>
      <c r="L36" s="708"/>
      <c r="M36" s="708"/>
      <c r="N36" s="708"/>
      <c r="O36" s="708"/>
      <c r="P36" s="708"/>
      <c r="Q36" s="708"/>
      <c r="R36" s="708"/>
      <c r="S36" s="708"/>
      <c r="T36" s="708"/>
      <c r="U36" s="708"/>
      <c r="V36" s="717">
        <v>0</v>
      </c>
      <c r="W36" s="717">
        <v>0</v>
      </c>
      <c r="X36" s="717">
        <v>0</v>
      </c>
      <c r="Y36" s="717">
        <v>0</v>
      </c>
      <c r="Z36" s="717">
        <v>0</v>
      </c>
      <c r="AA36" s="717">
        <v>0</v>
      </c>
      <c r="AB36" s="717">
        <v>0</v>
      </c>
      <c r="AC36" s="717">
        <v>0</v>
      </c>
      <c r="AD36" s="717">
        <v>0</v>
      </c>
      <c r="AE36" s="717">
        <v>0</v>
      </c>
      <c r="AF36" s="717">
        <v>0</v>
      </c>
      <c r="AG36" s="717">
        <v>0</v>
      </c>
      <c r="AH36" s="717">
        <v>0</v>
      </c>
      <c r="AI36" s="717">
        <v>0</v>
      </c>
      <c r="AJ36" s="717">
        <v>0</v>
      </c>
      <c r="AK36" s="717">
        <v>0</v>
      </c>
      <c r="AL36" s="717">
        <v>0</v>
      </c>
      <c r="AM36" s="717">
        <v>0</v>
      </c>
      <c r="AN36" s="717">
        <v>0</v>
      </c>
      <c r="AO36" s="717">
        <v>0</v>
      </c>
      <c r="AP36" s="717">
        <v>0</v>
      </c>
      <c r="AQ36" s="717">
        <v>0</v>
      </c>
      <c r="AR36" s="717">
        <v>0</v>
      </c>
      <c r="AS36" s="717">
        <v>0</v>
      </c>
      <c r="AT36" s="717">
        <v>0</v>
      </c>
      <c r="AU36" s="717">
        <v>0</v>
      </c>
      <c r="AV36" s="708"/>
      <c r="AW36" s="708"/>
      <c r="AX36" s="708"/>
      <c r="AY36" s="708"/>
      <c r="AZ36" s="708"/>
      <c r="BA36" s="717">
        <v>0</v>
      </c>
      <c r="BB36" s="717">
        <v>0</v>
      </c>
      <c r="BC36" s="717">
        <v>0</v>
      </c>
      <c r="BD36" s="717">
        <v>0</v>
      </c>
      <c r="BE36" s="717">
        <v>0</v>
      </c>
      <c r="BF36" s="717">
        <v>0</v>
      </c>
      <c r="BG36" s="717">
        <v>0</v>
      </c>
      <c r="BH36" s="717">
        <v>0</v>
      </c>
      <c r="BI36" s="717">
        <v>0</v>
      </c>
      <c r="BJ36" s="717">
        <v>0</v>
      </c>
      <c r="BK36" s="717">
        <v>0</v>
      </c>
      <c r="BL36" s="717">
        <v>0</v>
      </c>
      <c r="BM36" s="717">
        <v>0</v>
      </c>
      <c r="BN36" s="717">
        <v>0</v>
      </c>
      <c r="BO36" s="717">
        <v>0</v>
      </c>
      <c r="BP36" s="717">
        <v>0</v>
      </c>
      <c r="BQ36" s="717">
        <v>0</v>
      </c>
      <c r="BR36" s="717">
        <v>0</v>
      </c>
      <c r="BS36" s="717">
        <v>0</v>
      </c>
      <c r="BT36" s="717">
        <v>0</v>
      </c>
      <c r="BU36" s="717">
        <v>0</v>
      </c>
      <c r="BV36" s="717">
        <v>0</v>
      </c>
      <c r="BW36" s="717">
        <v>0</v>
      </c>
      <c r="BX36" s="717">
        <v>0</v>
      </c>
      <c r="BY36" s="717">
        <v>0</v>
      </c>
      <c r="BZ36" s="717">
        <v>0</v>
      </c>
      <c r="CA36" s="718"/>
    </row>
    <row r="37" spans="1:79" s="719" customFormat="1" ht="10.199999999999999">
      <c r="B37" s="716">
        <v>14</v>
      </c>
      <c r="C37" s="708"/>
      <c r="D37" s="708" t="s">
        <v>109</v>
      </c>
      <c r="E37" s="708"/>
      <c r="F37" s="708"/>
      <c r="G37" s="708"/>
      <c r="H37" s="708"/>
      <c r="I37" s="708"/>
      <c r="J37" s="708"/>
      <c r="K37" s="708"/>
      <c r="L37" s="708"/>
      <c r="M37" s="708"/>
      <c r="N37" s="708"/>
      <c r="O37" s="708"/>
      <c r="P37" s="708"/>
      <c r="Q37" s="708"/>
      <c r="R37" s="708"/>
      <c r="S37" s="708"/>
      <c r="T37" s="708"/>
      <c r="U37" s="708"/>
      <c r="V37" s="717">
        <v>12</v>
      </c>
      <c r="W37" s="717">
        <v>10</v>
      </c>
      <c r="X37" s="717">
        <v>10</v>
      </c>
      <c r="Y37" s="717">
        <v>10</v>
      </c>
      <c r="Z37" s="717">
        <v>10</v>
      </c>
      <c r="AA37" s="717">
        <v>10</v>
      </c>
      <c r="AB37" s="717">
        <v>10</v>
      </c>
      <c r="AC37" s="717">
        <v>10</v>
      </c>
      <c r="AD37" s="717">
        <v>7</v>
      </c>
      <c r="AE37" s="717">
        <v>7</v>
      </c>
      <c r="AF37" s="717">
        <v>7</v>
      </c>
      <c r="AG37" s="717">
        <v>7</v>
      </c>
      <c r="AH37" s="717">
        <v>6</v>
      </c>
      <c r="AI37" s="717">
        <v>6</v>
      </c>
      <c r="AJ37" s="717">
        <v>1</v>
      </c>
      <c r="AK37" s="717">
        <v>1</v>
      </c>
      <c r="AL37" s="717">
        <v>1</v>
      </c>
      <c r="AM37" s="717">
        <v>1</v>
      </c>
      <c r="AN37" s="717">
        <v>1</v>
      </c>
      <c r="AO37" s="717">
        <v>1</v>
      </c>
      <c r="AP37" s="717">
        <v>1</v>
      </c>
      <c r="AQ37" s="717">
        <v>0</v>
      </c>
      <c r="AR37" s="717">
        <v>0</v>
      </c>
      <c r="AS37" s="717">
        <v>0</v>
      </c>
      <c r="AT37" s="717">
        <v>0</v>
      </c>
      <c r="AU37" s="717">
        <v>0</v>
      </c>
      <c r="AV37" s="708"/>
      <c r="AW37" s="708"/>
      <c r="AX37" s="708"/>
      <c r="AY37" s="708"/>
      <c r="AZ37" s="708"/>
      <c r="BA37" s="717">
        <v>147287</v>
      </c>
      <c r="BB37" s="717">
        <v>115538</v>
      </c>
      <c r="BC37" s="717">
        <v>110988</v>
      </c>
      <c r="BD37" s="717">
        <v>106438</v>
      </c>
      <c r="BE37" s="717">
        <v>103950</v>
      </c>
      <c r="BF37" s="717">
        <v>103950</v>
      </c>
      <c r="BG37" s="717">
        <v>101695</v>
      </c>
      <c r="BH37" s="717">
        <v>98746</v>
      </c>
      <c r="BI37" s="717">
        <v>50947</v>
      </c>
      <c r="BJ37" s="717">
        <v>50839</v>
      </c>
      <c r="BK37" s="717">
        <v>50075</v>
      </c>
      <c r="BL37" s="717">
        <v>50075</v>
      </c>
      <c r="BM37" s="717">
        <v>48541</v>
      </c>
      <c r="BN37" s="717">
        <v>48541</v>
      </c>
      <c r="BO37" s="717">
        <v>4848</v>
      </c>
      <c r="BP37" s="717">
        <v>4848</v>
      </c>
      <c r="BQ37" s="717">
        <v>4848</v>
      </c>
      <c r="BR37" s="717">
        <v>4848</v>
      </c>
      <c r="BS37" s="717">
        <v>4848</v>
      </c>
      <c r="BT37" s="717">
        <v>4848</v>
      </c>
      <c r="BU37" s="717">
        <v>4140</v>
      </c>
      <c r="BV37" s="717">
        <v>0</v>
      </c>
      <c r="BW37" s="717">
        <v>0</v>
      </c>
      <c r="BX37" s="717">
        <v>0</v>
      </c>
      <c r="BY37" s="717">
        <v>0</v>
      </c>
      <c r="BZ37" s="717">
        <v>0</v>
      </c>
      <c r="CA37" s="718"/>
    </row>
    <row r="38" spans="1:79" s="719" customFormat="1" ht="10.199999999999999">
      <c r="B38" s="716">
        <v>15</v>
      </c>
      <c r="C38" s="708"/>
      <c r="D38" s="708" t="s">
        <v>110</v>
      </c>
      <c r="E38" s="708"/>
      <c r="F38" s="708"/>
      <c r="G38" s="708"/>
      <c r="H38" s="708"/>
      <c r="I38" s="708"/>
      <c r="J38" s="708"/>
      <c r="K38" s="708"/>
      <c r="L38" s="708"/>
      <c r="M38" s="708"/>
      <c r="N38" s="708"/>
      <c r="O38" s="708"/>
      <c r="P38" s="708"/>
      <c r="Q38" s="708"/>
      <c r="R38" s="708"/>
      <c r="S38" s="708"/>
      <c r="T38" s="708"/>
      <c r="U38" s="708"/>
      <c r="V38" s="717">
        <v>131</v>
      </c>
      <c r="W38" s="717">
        <v>131</v>
      </c>
      <c r="X38" s="717">
        <v>131</v>
      </c>
      <c r="Y38" s="717">
        <v>131</v>
      </c>
      <c r="Z38" s="717">
        <v>131</v>
      </c>
      <c r="AA38" s="717">
        <v>131</v>
      </c>
      <c r="AB38" s="717">
        <v>131</v>
      </c>
      <c r="AC38" s="717">
        <v>131</v>
      </c>
      <c r="AD38" s="717">
        <v>131</v>
      </c>
      <c r="AE38" s="717">
        <v>131</v>
      </c>
      <c r="AF38" s="717">
        <v>0</v>
      </c>
      <c r="AG38" s="717">
        <v>0</v>
      </c>
      <c r="AH38" s="717">
        <v>0</v>
      </c>
      <c r="AI38" s="717">
        <v>0</v>
      </c>
      <c r="AJ38" s="717">
        <v>0</v>
      </c>
      <c r="AK38" s="717">
        <v>0</v>
      </c>
      <c r="AL38" s="717">
        <v>0</v>
      </c>
      <c r="AM38" s="717">
        <v>0</v>
      </c>
      <c r="AN38" s="717">
        <v>0</v>
      </c>
      <c r="AO38" s="717">
        <v>0</v>
      </c>
      <c r="AP38" s="717">
        <v>0</v>
      </c>
      <c r="AQ38" s="717">
        <v>0</v>
      </c>
      <c r="AR38" s="717">
        <v>0</v>
      </c>
      <c r="AS38" s="717">
        <v>0</v>
      </c>
      <c r="AT38" s="717">
        <v>0</v>
      </c>
      <c r="AU38" s="717">
        <v>0</v>
      </c>
      <c r="AV38" s="708"/>
      <c r="AW38" s="708"/>
      <c r="AX38" s="708"/>
      <c r="AY38" s="708"/>
      <c r="AZ38" s="708"/>
      <c r="BA38" s="717">
        <v>901493</v>
      </c>
      <c r="BB38" s="717">
        <v>901493</v>
      </c>
      <c r="BC38" s="717">
        <v>901493</v>
      </c>
      <c r="BD38" s="717">
        <v>901493</v>
      </c>
      <c r="BE38" s="717">
        <v>901493</v>
      </c>
      <c r="BF38" s="717">
        <v>901493</v>
      </c>
      <c r="BG38" s="717">
        <v>901493</v>
      </c>
      <c r="BH38" s="717">
        <v>901493</v>
      </c>
      <c r="BI38" s="717">
        <v>901493</v>
      </c>
      <c r="BJ38" s="717">
        <v>901493</v>
      </c>
      <c r="BK38" s="717">
        <v>0</v>
      </c>
      <c r="BL38" s="717">
        <v>0</v>
      </c>
      <c r="BM38" s="717">
        <v>0</v>
      </c>
      <c r="BN38" s="717">
        <v>0</v>
      </c>
      <c r="BO38" s="717">
        <v>0</v>
      </c>
      <c r="BP38" s="717">
        <v>0</v>
      </c>
      <c r="BQ38" s="717">
        <v>0</v>
      </c>
      <c r="BR38" s="717">
        <v>0</v>
      </c>
      <c r="BS38" s="717">
        <v>0</v>
      </c>
      <c r="BT38" s="717">
        <v>0</v>
      </c>
      <c r="BU38" s="717">
        <v>0</v>
      </c>
      <c r="BV38" s="717">
        <v>0</v>
      </c>
      <c r="BW38" s="717">
        <v>0</v>
      </c>
      <c r="BX38" s="717">
        <v>0</v>
      </c>
      <c r="BY38" s="717">
        <v>0</v>
      </c>
      <c r="BZ38" s="717">
        <v>0</v>
      </c>
      <c r="CA38" s="718"/>
    </row>
    <row r="39" spans="1:79" s="719" customFormat="1" ht="10.199999999999999">
      <c r="B39" s="716">
        <v>16</v>
      </c>
      <c r="C39" s="708"/>
      <c r="D39" s="708" t="s">
        <v>111</v>
      </c>
      <c r="E39" s="708"/>
      <c r="F39" s="708"/>
      <c r="G39" s="708"/>
      <c r="H39" s="708"/>
      <c r="I39" s="708"/>
      <c r="J39" s="708"/>
      <c r="K39" s="708"/>
      <c r="L39" s="708"/>
      <c r="M39" s="708"/>
      <c r="N39" s="708"/>
      <c r="O39" s="708"/>
      <c r="P39" s="708"/>
      <c r="Q39" s="708"/>
      <c r="R39" s="708"/>
      <c r="S39" s="708"/>
      <c r="T39" s="708"/>
      <c r="U39" s="708"/>
      <c r="V39" s="717">
        <v>0</v>
      </c>
      <c r="W39" s="717">
        <v>0</v>
      </c>
      <c r="X39" s="717">
        <v>0</v>
      </c>
      <c r="Y39" s="717">
        <v>0</v>
      </c>
      <c r="Z39" s="717">
        <v>0</v>
      </c>
      <c r="AA39" s="717">
        <v>0</v>
      </c>
      <c r="AB39" s="717">
        <v>0</v>
      </c>
      <c r="AC39" s="717">
        <v>0</v>
      </c>
      <c r="AD39" s="717">
        <v>0</v>
      </c>
      <c r="AE39" s="717">
        <v>0</v>
      </c>
      <c r="AF39" s="717">
        <v>0</v>
      </c>
      <c r="AG39" s="717">
        <v>0</v>
      </c>
      <c r="AH39" s="717">
        <v>0</v>
      </c>
      <c r="AI39" s="717">
        <v>0</v>
      </c>
      <c r="AJ39" s="717">
        <v>0</v>
      </c>
      <c r="AK39" s="717">
        <v>0</v>
      </c>
      <c r="AL39" s="717">
        <v>0</v>
      </c>
      <c r="AM39" s="717">
        <v>0</v>
      </c>
      <c r="AN39" s="717">
        <v>0</v>
      </c>
      <c r="AO39" s="717">
        <v>0</v>
      </c>
      <c r="AP39" s="717">
        <v>0</v>
      </c>
      <c r="AQ39" s="717">
        <v>0</v>
      </c>
      <c r="AR39" s="717">
        <v>0</v>
      </c>
      <c r="AS39" s="717">
        <v>0</v>
      </c>
      <c r="AT39" s="717">
        <v>0</v>
      </c>
      <c r="AU39" s="717">
        <v>0</v>
      </c>
      <c r="AV39" s="708"/>
      <c r="AW39" s="708"/>
      <c r="AX39" s="708"/>
      <c r="AY39" s="708"/>
      <c r="AZ39" s="708"/>
      <c r="BA39" s="717">
        <v>0</v>
      </c>
      <c r="BB39" s="717">
        <v>0</v>
      </c>
      <c r="BC39" s="717">
        <v>0</v>
      </c>
      <c r="BD39" s="717">
        <v>0</v>
      </c>
      <c r="BE39" s="717">
        <v>0</v>
      </c>
      <c r="BF39" s="717">
        <v>0</v>
      </c>
      <c r="BG39" s="717">
        <v>0</v>
      </c>
      <c r="BH39" s="717">
        <v>0</v>
      </c>
      <c r="BI39" s="717">
        <v>0</v>
      </c>
      <c r="BJ39" s="717">
        <v>0</v>
      </c>
      <c r="BK39" s="717">
        <v>0</v>
      </c>
      <c r="BL39" s="717">
        <v>0</v>
      </c>
      <c r="BM39" s="717">
        <v>0</v>
      </c>
      <c r="BN39" s="717">
        <v>0</v>
      </c>
      <c r="BO39" s="717">
        <v>0</v>
      </c>
      <c r="BP39" s="717">
        <v>0</v>
      </c>
      <c r="BQ39" s="717">
        <v>0</v>
      </c>
      <c r="BR39" s="717">
        <v>0</v>
      </c>
      <c r="BS39" s="717">
        <v>0</v>
      </c>
      <c r="BT39" s="717">
        <v>0</v>
      </c>
      <c r="BU39" s="717">
        <v>0</v>
      </c>
      <c r="BV39" s="717">
        <v>0</v>
      </c>
      <c r="BW39" s="717">
        <v>0</v>
      </c>
      <c r="BX39" s="717">
        <v>0</v>
      </c>
      <c r="BY39" s="717">
        <v>0</v>
      </c>
      <c r="BZ39" s="717">
        <v>0</v>
      </c>
      <c r="CA39" s="718"/>
    </row>
    <row r="40" spans="1:79" s="719" customFormat="1" ht="10.199999999999999">
      <c r="B40" s="716">
        <v>17</v>
      </c>
      <c r="C40" s="708"/>
      <c r="D40" s="708" t="s">
        <v>112</v>
      </c>
      <c r="E40" s="708"/>
      <c r="F40" s="708"/>
      <c r="G40" s="708"/>
      <c r="H40" s="708"/>
      <c r="I40" s="708"/>
      <c r="J40" s="708"/>
      <c r="K40" s="708"/>
      <c r="L40" s="708"/>
      <c r="M40" s="708"/>
      <c r="N40" s="708"/>
      <c r="O40" s="708"/>
      <c r="P40" s="708"/>
      <c r="Q40" s="708"/>
      <c r="R40" s="708"/>
      <c r="S40" s="708"/>
      <c r="T40" s="708"/>
      <c r="U40" s="708"/>
      <c r="V40" s="717">
        <v>0</v>
      </c>
      <c r="W40" s="717">
        <v>0</v>
      </c>
      <c r="X40" s="717">
        <v>0</v>
      </c>
      <c r="Y40" s="717">
        <v>0</v>
      </c>
      <c r="Z40" s="717">
        <v>0</v>
      </c>
      <c r="AA40" s="717">
        <v>0</v>
      </c>
      <c r="AB40" s="717">
        <v>0</v>
      </c>
      <c r="AC40" s="717">
        <v>0</v>
      </c>
      <c r="AD40" s="717">
        <v>0</v>
      </c>
      <c r="AE40" s="717">
        <v>0</v>
      </c>
      <c r="AF40" s="717">
        <v>0</v>
      </c>
      <c r="AG40" s="717">
        <v>0</v>
      </c>
      <c r="AH40" s="717">
        <v>0</v>
      </c>
      <c r="AI40" s="717">
        <v>0</v>
      </c>
      <c r="AJ40" s="717">
        <v>0</v>
      </c>
      <c r="AK40" s="717">
        <v>0</v>
      </c>
      <c r="AL40" s="717">
        <v>0</v>
      </c>
      <c r="AM40" s="717">
        <v>0</v>
      </c>
      <c r="AN40" s="717">
        <v>0</v>
      </c>
      <c r="AO40" s="717">
        <v>0</v>
      </c>
      <c r="AP40" s="717">
        <v>0</v>
      </c>
      <c r="AQ40" s="717">
        <v>0</v>
      </c>
      <c r="AR40" s="717">
        <v>0</v>
      </c>
      <c r="AS40" s="717">
        <v>0</v>
      </c>
      <c r="AT40" s="717">
        <v>0</v>
      </c>
      <c r="AU40" s="717">
        <v>0</v>
      </c>
      <c r="AV40" s="708"/>
      <c r="AW40" s="708"/>
      <c r="AX40" s="708"/>
      <c r="AY40" s="708"/>
      <c r="AZ40" s="708"/>
      <c r="BA40" s="717">
        <v>0</v>
      </c>
      <c r="BB40" s="717">
        <v>0</v>
      </c>
      <c r="BC40" s="717">
        <v>0</v>
      </c>
      <c r="BD40" s="717">
        <v>0</v>
      </c>
      <c r="BE40" s="717">
        <v>0</v>
      </c>
      <c r="BF40" s="717">
        <v>0</v>
      </c>
      <c r="BG40" s="717">
        <v>0</v>
      </c>
      <c r="BH40" s="717">
        <v>0</v>
      </c>
      <c r="BI40" s="717">
        <v>0</v>
      </c>
      <c r="BJ40" s="717">
        <v>0</v>
      </c>
      <c r="BK40" s="717">
        <v>0</v>
      </c>
      <c r="BL40" s="717">
        <v>0</v>
      </c>
      <c r="BM40" s="717">
        <v>0</v>
      </c>
      <c r="BN40" s="717">
        <v>0</v>
      </c>
      <c r="BO40" s="717">
        <v>0</v>
      </c>
      <c r="BP40" s="717">
        <v>0</v>
      </c>
      <c r="BQ40" s="717">
        <v>0</v>
      </c>
      <c r="BR40" s="717">
        <v>0</v>
      </c>
      <c r="BS40" s="717">
        <v>0</v>
      </c>
      <c r="BT40" s="717">
        <v>0</v>
      </c>
      <c r="BU40" s="717">
        <v>0</v>
      </c>
      <c r="BV40" s="717">
        <v>0</v>
      </c>
      <c r="BW40" s="717">
        <v>0</v>
      </c>
      <c r="BX40" s="717">
        <v>0</v>
      </c>
      <c r="BY40" s="717">
        <v>0</v>
      </c>
      <c r="BZ40" s="717">
        <v>0</v>
      </c>
      <c r="CA40" s="718"/>
    </row>
    <row r="41" spans="1:79" s="719" customFormat="1" ht="10.199999999999999">
      <c r="B41" s="716">
        <v>18</v>
      </c>
      <c r="C41" s="708"/>
      <c r="D41" s="708" t="s">
        <v>113</v>
      </c>
      <c r="E41" s="708"/>
      <c r="F41" s="708"/>
      <c r="G41" s="708"/>
      <c r="H41" s="708"/>
      <c r="I41" s="708"/>
      <c r="J41" s="708"/>
      <c r="K41" s="708"/>
      <c r="L41" s="708"/>
      <c r="M41" s="708"/>
      <c r="N41" s="708"/>
      <c r="O41" s="708"/>
      <c r="P41" s="708"/>
      <c r="Q41" s="708"/>
      <c r="R41" s="708"/>
      <c r="S41" s="708"/>
      <c r="T41" s="708"/>
      <c r="U41" s="708"/>
      <c r="V41" s="717">
        <v>0</v>
      </c>
      <c r="W41" s="717">
        <v>0</v>
      </c>
      <c r="X41" s="717">
        <v>0</v>
      </c>
      <c r="Y41" s="717">
        <v>0</v>
      </c>
      <c r="Z41" s="717">
        <v>0</v>
      </c>
      <c r="AA41" s="717">
        <v>0</v>
      </c>
      <c r="AB41" s="717">
        <v>0</v>
      </c>
      <c r="AC41" s="717">
        <v>0</v>
      </c>
      <c r="AD41" s="717">
        <v>0</v>
      </c>
      <c r="AE41" s="717">
        <v>0</v>
      </c>
      <c r="AF41" s="717">
        <v>0</v>
      </c>
      <c r="AG41" s="717">
        <v>0</v>
      </c>
      <c r="AH41" s="717">
        <v>0</v>
      </c>
      <c r="AI41" s="717">
        <v>0</v>
      </c>
      <c r="AJ41" s="717">
        <v>0</v>
      </c>
      <c r="AK41" s="717">
        <v>0</v>
      </c>
      <c r="AL41" s="717">
        <v>0</v>
      </c>
      <c r="AM41" s="717">
        <v>0</v>
      </c>
      <c r="AN41" s="717">
        <v>0</v>
      </c>
      <c r="AO41" s="717">
        <v>0</v>
      </c>
      <c r="AP41" s="717">
        <v>0</v>
      </c>
      <c r="AQ41" s="717">
        <v>0</v>
      </c>
      <c r="AR41" s="717">
        <v>0</v>
      </c>
      <c r="AS41" s="717">
        <v>0</v>
      </c>
      <c r="AT41" s="717">
        <v>0</v>
      </c>
      <c r="AU41" s="717">
        <v>0</v>
      </c>
      <c r="AV41" s="708"/>
      <c r="AW41" s="708"/>
      <c r="AX41" s="708"/>
      <c r="AY41" s="708"/>
      <c r="AZ41" s="708"/>
      <c r="BA41" s="717">
        <v>130073</v>
      </c>
      <c r="BB41" s="717">
        <v>0</v>
      </c>
      <c r="BC41" s="717">
        <v>0</v>
      </c>
      <c r="BD41" s="717">
        <v>0</v>
      </c>
      <c r="BE41" s="717">
        <v>0</v>
      </c>
      <c r="BF41" s="717">
        <v>0</v>
      </c>
      <c r="BG41" s="717">
        <v>0</v>
      </c>
      <c r="BH41" s="717">
        <v>0</v>
      </c>
      <c r="BI41" s="717">
        <v>0</v>
      </c>
      <c r="BJ41" s="717">
        <v>0</v>
      </c>
      <c r="BK41" s="717">
        <v>0</v>
      </c>
      <c r="BL41" s="717">
        <v>0</v>
      </c>
      <c r="BM41" s="717">
        <v>0</v>
      </c>
      <c r="BN41" s="717">
        <v>0</v>
      </c>
      <c r="BO41" s="717">
        <v>0</v>
      </c>
      <c r="BP41" s="717">
        <v>0</v>
      </c>
      <c r="BQ41" s="717">
        <v>0</v>
      </c>
      <c r="BR41" s="717">
        <v>0</v>
      </c>
      <c r="BS41" s="717">
        <v>0</v>
      </c>
      <c r="BT41" s="717">
        <v>0</v>
      </c>
      <c r="BU41" s="717">
        <v>0</v>
      </c>
      <c r="BV41" s="717">
        <v>0</v>
      </c>
      <c r="BW41" s="717">
        <v>0</v>
      </c>
      <c r="BX41" s="717">
        <v>0</v>
      </c>
      <c r="BY41" s="717">
        <v>0</v>
      </c>
      <c r="BZ41" s="717">
        <v>0</v>
      </c>
      <c r="CA41" s="718"/>
    </row>
    <row r="42" spans="1:79" s="719" customFormat="1" ht="10.199999999999999">
      <c r="B42" s="716">
        <v>19</v>
      </c>
      <c r="C42" s="708"/>
      <c r="D42" s="708" t="s">
        <v>509</v>
      </c>
      <c r="E42" s="708"/>
      <c r="F42" s="708"/>
      <c r="G42" s="708"/>
      <c r="H42" s="708"/>
      <c r="I42" s="708"/>
      <c r="J42" s="708"/>
      <c r="K42" s="708"/>
      <c r="L42" s="708"/>
      <c r="M42" s="708"/>
      <c r="N42" s="708"/>
      <c r="O42" s="708"/>
      <c r="P42" s="708"/>
      <c r="Q42" s="708"/>
      <c r="R42" s="708"/>
      <c r="S42" s="708"/>
      <c r="T42" s="708"/>
      <c r="U42" s="708"/>
      <c r="V42" s="717">
        <v>0</v>
      </c>
      <c r="W42" s="717">
        <v>0</v>
      </c>
      <c r="X42" s="717">
        <v>0</v>
      </c>
      <c r="Y42" s="717">
        <v>0</v>
      </c>
      <c r="Z42" s="717">
        <v>0</v>
      </c>
      <c r="AA42" s="717">
        <v>0</v>
      </c>
      <c r="AB42" s="717">
        <v>0</v>
      </c>
      <c r="AC42" s="717">
        <v>0</v>
      </c>
      <c r="AD42" s="717">
        <v>0</v>
      </c>
      <c r="AE42" s="717">
        <v>0</v>
      </c>
      <c r="AF42" s="717">
        <v>0</v>
      </c>
      <c r="AG42" s="717">
        <v>0</v>
      </c>
      <c r="AH42" s="717">
        <v>0</v>
      </c>
      <c r="AI42" s="717">
        <v>0</v>
      </c>
      <c r="AJ42" s="717">
        <v>0</v>
      </c>
      <c r="AK42" s="717">
        <v>0</v>
      </c>
      <c r="AL42" s="717">
        <v>0</v>
      </c>
      <c r="AM42" s="717">
        <v>0</v>
      </c>
      <c r="AN42" s="717">
        <v>0</v>
      </c>
      <c r="AO42" s="717">
        <v>0</v>
      </c>
      <c r="AP42" s="717">
        <v>0</v>
      </c>
      <c r="AQ42" s="717">
        <v>0</v>
      </c>
      <c r="AR42" s="717">
        <v>0</v>
      </c>
      <c r="AS42" s="717">
        <v>0</v>
      </c>
      <c r="AT42" s="717">
        <v>0</v>
      </c>
      <c r="AU42" s="717">
        <v>0</v>
      </c>
      <c r="AV42" s="708"/>
      <c r="AW42" s="708"/>
      <c r="AX42" s="708"/>
      <c r="AY42" s="708"/>
      <c r="AZ42" s="708"/>
      <c r="BA42" s="717">
        <v>0</v>
      </c>
      <c r="BB42" s="717">
        <v>0</v>
      </c>
      <c r="BC42" s="717">
        <v>0</v>
      </c>
      <c r="BD42" s="717">
        <v>0</v>
      </c>
      <c r="BE42" s="717">
        <v>0</v>
      </c>
      <c r="BF42" s="717">
        <v>0</v>
      </c>
      <c r="BG42" s="717">
        <v>0</v>
      </c>
      <c r="BH42" s="717">
        <v>0</v>
      </c>
      <c r="BI42" s="717">
        <v>0</v>
      </c>
      <c r="BJ42" s="717">
        <v>0</v>
      </c>
      <c r="BK42" s="717">
        <v>0</v>
      </c>
      <c r="BL42" s="717">
        <v>0</v>
      </c>
      <c r="BM42" s="717">
        <v>0</v>
      </c>
      <c r="BN42" s="717">
        <v>0</v>
      </c>
      <c r="BO42" s="717">
        <v>0</v>
      </c>
      <c r="BP42" s="717">
        <v>0</v>
      </c>
      <c r="BQ42" s="717">
        <v>0</v>
      </c>
      <c r="BR42" s="717">
        <v>0</v>
      </c>
      <c r="BS42" s="717">
        <v>0</v>
      </c>
      <c r="BT42" s="717">
        <v>0</v>
      </c>
      <c r="BU42" s="717">
        <v>0</v>
      </c>
      <c r="BV42" s="717">
        <v>0</v>
      </c>
      <c r="BW42" s="717">
        <v>0</v>
      </c>
      <c r="BX42" s="717">
        <v>0</v>
      </c>
      <c r="BY42" s="717">
        <v>0</v>
      </c>
      <c r="BZ42" s="717">
        <v>0</v>
      </c>
      <c r="CA42" s="718"/>
    </row>
    <row r="43" spans="1:79" s="719" customFormat="1" ht="10.199999999999999">
      <c r="B43" s="716">
        <v>20</v>
      </c>
      <c r="C43" s="708"/>
      <c r="D43" s="708" t="s">
        <v>505</v>
      </c>
      <c r="E43" s="708"/>
      <c r="F43" s="708"/>
      <c r="G43" s="708"/>
      <c r="H43" s="708"/>
      <c r="I43" s="708"/>
      <c r="J43" s="708"/>
      <c r="K43" s="708"/>
      <c r="L43" s="708"/>
      <c r="M43" s="708"/>
      <c r="N43" s="708"/>
      <c r="O43" s="708"/>
      <c r="P43" s="708"/>
      <c r="Q43" s="708"/>
      <c r="R43" s="708"/>
      <c r="S43" s="708"/>
      <c r="T43" s="708"/>
      <c r="U43" s="708"/>
      <c r="V43" s="717">
        <v>27</v>
      </c>
      <c r="W43" s="717">
        <v>27</v>
      </c>
      <c r="X43" s="717">
        <v>0</v>
      </c>
      <c r="Y43" s="717">
        <v>0</v>
      </c>
      <c r="Z43" s="717">
        <v>0</v>
      </c>
      <c r="AA43" s="717">
        <v>0</v>
      </c>
      <c r="AB43" s="717">
        <v>0</v>
      </c>
      <c r="AC43" s="717">
        <v>0</v>
      </c>
      <c r="AD43" s="717">
        <v>0</v>
      </c>
      <c r="AE43" s="717">
        <v>0</v>
      </c>
      <c r="AF43" s="717">
        <v>0</v>
      </c>
      <c r="AG43" s="717">
        <v>0</v>
      </c>
      <c r="AH43" s="717">
        <v>0</v>
      </c>
      <c r="AI43" s="717">
        <v>0</v>
      </c>
      <c r="AJ43" s="717">
        <v>0</v>
      </c>
      <c r="AK43" s="717">
        <v>0</v>
      </c>
      <c r="AL43" s="717">
        <v>0</v>
      </c>
      <c r="AM43" s="717">
        <v>0</v>
      </c>
      <c r="AN43" s="717">
        <v>0</v>
      </c>
      <c r="AO43" s="717">
        <v>0</v>
      </c>
      <c r="AP43" s="717">
        <v>0</v>
      </c>
      <c r="AQ43" s="717">
        <v>0</v>
      </c>
      <c r="AR43" s="717">
        <v>0</v>
      </c>
      <c r="AS43" s="717">
        <v>0</v>
      </c>
      <c r="AT43" s="717">
        <v>0</v>
      </c>
      <c r="AU43" s="717">
        <v>0</v>
      </c>
      <c r="AV43" s="708"/>
      <c r="AW43" s="708"/>
      <c r="AX43" s="708"/>
      <c r="AY43" s="708"/>
      <c r="AZ43" s="708"/>
      <c r="BA43" s="717">
        <v>235240</v>
      </c>
      <c r="BB43" s="717">
        <v>235240</v>
      </c>
      <c r="BC43" s="717">
        <v>0</v>
      </c>
      <c r="BD43" s="717">
        <v>0</v>
      </c>
      <c r="BE43" s="717">
        <v>0</v>
      </c>
      <c r="BF43" s="717">
        <v>0</v>
      </c>
      <c r="BG43" s="717">
        <v>0</v>
      </c>
      <c r="BH43" s="717">
        <v>0</v>
      </c>
      <c r="BI43" s="717">
        <v>0</v>
      </c>
      <c r="BJ43" s="717">
        <v>0</v>
      </c>
      <c r="BK43" s="717">
        <v>0</v>
      </c>
      <c r="BL43" s="717">
        <v>0</v>
      </c>
      <c r="BM43" s="717">
        <v>0</v>
      </c>
      <c r="BN43" s="717">
        <v>0</v>
      </c>
      <c r="BO43" s="717">
        <v>0</v>
      </c>
      <c r="BP43" s="717">
        <v>0</v>
      </c>
      <c r="BQ43" s="717">
        <v>0</v>
      </c>
      <c r="BR43" s="717">
        <v>0</v>
      </c>
      <c r="BS43" s="717">
        <v>0</v>
      </c>
      <c r="BT43" s="717">
        <v>0</v>
      </c>
      <c r="BU43" s="717">
        <v>0</v>
      </c>
      <c r="BV43" s="717">
        <v>0</v>
      </c>
      <c r="BW43" s="717">
        <v>0</v>
      </c>
      <c r="BX43" s="717">
        <v>0</v>
      </c>
      <c r="BY43" s="717">
        <v>0</v>
      </c>
      <c r="BZ43" s="717">
        <v>0</v>
      </c>
      <c r="CA43" s="718"/>
    </row>
    <row r="44" spans="1:79" s="686" customFormat="1" ht="10.199999999999999">
      <c r="A44" s="686" t="s">
        <v>704</v>
      </c>
      <c r="B44" s="682">
        <v>21</v>
      </c>
      <c r="C44" s="683"/>
      <c r="D44" s="683" t="s">
        <v>114</v>
      </c>
      <c r="E44" s="683"/>
      <c r="F44" s="683"/>
      <c r="G44" s="683"/>
      <c r="H44" s="683"/>
      <c r="I44" s="683"/>
      <c r="J44" s="683"/>
      <c r="K44" s="683"/>
      <c r="L44" s="683"/>
      <c r="M44" s="683"/>
      <c r="N44" s="683"/>
      <c r="O44" s="683"/>
      <c r="P44" s="683"/>
      <c r="Q44" s="683"/>
      <c r="R44" s="683"/>
      <c r="S44" s="683"/>
      <c r="T44" s="683"/>
      <c r="U44" s="683"/>
      <c r="V44" s="684">
        <v>424</v>
      </c>
      <c r="W44" s="684">
        <v>420</v>
      </c>
      <c r="X44" s="684">
        <v>420</v>
      </c>
      <c r="Y44" s="684">
        <v>420</v>
      </c>
      <c r="Z44" s="684">
        <v>420</v>
      </c>
      <c r="AA44" s="684">
        <v>420</v>
      </c>
      <c r="AB44" s="684">
        <v>420</v>
      </c>
      <c r="AC44" s="684">
        <v>420</v>
      </c>
      <c r="AD44" s="684">
        <v>420</v>
      </c>
      <c r="AE44" s="684">
        <v>420</v>
      </c>
      <c r="AF44" s="684">
        <v>370</v>
      </c>
      <c r="AG44" s="684">
        <v>369</v>
      </c>
      <c r="AH44" s="684">
        <v>369</v>
      </c>
      <c r="AI44" s="684">
        <v>367</v>
      </c>
      <c r="AJ44" s="684">
        <v>367</v>
      </c>
      <c r="AK44" s="684">
        <v>366</v>
      </c>
      <c r="AL44" s="684">
        <v>101</v>
      </c>
      <c r="AM44" s="684">
        <v>101</v>
      </c>
      <c r="AN44" s="684">
        <v>101</v>
      </c>
      <c r="AO44" s="684">
        <v>101</v>
      </c>
      <c r="AP44" s="684">
        <v>0</v>
      </c>
      <c r="AQ44" s="684">
        <v>0</v>
      </c>
      <c r="AR44" s="684">
        <v>0</v>
      </c>
      <c r="AS44" s="684">
        <v>0</v>
      </c>
      <c r="AT44" s="684">
        <v>0</v>
      </c>
      <c r="AU44" s="684">
        <v>0</v>
      </c>
      <c r="AV44" s="683"/>
      <c r="AW44" s="683"/>
      <c r="AX44" s="683"/>
      <c r="AY44" s="683"/>
      <c r="AZ44" s="683"/>
      <c r="BA44" s="684">
        <v>6484457</v>
      </c>
      <c r="BB44" s="684">
        <v>6429030</v>
      </c>
      <c r="BC44" s="684">
        <v>6429030</v>
      </c>
      <c r="BD44" s="684">
        <v>6429030</v>
      </c>
      <c r="BE44" s="684">
        <v>6429030</v>
      </c>
      <c r="BF44" s="684">
        <v>6429030</v>
      </c>
      <c r="BG44" s="684">
        <v>6429030</v>
      </c>
      <c r="BH44" s="684">
        <v>6424967</v>
      </c>
      <c r="BI44" s="684">
        <v>6424967</v>
      </c>
      <c r="BJ44" s="684">
        <v>6424967</v>
      </c>
      <c r="BK44" s="684">
        <v>5994848</v>
      </c>
      <c r="BL44" s="684">
        <v>5961614</v>
      </c>
      <c r="BM44" s="684">
        <v>5961614</v>
      </c>
      <c r="BN44" s="684">
        <v>5839430</v>
      </c>
      <c r="BO44" s="684">
        <v>5839430</v>
      </c>
      <c r="BP44" s="684">
        <v>5826645</v>
      </c>
      <c r="BQ44" s="684">
        <v>1606139</v>
      </c>
      <c r="BR44" s="684">
        <v>1606139</v>
      </c>
      <c r="BS44" s="684">
        <v>1606139</v>
      </c>
      <c r="BT44" s="684">
        <v>1606139</v>
      </c>
      <c r="BU44" s="684">
        <v>0</v>
      </c>
      <c r="BV44" s="684">
        <v>0</v>
      </c>
      <c r="BW44" s="684">
        <v>0</v>
      </c>
      <c r="BX44" s="684">
        <v>0</v>
      </c>
      <c r="BY44" s="684">
        <v>0</v>
      </c>
      <c r="BZ44" s="684">
        <v>0</v>
      </c>
      <c r="CA44" s="698"/>
    </row>
    <row r="45" spans="1:79" s="686" customFormat="1" ht="10.199999999999999">
      <c r="A45" s="686" t="s">
        <v>704</v>
      </c>
      <c r="B45" s="682">
        <v>22</v>
      </c>
      <c r="C45" s="683"/>
      <c r="D45" s="683" t="s">
        <v>115</v>
      </c>
      <c r="E45" s="683"/>
      <c r="F45" s="683"/>
      <c r="G45" s="683"/>
      <c r="H45" s="683"/>
      <c r="I45" s="683"/>
      <c r="J45" s="683"/>
      <c r="K45" s="683"/>
      <c r="L45" s="683"/>
      <c r="M45" s="683"/>
      <c r="N45" s="683"/>
      <c r="O45" s="683"/>
      <c r="P45" s="683"/>
      <c r="Q45" s="683"/>
      <c r="R45" s="683"/>
      <c r="S45" s="683"/>
      <c r="T45" s="683"/>
      <c r="U45" s="683"/>
      <c r="V45" s="684">
        <v>1696</v>
      </c>
      <c r="W45" s="684">
        <v>1696</v>
      </c>
      <c r="X45" s="684">
        <v>1696</v>
      </c>
      <c r="Y45" s="684">
        <v>1696</v>
      </c>
      <c r="Z45" s="684">
        <v>1696</v>
      </c>
      <c r="AA45" s="684">
        <v>1696</v>
      </c>
      <c r="AB45" s="684">
        <v>1696</v>
      </c>
      <c r="AC45" s="684">
        <v>1696</v>
      </c>
      <c r="AD45" s="684">
        <v>1696</v>
      </c>
      <c r="AE45" s="684">
        <v>1696</v>
      </c>
      <c r="AF45" s="684">
        <v>1696</v>
      </c>
      <c r="AG45" s="684">
        <v>1696</v>
      </c>
      <c r="AH45" s="684">
        <v>1696</v>
      </c>
      <c r="AI45" s="684">
        <v>1696</v>
      </c>
      <c r="AJ45" s="684">
        <v>1696</v>
      </c>
      <c r="AK45" s="684">
        <v>1696</v>
      </c>
      <c r="AL45" s="684">
        <v>1696</v>
      </c>
      <c r="AM45" s="684">
        <v>1696</v>
      </c>
      <c r="AN45" s="684">
        <v>1526</v>
      </c>
      <c r="AO45" s="684">
        <v>0</v>
      </c>
      <c r="AP45" s="684">
        <v>0</v>
      </c>
      <c r="AQ45" s="684">
        <v>0</v>
      </c>
      <c r="AR45" s="684">
        <v>0</v>
      </c>
      <c r="AS45" s="684">
        <v>0</v>
      </c>
      <c r="AT45" s="684">
        <v>0</v>
      </c>
      <c r="AU45" s="684">
        <v>0</v>
      </c>
      <c r="AV45" s="683"/>
      <c r="AW45" s="683"/>
      <c r="AX45" s="683"/>
      <c r="AY45" s="683"/>
      <c r="AZ45" s="683"/>
      <c r="BA45" s="684">
        <v>3220099</v>
      </c>
      <c r="BB45" s="684">
        <v>3220099</v>
      </c>
      <c r="BC45" s="684">
        <v>3220099</v>
      </c>
      <c r="BD45" s="684">
        <v>3220099</v>
      </c>
      <c r="BE45" s="684">
        <v>3220099</v>
      </c>
      <c r="BF45" s="684">
        <v>3220099</v>
      </c>
      <c r="BG45" s="684">
        <v>3220099</v>
      </c>
      <c r="BH45" s="684">
        <v>3220099</v>
      </c>
      <c r="BI45" s="684">
        <v>3220099</v>
      </c>
      <c r="BJ45" s="684">
        <v>3220099</v>
      </c>
      <c r="BK45" s="684">
        <v>3220099</v>
      </c>
      <c r="BL45" s="684">
        <v>3220099</v>
      </c>
      <c r="BM45" s="684">
        <v>3220099</v>
      </c>
      <c r="BN45" s="684">
        <v>3220099</v>
      </c>
      <c r="BO45" s="684">
        <v>3220099</v>
      </c>
      <c r="BP45" s="684">
        <v>3220099</v>
      </c>
      <c r="BQ45" s="684">
        <v>3220099</v>
      </c>
      <c r="BR45" s="684">
        <v>3220099</v>
      </c>
      <c r="BS45" s="684">
        <v>3068338</v>
      </c>
      <c r="BT45" s="684">
        <v>0</v>
      </c>
      <c r="BU45" s="684">
        <v>0</v>
      </c>
      <c r="BV45" s="684">
        <v>0</v>
      </c>
      <c r="BW45" s="684">
        <v>0</v>
      </c>
      <c r="BX45" s="684">
        <v>0</v>
      </c>
      <c r="BY45" s="684">
        <v>0</v>
      </c>
      <c r="BZ45" s="684">
        <v>0</v>
      </c>
      <c r="CA45" s="698"/>
    </row>
    <row r="46" spans="1:79" s="686" customFormat="1" ht="10.199999999999999">
      <c r="A46" s="686" t="s">
        <v>704</v>
      </c>
      <c r="B46" s="682">
        <v>23</v>
      </c>
      <c r="C46" s="683"/>
      <c r="D46" s="683" t="s">
        <v>117</v>
      </c>
      <c r="E46" s="683"/>
      <c r="F46" s="683"/>
      <c r="G46" s="683"/>
      <c r="H46" s="683"/>
      <c r="I46" s="683"/>
      <c r="J46" s="683"/>
      <c r="K46" s="683"/>
      <c r="L46" s="683"/>
      <c r="M46" s="683"/>
      <c r="N46" s="683"/>
      <c r="O46" s="683"/>
      <c r="P46" s="683"/>
      <c r="Q46" s="683"/>
      <c r="R46" s="683"/>
      <c r="S46" s="683"/>
      <c r="T46" s="683"/>
      <c r="U46" s="683"/>
      <c r="V46" s="684">
        <v>0</v>
      </c>
      <c r="W46" s="684">
        <v>0</v>
      </c>
      <c r="X46" s="684">
        <v>0</v>
      </c>
      <c r="Y46" s="684">
        <v>0</v>
      </c>
      <c r="Z46" s="684">
        <v>0</v>
      </c>
      <c r="AA46" s="684">
        <v>0</v>
      </c>
      <c r="AB46" s="684">
        <v>0</v>
      </c>
      <c r="AC46" s="684">
        <v>0</v>
      </c>
      <c r="AD46" s="684">
        <v>0</v>
      </c>
      <c r="AE46" s="684">
        <v>0</v>
      </c>
      <c r="AF46" s="684">
        <v>0</v>
      </c>
      <c r="AG46" s="684">
        <v>0</v>
      </c>
      <c r="AH46" s="684">
        <v>0</v>
      </c>
      <c r="AI46" s="684">
        <v>0</v>
      </c>
      <c r="AJ46" s="684">
        <v>0</v>
      </c>
      <c r="AK46" s="684">
        <v>0</v>
      </c>
      <c r="AL46" s="684">
        <v>0</v>
      </c>
      <c r="AM46" s="684">
        <v>0</v>
      </c>
      <c r="AN46" s="684">
        <v>0</v>
      </c>
      <c r="AO46" s="684">
        <v>0</v>
      </c>
      <c r="AP46" s="684">
        <v>0</v>
      </c>
      <c r="AQ46" s="684">
        <v>0</v>
      </c>
      <c r="AR46" s="684">
        <v>0</v>
      </c>
      <c r="AS46" s="684">
        <v>0</v>
      </c>
      <c r="AT46" s="684">
        <v>0</v>
      </c>
      <c r="AU46" s="684">
        <v>0</v>
      </c>
      <c r="AV46" s="683"/>
      <c r="AW46" s="683"/>
      <c r="AX46" s="683"/>
      <c r="AY46" s="683"/>
      <c r="AZ46" s="683"/>
      <c r="BA46" s="684">
        <v>0</v>
      </c>
      <c r="BB46" s="684">
        <v>0</v>
      </c>
      <c r="BC46" s="684">
        <v>0</v>
      </c>
      <c r="BD46" s="684">
        <v>0</v>
      </c>
      <c r="BE46" s="684">
        <v>0</v>
      </c>
      <c r="BF46" s="684">
        <v>0</v>
      </c>
      <c r="BG46" s="684">
        <v>0</v>
      </c>
      <c r="BH46" s="684">
        <v>0</v>
      </c>
      <c r="BI46" s="684">
        <v>0</v>
      </c>
      <c r="BJ46" s="684">
        <v>0</v>
      </c>
      <c r="BK46" s="684">
        <v>0</v>
      </c>
      <c r="BL46" s="684">
        <v>0</v>
      </c>
      <c r="BM46" s="684">
        <v>0</v>
      </c>
      <c r="BN46" s="684">
        <v>0</v>
      </c>
      <c r="BO46" s="684">
        <v>0</v>
      </c>
      <c r="BP46" s="684">
        <v>0</v>
      </c>
      <c r="BQ46" s="684">
        <v>0</v>
      </c>
      <c r="BR46" s="684">
        <v>0</v>
      </c>
      <c r="BS46" s="684">
        <v>0</v>
      </c>
      <c r="BT46" s="684">
        <v>0</v>
      </c>
      <c r="BU46" s="684">
        <v>0</v>
      </c>
      <c r="BV46" s="684">
        <v>0</v>
      </c>
      <c r="BW46" s="684">
        <v>0</v>
      </c>
      <c r="BX46" s="684">
        <v>0</v>
      </c>
      <c r="BY46" s="684">
        <v>0</v>
      </c>
      <c r="BZ46" s="684">
        <v>0</v>
      </c>
      <c r="CA46" s="698"/>
    </row>
    <row r="47" spans="1:79" s="686" customFormat="1" ht="10.199999999999999">
      <c r="A47" s="686" t="s">
        <v>704</v>
      </c>
      <c r="B47" s="682">
        <v>24</v>
      </c>
      <c r="C47" s="683"/>
      <c r="D47" s="683" t="s">
        <v>118</v>
      </c>
      <c r="E47" s="683"/>
      <c r="F47" s="683"/>
      <c r="G47" s="683"/>
      <c r="H47" s="683"/>
      <c r="I47" s="683"/>
      <c r="J47" s="683"/>
      <c r="K47" s="683"/>
      <c r="L47" s="683"/>
      <c r="M47" s="683"/>
      <c r="N47" s="683"/>
      <c r="O47" s="683"/>
      <c r="P47" s="683"/>
      <c r="Q47" s="683"/>
      <c r="R47" s="683"/>
      <c r="S47" s="683"/>
      <c r="T47" s="683"/>
      <c r="U47" s="683"/>
      <c r="V47" s="684">
        <v>0</v>
      </c>
      <c r="W47" s="684">
        <v>0</v>
      </c>
      <c r="X47" s="684">
        <v>0</v>
      </c>
      <c r="Y47" s="684">
        <v>0</v>
      </c>
      <c r="Z47" s="684">
        <v>0</v>
      </c>
      <c r="AA47" s="684">
        <v>0</v>
      </c>
      <c r="AB47" s="684">
        <v>0</v>
      </c>
      <c r="AC47" s="684">
        <v>0</v>
      </c>
      <c r="AD47" s="684">
        <v>0</v>
      </c>
      <c r="AE47" s="684">
        <v>0</v>
      </c>
      <c r="AF47" s="684">
        <v>0</v>
      </c>
      <c r="AG47" s="684">
        <v>0</v>
      </c>
      <c r="AH47" s="684">
        <v>0</v>
      </c>
      <c r="AI47" s="684">
        <v>0</v>
      </c>
      <c r="AJ47" s="684">
        <v>0</v>
      </c>
      <c r="AK47" s="684">
        <v>0</v>
      </c>
      <c r="AL47" s="684">
        <v>0</v>
      </c>
      <c r="AM47" s="684">
        <v>0</v>
      </c>
      <c r="AN47" s="684">
        <v>0</v>
      </c>
      <c r="AO47" s="684">
        <v>0</v>
      </c>
      <c r="AP47" s="684">
        <v>0</v>
      </c>
      <c r="AQ47" s="684">
        <v>0</v>
      </c>
      <c r="AR47" s="684">
        <v>0</v>
      </c>
      <c r="AS47" s="684">
        <v>0</v>
      </c>
      <c r="AT47" s="684">
        <v>0</v>
      </c>
      <c r="AU47" s="684">
        <v>0</v>
      </c>
      <c r="AV47" s="683"/>
      <c r="AW47" s="683"/>
      <c r="AX47" s="683"/>
      <c r="AY47" s="683"/>
      <c r="AZ47" s="683"/>
      <c r="BA47" s="684">
        <v>0</v>
      </c>
      <c r="BB47" s="684">
        <v>0</v>
      </c>
      <c r="BC47" s="684">
        <v>0</v>
      </c>
      <c r="BD47" s="684">
        <v>0</v>
      </c>
      <c r="BE47" s="684">
        <v>0</v>
      </c>
      <c r="BF47" s="684">
        <v>0</v>
      </c>
      <c r="BG47" s="684">
        <v>0</v>
      </c>
      <c r="BH47" s="684">
        <v>0</v>
      </c>
      <c r="BI47" s="684">
        <v>0</v>
      </c>
      <c r="BJ47" s="684">
        <v>0</v>
      </c>
      <c r="BK47" s="684">
        <v>0</v>
      </c>
      <c r="BL47" s="684">
        <v>0</v>
      </c>
      <c r="BM47" s="684">
        <v>0</v>
      </c>
      <c r="BN47" s="684">
        <v>0</v>
      </c>
      <c r="BO47" s="684">
        <v>0</v>
      </c>
      <c r="BP47" s="684">
        <v>0</v>
      </c>
      <c r="BQ47" s="684">
        <v>0</v>
      </c>
      <c r="BR47" s="684">
        <v>0</v>
      </c>
      <c r="BS47" s="684">
        <v>0</v>
      </c>
      <c r="BT47" s="684">
        <v>0</v>
      </c>
      <c r="BU47" s="684">
        <v>0</v>
      </c>
      <c r="BV47" s="684">
        <v>0</v>
      </c>
      <c r="BW47" s="684">
        <v>0</v>
      </c>
      <c r="BX47" s="684">
        <v>0</v>
      </c>
      <c r="BY47" s="684">
        <v>0</v>
      </c>
      <c r="BZ47" s="684">
        <v>0</v>
      </c>
      <c r="CA47" s="698"/>
    </row>
    <row r="48" spans="1:79" s="686" customFormat="1" ht="10.199999999999999">
      <c r="A48" s="686" t="s">
        <v>704</v>
      </c>
      <c r="B48" s="700" t="s">
        <v>494</v>
      </c>
      <c r="C48" s="701"/>
      <c r="D48" s="701" t="s">
        <v>119</v>
      </c>
      <c r="E48" s="701"/>
      <c r="F48" s="701"/>
      <c r="G48" s="701"/>
      <c r="H48" s="701"/>
      <c r="I48" s="701"/>
      <c r="J48" s="701"/>
      <c r="K48" s="701"/>
      <c r="L48" s="701"/>
      <c r="M48" s="701"/>
      <c r="N48" s="701"/>
      <c r="O48" s="701"/>
      <c r="P48" s="701"/>
      <c r="Q48" s="701"/>
      <c r="R48" s="701"/>
      <c r="S48" s="701"/>
      <c r="T48" s="701"/>
      <c r="U48" s="701"/>
      <c r="V48" s="713">
        <v>592</v>
      </c>
      <c r="W48" s="713">
        <v>592</v>
      </c>
      <c r="X48" s="713">
        <v>581</v>
      </c>
      <c r="Y48" s="713">
        <v>581</v>
      </c>
      <c r="Z48" s="713">
        <v>581</v>
      </c>
      <c r="AA48" s="713">
        <v>581</v>
      </c>
      <c r="AB48" s="713">
        <v>553</v>
      </c>
      <c r="AC48" s="713">
        <v>553</v>
      </c>
      <c r="AD48" s="713">
        <v>542</v>
      </c>
      <c r="AE48" s="713">
        <v>450</v>
      </c>
      <c r="AF48" s="713">
        <v>229</v>
      </c>
      <c r="AG48" s="713">
        <v>229</v>
      </c>
      <c r="AH48" s="713">
        <v>110</v>
      </c>
      <c r="AI48" s="713">
        <v>110</v>
      </c>
      <c r="AJ48" s="713">
        <v>110</v>
      </c>
      <c r="AK48" s="713">
        <v>92</v>
      </c>
      <c r="AL48" s="713">
        <v>71</v>
      </c>
      <c r="AM48" s="713">
        <v>71</v>
      </c>
      <c r="AN48" s="713">
        <v>71</v>
      </c>
      <c r="AO48" s="713">
        <v>71</v>
      </c>
      <c r="AP48" s="713">
        <v>0</v>
      </c>
      <c r="AQ48" s="713">
        <v>0</v>
      </c>
      <c r="AR48" s="713">
        <v>0</v>
      </c>
      <c r="AS48" s="713">
        <v>0</v>
      </c>
      <c r="AT48" s="713">
        <v>0</v>
      </c>
      <c r="AU48" s="713">
        <v>0</v>
      </c>
      <c r="AV48" s="701"/>
      <c r="AW48" s="701"/>
      <c r="AX48" s="701"/>
      <c r="AY48" s="701"/>
      <c r="AZ48" s="701"/>
      <c r="BA48" s="713">
        <v>4388100</v>
      </c>
      <c r="BB48" s="713">
        <v>4388100</v>
      </c>
      <c r="BC48" s="713">
        <v>4353851</v>
      </c>
      <c r="BD48" s="713">
        <v>4353851</v>
      </c>
      <c r="BE48" s="713">
        <v>4353851</v>
      </c>
      <c r="BF48" s="713">
        <v>4353851</v>
      </c>
      <c r="BG48" s="713">
        <v>4182174</v>
      </c>
      <c r="BH48" s="713">
        <v>4182174</v>
      </c>
      <c r="BI48" s="713">
        <v>4142538</v>
      </c>
      <c r="BJ48" s="713">
        <v>3581795</v>
      </c>
      <c r="BK48" s="713">
        <v>2225182</v>
      </c>
      <c r="BL48" s="713">
        <v>2217083</v>
      </c>
      <c r="BM48" s="713">
        <v>603928</v>
      </c>
      <c r="BN48" s="713">
        <v>603928</v>
      </c>
      <c r="BO48" s="713">
        <v>603928</v>
      </c>
      <c r="BP48" s="713">
        <v>460858</v>
      </c>
      <c r="BQ48" s="713">
        <v>175878</v>
      </c>
      <c r="BR48" s="713">
        <v>175878</v>
      </c>
      <c r="BS48" s="713">
        <v>175878</v>
      </c>
      <c r="BT48" s="713">
        <v>175878</v>
      </c>
      <c r="BU48" s="713">
        <v>0</v>
      </c>
      <c r="BV48" s="713">
        <v>0</v>
      </c>
      <c r="BW48" s="713">
        <v>0</v>
      </c>
      <c r="BX48" s="713">
        <v>0</v>
      </c>
      <c r="BY48" s="713">
        <v>0</v>
      </c>
      <c r="BZ48" s="713">
        <v>0</v>
      </c>
      <c r="CA48" s="698"/>
    </row>
  </sheetData>
  <mergeCells count="1">
    <mergeCell ref="B22:B23"/>
  </mergeCells>
  <hyperlinks>
    <hyperlink ref="H18" location="Table_5_a.__2015_Lost_Revenues_Work_Form" display="Go to Tab 5."/>
  </hyperlinks>
  <pageMargins left="0.7" right="0.7" top="0.75" bottom="0.75" header="0.3" footer="0.3"/>
  <pageSetup scale="35" orientation="landscape" r:id="rId1"/>
  <colBreaks count="1" manualBreakCount="1">
    <brk id="1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CA49"/>
  <sheetViews>
    <sheetView topLeftCell="AJ20" zoomScale="80" zoomScaleNormal="80" workbookViewId="0">
      <selection activeCell="P81" sqref="P81"/>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53" width="9.109375" style="12"/>
    <col min="54" max="58" width="14.44140625" style="12" bestFit="1" customWidth="1"/>
    <col min="59" max="60" width="13.88671875" style="12" bestFit="1" customWidth="1"/>
    <col min="61" max="66" width="14.44140625" style="12" bestFit="1" customWidth="1"/>
    <col min="67" max="67" width="13.88671875" style="12" bestFit="1" customWidth="1"/>
    <col min="68" max="69" width="13.5546875" style="12" bestFit="1" customWidth="1"/>
    <col min="70" max="70" width="13.88671875" style="12" bestFit="1" customWidth="1"/>
    <col min="71" max="71" width="12.88671875" style="12" bestFit="1" customWidth="1"/>
    <col min="72" max="72" width="13.109375" style="12" bestFit="1" customWidth="1"/>
    <col min="73" max="78" width="11.5546875" style="12" bestFit="1" customWidth="1"/>
    <col min="79" max="79" width="9.109375" style="16"/>
    <col min="80" max="16384" width="9.109375" style="12"/>
  </cols>
  <sheetData>
    <row r="14" spans="2:79" ht="15" thickBot="1">
      <c r="CA14" s="12"/>
    </row>
    <row r="15" spans="2:79" s="9" customFormat="1" ht="30.75" customHeight="1" thickBot="1">
      <c r="B15" s="119" t="s">
        <v>172</v>
      </c>
      <c r="C15" s="127" t="s">
        <v>176</v>
      </c>
      <c r="D15" s="127"/>
      <c r="E15" s="17"/>
      <c r="F15" s="17"/>
      <c r="G15" s="188"/>
      <c r="H15" s="189"/>
      <c r="I15" s="190"/>
      <c r="J15" s="190"/>
      <c r="K15" s="190"/>
      <c r="L15" s="190"/>
      <c r="M15" s="190"/>
      <c r="N15" s="188"/>
      <c r="O15" s="188"/>
      <c r="P15" s="188"/>
      <c r="Q15" s="188"/>
      <c r="R15" s="188"/>
      <c r="S15" s="188"/>
      <c r="T15" s="188"/>
      <c r="U15" s="188"/>
      <c r="V15" s="188"/>
      <c r="W15" s="191"/>
    </row>
    <row r="16" spans="2:79" ht="27" customHeight="1" thickBot="1">
      <c r="B16" s="91"/>
      <c r="C16" s="641" t="s">
        <v>612</v>
      </c>
      <c r="D16" s="636"/>
      <c r="E16" s="17"/>
      <c r="CA16" s="12"/>
    </row>
    <row r="17" spans="2:79" ht="13.5" customHeight="1">
      <c r="D17" s="91"/>
    </row>
    <row r="18" spans="2:79" ht="21.75" customHeight="1">
      <c r="B18" s="193" t="s">
        <v>571</v>
      </c>
      <c r="D18" s="91"/>
      <c r="G18" s="612" t="s">
        <v>591</v>
      </c>
    </row>
    <row r="19" spans="2:79" ht="21.75" customHeight="1">
      <c r="B19" s="646" t="s">
        <v>532</v>
      </c>
      <c r="C19" s="636"/>
      <c r="D19" s="636"/>
      <c r="E19" s="636"/>
      <c r="F19" s="636"/>
      <c r="G19" s="636"/>
      <c r="H19" s="636"/>
      <c r="I19" s="636"/>
      <c r="J19" s="636"/>
      <c r="K19" s="636"/>
      <c r="L19" s="636"/>
      <c r="M19" s="636"/>
      <c r="N19" s="636"/>
      <c r="O19" s="636"/>
      <c r="P19" s="636"/>
    </row>
    <row r="20" spans="2:79" ht="21.75" customHeight="1">
      <c r="B20" s="646" t="s">
        <v>533</v>
      </c>
      <c r="C20" s="636"/>
      <c r="D20" s="636"/>
      <c r="E20" s="636"/>
      <c r="F20" s="636"/>
      <c r="G20" s="636"/>
      <c r="H20" s="636"/>
      <c r="I20" s="636"/>
      <c r="J20" s="636"/>
      <c r="K20" s="636"/>
      <c r="L20" s="636"/>
      <c r="M20" s="636"/>
      <c r="N20" s="636"/>
      <c r="O20" s="636"/>
      <c r="P20" s="636"/>
    </row>
    <row r="21" spans="2:79" ht="15.6">
      <c r="B21" s="91"/>
    </row>
    <row r="22" spans="2:79" s="266" customFormat="1" ht="88.5" customHeight="1">
      <c r="B22" s="956" t="s">
        <v>479</v>
      </c>
      <c r="C22" s="260" t="s">
        <v>480</v>
      </c>
      <c r="D22" s="260" t="s">
        <v>213</v>
      </c>
      <c r="E22" s="260" t="s">
        <v>481</v>
      </c>
      <c r="F22" s="260" t="s">
        <v>210</v>
      </c>
      <c r="G22" s="260" t="s">
        <v>482</v>
      </c>
      <c r="H22" s="260" t="s">
        <v>483</v>
      </c>
      <c r="I22" s="260" t="s">
        <v>484</v>
      </c>
      <c r="J22" s="260" t="s">
        <v>485</v>
      </c>
      <c r="K22" s="260" t="s">
        <v>486</v>
      </c>
      <c r="L22" s="260" t="s">
        <v>487</v>
      </c>
      <c r="M22" s="260" t="s">
        <v>488</v>
      </c>
      <c r="N22" s="260" t="s">
        <v>489</v>
      </c>
      <c r="O22" s="260" t="s">
        <v>490</v>
      </c>
      <c r="P22" s="260" t="s">
        <v>491</v>
      </c>
      <c r="Q22" s="261"/>
      <c r="R22" s="262" t="s">
        <v>492</v>
      </c>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4"/>
      <c r="AV22" s="261"/>
      <c r="AW22" s="262" t="s">
        <v>493</v>
      </c>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4"/>
      <c r="CA22" s="265"/>
    </row>
    <row r="23" spans="2:79" s="266" customFormat="1" ht="45" customHeight="1">
      <c r="B23" s="956"/>
      <c r="C23" s="267"/>
      <c r="D23" s="267"/>
      <c r="E23" s="267"/>
      <c r="F23" s="267"/>
      <c r="G23" s="267"/>
      <c r="H23" s="267"/>
      <c r="I23" s="267"/>
      <c r="J23" s="267"/>
      <c r="K23" s="267"/>
      <c r="L23" s="267"/>
      <c r="M23" s="267"/>
      <c r="N23" s="267"/>
      <c r="O23" s="267"/>
      <c r="P23" s="267"/>
      <c r="Q23" s="265"/>
      <c r="R23" s="268">
        <v>2011</v>
      </c>
      <c r="S23" s="268">
        <v>2012</v>
      </c>
      <c r="T23" s="268">
        <v>2013</v>
      </c>
      <c r="U23" s="268">
        <v>2014</v>
      </c>
      <c r="V23" s="268">
        <v>2015</v>
      </c>
      <c r="W23" s="268">
        <v>2016</v>
      </c>
      <c r="X23" s="268">
        <v>2017</v>
      </c>
      <c r="Y23" s="268">
        <v>2018</v>
      </c>
      <c r="Z23" s="268">
        <v>2019</v>
      </c>
      <c r="AA23" s="268">
        <v>2020</v>
      </c>
      <c r="AB23" s="268">
        <v>2021</v>
      </c>
      <c r="AC23" s="268">
        <v>2022</v>
      </c>
      <c r="AD23" s="268">
        <v>2023</v>
      </c>
      <c r="AE23" s="268">
        <v>2024</v>
      </c>
      <c r="AF23" s="268">
        <v>2025</v>
      </c>
      <c r="AG23" s="268">
        <v>2026</v>
      </c>
      <c r="AH23" s="268">
        <v>2027</v>
      </c>
      <c r="AI23" s="268">
        <v>2028</v>
      </c>
      <c r="AJ23" s="268">
        <v>2029</v>
      </c>
      <c r="AK23" s="268">
        <v>2030</v>
      </c>
      <c r="AL23" s="268">
        <v>2031</v>
      </c>
      <c r="AM23" s="268">
        <v>2032</v>
      </c>
      <c r="AN23" s="268">
        <v>2033</v>
      </c>
      <c r="AO23" s="268">
        <v>2034</v>
      </c>
      <c r="AP23" s="268">
        <v>2035</v>
      </c>
      <c r="AQ23" s="268">
        <v>2036</v>
      </c>
      <c r="AR23" s="268">
        <v>2037</v>
      </c>
      <c r="AS23" s="268">
        <v>2038</v>
      </c>
      <c r="AT23" s="268">
        <v>2039</v>
      </c>
      <c r="AU23" s="268">
        <v>2040</v>
      </c>
      <c r="AV23" s="265"/>
      <c r="AW23" s="268">
        <v>2011</v>
      </c>
      <c r="AX23" s="268">
        <v>2012</v>
      </c>
      <c r="AY23" s="268">
        <v>2013</v>
      </c>
      <c r="AZ23" s="268">
        <v>2014</v>
      </c>
      <c r="BA23" s="268">
        <v>2015</v>
      </c>
      <c r="BB23" s="268">
        <v>2016</v>
      </c>
      <c r="BC23" s="268">
        <v>2017</v>
      </c>
      <c r="BD23" s="268">
        <v>2018</v>
      </c>
      <c r="BE23" s="268">
        <v>2019</v>
      </c>
      <c r="BF23" s="268">
        <v>2020</v>
      </c>
      <c r="BG23" s="268">
        <v>2021</v>
      </c>
      <c r="BH23" s="268">
        <v>2022</v>
      </c>
      <c r="BI23" s="268">
        <v>2023</v>
      </c>
      <c r="BJ23" s="268">
        <v>2024</v>
      </c>
      <c r="BK23" s="268">
        <v>2025</v>
      </c>
      <c r="BL23" s="268">
        <v>2026</v>
      </c>
      <c r="BM23" s="268">
        <v>2027</v>
      </c>
      <c r="BN23" s="268">
        <v>2028</v>
      </c>
      <c r="BO23" s="268">
        <v>2029</v>
      </c>
      <c r="BP23" s="268">
        <v>2030</v>
      </c>
      <c r="BQ23" s="268">
        <v>2031</v>
      </c>
      <c r="BR23" s="268">
        <v>2032</v>
      </c>
      <c r="BS23" s="268">
        <v>2033</v>
      </c>
      <c r="BT23" s="268">
        <v>2034</v>
      </c>
      <c r="BU23" s="268">
        <v>2035</v>
      </c>
      <c r="BV23" s="268">
        <v>2036</v>
      </c>
      <c r="BW23" s="268">
        <v>2037</v>
      </c>
      <c r="BX23" s="268">
        <v>2038</v>
      </c>
      <c r="BY23" s="268">
        <v>2039</v>
      </c>
      <c r="BZ23" s="268">
        <v>2040</v>
      </c>
      <c r="CA23" s="265"/>
    </row>
    <row r="24" spans="2:79" s="17" customFormat="1" ht="15.6">
      <c r="B24" s="269">
        <v>1</v>
      </c>
      <c r="C24" s="175" t="s">
        <v>114</v>
      </c>
      <c r="D24" s="175"/>
      <c r="E24" s="175"/>
      <c r="F24" s="175"/>
      <c r="G24" s="175"/>
      <c r="H24" s="175"/>
      <c r="I24" s="175"/>
      <c r="J24" s="175"/>
      <c r="K24" s="175"/>
      <c r="L24" s="175"/>
      <c r="M24" s="175"/>
      <c r="N24" s="175"/>
      <c r="O24" s="175"/>
      <c r="P24" s="175"/>
      <c r="Q24" s="175"/>
      <c r="R24" s="175"/>
      <c r="S24" s="175"/>
      <c r="T24" s="175"/>
      <c r="U24" s="175"/>
      <c r="V24" s="175"/>
      <c r="W24" s="717">
        <v>2147</v>
      </c>
      <c r="X24" s="717">
        <v>2147</v>
      </c>
      <c r="Y24" s="717">
        <v>2147</v>
      </c>
      <c r="Z24" s="717">
        <v>2147</v>
      </c>
      <c r="AA24" s="717">
        <v>2147</v>
      </c>
      <c r="AB24" s="717">
        <v>2147</v>
      </c>
      <c r="AC24" s="717">
        <v>2147</v>
      </c>
      <c r="AD24" s="717">
        <v>2147</v>
      </c>
      <c r="AE24" s="717">
        <v>2147</v>
      </c>
      <c r="AF24" s="717">
        <v>2137</v>
      </c>
      <c r="AG24" s="717">
        <v>2056</v>
      </c>
      <c r="AH24" s="717">
        <v>2056</v>
      </c>
      <c r="AI24" s="717">
        <v>2056</v>
      </c>
      <c r="AJ24" s="717">
        <v>2054</v>
      </c>
      <c r="AK24" s="717">
        <v>1798</v>
      </c>
      <c r="AL24" s="717">
        <v>1798</v>
      </c>
      <c r="AM24" s="717">
        <v>787</v>
      </c>
      <c r="AN24" s="717">
        <v>0</v>
      </c>
      <c r="AO24" s="717">
        <v>0</v>
      </c>
      <c r="AP24" s="717">
        <v>0</v>
      </c>
      <c r="AQ24" s="717">
        <v>0</v>
      </c>
      <c r="AR24" s="717">
        <v>0</v>
      </c>
      <c r="AS24" s="717">
        <v>0</v>
      </c>
      <c r="AT24" s="717">
        <v>0</v>
      </c>
      <c r="AU24" s="717">
        <v>0</v>
      </c>
      <c r="AV24" s="175"/>
      <c r="AW24" s="175"/>
      <c r="AX24" s="175"/>
      <c r="AY24" s="175"/>
      <c r="AZ24" s="175"/>
      <c r="BA24" s="175"/>
      <c r="BB24" s="717">
        <v>32980841</v>
      </c>
      <c r="BC24" s="717">
        <v>32980841</v>
      </c>
      <c r="BD24" s="717">
        <v>32980841</v>
      </c>
      <c r="BE24" s="717">
        <v>32980841</v>
      </c>
      <c r="BF24" s="717">
        <v>32980841</v>
      </c>
      <c r="BG24" s="717">
        <v>32980841</v>
      </c>
      <c r="BH24" s="717">
        <v>32980841</v>
      </c>
      <c r="BI24" s="717">
        <v>32975449</v>
      </c>
      <c r="BJ24" s="717">
        <v>32975449</v>
      </c>
      <c r="BK24" s="717">
        <v>32819269</v>
      </c>
      <c r="BL24" s="717">
        <v>32386370</v>
      </c>
      <c r="BM24" s="717">
        <v>32366345</v>
      </c>
      <c r="BN24" s="717">
        <v>32366345</v>
      </c>
      <c r="BO24" s="717">
        <v>32193898</v>
      </c>
      <c r="BP24" s="717">
        <v>28113020</v>
      </c>
      <c r="BQ24" s="717">
        <v>28113020</v>
      </c>
      <c r="BR24" s="717">
        <v>12529658</v>
      </c>
      <c r="BS24" s="717">
        <v>0</v>
      </c>
      <c r="BT24" s="717">
        <v>0</v>
      </c>
      <c r="BU24" s="717">
        <v>0</v>
      </c>
      <c r="BV24" s="717">
        <v>0</v>
      </c>
      <c r="BW24" s="717">
        <v>0</v>
      </c>
      <c r="BX24" s="717">
        <v>0</v>
      </c>
      <c r="BY24" s="717">
        <v>0</v>
      </c>
      <c r="BZ24" s="787">
        <v>0</v>
      </c>
      <c r="CA24" s="164"/>
    </row>
    <row r="25" spans="2:79" s="17" customFormat="1" ht="15.6">
      <c r="B25" s="269">
        <v>2</v>
      </c>
      <c r="C25" s="175" t="s">
        <v>752</v>
      </c>
      <c r="D25" s="175"/>
      <c r="E25" s="175"/>
      <c r="F25" s="175"/>
      <c r="G25" s="175"/>
      <c r="H25" s="175"/>
      <c r="I25" s="175"/>
      <c r="J25" s="175"/>
      <c r="K25" s="175"/>
      <c r="L25" s="175"/>
      <c r="M25" s="175"/>
      <c r="N25" s="175"/>
      <c r="O25" s="175"/>
      <c r="P25" s="175"/>
      <c r="Q25" s="175"/>
      <c r="R25" s="175"/>
      <c r="S25" s="175"/>
      <c r="T25" s="175"/>
      <c r="U25" s="175"/>
      <c r="V25" s="175"/>
      <c r="W25" s="717">
        <v>1995</v>
      </c>
      <c r="X25" s="717">
        <v>1995</v>
      </c>
      <c r="Y25" s="717">
        <v>1995</v>
      </c>
      <c r="Z25" s="717">
        <v>1995</v>
      </c>
      <c r="AA25" s="717">
        <v>1995</v>
      </c>
      <c r="AB25" s="717">
        <v>1995</v>
      </c>
      <c r="AC25" s="717">
        <v>1995</v>
      </c>
      <c r="AD25" s="717">
        <v>1995</v>
      </c>
      <c r="AE25" s="717">
        <v>1995</v>
      </c>
      <c r="AF25" s="717">
        <v>1995</v>
      </c>
      <c r="AG25" s="717">
        <v>1995</v>
      </c>
      <c r="AH25" s="717">
        <v>1995</v>
      </c>
      <c r="AI25" s="717">
        <v>1995</v>
      </c>
      <c r="AJ25" s="717">
        <v>1995</v>
      </c>
      <c r="AK25" s="717">
        <v>1995</v>
      </c>
      <c r="AL25" s="717">
        <v>1995</v>
      </c>
      <c r="AM25" s="717">
        <v>1995</v>
      </c>
      <c r="AN25" s="717">
        <v>1995</v>
      </c>
      <c r="AO25" s="717">
        <v>1798</v>
      </c>
      <c r="AP25" s="717">
        <v>0</v>
      </c>
      <c r="AQ25" s="717">
        <v>0</v>
      </c>
      <c r="AR25" s="717">
        <v>0</v>
      </c>
      <c r="AS25" s="717">
        <v>0</v>
      </c>
      <c r="AT25" s="717">
        <v>0</v>
      </c>
      <c r="AU25" s="717">
        <v>0</v>
      </c>
      <c r="AV25" s="175"/>
      <c r="AW25" s="175"/>
      <c r="AX25" s="175"/>
      <c r="AY25" s="175"/>
      <c r="AZ25" s="175"/>
      <c r="BA25" s="175"/>
      <c r="BB25" s="717">
        <v>6696541</v>
      </c>
      <c r="BC25" s="717">
        <v>6696541</v>
      </c>
      <c r="BD25" s="717">
        <v>6696541</v>
      </c>
      <c r="BE25" s="717">
        <v>6696541</v>
      </c>
      <c r="BF25" s="717">
        <v>6696541</v>
      </c>
      <c r="BG25" s="717">
        <v>6696541</v>
      </c>
      <c r="BH25" s="717">
        <v>6696541</v>
      </c>
      <c r="BI25" s="717">
        <v>6696541</v>
      </c>
      <c r="BJ25" s="717">
        <v>6696541</v>
      </c>
      <c r="BK25" s="717">
        <v>6696541</v>
      </c>
      <c r="BL25" s="717">
        <v>6696541</v>
      </c>
      <c r="BM25" s="717">
        <v>6696541</v>
      </c>
      <c r="BN25" s="717">
        <v>6696541</v>
      </c>
      <c r="BO25" s="717">
        <v>6696541</v>
      </c>
      <c r="BP25" s="717">
        <v>6696541</v>
      </c>
      <c r="BQ25" s="717">
        <v>6696541</v>
      </c>
      <c r="BR25" s="717">
        <v>6696541</v>
      </c>
      <c r="BS25" s="717">
        <v>6696541</v>
      </c>
      <c r="BT25" s="717">
        <v>6520592</v>
      </c>
      <c r="BU25" s="717">
        <v>0</v>
      </c>
      <c r="BV25" s="717">
        <v>0</v>
      </c>
      <c r="BW25" s="717">
        <v>0</v>
      </c>
      <c r="BX25" s="717">
        <v>0</v>
      </c>
      <c r="BY25" s="717">
        <v>0</v>
      </c>
      <c r="BZ25" s="788">
        <v>0</v>
      </c>
      <c r="CA25" s="164"/>
    </row>
    <row r="26" spans="2:79" s="17" customFormat="1" ht="16.5" customHeight="1">
      <c r="B26" s="269">
        <v>3</v>
      </c>
      <c r="C26" s="175" t="s">
        <v>116</v>
      </c>
      <c r="D26" s="175"/>
      <c r="E26" s="175"/>
      <c r="F26" s="175"/>
      <c r="G26" s="175"/>
      <c r="H26" s="175"/>
      <c r="I26" s="175"/>
      <c r="J26" s="175"/>
      <c r="K26" s="175"/>
      <c r="L26" s="175"/>
      <c r="M26" s="175"/>
      <c r="N26" s="175"/>
      <c r="O26" s="175"/>
      <c r="P26" s="175"/>
      <c r="Q26" s="175"/>
      <c r="R26" s="175"/>
      <c r="S26" s="175"/>
      <c r="T26" s="175"/>
      <c r="U26" s="175"/>
      <c r="V26" s="175"/>
      <c r="W26" s="717">
        <v>104</v>
      </c>
      <c r="X26" s="717">
        <v>104</v>
      </c>
      <c r="Y26" s="717">
        <v>104</v>
      </c>
      <c r="Z26" s="717">
        <v>104</v>
      </c>
      <c r="AA26" s="717">
        <v>104</v>
      </c>
      <c r="AB26" s="717">
        <v>104</v>
      </c>
      <c r="AC26" s="717">
        <v>104</v>
      </c>
      <c r="AD26" s="717">
        <v>104</v>
      </c>
      <c r="AE26" s="717">
        <v>104</v>
      </c>
      <c r="AF26" s="717">
        <v>104</v>
      </c>
      <c r="AG26" s="717">
        <v>104</v>
      </c>
      <c r="AH26" s="717">
        <v>104</v>
      </c>
      <c r="AI26" s="717">
        <v>104</v>
      </c>
      <c r="AJ26" s="717">
        <v>104</v>
      </c>
      <c r="AK26" s="717">
        <v>104</v>
      </c>
      <c r="AL26" s="717">
        <v>101</v>
      </c>
      <c r="AM26" s="717">
        <v>0</v>
      </c>
      <c r="AN26" s="717">
        <v>0</v>
      </c>
      <c r="AO26" s="717">
        <v>0</v>
      </c>
      <c r="AP26" s="717">
        <v>0</v>
      </c>
      <c r="AQ26" s="717">
        <v>0</v>
      </c>
      <c r="AR26" s="717">
        <v>0</v>
      </c>
      <c r="AS26" s="717">
        <v>0</v>
      </c>
      <c r="AT26" s="717">
        <v>0</v>
      </c>
      <c r="AU26" s="717">
        <v>0</v>
      </c>
      <c r="AV26" s="175"/>
      <c r="AW26" s="175"/>
      <c r="AX26" s="175"/>
      <c r="AY26" s="175"/>
      <c r="AZ26" s="175"/>
      <c r="BA26" s="175"/>
      <c r="BB26" s="717">
        <v>330563</v>
      </c>
      <c r="BC26" s="717">
        <v>330563</v>
      </c>
      <c r="BD26" s="717">
        <v>330563</v>
      </c>
      <c r="BE26" s="717">
        <v>330563</v>
      </c>
      <c r="BF26" s="717">
        <v>330563</v>
      </c>
      <c r="BG26" s="717">
        <v>330563</v>
      </c>
      <c r="BH26" s="717">
        <v>330563</v>
      </c>
      <c r="BI26" s="717">
        <v>330563</v>
      </c>
      <c r="BJ26" s="717">
        <v>330563</v>
      </c>
      <c r="BK26" s="717">
        <v>330563</v>
      </c>
      <c r="BL26" s="717">
        <v>330563</v>
      </c>
      <c r="BM26" s="717">
        <v>330563</v>
      </c>
      <c r="BN26" s="717">
        <v>330563</v>
      </c>
      <c r="BO26" s="717">
        <v>330563</v>
      </c>
      <c r="BP26" s="717">
        <v>330563</v>
      </c>
      <c r="BQ26" s="717">
        <v>320393</v>
      </c>
      <c r="BR26" s="717">
        <v>0</v>
      </c>
      <c r="BS26" s="717">
        <v>0</v>
      </c>
      <c r="BT26" s="717">
        <v>0</v>
      </c>
      <c r="BU26" s="717">
        <v>0</v>
      </c>
      <c r="BV26" s="717">
        <v>0</v>
      </c>
      <c r="BW26" s="717">
        <v>0</v>
      </c>
      <c r="BX26" s="717">
        <v>0</v>
      </c>
      <c r="BY26" s="717">
        <v>0</v>
      </c>
      <c r="BZ26" s="788">
        <v>0</v>
      </c>
      <c r="CA26" s="164"/>
    </row>
    <row r="27" spans="2:79" s="17" customFormat="1" ht="15.6">
      <c r="B27" s="269">
        <v>4</v>
      </c>
      <c r="C27" s="175" t="s">
        <v>118</v>
      </c>
      <c r="D27" s="175"/>
      <c r="E27" s="272"/>
      <c r="F27" s="175"/>
      <c r="G27" s="175"/>
      <c r="H27" s="175"/>
      <c r="I27" s="175"/>
      <c r="J27" s="175"/>
      <c r="K27" s="175"/>
      <c r="L27" s="175"/>
      <c r="M27" s="175"/>
      <c r="N27" s="175"/>
      <c r="O27" s="175"/>
      <c r="P27" s="175"/>
      <c r="Q27" s="175"/>
      <c r="R27" s="175"/>
      <c r="S27" s="175"/>
      <c r="T27" s="175"/>
      <c r="U27" s="175"/>
      <c r="V27" s="175"/>
      <c r="W27" s="717">
        <v>22</v>
      </c>
      <c r="X27" s="717">
        <v>22</v>
      </c>
      <c r="Y27" s="717">
        <v>22</v>
      </c>
      <c r="Z27" s="717">
        <v>22</v>
      </c>
      <c r="AA27" s="717">
        <v>22</v>
      </c>
      <c r="AB27" s="717">
        <v>22</v>
      </c>
      <c r="AC27" s="717">
        <v>22</v>
      </c>
      <c r="AD27" s="717">
        <v>22</v>
      </c>
      <c r="AE27" s="717">
        <v>22</v>
      </c>
      <c r="AF27" s="717">
        <v>22</v>
      </c>
      <c r="AG27" s="717">
        <v>6</v>
      </c>
      <c r="AH27" s="717">
        <v>0</v>
      </c>
      <c r="AI27" s="717">
        <v>0</v>
      </c>
      <c r="AJ27" s="717">
        <v>0</v>
      </c>
      <c r="AK27" s="717">
        <v>0</v>
      </c>
      <c r="AL27" s="717">
        <v>0</v>
      </c>
      <c r="AM27" s="717">
        <v>0</v>
      </c>
      <c r="AN27" s="717">
        <v>0</v>
      </c>
      <c r="AO27" s="717">
        <v>0</v>
      </c>
      <c r="AP27" s="717">
        <v>0</v>
      </c>
      <c r="AQ27" s="717">
        <v>0</v>
      </c>
      <c r="AR27" s="717">
        <v>0</v>
      </c>
      <c r="AS27" s="717">
        <v>0</v>
      </c>
      <c r="AT27" s="717">
        <v>0</v>
      </c>
      <c r="AU27" s="717">
        <v>0</v>
      </c>
      <c r="AV27" s="175"/>
      <c r="AW27" s="175"/>
      <c r="AX27" s="175"/>
      <c r="AY27" s="175"/>
      <c r="AZ27" s="175"/>
      <c r="BA27" s="175"/>
      <c r="BB27" s="717">
        <v>170854</v>
      </c>
      <c r="BC27" s="717">
        <v>170854</v>
      </c>
      <c r="BD27" s="717">
        <v>170854</v>
      </c>
      <c r="BE27" s="717">
        <v>170854</v>
      </c>
      <c r="BF27" s="717">
        <v>170854</v>
      </c>
      <c r="BG27" s="717">
        <v>170854</v>
      </c>
      <c r="BH27" s="717">
        <v>170854</v>
      </c>
      <c r="BI27" s="717">
        <v>170854</v>
      </c>
      <c r="BJ27" s="717">
        <v>170854</v>
      </c>
      <c r="BK27" s="717">
        <v>170854</v>
      </c>
      <c r="BL27" s="717">
        <v>42182</v>
      </c>
      <c r="BM27" s="717">
        <v>0</v>
      </c>
      <c r="BN27" s="717">
        <v>0</v>
      </c>
      <c r="BO27" s="717">
        <v>0</v>
      </c>
      <c r="BP27" s="717">
        <v>0</v>
      </c>
      <c r="BQ27" s="717">
        <v>0</v>
      </c>
      <c r="BR27" s="717">
        <v>0</v>
      </c>
      <c r="BS27" s="717">
        <v>0</v>
      </c>
      <c r="BT27" s="717">
        <v>0</v>
      </c>
      <c r="BU27" s="717">
        <v>0</v>
      </c>
      <c r="BV27" s="717">
        <v>0</v>
      </c>
      <c r="BW27" s="717">
        <v>0</v>
      </c>
      <c r="BX27" s="717">
        <v>0</v>
      </c>
      <c r="BY27" s="717">
        <v>0</v>
      </c>
      <c r="BZ27" s="788">
        <v>0</v>
      </c>
      <c r="CA27" s="164"/>
    </row>
    <row r="28" spans="2:79" s="17" customFormat="1" ht="15.6">
      <c r="B28" s="269">
        <v>5</v>
      </c>
      <c r="C28" s="175" t="s">
        <v>119</v>
      </c>
      <c r="D28" s="175"/>
      <c r="E28" s="175"/>
      <c r="F28" s="175"/>
      <c r="G28" s="175"/>
      <c r="H28" s="175"/>
      <c r="I28" s="175"/>
      <c r="J28" s="175"/>
      <c r="K28" s="175"/>
      <c r="L28" s="175"/>
      <c r="M28" s="175"/>
      <c r="N28" s="175"/>
      <c r="O28" s="175"/>
      <c r="P28" s="175"/>
      <c r="Q28" s="175"/>
      <c r="R28" s="175"/>
      <c r="S28" s="175"/>
      <c r="T28" s="175"/>
      <c r="U28" s="175"/>
      <c r="V28" s="175"/>
      <c r="W28" s="717">
        <v>9760</v>
      </c>
      <c r="X28" s="717">
        <v>9577</v>
      </c>
      <c r="Y28" s="717">
        <v>9577</v>
      </c>
      <c r="Z28" s="717">
        <v>9577</v>
      </c>
      <c r="AA28" s="717">
        <v>9577</v>
      </c>
      <c r="AB28" s="717">
        <v>9511</v>
      </c>
      <c r="AC28" s="717">
        <v>9511</v>
      </c>
      <c r="AD28" s="717">
        <v>9511</v>
      </c>
      <c r="AE28" s="717">
        <v>9466</v>
      </c>
      <c r="AF28" s="717">
        <v>9466</v>
      </c>
      <c r="AG28" s="717">
        <v>9346</v>
      </c>
      <c r="AH28" s="717">
        <v>7600</v>
      </c>
      <c r="AI28" s="717">
        <v>4751</v>
      </c>
      <c r="AJ28" s="717">
        <v>4751</v>
      </c>
      <c r="AK28" s="717">
        <v>605</v>
      </c>
      <c r="AL28" s="717">
        <v>98</v>
      </c>
      <c r="AM28" s="717">
        <v>98</v>
      </c>
      <c r="AN28" s="717">
        <v>98</v>
      </c>
      <c r="AO28" s="717">
        <v>98</v>
      </c>
      <c r="AP28" s="717">
        <v>98</v>
      </c>
      <c r="AQ28" s="717">
        <v>0</v>
      </c>
      <c r="AR28" s="717">
        <v>0</v>
      </c>
      <c r="AS28" s="717">
        <v>0</v>
      </c>
      <c r="AT28" s="717">
        <v>0</v>
      </c>
      <c r="AU28" s="717">
        <v>0</v>
      </c>
      <c r="AV28" s="175"/>
      <c r="AW28" s="175"/>
      <c r="AX28" s="175"/>
      <c r="AY28" s="175"/>
      <c r="AZ28" s="175"/>
      <c r="BA28" s="175"/>
      <c r="BB28" s="717">
        <v>60465338</v>
      </c>
      <c r="BC28" s="717">
        <v>59505868</v>
      </c>
      <c r="BD28" s="717">
        <v>59505868</v>
      </c>
      <c r="BE28" s="717">
        <v>59505868</v>
      </c>
      <c r="BF28" s="717">
        <v>59505868</v>
      </c>
      <c r="BG28" s="717">
        <v>59000951</v>
      </c>
      <c r="BH28" s="717">
        <v>59000951</v>
      </c>
      <c r="BI28" s="717">
        <v>59000951</v>
      </c>
      <c r="BJ28" s="717">
        <v>58676226</v>
      </c>
      <c r="BK28" s="717">
        <v>58676226</v>
      </c>
      <c r="BL28" s="717">
        <v>57941446</v>
      </c>
      <c r="BM28" s="717">
        <v>48819150</v>
      </c>
      <c r="BN28" s="717">
        <v>26272122</v>
      </c>
      <c r="BO28" s="717">
        <v>26272122</v>
      </c>
      <c r="BP28" s="717">
        <v>2673019</v>
      </c>
      <c r="BQ28" s="717">
        <v>75780</v>
      </c>
      <c r="BR28" s="717">
        <v>75780</v>
      </c>
      <c r="BS28" s="717">
        <v>75780</v>
      </c>
      <c r="BT28" s="717">
        <v>75780</v>
      </c>
      <c r="BU28" s="717">
        <v>75780</v>
      </c>
      <c r="BV28" s="717">
        <v>0</v>
      </c>
      <c r="BW28" s="717">
        <v>0</v>
      </c>
      <c r="BX28" s="717">
        <v>0</v>
      </c>
      <c r="BY28" s="717">
        <v>0</v>
      </c>
      <c r="BZ28" s="788">
        <v>0</v>
      </c>
      <c r="CA28" s="164"/>
    </row>
    <row r="29" spans="2:79" s="17" customFormat="1" ht="15.6">
      <c r="B29" s="269">
        <v>6</v>
      </c>
      <c r="C29" s="175" t="s">
        <v>120</v>
      </c>
      <c r="D29" s="175"/>
      <c r="E29" s="175"/>
      <c r="F29" s="175"/>
      <c r="G29" s="175"/>
      <c r="H29" s="175"/>
      <c r="I29" s="175"/>
      <c r="J29" s="175"/>
      <c r="K29" s="175"/>
      <c r="L29" s="175"/>
      <c r="M29" s="175"/>
      <c r="N29" s="175"/>
      <c r="O29" s="175"/>
      <c r="P29" s="175"/>
      <c r="Q29" s="175"/>
      <c r="R29" s="175"/>
      <c r="S29" s="175"/>
      <c r="T29" s="175"/>
      <c r="U29" s="175"/>
      <c r="V29" s="175"/>
      <c r="W29" s="717">
        <v>15</v>
      </c>
      <c r="X29" s="717">
        <v>15</v>
      </c>
      <c r="Y29" s="717">
        <v>15</v>
      </c>
      <c r="Z29" s="717">
        <v>15</v>
      </c>
      <c r="AA29" s="717">
        <v>14</v>
      </c>
      <c r="AB29" s="717">
        <v>14</v>
      </c>
      <c r="AC29" s="717">
        <v>11</v>
      </c>
      <c r="AD29" s="717">
        <v>10</v>
      </c>
      <c r="AE29" s="717">
        <v>9</v>
      </c>
      <c r="AF29" s="717">
        <v>7</v>
      </c>
      <c r="AG29" s="717">
        <v>6</v>
      </c>
      <c r="AH29" s="717">
        <v>2</v>
      </c>
      <c r="AI29" s="717">
        <v>1</v>
      </c>
      <c r="AJ29" s="717">
        <v>1</v>
      </c>
      <c r="AK29" s="717">
        <v>1</v>
      </c>
      <c r="AL29" s="717">
        <v>1</v>
      </c>
      <c r="AM29" s="717">
        <v>1</v>
      </c>
      <c r="AN29" s="717">
        <v>1</v>
      </c>
      <c r="AO29" s="717">
        <v>1</v>
      </c>
      <c r="AP29" s="717">
        <v>1</v>
      </c>
      <c r="AQ29" s="717">
        <v>1</v>
      </c>
      <c r="AR29" s="717">
        <v>1</v>
      </c>
      <c r="AS29" s="717">
        <v>0</v>
      </c>
      <c r="AT29" s="717">
        <v>0</v>
      </c>
      <c r="AU29" s="717">
        <v>0</v>
      </c>
      <c r="AV29" s="175"/>
      <c r="AW29" s="175"/>
      <c r="AX29" s="175"/>
      <c r="AY29" s="175"/>
      <c r="AZ29" s="175"/>
      <c r="BA29" s="175"/>
      <c r="BB29" s="717">
        <v>60829</v>
      </c>
      <c r="BC29" s="717">
        <v>60829</v>
      </c>
      <c r="BD29" s="717">
        <v>60829</v>
      </c>
      <c r="BE29" s="717">
        <v>60829</v>
      </c>
      <c r="BF29" s="717">
        <v>56838</v>
      </c>
      <c r="BG29" s="717">
        <v>56838</v>
      </c>
      <c r="BH29" s="717">
        <v>40800</v>
      </c>
      <c r="BI29" s="717">
        <v>34589</v>
      </c>
      <c r="BJ29" s="717">
        <v>29548</v>
      </c>
      <c r="BK29" s="717">
        <v>22234</v>
      </c>
      <c r="BL29" s="717">
        <v>18598</v>
      </c>
      <c r="BM29" s="717">
        <v>7001</v>
      </c>
      <c r="BN29" s="717">
        <v>1980</v>
      </c>
      <c r="BO29" s="717">
        <v>1980</v>
      </c>
      <c r="BP29" s="717">
        <v>1980</v>
      </c>
      <c r="BQ29" s="717">
        <v>1980</v>
      </c>
      <c r="BR29" s="717">
        <v>1980</v>
      </c>
      <c r="BS29" s="717">
        <v>1980</v>
      </c>
      <c r="BT29" s="717">
        <v>1980</v>
      </c>
      <c r="BU29" s="717">
        <v>1980</v>
      </c>
      <c r="BV29" s="717">
        <v>1980</v>
      </c>
      <c r="BW29" s="717">
        <v>1980</v>
      </c>
      <c r="BX29" s="717">
        <v>0</v>
      </c>
      <c r="BY29" s="717">
        <v>0</v>
      </c>
      <c r="BZ29" s="788">
        <v>0</v>
      </c>
      <c r="CA29" s="164"/>
    </row>
    <row r="30" spans="2:79" s="17" customFormat="1" ht="15.6">
      <c r="B30" s="269">
        <v>7</v>
      </c>
      <c r="C30" s="175" t="s">
        <v>121</v>
      </c>
      <c r="D30" s="175"/>
      <c r="E30" s="175"/>
      <c r="F30" s="175"/>
      <c r="G30" s="175"/>
      <c r="H30" s="175"/>
      <c r="I30" s="175"/>
      <c r="J30" s="175"/>
      <c r="K30" s="175"/>
      <c r="L30" s="175"/>
      <c r="M30" s="175"/>
      <c r="N30" s="175"/>
      <c r="O30" s="175"/>
      <c r="P30" s="175"/>
      <c r="Q30" s="175"/>
      <c r="R30" s="175"/>
      <c r="S30" s="175"/>
      <c r="T30" s="175"/>
      <c r="U30" s="175"/>
      <c r="V30" s="175"/>
      <c r="W30" s="717">
        <v>397</v>
      </c>
      <c r="X30" s="717">
        <v>397</v>
      </c>
      <c r="Y30" s="717">
        <v>397</v>
      </c>
      <c r="Z30" s="717">
        <v>397</v>
      </c>
      <c r="AA30" s="717">
        <v>397</v>
      </c>
      <c r="AB30" s="717">
        <v>397</v>
      </c>
      <c r="AC30" s="717">
        <v>397</v>
      </c>
      <c r="AD30" s="717">
        <v>397</v>
      </c>
      <c r="AE30" s="717">
        <v>397</v>
      </c>
      <c r="AF30" s="717">
        <v>397</v>
      </c>
      <c r="AG30" s="717">
        <v>397</v>
      </c>
      <c r="AH30" s="717">
        <v>397</v>
      </c>
      <c r="AI30" s="717">
        <v>397</v>
      </c>
      <c r="AJ30" s="717">
        <v>397</v>
      </c>
      <c r="AK30" s="717">
        <v>397</v>
      </c>
      <c r="AL30" s="717">
        <v>298</v>
      </c>
      <c r="AM30" s="717">
        <v>242</v>
      </c>
      <c r="AN30" s="717">
        <v>238</v>
      </c>
      <c r="AO30" s="717">
        <v>231</v>
      </c>
      <c r="AP30" s="717">
        <v>231</v>
      </c>
      <c r="AQ30" s="717">
        <v>231</v>
      </c>
      <c r="AR30" s="717">
        <v>231</v>
      </c>
      <c r="AS30" s="717">
        <v>231</v>
      </c>
      <c r="AT30" s="717">
        <v>231</v>
      </c>
      <c r="AU30" s="717">
        <v>231</v>
      </c>
      <c r="AV30" s="175"/>
      <c r="AW30" s="175"/>
      <c r="AX30" s="175"/>
      <c r="AY30" s="175"/>
      <c r="AZ30" s="175"/>
      <c r="BA30" s="175"/>
      <c r="BB30" s="717">
        <v>1646039</v>
      </c>
      <c r="BC30" s="717">
        <v>1646039</v>
      </c>
      <c r="BD30" s="717">
        <v>1646039</v>
      </c>
      <c r="BE30" s="717">
        <v>1646039</v>
      </c>
      <c r="BF30" s="717">
        <v>1646039</v>
      </c>
      <c r="BG30" s="717">
        <v>1646039</v>
      </c>
      <c r="BH30" s="717">
        <v>1646039</v>
      </c>
      <c r="BI30" s="717">
        <v>1646039</v>
      </c>
      <c r="BJ30" s="717">
        <v>1646039</v>
      </c>
      <c r="BK30" s="717">
        <v>1646039</v>
      </c>
      <c r="BL30" s="717">
        <v>1646039</v>
      </c>
      <c r="BM30" s="717">
        <v>1646039</v>
      </c>
      <c r="BN30" s="717">
        <v>1646039</v>
      </c>
      <c r="BO30" s="717">
        <v>1646039</v>
      </c>
      <c r="BP30" s="717">
        <v>1646039</v>
      </c>
      <c r="BQ30" s="717">
        <v>1220094</v>
      </c>
      <c r="BR30" s="717">
        <v>981218</v>
      </c>
      <c r="BS30" s="717">
        <v>954161</v>
      </c>
      <c r="BT30" s="717">
        <v>899463</v>
      </c>
      <c r="BU30" s="717">
        <v>899463</v>
      </c>
      <c r="BV30" s="717">
        <v>899463</v>
      </c>
      <c r="BW30" s="717">
        <v>899463</v>
      </c>
      <c r="BX30" s="717">
        <v>899463</v>
      </c>
      <c r="BY30" s="717">
        <v>899463</v>
      </c>
      <c r="BZ30" s="788">
        <v>899463</v>
      </c>
      <c r="CA30" s="164"/>
    </row>
    <row r="31" spans="2:79" s="17" customFormat="1" ht="15.6">
      <c r="B31" s="269">
        <v>8</v>
      </c>
      <c r="C31" s="175" t="s">
        <v>125</v>
      </c>
      <c r="D31" s="175"/>
      <c r="E31" s="175"/>
      <c r="F31" s="175"/>
      <c r="G31" s="175"/>
      <c r="H31" s="175"/>
      <c r="I31" s="175"/>
      <c r="J31" s="175"/>
      <c r="K31" s="175"/>
      <c r="L31" s="175"/>
      <c r="M31" s="175"/>
      <c r="N31" s="175"/>
      <c r="O31" s="175"/>
      <c r="P31" s="175"/>
      <c r="Q31" s="175"/>
      <c r="R31" s="175"/>
      <c r="S31" s="175"/>
      <c r="T31" s="175"/>
      <c r="U31" s="175"/>
      <c r="V31" s="175"/>
      <c r="W31" s="717">
        <v>145</v>
      </c>
      <c r="X31" s="717">
        <v>79</v>
      </c>
      <c r="Y31" s="717">
        <v>53</v>
      </c>
      <c r="Z31" s="717">
        <v>53</v>
      </c>
      <c r="AA31" s="717">
        <v>53</v>
      </c>
      <c r="AB31" s="717">
        <v>53</v>
      </c>
      <c r="AC31" s="717">
        <v>53</v>
      </c>
      <c r="AD31" s="717">
        <v>53</v>
      </c>
      <c r="AE31" s="717">
        <v>53</v>
      </c>
      <c r="AF31" s="717">
        <v>46</v>
      </c>
      <c r="AG31" s="717">
        <v>25</v>
      </c>
      <c r="AH31" s="717">
        <v>25</v>
      </c>
      <c r="AI31" s="717">
        <v>25</v>
      </c>
      <c r="AJ31" s="717">
        <v>20</v>
      </c>
      <c r="AK31" s="717">
        <v>20</v>
      </c>
      <c r="AL31" s="717">
        <v>20</v>
      </c>
      <c r="AM31" s="717">
        <v>20</v>
      </c>
      <c r="AN31" s="717">
        <v>20</v>
      </c>
      <c r="AO31" s="717">
        <v>20</v>
      </c>
      <c r="AP31" s="717">
        <v>20</v>
      </c>
      <c r="AQ31" s="717">
        <v>0</v>
      </c>
      <c r="AR31" s="717">
        <v>0</v>
      </c>
      <c r="AS31" s="717">
        <v>0</v>
      </c>
      <c r="AT31" s="717">
        <v>0</v>
      </c>
      <c r="AU31" s="717">
        <v>0</v>
      </c>
      <c r="AV31" s="175"/>
      <c r="AW31" s="175"/>
      <c r="AX31" s="175"/>
      <c r="AY31" s="175"/>
      <c r="AZ31" s="175"/>
      <c r="BA31" s="175"/>
      <c r="BB31" s="717">
        <v>1619649</v>
      </c>
      <c r="BC31" s="717">
        <v>888301</v>
      </c>
      <c r="BD31" s="717">
        <v>667610</v>
      </c>
      <c r="BE31" s="717">
        <v>617845</v>
      </c>
      <c r="BF31" s="717">
        <v>617845</v>
      </c>
      <c r="BG31" s="717">
        <v>343518</v>
      </c>
      <c r="BH31" s="717">
        <v>343518</v>
      </c>
      <c r="BI31" s="717">
        <v>343518</v>
      </c>
      <c r="BJ31" s="717">
        <v>343518</v>
      </c>
      <c r="BK31" s="717">
        <v>295986</v>
      </c>
      <c r="BL31" s="717">
        <v>152324</v>
      </c>
      <c r="BM31" s="717">
        <v>152324</v>
      </c>
      <c r="BN31" s="717">
        <v>152324</v>
      </c>
      <c r="BO31" s="717">
        <v>145604</v>
      </c>
      <c r="BP31" s="717">
        <v>145604</v>
      </c>
      <c r="BQ31" s="717">
        <v>145604</v>
      </c>
      <c r="BR31" s="717">
        <v>145604</v>
      </c>
      <c r="BS31" s="717">
        <v>145604</v>
      </c>
      <c r="BT31" s="717">
        <v>145604</v>
      </c>
      <c r="BU31" s="717">
        <v>145604</v>
      </c>
      <c r="BV31" s="717">
        <v>0</v>
      </c>
      <c r="BW31" s="717">
        <v>0</v>
      </c>
      <c r="BX31" s="717">
        <v>0</v>
      </c>
      <c r="BY31" s="717">
        <v>0</v>
      </c>
      <c r="BZ31" s="788">
        <v>0</v>
      </c>
      <c r="CA31" s="164"/>
    </row>
    <row r="32" spans="2:79" s="17" customFormat="1" ht="15.6">
      <c r="B32" s="269">
        <v>9</v>
      </c>
      <c r="C32" s="175" t="s">
        <v>753</v>
      </c>
      <c r="D32" s="175"/>
      <c r="E32" s="175"/>
      <c r="F32" s="175"/>
      <c r="G32" s="175"/>
      <c r="H32" s="175"/>
      <c r="I32" s="175"/>
      <c r="J32" s="175"/>
      <c r="K32" s="175"/>
      <c r="L32" s="175"/>
      <c r="M32" s="175"/>
      <c r="N32" s="175"/>
      <c r="O32" s="175"/>
      <c r="P32" s="175"/>
      <c r="Q32" s="175"/>
      <c r="R32" s="175"/>
      <c r="S32" s="175"/>
      <c r="T32" s="175"/>
      <c r="U32" s="175"/>
      <c r="V32" s="175"/>
      <c r="W32" s="717">
        <v>137</v>
      </c>
      <c r="X32" s="717">
        <v>136</v>
      </c>
      <c r="Y32" s="717">
        <v>136</v>
      </c>
      <c r="Z32" s="717">
        <v>114</v>
      </c>
      <c r="AA32" s="717">
        <v>102</v>
      </c>
      <c r="AB32" s="717">
        <v>102</v>
      </c>
      <c r="AC32" s="717">
        <v>102</v>
      </c>
      <c r="AD32" s="717">
        <v>102</v>
      </c>
      <c r="AE32" s="717">
        <v>102</v>
      </c>
      <c r="AF32" s="717">
        <v>102</v>
      </c>
      <c r="AG32" s="717">
        <v>89</v>
      </c>
      <c r="AH32" s="717">
        <v>85</v>
      </c>
      <c r="AI32" s="717">
        <v>85</v>
      </c>
      <c r="AJ32" s="717">
        <v>85</v>
      </c>
      <c r="AK32" s="717">
        <v>85</v>
      </c>
      <c r="AL32" s="717">
        <v>0</v>
      </c>
      <c r="AM32" s="717">
        <v>0</v>
      </c>
      <c r="AN32" s="717">
        <v>0</v>
      </c>
      <c r="AO32" s="717">
        <v>0</v>
      </c>
      <c r="AP32" s="717">
        <v>0</v>
      </c>
      <c r="AQ32" s="717">
        <v>0</v>
      </c>
      <c r="AR32" s="717">
        <v>0</v>
      </c>
      <c r="AS32" s="717">
        <v>0</v>
      </c>
      <c r="AT32" s="717">
        <v>0</v>
      </c>
      <c r="AU32" s="717">
        <v>0</v>
      </c>
      <c r="AV32" s="175"/>
      <c r="AW32" s="175"/>
      <c r="AX32" s="175"/>
      <c r="AY32" s="175"/>
      <c r="AZ32" s="175"/>
      <c r="BA32" s="175"/>
      <c r="BB32" s="717">
        <v>1013502</v>
      </c>
      <c r="BC32" s="717">
        <v>1009583</v>
      </c>
      <c r="BD32" s="717">
        <v>1009583</v>
      </c>
      <c r="BE32" s="717">
        <v>878605</v>
      </c>
      <c r="BF32" s="717">
        <v>804761</v>
      </c>
      <c r="BG32" s="717">
        <v>784899</v>
      </c>
      <c r="BH32" s="717">
        <v>784899</v>
      </c>
      <c r="BI32" s="717">
        <v>784899</v>
      </c>
      <c r="BJ32" s="717">
        <v>784899</v>
      </c>
      <c r="BK32" s="717">
        <v>784899</v>
      </c>
      <c r="BL32" s="717">
        <v>736152</v>
      </c>
      <c r="BM32" s="717">
        <v>713410</v>
      </c>
      <c r="BN32" s="717">
        <v>713410</v>
      </c>
      <c r="BO32" s="717">
        <v>713410</v>
      </c>
      <c r="BP32" s="717">
        <v>713410</v>
      </c>
      <c r="BQ32" s="717">
        <v>0</v>
      </c>
      <c r="BR32" s="717">
        <v>0</v>
      </c>
      <c r="BS32" s="717">
        <v>0</v>
      </c>
      <c r="BT32" s="717">
        <v>0</v>
      </c>
      <c r="BU32" s="717">
        <v>0</v>
      </c>
      <c r="BV32" s="717">
        <v>0</v>
      </c>
      <c r="BW32" s="717">
        <v>0</v>
      </c>
      <c r="BX32" s="717">
        <v>0</v>
      </c>
      <c r="BY32" s="717">
        <v>0</v>
      </c>
      <c r="BZ32" s="788">
        <v>0</v>
      </c>
      <c r="CA32" s="164"/>
    </row>
    <row r="33" spans="1:79" s="17" customFormat="1" ht="15.6">
      <c r="B33" s="269">
        <v>10</v>
      </c>
      <c r="C33" s="175" t="s">
        <v>750</v>
      </c>
      <c r="D33" s="175"/>
      <c r="E33" s="175"/>
      <c r="F33" s="175"/>
      <c r="G33" s="175"/>
      <c r="H33" s="175"/>
      <c r="I33" s="175"/>
      <c r="J33" s="175"/>
      <c r="K33" s="175"/>
      <c r="L33" s="175"/>
      <c r="M33" s="175"/>
      <c r="N33" s="175"/>
      <c r="O33" s="175"/>
      <c r="P33" s="175"/>
      <c r="Q33" s="175"/>
      <c r="R33" s="175"/>
      <c r="S33" s="175"/>
      <c r="T33" s="175"/>
      <c r="U33" s="175"/>
      <c r="V33" s="175"/>
      <c r="W33" s="717">
        <v>13</v>
      </c>
      <c r="X33" s="717">
        <v>13</v>
      </c>
      <c r="Y33" s="717">
        <v>13</v>
      </c>
      <c r="Z33" s="717">
        <v>13</v>
      </c>
      <c r="AA33" s="717">
        <v>13</v>
      </c>
      <c r="AB33" s="717">
        <v>13</v>
      </c>
      <c r="AC33" s="717">
        <v>13</v>
      </c>
      <c r="AD33" s="717">
        <v>13</v>
      </c>
      <c r="AE33" s="717">
        <v>13</v>
      </c>
      <c r="AF33" s="717">
        <v>13</v>
      </c>
      <c r="AG33" s="717">
        <v>13</v>
      </c>
      <c r="AH33" s="717">
        <v>13</v>
      </c>
      <c r="AI33" s="717">
        <v>13</v>
      </c>
      <c r="AJ33" s="717">
        <v>11</v>
      </c>
      <c r="AK33" s="717">
        <v>11</v>
      </c>
      <c r="AL33" s="717">
        <v>4</v>
      </c>
      <c r="AM33" s="717">
        <v>4</v>
      </c>
      <c r="AN33" s="717">
        <v>0</v>
      </c>
      <c r="AO33" s="717">
        <v>0</v>
      </c>
      <c r="AP33" s="717">
        <v>0</v>
      </c>
      <c r="AQ33" s="717">
        <v>0</v>
      </c>
      <c r="AR33" s="717">
        <v>0</v>
      </c>
      <c r="AS33" s="717">
        <v>0</v>
      </c>
      <c r="AT33" s="717">
        <v>0</v>
      </c>
      <c r="AU33" s="717">
        <v>0</v>
      </c>
      <c r="AV33" s="175"/>
      <c r="AW33" s="175"/>
      <c r="AX33" s="175"/>
      <c r="AY33" s="175"/>
      <c r="AZ33" s="175"/>
      <c r="BA33" s="175"/>
      <c r="BB33" s="717">
        <v>202605</v>
      </c>
      <c r="BC33" s="717">
        <v>202605</v>
      </c>
      <c r="BD33" s="717">
        <v>202605</v>
      </c>
      <c r="BE33" s="717">
        <v>202605</v>
      </c>
      <c r="BF33" s="717">
        <v>202605</v>
      </c>
      <c r="BG33" s="717">
        <v>202605</v>
      </c>
      <c r="BH33" s="717">
        <v>202605</v>
      </c>
      <c r="BI33" s="717">
        <v>202605</v>
      </c>
      <c r="BJ33" s="717">
        <v>202605</v>
      </c>
      <c r="BK33" s="717">
        <v>202605</v>
      </c>
      <c r="BL33" s="717">
        <v>202605</v>
      </c>
      <c r="BM33" s="717">
        <v>202605</v>
      </c>
      <c r="BN33" s="717">
        <v>202605</v>
      </c>
      <c r="BO33" s="717">
        <v>169609</v>
      </c>
      <c r="BP33" s="717">
        <v>169609</v>
      </c>
      <c r="BQ33" s="717">
        <v>60975</v>
      </c>
      <c r="BR33" s="717">
        <v>60975</v>
      </c>
      <c r="BS33" s="717">
        <v>0</v>
      </c>
      <c r="BT33" s="717">
        <v>0</v>
      </c>
      <c r="BU33" s="717">
        <v>0</v>
      </c>
      <c r="BV33" s="717">
        <v>0</v>
      </c>
      <c r="BW33" s="717">
        <v>0</v>
      </c>
      <c r="BX33" s="717">
        <v>0</v>
      </c>
      <c r="BY33" s="717">
        <v>0</v>
      </c>
      <c r="BZ33" s="788">
        <v>0</v>
      </c>
      <c r="CA33" s="164"/>
    </row>
    <row r="34" spans="1:79" s="17" customFormat="1" ht="15.6">
      <c r="B34" s="269">
        <v>11</v>
      </c>
      <c r="C34" s="175" t="s">
        <v>751</v>
      </c>
      <c r="D34" s="175"/>
      <c r="E34" s="175"/>
      <c r="F34" s="175"/>
      <c r="G34" s="175"/>
      <c r="H34" s="175"/>
      <c r="I34" s="175"/>
      <c r="J34" s="175"/>
      <c r="K34" s="175"/>
      <c r="L34" s="175"/>
      <c r="M34" s="175"/>
      <c r="N34" s="175"/>
      <c r="O34" s="175"/>
      <c r="P34" s="175"/>
      <c r="Q34" s="175"/>
      <c r="R34" s="175"/>
      <c r="S34" s="175"/>
      <c r="T34" s="175"/>
      <c r="U34" s="175"/>
      <c r="V34" s="175"/>
      <c r="W34" s="717">
        <v>1</v>
      </c>
      <c r="X34" s="717">
        <v>1</v>
      </c>
      <c r="Y34" s="717">
        <v>1</v>
      </c>
      <c r="Z34" s="717">
        <v>1</v>
      </c>
      <c r="AA34" s="717">
        <v>1</v>
      </c>
      <c r="AB34" s="717">
        <v>1</v>
      </c>
      <c r="AC34" s="717">
        <v>1</v>
      </c>
      <c r="AD34" s="717">
        <v>1</v>
      </c>
      <c r="AE34" s="717">
        <v>1</v>
      </c>
      <c r="AF34" s="717">
        <v>1</v>
      </c>
      <c r="AG34" s="717">
        <v>1</v>
      </c>
      <c r="AH34" s="717">
        <v>1</v>
      </c>
      <c r="AI34" s="717">
        <v>1</v>
      </c>
      <c r="AJ34" s="717">
        <v>1</v>
      </c>
      <c r="AK34" s="717">
        <v>1</v>
      </c>
      <c r="AL34" s="717">
        <v>1</v>
      </c>
      <c r="AM34" s="717">
        <v>1</v>
      </c>
      <c r="AN34" s="717">
        <v>1</v>
      </c>
      <c r="AO34" s="717">
        <v>0</v>
      </c>
      <c r="AP34" s="717">
        <v>0</v>
      </c>
      <c r="AQ34" s="717">
        <v>0</v>
      </c>
      <c r="AR34" s="717">
        <v>0</v>
      </c>
      <c r="AS34" s="717">
        <v>0</v>
      </c>
      <c r="AT34" s="717">
        <v>0</v>
      </c>
      <c r="AU34" s="717">
        <v>0</v>
      </c>
      <c r="AV34" s="175"/>
      <c r="AW34" s="175"/>
      <c r="AX34" s="175"/>
      <c r="AY34" s="175"/>
      <c r="AZ34" s="175"/>
      <c r="BA34" s="175"/>
      <c r="BB34" s="717">
        <v>6077</v>
      </c>
      <c r="BC34" s="717">
        <v>6077</v>
      </c>
      <c r="BD34" s="717">
        <v>6077</v>
      </c>
      <c r="BE34" s="717">
        <v>6077</v>
      </c>
      <c r="BF34" s="717">
        <v>6077</v>
      </c>
      <c r="BG34" s="717">
        <v>6077</v>
      </c>
      <c r="BH34" s="717">
        <v>6077</v>
      </c>
      <c r="BI34" s="717">
        <v>6077</v>
      </c>
      <c r="BJ34" s="717">
        <v>6077</v>
      </c>
      <c r="BK34" s="717">
        <v>6077</v>
      </c>
      <c r="BL34" s="717">
        <v>6077</v>
      </c>
      <c r="BM34" s="717">
        <v>6077</v>
      </c>
      <c r="BN34" s="717">
        <v>6077</v>
      </c>
      <c r="BO34" s="717">
        <v>6077</v>
      </c>
      <c r="BP34" s="717">
        <v>4572</v>
      </c>
      <c r="BQ34" s="717">
        <v>4572</v>
      </c>
      <c r="BR34" s="717">
        <v>4572</v>
      </c>
      <c r="BS34" s="717">
        <v>4572</v>
      </c>
      <c r="BT34" s="717">
        <v>0</v>
      </c>
      <c r="BU34" s="717">
        <v>0</v>
      </c>
      <c r="BV34" s="717">
        <v>0</v>
      </c>
      <c r="BW34" s="717">
        <v>0</v>
      </c>
      <c r="BX34" s="717">
        <v>0</v>
      </c>
      <c r="BY34" s="717">
        <v>0</v>
      </c>
      <c r="BZ34" s="788">
        <v>0</v>
      </c>
      <c r="CA34" s="164"/>
    </row>
    <row r="35" spans="1:79" s="17" customFormat="1" ht="15.6">
      <c r="A35" s="17" t="s">
        <v>796</v>
      </c>
      <c r="B35" s="269">
        <v>12</v>
      </c>
      <c r="C35" s="848" t="s">
        <v>114</v>
      </c>
      <c r="D35" s="175"/>
      <c r="E35" s="175"/>
      <c r="F35" s="175"/>
      <c r="G35" s="175"/>
      <c r="H35" s="175"/>
      <c r="I35" s="175" t="s">
        <v>797</v>
      </c>
      <c r="J35" s="175"/>
      <c r="K35" s="175"/>
      <c r="L35" s="175"/>
      <c r="M35" s="175"/>
      <c r="N35" s="175"/>
      <c r="O35" s="175"/>
      <c r="P35" s="175"/>
      <c r="Q35" s="175"/>
      <c r="R35" s="175"/>
      <c r="S35" s="175"/>
      <c r="T35" s="175"/>
      <c r="U35" s="175"/>
      <c r="V35" s="175"/>
      <c r="W35" s="849">
        <v>58</v>
      </c>
      <c r="X35" s="849">
        <v>58</v>
      </c>
      <c r="Y35" s="849">
        <v>58</v>
      </c>
      <c r="Z35" s="849">
        <v>58</v>
      </c>
      <c r="AA35" s="849">
        <v>58</v>
      </c>
      <c r="AB35" s="849">
        <v>58</v>
      </c>
      <c r="AC35" s="849">
        <v>58</v>
      </c>
      <c r="AD35" s="849">
        <v>58</v>
      </c>
      <c r="AE35" s="849">
        <v>58</v>
      </c>
      <c r="AF35" s="849">
        <v>45</v>
      </c>
      <c r="AG35" s="849">
        <v>45</v>
      </c>
      <c r="AH35" s="849">
        <v>45</v>
      </c>
      <c r="AI35" s="849">
        <v>45</v>
      </c>
      <c r="AJ35" s="849">
        <v>45</v>
      </c>
      <c r="AK35" s="849">
        <v>45</v>
      </c>
      <c r="AL35" s="849">
        <v>21</v>
      </c>
      <c r="AM35" s="849">
        <v>21</v>
      </c>
      <c r="AN35" s="849">
        <v>21</v>
      </c>
      <c r="AO35" s="849">
        <v>21</v>
      </c>
      <c r="AP35" s="849">
        <v>0</v>
      </c>
      <c r="AQ35" s="849">
        <v>0</v>
      </c>
      <c r="AR35" s="849">
        <v>0</v>
      </c>
      <c r="AS35" s="849">
        <v>0</v>
      </c>
      <c r="AT35" s="849">
        <v>0</v>
      </c>
      <c r="AU35" s="849">
        <v>0</v>
      </c>
      <c r="AV35" s="175"/>
      <c r="AW35" s="175"/>
      <c r="AX35" s="175"/>
      <c r="AY35" s="175"/>
      <c r="AZ35" s="175"/>
      <c r="BA35" s="175"/>
      <c r="BB35" s="850">
        <v>800565</v>
      </c>
      <c r="BC35" s="850">
        <v>800565</v>
      </c>
      <c r="BD35" s="850">
        <v>800565</v>
      </c>
      <c r="BE35" s="850">
        <v>800565</v>
      </c>
      <c r="BF35" s="850">
        <v>800565</v>
      </c>
      <c r="BG35" s="850">
        <v>800565</v>
      </c>
      <c r="BH35" s="850">
        <v>800073</v>
      </c>
      <c r="BI35" s="850">
        <v>800073</v>
      </c>
      <c r="BJ35" s="850">
        <v>800073</v>
      </c>
      <c r="BK35" s="850">
        <v>717504</v>
      </c>
      <c r="BL35" s="850">
        <v>716210</v>
      </c>
      <c r="BM35" s="850">
        <v>716210</v>
      </c>
      <c r="BN35" s="850">
        <v>712095</v>
      </c>
      <c r="BO35" s="850">
        <v>712095</v>
      </c>
      <c r="BP35" s="850">
        <v>710915</v>
      </c>
      <c r="BQ35" s="850">
        <v>331334</v>
      </c>
      <c r="BR35" s="850">
        <v>331334</v>
      </c>
      <c r="BS35" s="850">
        <v>331334</v>
      </c>
      <c r="BT35" s="850">
        <v>331334</v>
      </c>
      <c r="BU35" s="850">
        <v>0</v>
      </c>
      <c r="BV35" s="850">
        <v>0</v>
      </c>
      <c r="BW35" s="850">
        <v>0</v>
      </c>
      <c r="BX35" s="850">
        <v>0</v>
      </c>
      <c r="BY35" s="850">
        <v>0</v>
      </c>
      <c r="BZ35" s="851">
        <v>0</v>
      </c>
      <c r="CA35" s="164"/>
    </row>
    <row r="36" spans="1:79" s="17" customFormat="1" ht="15.6">
      <c r="A36" s="17" t="s">
        <v>796</v>
      </c>
      <c r="B36" s="269">
        <v>13</v>
      </c>
      <c r="C36" s="848" t="s">
        <v>752</v>
      </c>
      <c r="D36" s="175"/>
      <c r="E36" s="175"/>
      <c r="F36" s="175"/>
      <c r="G36" s="175"/>
      <c r="H36" s="175"/>
      <c r="I36" s="175" t="s">
        <v>797</v>
      </c>
      <c r="J36" s="175"/>
      <c r="K36" s="175"/>
      <c r="L36" s="175"/>
      <c r="M36" s="175"/>
      <c r="N36" s="175"/>
      <c r="O36" s="175"/>
      <c r="P36" s="175"/>
      <c r="Q36" s="175"/>
      <c r="R36" s="175"/>
      <c r="S36" s="175"/>
      <c r="T36" s="175"/>
      <c r="U36" s="175"/>
      <c r="V36" s="175"/>
      <c r="W36" s="849">
        <v>258</v>
      </c>
      <c r="X36" s="849">
        <v>258</v>
      </c>
      <c r="Y36" s="849">
        <v>258</v>
      </c>
      <c r="Z36" s="849">
        <v>258</v>
      </c>
      <c r="AA36" s="849">
        <v>258</v>
      </c>
      <c r="AB36" s="849">
        <v>258</v>
      </c>
      <c r="AC36" s="849">
        <v>258</v>
      </c>
      <c r="AD36" s="849">
        <v>258</v>
      </c>
      <c r="AE36" s="849">
        <v>258</v>
      </c>
      <c r="AF36" s="849">
        <v>258</v>
      </c>
      <c r="AG36" s="849">
        <v>258</v>
      </c>
      <c r="AH36" s="849">
        <v>258</v>
      </c>
      <c r="AI36" s="849">
        <v>258</v>
      </c>
      <c r="AJ36" s="849">
        <v>258</v>
      </c>
      <c r="AK36" s="849">
        <v>258</v>
      </c>
      <c r="AL36" s="849">
        <v>258</v>
      </c>
      <c r="AM36" s="849">
        <v>258</v>
      </c>
      <c r="AN36" s="849">
        <v>247</v>
      </c>
      <c r="AO36" s="849">
        <v>0</v>
      </c>
      <c r="AP36" s="849">
        <v>0</v>
      </c>
      <c r="AQ36" s="849">
        <v>0</v>
      </c>
      <c r="AR36" s="849">
        <v>0</v>
      </c>
      <c r="AS36" s="849">
        <v>0</v>
      </c>
      <c r="AT36" s="849">
        <v>0</v>
      </c>
      <c r="AU36" s="849">
        <v>0</v>
      </c>
      <c r="AV36" s="175"/>
      <c r="AW36" s="175"/>
      <c r="AX36" s="175"/>
      <c r="AY36" s="175"/>
      <c r="AZ36" s="175"/>
      <c r="BA36" s="175"/>
      <c r="BB36" s="849">
        <v>506403</v>
      </c>
      <c r="BC36" s="849">
        <v>506403</v>
      </c>
      <c r="BD36" s="849">
        <v>506403</v>
      </c>
      <c r="BE36" s="849">
        <v>506403</v>
      </c>
      <c r="BF36" s="849">
        <v>506403</v>
      </c>
      <c r="BG36" s="849">
        <v>506403</v>
      </c>
      <c r="BH36" s="849">
        <v>506403</v>
      </c>
      <c r="BI36" s="849">
        <v>506403</v>
      </c>
      <c r="BJ36" s="849">
        <v>506403</v>
      </c>
      <c r="BK36" s="849">
        <v>506403</v>
      </c>
      <c r="BL36" s="849">
        <v>506403</v>
      </c>
      <c r="BM36" s="849">
        <v>506403</v>
      </c>
      <c r="BN36" s="849">
        <v>506403</v>
      </c>
      <c r="BO36" s="849">
        <v>506403</v>
      </c>
      <c r="BP36" s="849">
        <v>506403</v>
      </c>
      <c r="BQ36" s="849">
        <v>506403</v>
      </c>
      <c r="BR36" s="849">
        <v>506403</v>
      </c>
      <c r="BS36" s="849">
        <v>496860</v>
      </c>
      <c r="BT36" s="849">
        <v>0</v>
      </c>
      <c r="BU36" s="849">
        <v>0</v>
      </c>
      <c r="BV36" s="849">
        <v>0</v>
      </c>
      <c r="BW36" s="849">
        <v>0</v>
      </c>
      <c r="BX36" s="849">
        <v>0</v>
      </c>
      <c r="BY36" s="849">
        <v>0</v>
      </c>
      <c r="BZ36" s="852">
        <v>0</v>
      </c>
      <c r="CA36" s="164"/>
    </row>
    <row r="37" spans="1:79" s="17" customFormat="1" ht="15.6">
      <c r="A37" s="17" t="s">
        <v>796</v>
      </c>
      <c r="B37" s="269">
        <v>14</v>
      </c>
      <c r="C37" s="848" t="s">
        <v>116</v>
      </c>
      <c r="D37" s="175"/>
      <c r="E37" s="175"/>
      <c r="F37" s="175"/>
      <c r="G37" s="175"/>
      <c r="H37" s="175"/>
      <c r="I37" s="175" t="s">
        <v>797</v>
      </c>
      <c r="J37" s="175"/>
      <c r="K37" s="175"/>
      <c r="L37" s="175"/>
      <c r="M37" s="175"/>
      <c r="N37" s="175"/>
      <c r="O37" s="175"/>
      <c r="P37" s="175"/>
      <c r="Q37" s="175"/>
      <c r="R37" s="175"/>
      <c r="S37" s="175"/>
      <c r="T37" s="175"/>
      <c r="U37" s="175"/>
      <c r="V37" s="175"/>
      <c r="W37" s="849">
        <v>0</v>
      </c>
      <c r="X37" s="849">
        <v>0</v>
      </c>
      <c r="Y37" s="849">
        <v>0</v>
      </c>
      <c r="Z37" s="849">
        <v>0</v>
      </c>
      <c r="AA37" s="849">
        <v>0</v>
      </c>
      <c r="AB37" s="849">
        <v>0</v>
      </c>
      <c r="AC37" s="849">
        <v>0</v>
      </c>
      <c r="AD37" s="849">
        <v>0</v>
      </c>
      <c r="AE37" s="849">
        <v>0</v>
      </c>
      <c r="AF37" s="849">
        <v>0</v>
      </c>
      <c r="AG37" s="849">
        <v>0</v>
      </c>
      <c r="AH37" s="849">
        <v>0</v>
      </c>
      <c r="AI37" s="849">
        <v>0</v>
      </c>
      <c r="AJ37" s="849">
        <v>0</v>
      </c>
      <c r="AK37" s="849">
        <v>0</v>
      </c>
      <c r="AL37" s="849">
        <v>0</v>
      </c>
      <c r="AM37" s="849">
        <v>0</v>
      </c>
      <c r="AN37" s="849">
        <v>0</v>
      </c>
      <c r="AO37" s="849">
        <v>0</v>
      </c>
      <c r="AP37" s="849">
        <v>0</v>
      </c>
      <c r="AQ37" s="849">
        <v>0</v>
      </c>
      <c r="AR37" s="849">
        <v>0</v>
      </c>
      <c r="AS37" s="849">
        <v>0</v>
      </c>
      <c r="AT37" s="849">
        <v>0</v>
      </c>
      <c r="AU37" s="849">
        <v>0</v>
      </c>
      <c r="AV37" s="175"/>
      <c r="AW37" s="175"/>
      <c r="AX37" s="175"/>
      <c r="AY37" s="175"/>
      <c r="AZ37" s="175"/>
      <c r="BA37" s="175"/>
      <c r="BB37" s="849">
        <v>992</v>
      </c>
      <c r="BC37" s="849">
        <v>992</v>
      </c>
      <c r="BD37" s="849">
        <v>992</v>
      </c>
      <c r="BE37" s="849">
        <v>992</v>
      </c>
      <c r="BF37" s="849">
        <v>992</v>
      </c>
      <c r="BG37" s="849">
        <v>992</v>
      </c>
      <c r="BH37" s="849">
        <v>992</v>
      </c>
      <c r="BI37" s="849">
        <v>992</v>
      </c>
      <c r="BJ37" s="849">
        <v>992</v>
      </c>
      <c r="BK37" s="849">
        <v>992</v>
      </c>
      <c r="BL37" s="849">
        <v>992</v>
      </c>
      <c r="BM37" s="849">
        <v>992</v>
      </c>
      <c r="BN37" s="849">
        <v>992</v>
      </c>
      <c r="BO37" s="849">
        <v>992</v>
      </c>
      <c r="BP37" s="849">
        <v>992</v>
      </c>
      <c r="BQ37" s="849">
        <v>992</v>
      </c>
      <c r="BR37" s="849">
        <v>0</v>
      </c>
      <c r="BS37" s="849">
        <v>0</v>
      </c>
      <c r="BT37" s="849">
        <v>0</v>
      </c>
      <c r="BU37" s="849">
        <v>0</v>
      </c>
      <c r="BV37" s="849">
        <v>0</v>
      </c>
      <c r="BW37" s="849">
        <v>0</v>
      </c>
      <c r="BX37" s="849">
        <v>0</v>
      </c>
      <c r="BY37" s="849">
        <v>0</v>
      </c>
      <c r="BZ37" s="852">
        <v>0</v>
      </c>
      <c r="CA37" s="164"/>
    </row>
    <row r="38" spans="1:79" s="17" customFormat="1" ht="15.6">
      <c r="A38" s="17" t="s">
        <v>796</v>
      </c>
      <c r="B38" s="269">
        <v>15</v>
      </c>
      <c r="C38" s="848" t="s">
        <v>118</v>
      </c>
      <c r="D38" s="175"/>
      <c r="E38" s="175"/>
      <c r="F38" s="175"/>
      <c r="G38" s="175"/>
      <c r="H38" s="175"/>
      <c r="I38" s="175" t="s">
        <v>797</v>
      </c>
      <c r="J38" s="175"/>
      <c r="K38" s="175"/>
      <c r="L38" s="175"/>
      <c r="M38" s="175"/>
      <c r="N38" s="175"/>
      <c r="O38" s="175"/>
      <c r="P38" s="175"/>
      <c r="Q38" s="175"/>
      <c r="R38" s="175"/>
      <c r="S38" s="175"/>
      <c r="T38" s="175"/>
      <c r="U38" s="175"/>
      <c r="V38" s="175"/>
      <c r="W38" s="849">
        <v>66</v>
      </c>
      <c r="X38" s="849">
        <v>66</v>
      </c>
      <c r="Y38" s="849">
        <v>66</v>
      </c>
      <c r="Z38" s="849">
        <v>66</v>
      </c>
      <c r="AA38" s="849">
        <v>66</v>
      </c>
      <c r="AB38" s="849">
        <v>66</v>
      </c>
      <c r="AC38" s="849">
        <v>66</v>
      </c>
      <c r="AD38" s="849">
        <v>66</v>
      </c>
      <c r="AE38" s="849">
        <v>66</v>
      </c>
      <c r="AF38" s="849">
        <v>66</v>
      </c>
      <c r="AG38" s="849">
        <v>66</v>
      </c>
      <c r="AH38" s="849">
        <v>66</v>
      </c>
      <c r="AI38" s="849">
        <v>46</v>
      </c>
      <c r="AJ38" s="849">
        <v>0</v>
      </c>
      <c r="AK38" s="849">
        <v>0</v>
      </c>
      <c r="AL38" s="849">
        <v>0</v>
      </c>
      <c r="AM38" s="849">
        <v>0</v>
      </c>
      <c r="AN38" s="849">
        <v>0</v>
      </c>
      <c r="AO38" s="849">
        <v>0</v>
      </c>
      <c r="AP38" s="849">
        <v>0</v>
      </c>
      <c r="AQ38" s="849">
        <v>0</v>
      </c>
      <c r="AR38" s="849">
        <v>0</v>
      </c>
      <c r="AS38" s="849">
        <v>0</v>
      </c>
      <c r="AT38" s="849">
        <v>0</v>
      </c>
      <c r="AU38" s="849">
        <v>0</v>
      </c>
      <c r="AV38" s="175"/>
      <c r="AW38" s="175"/>
      <c r="AX38" s="175"/>
      <c r="AY38" s="175"/>
      <c r="AZ38" s="175"/>
      <c r="BA38" s="175"/>
      <c r="BB38" s="849">
        <v>311335</v>
      </c>
      <c r="BC38" s="849">
        <v>311335</v>
      </c>
      <c r="BD38" s="849">
        <v>311335</v>
      </c>
      <c r="BE38" s="849">
        <v>311335</v>
      </c>
      <c r="BF38" s="849">
        <v>311335</v>
      </c>
      <c r="BG38" s="849">
        <v>311335</v>
      </c>
      <c r="BH38" s="849">
        <v>311335</v>
      </c>
      <c r="BI38" s="849">
        <v>311335</v>
      </c>
      <c r="BJ38" s="849">
        <v>311335</v>
      </c>
      <c r="BK38" s="849">
        <v>311335</v>
      </c>
      <c r="BL38" s="849">
        <v>311335</v>
      </c>
      <c r="BM38" s="849">
        <v>311335</v>
      </c>
      <c r="BN38" s="849">
        <v>217934</v>
      </c>
      <c r="BO38" s="849">
        <v>0</v>
      </c>
      <c r="BP38" s="849">
        <v>0</v>
      </c>
      <c r="BQ38" s="849">
        <v>0</v>
      </c>
      <c r="BR38" s="849">
        <v>0</v>
      </c>
      <c r="BS38" s="849">
        <v>0</v>
      </c>
      <c r="BT38" s="849">
        <v>0</v>
      </c>
      <c r="BU38" s="849">
        <v>0</v>
      </c>
      <c r="BV38" s="849">
        <v>0</v>
      </c>
      <c r="BW38" s="849">
        <v>0</v>
      </c>
      <c r="BX38" s="849">
        <v>0</v>
      </c>
      <c r="BY38" s="849">
        <v>0</v>
      </c>
      <c r="BZ38" s="852">
        <v>0</v>
      </c>
      <c r="CA38" s="164"/>
    </row>
    <row r="39" spans="1:79" s="17" customFormat="1" ht="15.6">
      <c r="A39" s="17" t="s">
        <v>796</v>
      </c>
      <c r="B39" s="269">
        <v>16</v>
      </c>
      <c r="C39" s="848" t="s">
        <v>119</v>
      </c>
      <c r="D39" s="175"/>
      <c r="E39" s="175"/>
      <c r="F39" s="175"/>
      <c r="G39" s="175"/>
      <c r="H39" s="175"/>
      <c r="I39" s="175" t="s">
        <v>797</v>
      </c>
      <c r="J39" s="175"/>
      <c r="K39" s="175"/>
      <c r="L39" s="175"/>
      <c r="M39" s="175"/>
      <c r="N39" s="175"/>
      <c r="O39" s="175"/>
      <c r="P39" s="175"/>
      <c r="Q39" s="175"/>
      <c r="R39" s="175"/>
      <c r="S39" s="175"/>
      <c r="T39" s="175"/>
      <c r="U39" s="175"/>
      <c r="V39" s="175"/>
      <c r="W39" s="849">
        <v>1709</v>
      </c>
      <c r="X39" s="849">
        <v>1703</v>
      </c>
      <c r="Y39" s="849">
        <v>1703</v>
      </c>
      <c r="Z39" s="849">
        <v>1703</v>
      </c>
      <c r="AA39" s="849">
        <v>1696</v>
      </c>
      <c r="AB39" s="849">
        <v>1647</v>
      </c>
      <c r="AC39" s="849">
        <v>1647</v>
      </c>
      <c r="AD39" s="849">
        <v>1638</v>
      </c>
      <c r="AE39" s="849">
        <v>1485</v>
      </c>
      <c r="AF39" s="849">
        <v>1083</v>
      </c>
      <c r="AG39" s="849">
        <v>977</v>
      </c>
      <c r="AH39" s="849">
        <v>875</v>
      </c>
      <c r="AI39" s="849">
        <v>875</v>
      </c>
      <c r="AJ39" s="849">
        <v>875</v>
      </c>
      <c r="AK39" s="849">
        <v>601</v>
      </c>
      <c r="AL39" s="849">
        <v>17</v>
      </c>
      <c r="AM39" s="849">
        <v>17</v>
      </c>
      <c r="AN39" s="849">
        <v>17</v>
      </c>
      <c r="AO39" s="849">
        <v>17</v>
      </c>
      <c r="AP39" s="849">
        <v>0</v>
      </c>
      <c r="AQ39" s="849">
        <v>0</v>
      </c>
      <c r="AR39" s="849">
        <v>0</v>
      </c>
      <c r="AS39" s="849">
        <v>0</v>
      </c>
      <c r="AT39" s="849">
        <v>0</v>
      </c>
      <c r="AU39" s="849">
        <v>0</v>
      </c>
      <c r="AV39" s="175"/>
      <c r="AW39" s="175"/>
      <c r="AX39" s="175"/>
      <c r="AY39" s="175"/>
      <c r="AZ39" s="175"/>
      <c r="BA39" s="175"/>
      <c r="BB39" s="849">
        <v>12480157</v>
      </c>
      <c r="BC39" s="849">
        <v>12462081</v>
      </c>
      <c r="BD39" s="849">
        <v>12462081</v>
      </c>
      <c r="BE39" s="849">
        <v>12462081</v>
      </c>
      <c r="BF39" s="849">
        <v>12439930</v>
      </c>
      <c r="BG39" s="849">
        <v>12115408</v>
      </c>
      <c r="BH39" s="849">
        <v>12115408</v>
      </c>
      <c r="BI39" s="849">
        <v>12077367</v>
      </c>
      <c r="BJ39" s="849">
        <v>11049707</v>
      </c>
      <c r="BK39" s="849">
        <v>8335979</v>
      </c>
      <c r="BL39" s="849">
        <v>7910704</v>
      </c>
      <c r="BM39" s="849">
        <v>5661658</v>
      </c>
      <c r="BN39" s="849">
        <v>5661658</v>
      </c>
      <c r="BO39" s="849">
        <v>5661658</v>
      </c>
      <c r="BP39" s="849">
        <v>3889527</v>
      </c>
      <c r="BQ39" s="849">
        <v>15247</v>
      </c>
      <c r="BR39" s="849">
        <v>15247</v>
      </c>
      <c r="BS39" s="849">
        <v>15247</v>
      </c>
      <c r="BT39" s="849">
        <v>15247</v>
      </c>
      <c r="BU39" s="849">
        <v>0</v>
      </c>
      <c r="BV39" s="849">
        <v>0</v>
      </c>
      <c r="BW39" s="849">
        <v>0</v>
      </c>
      <c r="BX39" s="849">
        <v>0</v>
      </c>
      <c r="BY39" s="849">
        <v>0</v>
      </c>
      <c r="BZ39" s="852">
        <v>0</v>
      </c>
      <c r="CA39" s="164"/>
    </row>
    <row r="40" spans="1:79" s="17" customFormat="1" ht="15.6">
      <c r="A40" s="17" t="s">
        <v>796</v>
      </c>
      <c r="B40" s="269">
        <v>17</v>
      </c>
      <c r="C40" s="848" t="s">
        <v>95</v>
      </c>
      <c r="D40" s="175"/>
      <c r="E40" s="175"/>
      <c r="F40" s="175"/>
      <c r="G40" s="175"/>
      <c r="H40" s="175"/>
      <c r="I40" s="175" t="s">
        <v>797</v>
      </c>
      <c r="J40" s="175"/>
      <c r="K40" s="175"/>
      <c r="L40" s="175"/>
      <c r="M40" s="175"/>
      <c r="N40" s="175"/>
      <c r="O40" s="175"/>
      <c r="P40" s="175"/>
      <c r="Q40" s="175"/>
      <c r="R40" s="175"/>
      <c r="S40" s="175"/>
      <c r="T40" s="175"/>
      <c r="U40" s="175"/>
      <c r="V40" s="175"/>
      <c r="W40" s="849">
        <v>2</v>
      </c>
      <c r="X40" s="849">
        <v>2</v>
      </c>
      <c r="Y40" s="849">
        <v>2</v>
      </c>
      <c r="Z40" s="849">
        <v>2</v>
      </c>
      <c r="AA40" s="849">
        <v>2</v>
      </c>
      <c r="AB40" s="849">
        <v>2</v>
      </c>
      <c r="AC40" s="849">
        <v>2</v>
      </c>
      <c r="AD40" s="849">
        <v>2</v>
      </c>
      <c r="AE40" s="849">
        <v>2</v>
      </c>
      <c r="AF40" s="849">
        <v>3</v>
      </c>
      <c r="AG40" s="849">
        <v>3</v>
      </c>
      <c r="AH40" s="849">
        <v>3</v>
      </c>
      <c r="AI40" s="849">
        <v>3</v>
      </c>
      <c r="AJ40" s="849">
        <v>3</v>
      </c>
      <c r="AK40" s="849">
        <v>3</v>
      </c>
      <c r="AL40" s="849">
        <v>1</v>
      </c>
      <c r="AM40" s="849">
        <v>1</v>
      </c>
      <c r="AN40" s="849">
        <v>1</v>
      </c>
      <c r="AO40" s="849">
        <v>1</v>
      </c>
      <c r="AP40" s="849">
        <v>0</v>
      </c>
      <c r="AQ40" s="849">
        <v>0</v>
      </c>
      <c r="AR40" s="849">
        <v>0</v>
      </c>
      <c r="AS40" s="849">
        <v>0</v>
      </c>
      <c r="AT40" s="849">
        <v>0</v>
      </c>
      <c r="AU40" s="849">
        <v>0</v>
      </c>
      <c r="AV40" s="175"/>
      <c r="AW40" s="175"/>
      <c r="AX40" s="175"/>
      <c r="AY40" s="175"/>
      <c r="AZ40" s="175"/>
      <c r="BA40" s="175"/>
      <c r="BB40" s="849">
        <v>45730</v>
      </c>
      <c r="BC40" s="849">
        <v>45730</v>
      </c>
      <c r="BD40" s="849">
        <v>45730</v>
      </c>
      <c r="BE40" s="849">
        <v>45730</v>
      </c>
      <c r="BF40" s="849">
        <v>45730</v>
      </c>
      <c r="BG40" s="849">
        <v>45730</v>
      </c>
      <c r="BH40" s="849">
        <v>45726</v>
      </c>
      <c r="BI40" s="849">
        <v>45726</v>
      </c>
      <c r="BJ40" s="849">
        <v>45726</v>
      </c>
      <c r="BK40" s="849">
        <v>43100</v>
      </c>
      <c r="BL40" s="849">
        <v>42882</v>
      </c>
      <c r="BM40" s="849">
        <v>42882</v>
      </c>
      <c r="BN40" s="849">
        <v>42736</v>
      </c>
      <c r="BO40" s="849">
        <v>42736</v>
      </c>
      <c r="BP40" s="849">
        <v>42733</v>
      </c>
      <c r="BQ40" s="849">
        <v>14093</v>
      </c>
      <c r="BR40" s="849">
        <v>14093</v>
      </c>
      <c r="BS40" s="849">
        <v>14093</v>
      </c>
      <c r="BT40" s="849">
        <v>14093</v>
      </c>
      <c r="BU40" s="849">
        <v>0</v>
      </c>
      <c r="BV40" s="849">
        <v>0</v>
      </c>
      <c r="BW40" s="849">
        <v>0</v>
      </c>
      <c r="BX40" s="849">
        <v>0</v>
      </c>
      <c r="BY40" s="849">
        <v>0</v>
      </c>
      <c r="BZ40" s="852">
        <v>0</v>
      </c>
      <c r="CA40" s="164"/>
    </row>
    <row r="41" spans="1:79" s="17" customFormat="1" ht="15.6">
      <c r="A41" s="17" t="s">
        <v>796</v>
      </c>
      <c r="B41" s="269">
        <v>18</v>
      </c>
      <c r="C41" s="848" t="s">
        <v>699</v>
      </c>
      <c r="D41" s="175"/>
      <c r="E41" s="175"/>
      <c r="F41" s="175"/>
      <c r="G41" s="175"/>
      <c r="H41" s="175"/>
      <c r="I41" s="175" t="s">
        <v>797</v>
      </c>
      <c r="J41" s="175"/>
      <c r="K41" s="175"/>
      <c r="L41" s="175"/>
      <c r="M41" s="175"/>
      <c r="N41" s="175"/>
      <c r="O41" s="175"/>
      <c r="P41" s="175"/>
      <c r="Q41" s="175"/>
      <c r="R41" s="175"/>
      <c r="S41" s="175"/>
      <c r="T41" s="175"/>
      <c r="U41" s="175"/>
      <c r="V41" s="175"/>
      <c r="W41" s="849">
        <v>22</v>
      </c>
      <c r="X41" s="849">
        <v>22</v>
      </c>
      <c r="Y41" s="849">
        <v>22</v>
      </c>
      <c r="Z41" s="849">
        <v>22</v>
      </c>
      <c r="AA41" s="849">
        <v>22</v>
      </c>
      <c r="AB41" s="849">
        <v>22</v>
      </c>
      <c r="AC41" s="849">
        <v>22</v>
      </c>
      <c r="AD41" s="849">
        <v>22</v>
      </c>
      <c r="AE41" s="849">
        <v>22</v>
      </c>
      <c r="AF41" s="849">
        <v>22</v>
      </c>
      <c r="AG41" s="849">
        <v>22</v>
      </c>
      <c r="AH41" s="849">
        <v>22</v>
      </c>
      <c r="AI41" s="849">
        <v>22</v>
      </c>
      <c r="AJ41" s="849">
        <v>22</v>
      </c>
      <c r="AK41" s="849">
        <v>22</v>
      </c>
      <c r="AL41" s="849">
        <v>22</v>
      </c>
      <c r="AM41" s="849">
        <v>22</v>
      </c>
      <c r="AN41" s="849">
        <v>21</v>
      </c>
      <c r="AO41" s="849">
        <v>0</v>
      </c>
      <c r="AP41" s="849">
        <v>0</v>
      </c>
      <c r="AQ41" s="849">
        <v>0</v>
      </c>
      <c r="AR41" s="849">
        <v>0</v>
      </c>
      <c r="AS41" s="849">
        <v>0</v>
      </c>
      <c r="AT41" s="849">
        <v>0</v>
      </c>
      <c r="AU41" s="849">
        <v>0</v>
      </c>
      <c r="AV41" s="175"/>
      <c r="AW41" s="175"/>
      <c r="AX41" s="175"/>
      <c r="AY41" s="175"/>
      <c r="AZ41" s="175"/>
      <c r="BA41" s="175"/>
      <c r="BB41" s="849">
        <v>43375</v>
      </c>
      <c r="BC41" s="849">
        <v>43375</v>
      </c>
      <c r="BD41" s="849">
        <v>43375</v>
      </c>
      <c r="BE41" s="849">
        <v>43375</v>
      </c>
      <c r="BF41" s="849">
        <v>43375</v>
      </c>
      <c r="BG41" s="849">
        <v>43375</v>
      </c>
      <c r="BH41" s="849">
        <v>43375</v>
      </c>
      <c r="BI41" s="849">
        <v>43375</v>
      </c>
      <c r="BJ41" s="849">
        <v>43375</v>
      </c>
      <c r="BK41" s="849">
        <v>43375</v>
      </c>
      <c r="BL41" s="849">
        <v>43375</v>
      </c>
      <c r="BM41" s="849">
        <v>43375</v>
      </c>
      <c r="BN41" s="849">
        <v>43375</v>
      </c>
      <c r="BO41" s="849">
        <v>43375</v>
      </c>
      <c r="BP41" s="849">
        <v>43375</v>
      </c>
      <c r="BQ41" s="849">
        <v>43375</v>
      </c>
      <c r="BR41" s="849">
        <v>43375</v>
      </c>
      <c r="BS41" s="849">
        <v>42044</v>
      </c>
      <c r="BT41" s="849">
        <v>0</v>
      </c>
      <c r="BU41" s="849">
        <v>0</v>
      </c>
      <c r="BV41" s="849">
        <v>0</v>
      </c>
      <c r="BW41" s="849">
        <v>0</v>
      </c>
      <c r="BX41" s="849">
        <v>0</v>
      </c>
      <c r="BY41" s="849">
        <v>0</v>
      </c>
      <c r="BZ41" s="852">
        <v>0</v>
      </c>
      <c r="CA41" s="164"/>
    </row>
    <row r="42" spans="1:79" s="17" customFormat="1" ht="15.6">
      <c r="A42" s="17" t="s">
        <v>796</v>
      </c>
      <c r="B42" s="269">
        <v>19</v>
      </c>
      <c r="C42" s="848" t="s">
        <v>99</v>
      </c>
      <c r="D42" s="175"/>
      <c r="E42" s="175"/>
      <c r="F42" s="175"/>
      <c r="G42" s="175"/>
      <c r="H42" s="175"/>
      <c r="I42" s="175" t="s">
        <v>797</v>
      </c>
      <c r="J42" s="175"/>
      <c r="K42" s="175"/>
      <c r="L42" s="175"/>
      <c r="M42" s="175"/>
      <c r="N42" s="175"/>
      <c r="O42" s="175"/>
      <c r="P42" s="175"/>
      <c r="Q42" s="175"/>
      <c r="R42" s="175"/>
      <c r="S42" s="175"/>
      <c r="T42" s="175"/>
      <c r="U42" s="175"/>
      <c r="V42" s="175"/>
      <c r="W42" s="849">
        <v>42</v>
      </c>
      <c r="X42" s="849">
        <v>42</v>
      </c>
      <c r="Y42" s="849">
        <v>42</v>
      </c>
      <c r="Z42" s="849">
        <v>42</v>
      </c>
      <c r="AA42" s="849">
        <v>42</v>
      </c>
      <c r="AB42" s="849">
        <v>42</v>
      </c>
      <c r="AC42" s="849">
        <v>42</v>
      </c>
      <c r="AD42" s="849">
        <v>42</v>
      </c>
      <c r="AE42" s="849">
        <v>42</v>
      </c>
      <c r="AF42" s="849">
        <v>42</v>
      </c>
      <c r="AG42" s="849">
        <v>42</v>
      </c>
      <c r="AH42" s="849">
        <v>42</v>
      </c>
      <c r="AI42" s="849">
        <v>42</v>
      </c>
      <c r="AJ42" s="849">
        <v>42</v>
      </c>
      <c r="AK42" s="849">
        <v>42</v>
      </c>
      <c r="AL42" s="849">
        <v>19</v>
      </c>
      <c r="AM42" s="849">
        <v>19</v>
      </c>
      <c r="AN42" s="849">
        <v>19</v>
      </c>
      <c r="AO42" s="849">
        <v>19</v>
      </c>
      <c r="AP42" s="849">
        <v>19</v>
      </c>
      <c r="AQ42" s="849">
        <v>19</v>
      </c>
      <c r="AR42" s="849">
        <v>19</v>
      </c>
      <c r="AS42" s="849">
        <v>0</v>
      </c>
      <c r="AT42" s="849">
        <v>0</v>
      </c>
      <c r="AU42" s="849">
        <v>0</v>
      </c>
      <c r="AV42" s="175"/>
      <c r="AW42" s="175"/>
      <c r="AX42" s="175"/>
      <c r="AY42" s="175"/>
      <c r="AZ42" s="175"/>
      <c r="BA42" s="175"/>
      <c r="BB42" s="849">
        <v>805682</v>
      </c>
      <c r="BC42" s="849">
        <v>805682</v>
      </c>
      <c r="BD42" s="849">
        <v>805682</v>
      </c>
      <c r="BE42" s="849">
        <v>805682</v>
      </c>
      <c r="BF42" s="849">
        <v>805682</v>
      </c>
      <c r="BG42" s="849">
        <v>805682</v>
      </c>
      <c r="BH42" s="849">
        <v>805682</v>
      </c>
      <c r="BI42" s="849">
        <v>805682</v>
      </c>
      <c r="BJ42" s="849">
        <v>805682</v>
      </c>
      <c r="BK42" s="849">
        <v>804215</v>
      </c>
      <c r="BL42" s="849">
        <v>804215</v>
      </c>
      <c r="BM42" s="849">
        <v>804215</v>
      </c>
      <c r="BN42" s="849">
        <v>804215</v>
      </c>
      <c r="BO42" s="849">
        <v>804215</v>
      </c>
      <c r="BP42" s="849">
        <v>804215</v>
      </c>
      <c r="BQ42" s="849">
        <v>404575</v>
      </c>
      <c r="BR42" s="849">
        <v>404575</v>
      </c>
      <c r="BS42" s="849">
        <v>404575</v>
      </c>
      <c r="BT42" s="849">
        <v>404575</v>
      </c>
      <c r="BU42" s="849">
        <v>404559</v>
      </c>
      <c r="BV42" s="849">
        <v>404559</v>
      </c>
      <c r="BW42" s="849">
        <v>404559</v>
      </c>
      <c r="BX42" s="849">
        <v>0</v>
      </c>
      <c r="BY42" s="849">
        <v>0</v>
      </c>
      <c r="BZ42" s="852">
        <v>0</v>
      </c>
      <c r="CA42" s="164"/>
    </row>
    <row r="43" spans="1:79" s="17" customFormat="1" ht="15.6">
      <c r="A43" s="17" t="s">
        <v>796</v>
      </c>
      <c r="B43" s="269">
        <v>20</v>
      </c>
      <c r="C43" s="848" t="s">
        <v>100</v>
      </c>
      <c r="D43" s="175"/>
      <c r="E43" s="175"/>
      <c r="F43" s="175"/>
      <c r="G43" s="175"/>
      <c r="H43" s="175"/>
      <c r="I43" s="175" t="s">
        <v>797</v>
      </c>
      <c r="J43" s="175"/>
      <c r="K43" s="175"/>
      <c r="L43" s="175"/>
      <c r="M43" s="175"/>
      <c r="N43" s="175"/>
      <c r="O43" s="175"/>
      <c r="P43" s="175"/>
      <c r="Q43" s="175"/>
      <c r="R43" s="175"/>
      <c r="S43" s="175"/>
      <c r="T43" s="175"/>
      <c r="U43" s="175"/>
      <c r="V43" s="175"/>
      <c r="W43" s="849">
        <v>411</v>
      </c>
      <c r="X43" s="849">
        <v>411</v>
      </c>
      <c r="Y43" s="849">
        <v>411</v>
      </c>
      <c r="Z43" s="849">
        <v>643</v>
      </c>
      <c r="AA43" s="849">
        <v>643</v>
      </c>
      <c r="AB43" s="849">
        <v>643</v>
      </c>
      <c r="AC43" s="849">
        <v>643</v>
      </c>
      <c r="AD43" s="849">
        <v>643</v>
      </c>
      <c r="AE43" s="849">
        <v>643</v>
      </c>
      <c r="AF43" s="849">
        <v>643</v>
      </c>
      <c r="AG43" s="849">
        <v>643</v>
      </c>
      <c r="AH43" s="849">
        <v>643</v>
      </c>
      <c r="AI43" s="849">
        <v>450</v>
      </c>
      <c r="AJ43" s="849">
        <v>0</v>
      </c>
      <c r="AK43" s="849">
        <v>0</v>
      </c>
      <c r="AL43" s="849">
        <v>0</v>
      </c>
      <c r="AM43" s="849">
        <v>0</v>
      </c>
      <c r="AN43" s="849">
        <v>0</v>
      </c>
      <c r="AO43" s="849">
        <v>0</v>
      </c>
      <c r="AP43" s="849">
        <v>0</v>
      </c>
      <c r="AQ43" s="849">
        <v>0</v>
      </c>
      <c r="AR43" s="849">
        <v>0</v>
      </c>
      <c r="AS43" s="849">
        <v>0</v>
      </c>
      <c r="AT43" s="849">
        <v>0</v>
      </c>
      <c r="AU43" s="849">
        <v>0</v>
      </c>
      <c r="AV43" s="175"/>
      <c r="AW43" s="175"/>
      <c r="AX43" s="175"/>
      <c r="AY43" s="175"/>
      <c r="AZ43" s="175"/>
      <c r="BA43" s="175"/>
      <c r="BB43" s="849">
        <v>1926895</v>
      </c>
      <c r="BC43" s="849">
        <v>1926895</v>
      </c>
      <c r="BD43" s="849">
        <v>1926895</v>
      </c>
      <c r="BE43" s="849">
        <v>2802011</v>
      </c>
      <c r="BF43" s="849">
        <v>2802011</v>
      </c>
      <c r="BG43" s="849">
        <v>2802011</v>
      </c>
      <c r="BH43" s="849">
        <v>2802011</v>
      </c>
      <c r="BI43" s="849">
        <v>2802011</v>
      </c>
      <c r="BJ43" s="849">
        <v>2802011</v>
      </c>
      <c r="BK43" s="849">
        <v>2802011</v>
      </c>
      <c r="BL43" s="849">
        <v>2802011</v>
      </c>
      <c r="BM43" s="849">
        <v>2802011</v>
      </c>
      <c r="BN43" s="849">
        <v>1961408</v>
      </c>
      <c r="BO43" s="849">
        <v>0</v>
      </c>
      <c r="BP43" s="849">
        <v>0</v>
      </c>
      <c r="BQ43" s="849">
        <v>0</v>
      </c>
      <c r="BR43" s="849">
        <v>0</v>
      </c>
      <c r="BS43" s="849">
        <v>0</v>
      </c>
      <c r="BT43" s="849">
        <v>0</v>
      </c>
      <c r="BU43" s="849">
        <v>0</v>
      </c>
      <c r="BV43" s="849">
        <v>0</v>
      </c>
      <c r="BW43" s="849">
        <v>0</v>
      </c>
      <c r="BX43" s="849">
        <v>0</v>
      </c>
      <c r="BY43" s="849">
        <v>0</v>
      </c>
      <c r="BZ43" s="852">
        <v>0</v>
      </c>
      <c r="CA43" s="164"/>
    </row>
    <row r="44" spans="1:79" s="17" customFormat="1" ht="15.6">
      <c r="A44" s="17" t="s">
        <v>796</v>
      </c>
      <c r="B44" s="269">
        <v>21</v>
      </c>
      <c r="C44" s="848" t="s">
        <v>101</v>
      </c>
      <c r="D44" s="175"/>
      <c r="E44" s="175"/>
      <c r="F44" s="175"/>
      <c r="G44" s="175"/>
      <c r="H44" s="175"/>
      <c r="I44" s="175" t="s">
        <v>797</v>
      </c>
      <c r="J44" s="175"/>
      <c r="K44" s="175"/>
      <c r="L44" s="175"/>
      <c r="M44" s="175"/>
      <c r="N44" s="175"/>
      <c r="O44" s="175"/>
      <c r="P44" s="175"/>
      <c r="Q44" s="175"/>
      <c r="R44" s="175"/>
      <c r="S44" s="175"/>
      <c r="T44" s="175"/>
      <c r="U44" s="175"/>
      <c r="V44" s="175"/>
      <c r="W44" s="849">
        <v>399</v>
      </c>
      <c r="X44" s="849">
        <v>399</v>
      </c>
      <c r="Y44" s="849">
        <v>399</v>
      </c>
      <c r="Z44" s="849">
        <v>399</v>
      </c>
      <c r="AA44" s="849">
        <v>399</v>
      </c>
      <c r="AB44" s="849">
        <v>390</v>
      </c>
      <c r="AC44" s="849">
        <v>390</v>
      </c>
      <c r="AD44" s="849">
        <v>323</v>
      </c>
      <c r="AE44" s="849">
        <v>286</v>
      </c>
      <c r="AF44" s="849">
        <v>216</v>
      </c>
      <c r="AG44" s="849">
        <v>172</v>
      </c>
      <c r="AH44" s="849">
        <v>112</v>
      </c>
      <c r="AI44" s="849">
        <v>112</v>
      </c>
      <c r="AJ44" s="849">
        <v>112</v>
      </c>
      <c r="AK44" s="849">
        <v>93</v>
      </c>
      <c r="AL44" s="849">
        <v>32</v>
      </c>
      <c r="AM44" s="849">
        <v>32</v>
      </c>
      <c r="AN44" s="849">
        <v>32</v>
      </c>
      <c r="AO44" s="849">
        <v>32</v>
      </c>
      <c r="AP44" s="849">
        <v>0</v>
      </c>
      <c r="AQ44" s="849">
        <v>0</v>
      </c>
      <c r="AR44" s="849">
        <v>0</v>
      </c>
      <c r="AS44" s="849">
        <v>0</v>
      </c>
      <c r="AT44" s="849">
        <v>0</v>
      </c>
      <c r="AU44" s="849">
        <v>0</v>
      </c>
      <c r="AV44" s="175"/>
      <c r="AW44" s="175"/>
      <c r="AX44" s="175"/>
      <c r="AY44" s="175"/>
      <c r="AZ44" s="175"/>
      <c r="BA44" s="175"/>
      <c r="BB44" s="849">
        <v>2316888</v>
      </c>
      <c r="BC44" s="849">
        <v>2316888</v>
      </c>
      <c r="BD44" s="849">
        <v>2316888</v>
      </c>
      <c r="BE44" s="849">
        <v>2316888</v>
      </c>
      <c r="BF44" s="849">
        <v>2316888</v>
      </c>
      <c r="BG44" s="849">
        <v>2268118</v>
      </c>
      <c r="BH44" s="849">
        <v>2268118</v>
      </c>
      <c r="BI44" s="849">
        <v>2029093</v>
      </c>
      <c r="BJ44" s="849">
        <v>1764160</v>
      </c>
      <c r="BK44" s="849">
        <v>1408213</v>
      </c>
      <c r="BL44" s="849">
        <v>1203506</v>
      </c>
      <c r="BM44" s="849">
        <v>424820</v>
      </c>
      <c r="BN44" s="849">
        <v>424820</v>
      </c>
      <c r="BO44" s="849">
        <v>424820</v>
      </c>
      <c r="BP44" s="849">
        <v>338510</v>
      </c>
      <c r="BQ44" s="849">
        <v>39199</v>
      </c>
      <c r="BR44" s="849">
        <v>39199</v>
      </c>
      <c r="BS44" s="849">
        <v>39199</v>
      </c>
      <c r="BT44" s="849">
        <v>39199</v>
      </c>
      <c r="BU44" s="849">
        <v>0</v>
      </c>
      <c r="BV44" s="849">
        <v>0</v>
      </c>
      <c r="BW44" s="849">
        <v>0</v>
      </c>
      <c r="BX44" s="849">
        <v>0</v>
      </c>
      <c r="BY44" s="849">
        <v>0</v>
      </c>
      <c r="BZ44" s="852">
        <v>0</v>
      </c>
      <c r="CA44" s="164"/>
    </row>
    <row r="45" spans="1:79" s="17" customFormat="1" ht="15.6">
      <c r="A45" s="17" t="s">
        <v>796</v>
      </c>
      <c r="B45" s="269">
        <v>22</v>
      </c>
      <c r="C45" s="848" t="s">
        <v>103</v>
      </c>
      <c r="D45" s="175"/>
      <c r="E45" s="175"/>
      <c r="F45" s="175"/>
      <c r="G45" s="175"/>
      <c r="H45" s="175"/>
      <c r="I45" s="175" t="s">
        <v>797</v>
      </c>
      <c r="J45" s="175"/>
      <c r="K45" s="175"/>
      <c r="L45" s="175"/>
      <c r="M45" s="175"/>
      <c r="N45" s="175"/>
      <c r="O45" s="175"/>
      <c r="P45" s="175"/>
      <c r="Q45" s="175"/>
      <c r="R45" s="175"/>
      <c r="S45" s="175"/>
      <c r="T45" s="175"/>
      <c r="U45" s="175"/>
      <c r="V45" s="175"/>
      <c r="W45" s="849">
        <v>186</v>
      </c>
      <c r="X45" s="849">
        <v>186</v>
      </c>
      <c r="Y45" s="849">
        <v>186</v>
      </c>
      <c r="Z45" s="849">
        <v>186</v>
      </c>
      <c r="AA45" s="849">
        <v>186</v>
      </c>
      <c r="AB45" s="849">
        <v>186</v>
      </c>
      <c r="AC45" s="849">
        <v>186</v>
      </c>
      <c r="AD45" s="849">
        <v>186</v>
      </c>
      <c r="AE45" s="849">
        <v>186</v>
      </c>
      <c r="AF45" s="849">
        <v>186</v>
      </c>
      <c r="AG45" s="849">
        <v>186</v>
      </c>
      <c r="AH45" s="849">
        <v>186</v>
      </c>
      <c r="AI45" s="849">
        <v>186</v>
      </c>
      <c r="AJ45" s="849">
        <v>186</v>
      </c>
      <c r="AK45" s="849">
        <v>186</v>
      </c>
      <c r="AL45" s="849">
        <v>186</v>
      </c>
      <c r="AM45" s="849">
        <v>186</v>
      </c>
      <c r="AN45" s="849">
        <v>186</v>
      </c>
      <c r="AO45" s="849">
        <v>186</v>
      </c>
      <c r="AP45" s="849">
        <v>186</v>
      </c>
      <c r="AQ45" s="849">
        <v>186</v>
      </c>
      <c r="AR45" s="849">
        <v>186</v>
      </c>
      <c r="AS45" s="849">
        <v>186</v>
      </c>
      <c r="AT45" s="849">
        <v>186</v>
      </c>
      <c r="AU45" s="849">
        <v>186</v>
      </c>
      <c r="AV45" s="175"/>
      <c r="AW45" s="175"/>
      <c r="AX45" s="175"/>
      <c r="AY45" s="175"/>
      <c r="AZ45" s="175"/>
      <c r="BA45" s="175"/>
      <c r="BB45" s="849">
        <v>903373</v>
      </c>
      <c r="BC45" s="849">
        <v>903373</v>
      </c>
      <c r="BD45" s="849">
        <v>903373</v>
      </c>
      <c r="BE45" s="849">
        <v>903373</v>
      </c>
      <c r="BF45" s="849">
        <v>903373</v>
      </c>
      <c r="BG45" s="849">
        <v>903373</v>
      </c>
      <c r="BH45" s="849">
        <v>903373</v>
      </c>
      <c r="BI45" s="849">
        <v>903373</v>
      </c>
      <c r="BJ45" s="849">
        <v>903373</v>
      </c>
      <c r="BK45" s="849">
        <v>903373</v>
      </c>
      <c r="BL45" s="849">
        <v>903373</v>
      </c>
      <c r="BM45" s="849">
        <v>903373</v>
      </c>
      <c r="BN45" s="849">
        <v>903373</v>
      </c>
      <c r="BO45" s="849">
        <v>391981</v>
      </c>
      <c r="BP45" s="849">
        <v>0</v>
      </c>
      <c r="BQ45" s="849">
        <v>0</v>
      </c>
      <c r="BR45" s="849">
        <v>0</v>
      </c>
      <c r="BS45" s="849">
        <v>0</v>
      </c>
      <c r="BT45" s="849">
        <v>0</v>
      </c>
      <c r="BU45" s="849">
        <v>0</v>
      </c>
      <c r="BV45" s="849">
        <v>0</v>
      </c>
      <c r="BW45" s="849">
        <v>0</v>
      </c>
      <c r="BX45" s="849">
        <v>0</v>
      </c>
      <c r="BY45" s="849">
        <v>0</v>
      </c>
      <c r="BZ45" s="852">
        <v>0</v>
      </c>
      <c r="CA45" s="164"/>
    </row>
    <row r="46" spans="1:79" s="17" customFormat="1" ht="15.6">
      <c r="B46" s="269">
        <v>23</v>
      </c>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5"/>
      <c r="BR46" s="175"/>
      <c r="BS46" s="175"/>
      <c r="BT46" s="175"/>
      <c r="BU46" s="175"/>
      <c r="BV46" s="175"/>
      <c r="BW46" s="175"/>
      <c r="BX46" s="175"/>
      <c r="BY46" s="175"/>
      <c r="BZ46" s="271"/>
      <c r="CA46" s="164"/>
    </row>
    <row r="47" spans="1:79" s="17" customFormat="1" ht="15.6">
      <c r="B47" s="269">
        <v>24</v>
      </c>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c r="BZ47" s="271"/>
      <c r="CA47" s="164"/>
    </row>
    <row r="48" spans="1:79" s="17" customFormat="1" ht="15.6">
      <c r="B48" s="269">
        <v>25</v>
      </c>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271"/>
      <c r="CA48" s="164"/>
    </row>
    <row r="49" spans="2:79" s="17" customFormat="1" ht="15.6">
      <c r="B49" s="270" t="s">
        <v>494</v>
      </c>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3"/>
      <c r="BR49" s="273"/>
      <c r="BS49" s="273"/>
      <c r="BT49" s="273"/>
      <c r="BU49" s="273"/>
      <c r="BV49" s="273"/>
      <c r="BW49" s="273"/>
      <c r="BX49" s="273"/>
      <c r="BY49" s="273"/>
      <c r="BZ49" s="274"/>
      <c r="CA49" s="164"/>
    </row>
  </sheetData>
  <mergeCells count="1">
    <mergeCell ref="B22:B23"/>
  </mergeCells>
  <hyperlinks>
    <hyperlink ref="G18" location="Table_5_b.__2016_Lost_Revenues_Work_Form" display="Go to Tab 5."/>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ED97"/>
  <sheetViews>
    <sheetView zoomScale="55" zoomScaleNormal="55" workbookViewId="0">
      <selection activeCell="P81" sqref="P81"/>
    </sheetView>
  </sheetViews>
  <sheetFormatPr defaultColWidth="9.109375" defaultRowHeight="14.4" outlineLevelCol="1"/>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22" width="9.109375" style="12"/>
    <col min="23" max="23" width="12.44140625" style="12" customWidth="1"/>
    <col min="24" max="24" width="11.88671875" style="12" customWidth="1"/>
    <col min="25" max="25" width="10.5546875" style="12" customWidth="1"/>
    <col min="26" max="53" width="9.109375" style="12"/>
    <col min="54" max="54" width="15.5546875" style="12" customWidth="1"/>
    <col min="55" max="55" width="17.6640625" style="12" customWidth="1"/>
    <col min="56" max="56" width="15" style="12" customWidth="1"/>
    <col min="57" max="78" width="9.109375" style="12"/>
    <col min="79" max="79" width="9.109375" style="16"/>
    <col min="80" max="83" width="9.109375" style="12"/>
    <col min="84" max="84" width="62.33203125" style="12" customWidth="1"/>
    <col min="85" max="86" width="11.33203125" style="12" customWidth="1" outlineLevel="1"/>
    <col min="87" max="87" width="12.44140625" style="12" customWidth="1" outlineLevel="1"/>
    <col min="88" max="88" width="9.44140625" style="12" customWidth="1" outlineLevel="1"/>
    <col min="89" max="89" width="9.33203125" style="12" customWidth="1" outlineLevel="1"/>
    <col min="90" max="91" width="9.109375" style="12" customWidth="1" outlineLevel="1"/>
    <col min="92" max="92" width="9.109375" style="12"/>
    <col min="93" max="93" width="17" style="12" bestFit="1" customWidth="1"/>
    <col min="94" max="94" width="15.6640625" style="12" bestFit="1" customWidth="1"/>
    <col min="95" max="95" width="17" style="12" bestFit="1" customWidth="1"/>
    <col min="96" max="96" width="13.6640625" style="12" bestFit="1" customWidth="1"/>
    <col min="97" max="97" width="9.33203125" style="12" hidden="1" customWidth="1" outlineLevel="1"/>
    <col min="98" max="99" width="9.109375" style="12" hidden="1" customWidth="1" outlineLevel="1"/>
    <col min="100" max="100" width="9.109375" style="12" collapsed="1"/>
    <col min="101" max="102" width="9.109375" style="12"/>
    <col min="103" max="103" width="44.109375" style="12" customWidth="1"/>
    <col min="104" max="104" width="13" style="12" customWidth="1" outlineLevel="1"/>
    <col min="105" max="105" width="14" style="12" customWidth="1" outlineLevel="1"/>
    <col min="106" max="106" width="13" style="12" customWidth="1" outlineLevel="1"/>
    <col min="107" max="107" width="11.88671875" style="12" customWidth="1" outlineLevel="1"/>
    <col min="108" max="109" width="9.109375" style="12" customWidth="1" outlineLevel="1"/>
    <col min="110" max="110" width="12" style="12" customWidth="1" outlineLevel="1"/>
    <col min="111" max="111" width="13.6640625" style="12" bestFit="1" customWidth="1"/>
    <col min="112" max="112" width="11.33203125" style="12" customWidth="1"/>
    <col min="113" max="115" width="9.109375" style="12"/>
    <col min="116" max="118" width="9.109375" style="12" customWidth="1" outlineLevel="1"/>
    <col min="119" max="16384" width="9.109375" style="12"/>
  </cols>
  <sheetData>
    <row r="14" spans="2:79" ht="15" thickBot="1">
      <c r="CA14" s="12"/>
    </row>
    <row r="15" spans="2:79" s="9" customFormat="1" ht="28.5" customHeight="1" thickBot="1">
      <c r="B15" s="119" t="s">
        <v>172</v>
      </c>
      <c r="C15" s="127" t="s">
        <v>176</v>
      </c>
      <c r="D15" s="127"/>
      <c r="E15" s="17"/>
      <c r="F15" s="17"/>
      <c r="G15" s="188"/>
      <c r="H15" s="189"/>
      <c r="I15" s="190"/>
      <c r="J15" s="190"/>
      <c r="K15" s="190"/>
      <c r="L15" s="190"/>
      <c r="M15" s="190"/>
      <c r="N15" s="188"/>
      <c r="O15" s="188"/>
      <c r="P15" s="188"/>
      <c r="Q15" s="188"/>
      <c r="R15" s="188"/>
      <c r="S15" s="188"/>
      <c r="T15" s="188"/>
      <c r="U15" s="188"/>
      <c r="V15" s="188"/>
      <c r="W15" s="191"/>
    </row>
    <row r="16" spans="2:79" ht="27" customHeight="1" thickBot="1">
      <c r="B16" s="91"/>
      <c r="C16" s="641" t="s">
        <v>612</v>
      </c>
      <c r="D16" s="636"/>
      <c r="E16" s="17"/>
      <c r="CA16" s="12"/>
    </row>
    <row r="17" spans="2:134" ht="13.5" customHeight="1">
      <c r="D17" s="91"/>
    </row>
    <row r="18" spans="2:134" ht="21.75" customHeight="1">
      <c r="B18" s="193" t="s">
        <v>572</v>
      </c>
      <c r="D18" s="91"/>
      <c r="G18" s="612" t="s">
        <v>591</v>
      </c>
    </row>
    <row r="19" spans="2:134" ht="21.75" customHeight="1">
      <c r="B19" s="646" t="s">
        <v>534</v>
      </c>
      <c r="C19" s="636"/>
      <c r="D19" s="636"/>
      <c r="E19" s="636"/>
      <c r="F19" s="636"/>
      <c r="G19" s="636"/>
      <c r="H19" s="636"/>
      <c r="I19" s="636"/>
      <c r="J19" s="636"/>
      <c r="K19" s="636"/>
      <c r="L19" s="636"/>
      <c r="M19" s="636"/>
      <c r="N19" s="636"/>
      <c r="O19" s="636"/>
      <c r="P19" s="636"/>
    </row>
    <row r="20" spans="2:134" ht="21.75" customHeight="1">
      <c r="B20" s="646" t="s">
        <v>535</v>
      </c>
      <c r="C20" s="636"/>
      <c r="D20" s="636"/>
      <c r="E20" s="636"/>
      <c r="F20" s="636"/>
      <c r="G20" s="636"/>
      <c r="H20" s="636"/>
      <c r="I20" s="636"/>
      <c r="J20" s="636"/>
      <c r="K20" s="636"/>
      <c r="L20" s="636"/>
      <c r="M20" s="636"/>
      <c r="N20" s="636"/>
      <c r="O20" s="636"/>
      <c r="P20" s="636"/>
    </row>
    <row r="21" spans="2:134" ht="15.6">
      <c r="B21" s="91"/>
    </row>
    <row r="22" spans="2:134" s="266" customFormat="1" ht="88.5" customHeight="1">
      <c r="B22" s="956" t="s">
        <v>479</v>
      </c>
      <c r="C22" s="260" t="s">
        <v>480</v>
      </c>
      <c r="D22" s="260" t="s">
        <v>213</v>
      </c>
      <c r="E22" s="260" t="s">
        <v>481</v>
      </c>
      <c r="F22" s="260" t="s">
        <v>210</v>
      </c>
      <c r="G22" s="260" t="s">
        <v>482</v>
      </c>
      <c r="H22" s="260" t="s">
        <v>483</v>
      </c>
      <c r="I22" s="260" t="s">
        <v>484</v>
      </c>
      <c r="J22" s="260" t="s">
        <v>485</v>
      </c>
      <c r="K22" s="260" t="s">
        <v>486</v>
      </c>
      <c r="L22" s="260" t="s">
        <v>487</v>
      </c>
      <c r="M22" s="260" t="s">
        <v>488</v>
      </c>
      <c r="N22" s="260" t="s">
        <v>489</v>
      </c>
      <c r="O22" s="260" t="s">
        <v>490</v>
      </c>
      <c r="P22" s="260" t="s">
        <v>491</v>
      </c>
      <c r="Q22" s="261"/>
      <c r="R22" s="262" t="s">
        <v>492</v>
      </c>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4"/>
      <c r="AV22" s="261"/>
      <c r="AW22" s="262" t="s">
        <v>493</v>
      </c>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4"/>
      <c r="CA22" s="265"/>
      <c r="CF22" s="266" t="s">
        <v>807</v>
      </c>
    </row>
    <row r="23" spans="2:134" s="266" customFormat="1" ht="45" customHeight="1">
      <c r="B23" s="956"/>
      <c r="C23" s="267"/>
      <c r="D23" s="267"/>
      <c r="E23" s="267"/>
      <c r="F23" s="267"/>
      <c r="G23" s="267"/>
      <c r="H23" s="267"/>
      <c r="I23" s="267"/>
      <c r="J23" s="267"/>
      <c r="K23" s="267"/>
      <c r="L23" s="267"/>
      <c r="M23" s="267"/>
      <c r="N23" s="267"/>
      <c r="O23" s="267"/>
      <c r="P23" s="267"/>
      <c r="Q23" s="265"/>
      <c r="R23" s="268">
        <v>2011</v>
      </c>
      <c r="S23" s="268">
        <v>2012</v>
      </c>
      <c r="T23" s="268">
        <v>2013</v>
      </c>
      <c r="U23" s="268">
        <v>2014</v>
      </c>
      <c r="V23" s="268">
        <v>2015</v>
      </c>
      <c r="W23" s="268">
        <v>2016</v>
      </c>
      <c r="X23" s="268">
        <v>2017</v>
      </c>
      <c r="Y23" s="268">
        <v>2018</v>
      </c>
      <c r="Z23" s="268">
        <v>2019</v>
      </c>
      <c r="AA23" s="268">
        <v>2020</v>
      </c>
      <c r="AB23" s="268">
        <v>2021</v>
      </c>
      <c r="AC23" s="268">
        <v>2022</v>
      </c>
      <c r="AD23" s="268">
        <v>2023</v>
      </c>
      <c r="AE23" s="268">
        <v>2024</v>
      </c>
      <c r="AF23" s="268">
        <v>2025</v>
      </c>
      <c r="AG23" s="268">
        <v>2026</v>
      </c>
      <c r="AH23" s="268">
        <v>2027</v>
      </c>
      <c r="AI23" s="268">
        <v>2028</v>
      </c>
      <c r="AJ23" s="268">
        <v>2029</v>
      </c>
      <c r="AK23" s="268">
        <v>2030</v>
      </c>
      <c r="AL23" s="268">
        <v>2031</v>
      </c>
      <c r="AM23" s="268">
        <v>2032</v>
      </c>
      <c r="AN23" s="268">
        <v>2033</v>
      </c>
      <c r="AO23" s="268">
        <v>2034</v>
      </c>
      <c r="AP23" s="268">
        <v>2035</v>
      </c>
      <c r="AQ23" s="268">
        <v>2036</v>
      </c>
      <c r="AR23" s="268">
        <v>2037</v>
      </c>
      <c r="AS23" s="268">
        <v>2038</v>
      </c>
      <c r="AT23" s="268">
        <v>2039</v>
      </c>
      <c r="AU23" s="268">
        <v>2040</v>
      </c>
      <c r="AV23" s="265"/>
      <c r="AW23" s="268">
        <v>2011</v>
      </c>
      <c r="AX23" s="268">
        <v>2012</v>
      </c>
      <c r="AY23" s="268">
        <v>2013</v>
      </c>
      <c r="AZ23" s="268">
        <v>2014</v>
      </c>
      <c r="BA23" s="268">
        <v>2015</v>
      </c>
      <c r="BB23" s="268">
        <v>2016</v>
      </c>
      <c r="BC23" s="268">
        <v>2017</v>
      </c>
      <c r="BD23" s="268">
        <v>2018</v>
      </c>
      <c r="BE23" s="268">
        <v>2019</v>
      </c>
      <c r="BF23" s="268">
        <v>2020</v>
      </c>
      <c r="BG23" s="268">
        <v>2021</v>
      </c>
      <c r="BH23" s="268">
        <v>2022</v>
      </c>
      <c r="BI23" s="268">
        <v>2023</v>
      </c>
      <c r="BJ23" s="268">
        <v>2024</v>
      </c>
      <c r="BK23" s="268">
        <v>2025</v>
      </c>
      <c r="BL23" s="268">
        <v>2026</v>
      </c>
      <c r="BM23" s="268">
        <v>2027</v>
      </c>
      <c r="BN23" s="268">
        <v>2028</v>
      </c>
      <c r="BO23" s="268">
        <v>2029</v>
      </c>
      <c r="BP23" s="268">
        <v>2030</v>
      </c>
      <c r="BQ23" s="268">
        <v>2031</v>
      </c>
      <c r="BR23" s="268">
        <v>2032</v>
      </c>
      <c r="BS23" s="268">
        <v>2033</v>
      </c>
      <c r="BT23" s="268">
        <v>2034</v>
      </c>
      <c r="BU23" s="268">
        <v>2035</v>
      </c>
      <c r="BV23" s="268">
        <v>2036</v>
      </c>
      <c r="BW23" s="268">
        <v>2037</v>
      </c>
      <c r="BX23" s="268">
        <v>2038</v>
      </c>
      <c r="BY23" s="268">
        <v>2039</v>
      </c>
      <c r="BZ23" s="268">
        <v>2040</v>
      </c>
      <c r="CA23" s="265"/>
      <c r="CF23" s="266" t="s">
        <v>308</v>
      </c>
      <c r="CG23" s="266" t="s">
        <v>791</v>
      </c>
      <c r="CO23" s="266" t="s">
        <v>787</v>
      </c>
      <c r="CZ23" s="266" t="s">
        <v>792</v>
      </c>
      <c r="DH23" s="266" t="s">
        <v>787</v>
      </c>
    </row>
    <row r="24" spans="2:134" s="17" customFormat="1" ht="15.6">
      <c r="B24" s="269">
        <v>1</v>
      </c>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175"/>
      <c r="BG24" s="175"/>
      <c r="BH24" s="175"/>
      <c r="BI24" s="175"/>
      <c r="BJ24" s="175"/>
      <c r="BK24" s="175"/>
      <c r="BL24" s="175"/>
      <c r="BM24" s="175"/>
      <c r="BN24" s="175"/>
      <c r="BO24" s="175"/>
      <c r="BP24" s="175"/>
      <c r="BQ24" s="175"/>
      <c r="BR24" s="175"/>
      <c r="BS24" s="175"/>
      <c r="BT24" s="175"/>
      <c r="BU24" s="175"/>
      <c r="BV24" s="175"/>
      <c r="BW24" s="175"/>
      <c r="BX24" s="175"/>
      <c r="BY24" s="175"/>
      <c r="BZ24" s="271"/>
      <c r="CA24" s="164"/>
      <c r="CF24" s="17" t="s">
        <v>780</v>
      </c>
      <c r="CG24" s="17" t="s">
        <v>29</v>
      </c>
      <c r="CH24" s="17" t="s">
        <v>375</v>
      </c>
      <c r="CI24" s="17" t="s">
        <v>376</v>
      </c>
      <c r="CJ24" s="17" t="s">
        <v>400</v>
      </c>
      <c r="CK24" s="17" t="s">
        <v>32</v>
      </c>
      <c r="CL24" s="17" t="s">
        <v>30</v>
      </c>
      <c r="CM24" s="17" t="s">
        <v>31</v>
      </c>
      <c r="CN24" s="17" t="s">
        <v>26</v>
      </c>
      <c r="CO24" s="17" t="s">
        <v>29</v>
      </c>
      <c r="CP24" s="17" t="s">
        <v>375</v>
      </c>
      <c r="CQ24" s="17" t="s">
        <v>376</v>
      </c>
      <c r="CR24" s="17" t="s">
        <v>400</v>
      </c>
      <c r="CS24" s="17" t="s">
        <v>32</v>
      </c>
      <c r="CT24" s="17" t="s">
        <v>30</v>
      </c>
      <c r="CU24" s="17" t="s">
        <v>31</v>
      </c>
      <c r="CV24" s="17" t="s">
        <v>26</v>
      </c>
      <c r="CZ24" s="17" t="s">
        <v>29</v>
      </c>
      <c r="DA24" s="17" t="s">
        <v>375</v>
      </c>
      <c r="DB24" s="17" t="s">
        <v>376</v>
      </c>
      <c r="DC24" s="17" t="s">
        <v>400</v>
      </c>
      <c r="DD24" s="17" t="s">
        <v>32</v>
      </c>
      <c r="DE24" s="17" t="s">
        <v>30</v>
      </c>
      <c r="DF24" s="17" t="s">
        <v>31</v>
      </c>
      <c r="DG24" s="17" t="s">
        <v>788</v>
      </c>
      <c r="DH24" s="17" t="s">
        <v>29</v>
      </c>
      <c r="DI24" s="17" t="s">
        <v>375</v>
      </c>
      <c r="DJ24" s="17" t="s">
        <v>376</v>
      </c>
      <c r="DK24" s="17" t="s">
        <v>400</v>
      </c>
      <c r="DL24" s="17" t="s">
        <v>32</v>
      </c>
      <c r="DM24" s="17" t="s">
        <v>30</v>
      </c>
      <c r="DN24" s="17" t="s">
        <v>31</v>
      </c>
      <c r="DO24" s="17" t="s">
        <v>26</v>
      </c>
    </row>
    <row r="25" spans="2:134" s="17" customFormat="1" ht="15.6">
      <c r="B25" s="269">
        <v>2</v>
      </c>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5"/>
      <c r="BW25" s="175"/>
      <c r="BX25" s="175"/>
      <c r="BY25" s="175"/>
      <c r="BZ25" s="271"/>
      <c r="CA25" s="164"/>
      <c r="CF25" s="831" t="s">
        <v>753</v>
      </c>
      <c r="CG25" s="666">
        <v>0</v>
      </c>
      <c r="CH25" s="666">
        <v>158.63999999999999</v>
      </c>
      <c r="CI25" s="666">
        <v>98.91</v>
      </c>
      <c r="CJ25" s="666">
        <v>0</v>
      </c>
      <c r="CK25" s="666">
        <v>0</v>
      </c>
      <c r="CL25" s="666"/>
      <c r="CM25" s="666">
        <v>0</v>
      </c>
      <c r="CN25" s="666">
        <f>SUM(CG25:CM25)</f>
        <v>257.54999999999995</v>
      </c>
      <c r="CO25" s="843">
        <f>IFERROR(CG25/$CN25,0)</f>
        <v>0</v>
      </c>
      <c r="CP25" s="842">
        <f t="shared" ref="CP25:CU25" si="0">IFERROR(CH25/$CN25,0)</f>
        <v>0.61595806639487483</v>
      </c>
      <c r="CQ25" s="842">
        <f t="shared" si="0"/>
        <v>0.38404193360512529</v>
      </c>
      <c r="CR25" s="843">
        <f t="shared" si="0"/>
        <v>0</v>
      </c>
      <c r="CS25" s="827">
        <f t="shared" si="0"/>
        <v>0</v>
      </c>
      <c r="CT25" s="827">
        <f t="shared" si="0"/>
        <v>0</v>
      </c>
      <c r="CU25" s="827">
        <f t="shared" si="0"/>
        <v>0</v>
      </c>
      <c r="CV25" s="828">
        <f>SUM(CO25:CU25)</f>
        <v>1</v>
      </c>
      <c r="CX25" s="17">
        <v>33</v>
      </c>
      <c r="CY25" s="831" t="s">
        <v>753</v>
      </c>
      <c r="CZ25" s="666">
        <v>0</v>
      </c>
      <c r="DA25" s="666">
        <v>1018987.388893932</v>
      </c>
      <c r="DB25" s="666">
        <v>668984.30575465888</v>
      </c>
      <c r="DC25" s="666">
        <v>0</v>
      </c>
      <c r="DD25" s="666">
        <v>0</v>
      </c>
      <c r="DE25" s="666"/>
      <c r="DF25" s="666">
        <v>0</v>
      </c>
      <c r="DG25" s="666">
        <f>SUM(CZ25:DF25)</f>
        <v>1687971.6946485909</v>
      </c>
      <c r="DH25" s="844">
        <f>IFERROR(CZ25/$DG25,0)</f>
        <v>0</v>
      </c>
      <c r="DI25" s="843">
        <f t="shared" ref="DI25:DN25" si="1">IFERROR(DA25/$DG25,0)</f>
        <v>0.60367563752665243</v>
      </c>
      <c r="DJ25" s="843">
        <f t="shared" si="1"/>
        <v>0.39632436247334757</v>
      </c>
      <c r="DK25" s="843">
        <f t="shared" si="1"/>
        <v>0</v>
      </c>
      <c r="DL25" s="827">
        <f t="shared" si="1"/>
        <v>0</v>
      </c>
      <c r="DM25" s="827">
        <f t="shared" si="1"/>
        <v>0</v>
      </c>
      <c r="DN25" s="827">
        <f t="shared" si="1"/>
        <v>0</v>
      </c>
      <c r="DO25" s="828">
        <f>SUM(DH25:DN25)</f>
        <v>1</v>
      </c>
      <c r="DP25" s="17" t="s">
        <v>793</v>
      </c>
    </row>
    <row r="26" spans="2:134" s="17" customFormat="1" ht="16.5" customHeight="1">
      <c r="B26" s="269">
        <v>3</v>
      </c>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271"/>
      <c r="CA26" s="164"/>
      <c r="CF26" s="831" t="s">
        <v>118</v>
      </c>
      <c r="CG26" s="666">
        <v>0</v>
      </c>
      <c r="CH26" s="666">
        <v>5.8041113301853091</v>
      </c>
      <c r="CI26" s="666">
        <v>89.963725617872328</v>
      </c>
      <c r="CJ26" s="666">
        <v>0</v>
      </c>
      <c r="CK26" s="666">
        <v>0</v>
      </c>
      <c r="CL26" s="666"/>
      <c r="CM26" s="666">
        <v>0</v>
      </c>
      <c r="CN26" s="666">
        <f t="shared" ref="CN26:CN44" si="2">SUM(CG26:CM26)</f>
        <v>95.767836948057635</v>
      </c>
      <c r="CO26" s="843">
        <f t="shared" ref="CO26:CO43" si="3">IFERROR(CG26/$CN26,0)</f>
        <v>0</v>
      </c>
      <c r="CP26" s="842">
        <f t="shared" ref="CP26:CP43" si="4">IFERROR(CH26/$CN26,0)</f>
        <v>6.0606060606060587E-2</v>
      </c>
      <c r="CQ26" s="842">
        <f t="shared" ref="CQ26:CQ43" si="5">IFERROR(CI26/$CN26,0)</f>
        <v>0.93939393939393945</v>
      </c>
      <c r="CR26" s="843">
        <f t="shared" ref="CR26:CR43" si="6">IFERROR(CJ26/$CN26,0)</f>
        <v>0</v>
      </c>
      <c r="CS26" s="827">
        <f t="shared" ref="CS26:CS43" si="7">IFERROR(CK26/$CN26,0)</f>
        <v>0</v>
      </c>
      <c r="CT26" s="827">
        <f t="shared" ref="CT26:CT43" si="8">IFERROR(CL26/$CN26,0)</f>
        <v>0</v>
      </c>
      <c r="CU26" s="827">
        <f t="shared" ref="CU26:CU43" si="9">IFERROR(CM26/$CN26,0)</f>
        <v>0</v>
      </c>
      <c r="CV26" s="828">
        <f t="shared" ref="CV26:CV43" si="10">SUM(CO26:CU26)</f>
        <v>1</v>
      </c>
      <c r="CX26" s="17">
        <v>25</v>
      </c>
      <c r="CY26" s="831" t="s">
        <v>118</v>
      </c>
      <c r="CZ26" s="666">
        <v>0</v>
      </c>
      <c r="DA26" s="666">
        <v>130667.33933710936</v>
      </c>
      <c r="DB26" s="666">
        <v>2025343.7597251975</v>
      </c>
      <c r="DC26" s="666">
        <v>0</v>
      </c>
      <c r="DD26" s="666">
        <v>0</v>
      </c>
      <c r="DE26" s="666"/>
      <c r="DF26" s="666">
        <v>0</v>
      </c>
      <c r="DG26" s="666">
        <f t="shared" ref="DG26:DG44" si="11">SUM(CZ26:DF26)</f>
        <v>2156011.0990623068</v>
      </c>
      <c r="DH26" s="843">
        <f t="shared" ref="DH26:DH43" si="12">IFERROR(CZ26/$DG26,0)</f>
        <v>0</v>
      </c>
      <c r="DI26" s="842">
        <f t="shared" ref="DI26:DI43" si="13">IFERROR(DA26/$DG26,0)</f>
        <v>6.0606060606060538E-2</v>
      </c>
      <c r="DJ26" s="842">
        <f t="shared" ref="DJ26:DJ43" si="14">IFERROR(DB26/$DG26,0)</f>
        <v>0.93939393939393945</v>
      </c>
      <c r="DK26" s="843">
        <f t="shared" ref="DK26:DK43" si="15">IFERROR(DC26/$DG26,0)</f>
        <v>0</v>
      </c>
      <c r="DL26" s="827">
        <f t="shared" ref="DL26:DL43" si="16">IFERROR(DD26/$DG26,0)</f>
        <v>0</v>
      </c>
      <c r="DM26" s="827">
        <f t="shared" ref="DM26:DM43" si="17">IFERROR(DE26/$DG26,0)</f>
        <v>0</v>
      </c>
      <c r="DN26" s="827">
        <f t="shared" ref="DN26:DN43" si="18">IFERROR(DF26/$DG26,0)</f>
        <v>0</v>
      </c>
      <c r="DO26" s="828">
        <f t="shared" ref="DO26:DO43" si="19">SUM(DH26:DN26)</f>
        <v>1</v>
      </c>
      <c r="DP26" s="17" t="s">
        <v>793</v>
      </c>
    </row>
    <row r="27" spans="2:134" s="17" customFormat="1" ht="15.6">
      <c r="B27" s="269">
        <v>4</v>
      </c>
      <c r="C27" s="175"/>
      <c r="D27" s="175"/>
      <c r="E27" s="272"/>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271"/>
      <c r="CA27" s="164"/>
      <c r="CF27" s="833" t="s">
        <v>781</v>
      </c>
      <c r="CG27" s="666">
        <v>0</v>
      </c>
      <c r="CH27" s="666">
        <v>23.53</v>
      </c>
      <c r="CI27" s="666">
        <v>8.67</v>
      </c>
      <c r="CJ27" s="666">
        <v>0</v>
      </c>
      <c r="CK27" s="666">
        <v>0</v>
      </c>
      <c r="CL27" s="666"/>
      <c r="CM27" s="666">
        <v>0</v>
      </c>
      <c r="CN27" s="666">
        <f t="shared" si="2"/>
        <v>32.200000000000003</v>
      </c>
      <c r="CO27" s="843">
        <f t="shared" si="3"/>
        <v>0</v>
      </c>
      <c r="CP27" s="845">
        <f t="shared" si="4"/>
        <v>0.73074534161490678</v>
      </c>
      <c r="CQ27" s="845">
        <f t="shared" si="5"/>
        <v>0.26925465838509316</v>
      </c>
      <c r="CR27" s="843">
        <f t="shared" si="6"/>
        <v>0</v>
      </c>
      <c r="CS27" s="827">
        <f t="shared" si="7"/>
        <v>0</v>
      </c>
      <c r="CT27" s="827">
        <f t="shared" si="8"/>
        <v>0</v>
      </c>
      <c r="CU27" s="827">
        <f t="shared" si="9"/>
        <v>0</v>
      </c>
      <c r="CV27" s="828">
        <f t="shared" si="10"/>
        <v>1</v>
      </c>
      <c r="CX27" s="17">
        <v>37</v>
      </c>
      <c r="CY27" s="833" t="s">
        <v>781</v>
      </c>
      <c r="CZ27" s="666">
        <v>0</v>
      </c>
      <c r="DA27" s="666">
        <v>150945.60931676635</v>
      </c>
      <c r="DB27" s="666">
        <v>60834.287812342205</v>
      </c>
      <c r="DC27" s="666">
        <v>0</v>
      </c>
      <c r="DD27" s="666">
        <v>0</v>
      </c>
      <c r="DE27" s="666"/>
      <c r="DF27" s="666">
        <v>0</v>
      </c>
      <c r="DG27" s="666">
        <f t="shared" si="11"/>
        <v>211779.89712910855</v>
      </c>
      <c r="DH27" s="843">
        <f t="shared" si="12"/>
        <v>0</v>
      </c>
      <c r="DI27" s="845">
        <f t="shared" si="13"/>
        <v>0.71274758068630351</v>
      </c>
      <c r="DJ27" s="845">
        <f t="shared" si="14"/>
        <v>0.28725241931369655</v>
      </c>
      <c r="DK27" s="843">
        <f t="shared" si="15"/>
        <v>0</v>
      </c>
      <c r="DL27" s="827">
        <f t="shared" si="16"/>
        <v>0</v>
      </c>
      <c r="DM27" s="827">
        <f t="shared" si="17"/>
        <v>0</v>
      </c>
      <c r="DN27" s="827">
        <f t="shared" si="18"/>
        <v>0</v>
      </c>
      <c r="DO27" s="828">
        <f t="shared" si="19"/>
        <v>1</v>
      </c>
      <c r="DP27" s="17" t="s">
        <v>793</v>
      </c>
    </row>
    <row r="28" spans="2:134" s="17" customFormat="1" ht="15.6">
      <c r="B28" s="269">
        <v>5</v>
      </c>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271"/>
      <c r="CA28" s="164"/>
      <c r="CF28" s="831" t="s">
        <v>114</v>
      </c>
      <c r="CG28" s="666">
        <v>2060.9553219611348</v>
      </c>
      <c r="CH28" s="666">
        <v>0</v>
      </c>
      <c r="CI28" s="666">
        <v>0</v>
      </c>
      <c r="CJ28" s="666">
        <v>0</v>
      </c>
      <c r="CK28" s="666">
        <v>0</v>
      </c>
      <c r="CL28" s="666"/>
      <c r="CM28" s="666">
        <v>0</v>
      </c>
      <c r="CN28" s="666">
        <f t="shared" si="2"/>
        <v>2060.9553219611348</v>
      </c>
      <c r="CO28" s="842">
        <f t="shared" si="3"/>
        <v>1</v>
      </c>
      <c r="CP28" s="843">
        <f t="shared" si="4"/>
        <v>0</v>
      </c>
      <c r="CQ28" s="843">
        <f t="shared" si="5"/>
        <v>0</v>
      </c>
      <c r="CR28" s="843">
        <f t="shared" si="6"/>
        <v>0</v>
      </c>
      <c r="CS28" s="827">
        <f t="shared" si="7"/>
        <v>0</v>
      </c>
      <c r="CT28" s="827">
        <f t="shared" si="8"/>
        <v>0</v>
      </c>
      <c r="CU28" s="827">
        <f t="shared" si="9"/>
        <v>0</v>
      </c>
      <c r="CV28" s="828">
        <f t="shared" si="10"/>
        <v>1</v>
      </c>
      <c r="CX28" s="17">
        <v>21</v>
      </c>
      <c r="CY28" s="831" t="s">
        <v>114</v>
      </c>
      <c r="CZ28" s="666">
        <v>29480100.742213961</v>
      </c>
      <c r="DA28" s="666">
        <v>0</v>
      </c>
      <c r="DB28" s="666">
        <v>0</v>
      </c>
      <c r="DC28" s="666">
        <v>0</v>
      </c>
      <c r="DD28" s="666">
        <v>0</v>
      </c>
      <c r="DE28" s="666"/>
      <c r="DF28" s="666">
        <v>0</v>
      </c>
      <c r="DG28" s="666">
        <f t="shared" si="11"/>
        <v>29480100.742213961</v>
      </c>
      <c r="DH28" s="842">
        <f t="shared" si="12"/>
        <v>1</v>
      </c>
      <c r="DI28" s="844">
        <f t="shared" si="13"/>
        <v>0</v>
      </c>
      <c r="DJ28" s="844">
        <f t="shared" si="14"/>
        <v>0</v>
      </c>
      <c r="DK28" s="843">
        <f t="shared" si="15"/>
        <v>0</v>
      </c>
      <c r="DL28" s="827">
        <f t="shared" si="16"/>
        <v>0</v>
      </c>
      <c r="DM28" s="827">
        <f t="shared" si="17"/>
        <v>0</v>
      </c>
      <c r="DN28" s="827">
        <f t="shared" si="18"/>
        <v>0</v>
      </c>
      <c r="DO28" s="828">
        <f t="shared" si="19"/>
        <v>1</v>
      </c>
    </row>
    <row r="29" spans="2:134" s="17" customFormat="1" ht="15.6">
      <c r="B29" s="269">
        <v>6</v>
      </c>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175"/>
      <c r="BV29" s="175"/>
      <c r="BW29" s="175"/>
      <c r="BX29" s="175"/>
      <c r="BY29" s="175"/>
      <c r="BZ29" s="271"/>
      <c r="CA29" s="164"/>
      <c r="CF29" s="836" t="s">
        <v>125</v>
      </c>
      <c r="CG29" s="837">
        <v>0</v>
      </c>
      <c r="CH29" s="837">
        <v>0</v>
      </c>
      <c r="CI29" s="837">
        <v>243.31455803886843</v>
      </c>
      <c r="CJ29" s="837">
        <v>0</v>
      </c>
      <c r="CK29" s="837">
        <v>0</v>
      </c>
      <c r="CL29" s="837"/>
      <c r="CM29" s="837">
        <v>0</v>
      </c>
      <c r="CN29" s="837">
        <f t="shared" si="2"/>
        <v>243.31455803886843</v>
      </c>
      <c r="CO29" s="846">
        <f t="shared" ref="CO29" si="20">IFERROR(CG29/$CN29,0)</f>
        <v>0</v>
      </c>
      <c r="CP29" s="846">
        <f t="shared" ref="CP29" si="21">IFERROR(CH29/$CN29,0)</f>
        <v>0</v>
      </c>
      <c r="CQ29" s="846">
        <f t="shared" ref="CQ29" si="22">IFERROR(CI29/$CN29,0)</f>
        <v>1</v>
      </c>
      <c r="CR29" s="846">
        <f t="shared" ref="CR29" si="23">IFERROR(CJ29/$CN29,0)</f>
        <v>0</v>
      </c>
      <c r="CS29" s="838">
        <f t="shared" ref="CS29" si="24">IFERROR(CK29/$CN29,0)</f>
        <v>0</v>
      </c>
      <c r="CT29" s="838">
        <f t="shared" ref="CT29" si="25">IFERROR(CL29/$CN29,0)</f>
        <v>0</v>
      </c>
      <c r="CU29" s="838">
        <f t="shared" ref="CU29" si="26">IFERROR(CM29/$CN29,0)</f>
        <v>0</v>
      </c>
      <c r="CV29" s="839">
        <f t="shared" si="10"/>
        <v>1</v>
      </c>
      <c r="CW29" s="836"/>
      <c r="CX29" s="836">
        <v>32</v>
      </c>
      <c r="CY29" s="836" t="s">
        <v>125</v>
      </c>
      <c r="CZ29" s="837">
        <v>0</v>
      </c>
      <c r="DA29" s="837">
        <v>0</v>
      </c>
      <c r="DB29" s="837">
        <v>521592.64771282999</v>
      </c>
      <c r="DC29" s="837">
        <v>0</v>
      </c>
      <c r="DD29" s="837">
        <v>0</v>
      </c>
      <c r="DE29" s="837"/>
      <c r="DF29" s="837">
        <v>0</v>
      </c>
      <c r="DG29" s="837">
        <f t="shared" ref="DG29" si="27">SUM(CZ29:DF29)</f>
        <v>521592.64771282999</v>
      </c>
      <c r="DH29" s="846">
        <f t="shared" ref="DH29" si="28">IFERROR(CZ29/$DG29,0)</f>
        <v>0</v>
      </c>
      <c r="DI29" s="846">
        <f t="shared" ref="DI29" si="29">IFERROR(DA29/$DG29,0)</f>
        <v>0</v>
      </c>
      <c r="DJ29" s="846">
        <f t="shared" ref="DJ29" si="30">IFERROR(DB29/$DG29,0)</f>
        <v>1</v>
      </c>
      <c r="DK29" s="846">
        <f t="shared" ref="DK29" si="31">IFERROR(DC29/$DG29,0)</f>
        <v>0</v>
      </c>
      <c r="DL29" s="838">
        <f t="shared" ref="DL29" si="32">IFERROR(DD29/$DG29,0)</f>
        <v>0</v>
      </c>
      <c r="DM29" s="838">
        <f t="shared" ref="DM29" si="33">IFERROR(DE29/$DG29,0)</f>
        <v>0</v>
      </c>
      <c r="DN29" s="838">
        <f t="shared" ref="DN29" si="34">IFERROR(DF29/$DG29,0)</f>
        <v>0</v>
      </c>
      <c r="DO29" s="839">
        <f t="shared" ref="DO29" si="35">SUM(DH29:DN29)</f>
        <v>1</v>
      </c>
      <c r="DP29" s="836"/>
      <c r="DQ29" s="836"/>
      <c r="DR29" s="836"/>
      <c r="DS29" s="836"/>
      <c r="DT29" s="836"/>
      <c r="DU29" s="836"/>
      <c r="DV29" s="836"/>
      <c r="DW29" s="836"/>
      <c r="DX29" s="836"/>
      <c r="DY29" s="836"/>
      <c r="DZ29" s="836"/>
      <c r="EA29" s="836"/>
      <c r="EB29" s="836"/>
      <c r="EC29" s="836"/>
      <c r="ED29" s="836"/>
    </row>
    <row r="30" spans="2:134" s="17" customFormat="1" ht="15.6">
      <c r="B30" s="269">
        <v>7</v>
      </c>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75"/>
      <c r="BP30" s="175"/>
      <c r="BQ30" s="175"/>
      <c r="BR30" s="175"/>
      <c r="BS30" s="175"/>
      <c r="BT30" s="175"/>
      <c r="BU30" s="175"/>
      <c r="BV30" s="175"/>
      <c r="BW30" s="175"/>
      <c r="BX30" s="175"/>
      <c r="BY30" s="175"/>
      <c r="BZ30" s="271"/>
      <c r="CA30" s="164"/>
      <c r="CF30" s="833" t="s">
        <v>782</v>
      </c>
      <c r="CG30" s="666">
        <v>0</v>
      </c>
      <c r="CH30" s="666">
        <v>0</v>
      </c>
      <c r="CI30" s="666">
        <v>0</v>
      </c>
      <c r="CJ30" s="666">
        <v>0</v>
      </c>
      <c r="CK30" s="666">
        <v>0</v>
      </c>
      <c r="CL30" s="666"/>
      <c r="CM30" s="666">
        <v>0</v>
      </c>
      <c r="CN30" s="666">
        <f t="shared" si="2"/>
        <v>0</v>
      </c>
      <c r="CO30" s="843">
        <f t="shared" si="3"/>
        <v>0</v>
      </c>
      <c r="CP30" s="843">
        <f t="shared" si="4"/>
        <v>0</v>
      </c>
      <c r="CQ30" s="843">
        <f t="shared" si="5"/>
        <v>0</v>
      </c>
      <c r="CR30" s="843">
        <f t="shared" si="6"/>
        <v>0</v>
      </c>
      <c r="CS30" s="827">
        <f t="shared" si="7"/>
        <v>0</v>
      </c>
      <c r="CT30" s="827">
        <f t="shared" si="8"/>
        <v>0</v>
      </c>
      <c r="CU30" s="827">
        <f t="shared" si="9"/>
        <v>0</v>
      </c>
      <c r="CV30" s="828">
        <f t="shared" si="10"/>
        <v>0</v>
      </c>
      <c r="CX30" s="17">
        <v>38</v>
      </c>
      <c r="CY30" s="833" t="s">
        <v>782</v>
      </c>
      <c r="CZ30" s="666">
        <v>0</v>
      </c>
      <c r="DA30" s="666">
        <v>0</v>
      </c>
      <c r="DB30" s="666">
        <v>351269.4598473435</v>
      </c>
      <c r="DC30" s="666">
        <v>0</v>
      </c>
      <c r="DD30" s="666">
        <v>0</v>
      </c>
      <c r="DE30" s="666"/>
      <c r="DF30" s="666">
        <v>0</v>
      </c>
      <c r="DG30" s="666">
        <f t="shared" si="11"/>
        <v>351269.4598473435</v>
      </c>
      <c r="DH30" s="843">
        <f t="shared" si="12"/>
        <v>0</v>
      </c>
      <c r="DI30" s="843">
        <f t="shared" si="13"/>
        <v>0</v>
      </c>
      <c r="DJ30" s="845">
        <f t="shared" si="14"/>
        <v>1</v>
      </c>
      <c r="DK30" s="843">
        <f t="shared" si="15"/>
        <v>0</v>
      </c>
      <c r="DL30" s="827">
        <f t="shared" si="16"/>
        <v>0</v>
      </c>
      <c r="DM30" s="827">
        <f t="shared" si="17"/>
        <v>0</v>
      </c>
      <c r="DN30" s="827">
        <f t="shared" si="18"/>
        <v>0</v>
      </c>
      <c r="DO30" s="828">
        <f t="shared" si="19"/>
        <v>1</v>
      </c>
    </row>
    <row r="31" spans="2:134" s="17" customFormat="1" ht="15.6">
      <c r="B31" s="269">
        <v>8</v>
      </c>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R31" s="175"/>
      <c r="BS31" s="175"/>
      <c r="BT31" s="175"/>
      <c r="BU31" s="175"/>
      <c r="BV31" s="175"/>
      <c r="BW31" s="175"/>
      <c r="BX31" s="175"/>
      <c r="BY31" s="175"/>
      <c r="BZ31" s="271"/>
      <c r="CA31" s="164"/>
      <c r="CF31" s="831" t="s">
        <v>122</v>
      </c>
      <c r="CG31" s="666">
        <v>0</v>
      </c>
      <c r="CH31" s="666">
        <v>0</v>
      </c>
      <c r="CI31" s="666">
        <v>10.557099804288857</v>
      </c>
      <c r="CJ31" s="666">
        <v>0</v>
      </c>
      <c r="CK31" s="666">
        <v>0</v>
      </c>
      <c r="CL31" s="666"/>
      <c r="CM31" s="666">
        <v>0</v>
      </c>
      <c r="CN31" s="666">
        <f t="shared" si="2"/>
        <v>10.557099804288857</v>
      </c>
      <c r="CO31" s="843">
        <f t="shared" si="3"/>
        <v>0</v>
      </c>
      <c r="CP31" s="843">
        <f t="shared" si="4"/>
        <v>0</v>
      </c>
      <c r="CQ31" s="843">
        <f t="shared" si="5"/>
        <v>1</v>
      </c>
      <c r="CR31" s="843">
        <f t="shared" si="6"/>
        <v>0</v>
      </c>
      <c r="CS31" s="827">
        <f t="shared" si="7"/>
        <v>0</v>
      </c>
      <c r="CT31" s="827">
        <f t="shared" si="8"/>
        <v>0</v>
      </c>
      <c r="CU31" s="827">
        <f t="shared" si="9"/>
        <v>0</v>
      </c>
      <c r="CV31" s="828">
        <f t="shared" si="10"/>
        <v>1</v>
      </c>
      <c r="CX31" s="17">
        <v>29</v>
      </c>
      <c r="CY31" s="831" t="s">
        <v>122</v>
      </c>
      <c r="CZ31" s="666">
        <v>0</v>
      </c>
      <c r="DA31" s="666">
        <v>0</v>
      </c>
      <c r="DB31" s="666">
        <v>27970.154800668428</v>
      </c>
      <c r="DC31" s="666">
        <v>0</v>
      </c>
      <c r="DD31" s="666">
        <v>0</v>
      </c>
      <c r="DE31" s="666"/>
      <c r="DF31" s="666">
        <v>0</v>
      </c>
      <c r="DG31" s="666">
        <f t="shared" si="11"/>
        <v>27970.154800668428</v>
      </c>
      <c r="DH31" s="843">
        <f t="shared" si="12"/>
        <v>0</v>
      </c>
      <c r="DI31" s="843">
        <f t="shared" si="13"/>
        <v>0</v>
      </c>
      <c r="DJ31" s="843">
        <f t="shared" si="14"/>
        <v>1</v>
      </c>
      <c r="DK31" s="843">
        <f t="shared" si="15"/>
        <v>0</v>
      </c>
      <c r="DL31" s="827">
        <f t="shared" si="16"/>
        <v>0</v>
      </c>
      <c r="DM31" s="827">
        <f t="shared" si="17"/>
        <v>0</v>
      </c>
      <c r="DN31" s="827">
        <f t="shared" si="18"/>
        <v>0</v>
      </c>
      <c r="DO31" s="828">
        <f t="shared" si="19"/>
        <v>1</v>
      </c>
    </row>
    <row r="32" spans="2:134" s="17" customFormat="1" ht="15.6">
      <c r="B32" s="269">
        <v>9</v>
      </c>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175"/>
      <c r="BG32" s="175"/>
      <c r="BH32" s="175"/>
      <c r="BI32" s="175"/>
      <c r="BJ32" s="175"/>
      <c r="BK32" s="175"/>
      <c r="BL32" s="175"/>
      <c r="BM32" s="175"/>
      <c r="BN32" s="175"/>
      <c r="BO32" s="175"/>
      <c r="BP32" s="175"/>
      <c r="BQ32" s="175"/>
      <c r="BR32" s="175"/>
      <c r="BS32" s="175"/>
      <c r="BT32" s="175"/>
      <c r="BU32" s="175"/>
      <c r="BV32" s="175"/>
      <c r="BW32" s="175"/>
      <c r="BX32" s="175"/>
      <c r="BY32" s="175"/>
      <c r="BZ32" s="271"/>
      <c r="CA32" s="164"/>
      <c r="CF32" s="831" t="s">
        <v>752</v>
      </c>
      <c r="CG32" s="666">
        <v>1888.6075000001601</v>
      </c>
      <c r="CH32" s="666">
        <v>0</v>
      </c>
      <c r="CI32" s="666">
        <v>0</v>
      </c>
      <c r="CJ32" s="666">
        <v>0</v>
      </c>
      <c r="CK32" s="666">
        <v>0</v>
      </c>
      <c r="CL32" s="666"/>
      <c r="CM32" s="666">
        <v>0</v>
      </c>
      <c r="CN32" s="666">
        <f t="shared" si="2"/>
        <v>1888.6075000001601</v>
      </c>
      <c r="CO32" s="843">
        <f t="shared" si="3"/>
        <v>1</v>
      </c>
      <c r="CP32" s="843">
        <f t="shared" si="4"/>
        <v>0</v>
      </c>
      <c r="CQ32" s="843">
        <f t="shared" si="5"/>
        <v>0</v>
      </c>
      <c r="CR32" s="843">
        <f t="shared" si="6"/>
        <v>0</v>
      </c>
      <c r="CS32" s="827">
        <f t="shared" si="7"/>
        <v>0</v>
      </c>
      <c r="CT32" s="827">
        <f t="shared" si="8"/>
        <v>0</v>
      </c>
      <c r="CU32" s="827">
        <f t="shared" si="9"/>
        <v>0</v>
      </c>
      <c r="CV32" s="828">
        <f t="shared" si="10"/>
        <v>1</v>
      </c>
      <c r="CX32" s="17">
        <v>22</v>
      </c>
      <c r="CY32" s="831" t="s">
        <v>752</v>
      </c>
      <c r="CZ32" s="666">
        <v>6454582.0090005193</v>
      </c>
      <c r="DA32" s="666">
        <v>0</v>
      </c>
      <c r="DB32" s="666">
        <v>0</v>
      </c>
      <c r="DC32" s="666">
        <v>0</v>
      </c>
      <c r="DD32" s="666">
        <v>0</v>
      </c>
      <c r="DE32" s="666"/>
      <c r="DF32" s="666">
        <v>0</v>
      </c>
      <c r="DG32" s="666">
        <f t="shared" si="11"/>
        <v>6454582.0090005193</v>
      </c>
      <c r="DH32" s="843">
        <f t="shared" si="12"/>
        <v>1</v>
      </c>
      <c r="DI32" s="843">
        <f t="shared" si="13"/>
        <v>0</v>
      </c>
      <c r="DJ32" s="843">
        <f t="shared" si="14"/>
        <v>0</v>
      </c>
      <c r="DK32" s="843">
        <f t="shared" si="15"/>
        <v>0</v>
      </c>
      <c r="DL32" s="827">
        <f t="shared" si="16"/>
        <v>0</v>
      </c>
      <c r="DM32" s="827">
        <f t="shared" si="17"/>
        <v>0</v>
      </c>
      <c r="DN32" s="827">
        <f t="shared" si="18"/>
        <v>0</v>
      </c>
      <c r="DO32" s="828">
        <f t="shared" si="19"/>
        <v>1</v>
      </c>
    </row>
    <row r="33" spans="2:120" s="17" customFormat="1" ht="15.6">
      <c r="B33" s="269">
        <v>10</v>
      </c>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5"/>
      <c r="BH33" s="175"/>
      <c r="BI33" s="175"/>
      <c r="BJ33" s="175"/>
      <c r="BK33" s="175"/>
      <c r="BL33" s="175"/>
      <c r="BM33" s="175"/>
      <c r="BN33" s="175"/>
      <c r="BO33" s="175"/>
      <c r="BP33" s="175"/>
      <c r="BQ33" s="175"/>
      <c r="BR33" s="175"/>
      <c r="BS33" s="175"/>
      <c r="BT33" s="175"/>
      <c r="BU33" s="175"/>
      <c r="BV33" s="175"/>
      <c r="BW33" s="175"/>
      <c r="BX33" s="175"/>
      <c r="BY33" s="175"/>
      <c r="BZ33" s="271"/>
      <c r="CA33" s="164"/>
      <c r="CF33" s="831" t="s">
        <v>121</v>
      </c>
      <c r="CG33" s="666">
        <v>0</v>
      </c>
      <c r="CH33" s="666">
        <v>0</v>
      </c>
      <c r="CI33" s="666">
        <v>2736.8885334744837</v>
      </c>
      <c r="CJ33" s="666">
        <v>0</v>
      </c>
      <c r="CK33" s="666">
        <v>0</v>
      </c>
      <c r="CL33" s="666"/>
      <c r="CM33" s="666">
        <v>0</v>
      </c>
      <c r="CN33" s="666">
        <f t="shared" si="2"/>
        <v>2736.8885334744837</v>
      </c>
      <c r="CO33" s="843">
        <f t="shared" si="3"/>
        <v>0</v>
      </c>
      <c r="CP33" s="843">
        <f t="shared" si="4"/>
        <v>0</v>
      </c>
      <c r="CQ33" s="843">
        <f t="shared" si="5"/>
        <v>1</v>
      </c>
      <c r="CR33" s="843">
        <f t="shared" si="6"/>
        <v>0</v>
      </c>
      <c r="CS33" s="827">
        <f t="shared" si="7"/>
        <v>0</v>
      </c>
      <c r="CT33" s="827">
        <f t="shared" si="8"/>
        <v>0</v>
      </c>
      <c r="CU33" s="827">
        <f t="shared" si="9"/>
        <v>0</v>
      </c>
      <c r="CV33" s="828">
        <f t="shared" si="10"/>
        <v>1</v>
      </c>
      <c r="CX33" s="17">
        <v>28</v>
      </c>
      <c r="CY33" s="831" t="s">
        <v>121</v>
      </c>
      <c r="CZ33" s="666">
        <v>0</v>
      </c>
      <c r="DA33" s="666">
        <v>0</v>
      </c>
      <c r="DB33" s="666">
        <v>13536132.62607838</v>
      </c>
      <c r="DC33" s="666">
        <v>0</v>
      </c>
      <c r="DD33" s="666">
        <v>0</v>
      </c>
      <c r="DE33" s="666"/>
      <c r="DF33" s="666">
        <v>0</v>
      </c>
      <c r="DG33" s="666">
        <f t="shared" si="11"/>
        <v>13536132.62607838</v>
      </c>
      <c r="DH33" s="843">
        <f t="shared" si="12"/>
        <v>0</v>
      </c>
      <c r="DI33" s="843">
        <f t="shared" si="13"/>
        <v>0</v>
      </c>
      <c r="DJ33" s="843">
        <f t="shared" si="14"/>
        <v>1</v>
      </c>
      <c r="DK33" s="843">
        <f t="shared" si="15"/>
        <v>0</v>
      </c>
      <c r="DL33" s="827">
        <f t="shared" si="16"/>
        <v>0</v>
      </c>
      <c r="DM33" s="827">
        <f t="shared" si="17"/>
        <v>0</v>
      </c>
      <c r="DN33" s="827">
        <f t="shared" si="18"/>
        <v>0</v>
      </c>
      <c r="DO33" s="828">
        <f t="shared" si="19"/>
        <v>1</v>
      </c>
    </row>
    <row r="34" spans="2:120" s="17" customFormat="1" ht="15.6">
      <c r="B34" s="269">
        <v>11</v>
      </c>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5"/>
      <c r="BZ34" s="271"/>
      <c r="CA34" s="164"/>
      <c r="CF34" s="831" t="s">
        <v>117</v>
      </c>
      <c r="CG34" s="666">
        <v>24.06349749999999</v>
      </c>
      <c r="CH34" s="666">
        <v>0</v>
      </c>
      <c r="CI34" s="666">
        <v>0</v>
      </c>
      <c r="CJ34" s="666">
        <v>0</v>
      </c>
      <c r="CK34" s="666">
        <v>0</v>
      </c>
      <c r="CL34" s="666"/>
      <c r="CM34" s="666">
        <v>0</v>
      </c>
      <c r="CN34" s="666">
        <f t="shared" si="2"/>
        <v>24.06349749999999</v>
      </c>
      <c r="CO34" s="843">
        <f t="shared" si="3"/>
        <v>1</v>
      </c>
      <c r="CP34" s="843">
        <f t="shared" si="4"/>
        <v>0</v>
      </c>
      <c r="CQ34" s="843">
        <f t="shared" si="5"/>
        <v>0</v>
      </c>
      <c r="CR34" s="843">
        <f t="shared" si="6"/>
        <v>0</v>
      </c>
      <c r="CS34" s="827">
        <f t="shared" si="7"/>
        <v>0</v>
      </c>
      <c r="CT34" s="827">
        <f t="shared" si="8"/>
        <v>0</v>
      </c>
      <c r="CU34" s="827">
        <f t="shared" si="9"/>
        <v>0</v>
      </c>
      <c r="CV34" s="828">
        <f t="shared" si="10"/>
        <v>1</v>
      </c>
      <c r="CX34" s="17">
        <v>24</v>
      </c>
      <c r="CY34" s="831" t="s">
        <v>117</v>
      </c>
      <c r="CZ34" s="666">
        <v>125910.71822065995</v>
      </c>
      <c r="DA34" s="666">
        <v>0</v>
      </c>
      <c r="DB34" s="666">
        <v>0</v>
      </c>
      <c r="DC34" s="666">
        <v>0</v>
      </c>
      <c r="DD34" s="666">
        <v>0</v>
      </c>
      <c r="DE34" s="666"/>
      <c r="DF34" s="666">
        <v>0</v>
      </c>
      <c r="DG34" s="666">
        <f t="shared" si="11"/>
        <v>125910.71822065995</v>
      </c>
      <c r="DH34" s="843">
        <f t="shared" si="12"/>
        <v>1</v>
      </c>
      <c r="DI34" s="843">
        <f t="shared" si="13"/>
        <v>0</v>
      </c>
      <c r="DJ34" s="843">
        <f t="shared" si="14"/>
        <v>0</v>
      </c>
      <c r="DK34" s="843">
        <f t="shared" si="15"/>
        <v>0</v>
      </c>
      <c r="DL34" s="827">
        <f t="shared" si="16"/>
        <v>0</v>
      </c>
      <c r="DM34" s="827">
        <f t="shared" si="17"/>
        <v>0</v>
      </c>
      <c r="DN34" s="827">
        <f t="shared" si="18"/>
        <v>0</v>
      </c>
      <c r="DO34" s="828">
        <f t="shared" si="19"/>
        <v>1</v>
      </c>
    </row>
    <row r="35" spans="2:120" s="17" customFormat="1" ht="15.6">
      <c r="B35" s="269">
        <v>12</v>
      </c>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5"/>
      <c r="BT35" s="175"/>
      <c r="BU35" s="175"/>
      <c r="BV35" s="175"/>
      <c r="BW35" s="175"/>
      <c r="BX35" s="175"/>
      <c r="BY35" s="175"/>
      <c r="BZ35" s="271"/>
      <c r="CA35" s="164"/>
      <c r="CF35" s="831" t="s">
        <v>785</v>
      </c>
      <c r="CG35" s="666">
        <v>1734.15</v>
      </c>
      <c r="CH35" s="666">
        <v>0</v>
      </c>
      <c r="CI35" s="666">
        <v>0</v>
      </c>
      <c r="CJ35" s="666">
        <v>0</v>
      </c>
      <c r="CK35" s="666">
        <v>0</v>
      </c>
      <c r="CL35" s="666"/>
      <c r="CM35" s="666">
        <v>0</v>
      </c>
      <c r="CN35" s="666">
        <f t="shared" si="2"/>
        <v>1734.15</v>
      </c>
      <c r="CO35" s="843">
        <f t="shared" si="3"/>
        <v>1</v>
      </c>
      <c r="CP35" s="843">
        <f t="shared" si="4"/>
        <v>0</v>
      </c>
      <c r="CQ35" s="843">
        <f t="shared" si="5"/>
        <v>0</v>
      </c>
      <c r="CR35" s="843">
        <f t="shared" si="6"/>
        <v>0</v>
      </c>
      <c r="CS35" s="827">
        <f t="shared" si="7"/>
        <v>0</v>
      </c>
      <c r="CT35" s="827">
        <f t="shared" si="8"/>
        <v>0</v>
      </c>
      <c r="CU35" s="827">
        <f t="shared" si="9"/>
        <v>0</v>
      </c>
      <c r="CV35" s="828">
        <f t="shared" si="10"/>
        <v>1</v>
      </c>
      <c r="CX35" s="17">
        <v>21</v>
      </c>
      <c r="CY35" s="831" t="s">
        <v>785</v>
      </c>
      <c r="CZ35" s="666">
        <v>25072052.250506088</v>
      </c>
      <c r="DA35" s="666">
        <v>0</v>
      </c>
      <c r="DB35" s="666">
        <v>0</v>
      </c>
      <c r="DC35" s="666">
        <v>0</v>
      </c>
      <c r="DD35" s="666">
        <v>0</v>
      </c>
      <c r="DE35" s="666"/>
      <c r="DF35" s="666">
        <v>0</v>
      </c>
      <c r="DG35" s="666">
        <f t="shared" si="11"/>
        <v>25072052.250506088</v>
      </c>
      <c r="DH35" s="843">
        <f t="shared" si="12"/>
        <v>1</v>
      </c>
      <c r="DI35" s="843">
        <f t="shared" si="13"/>
        <v>0</v>
      </c>
      <c r="DJ35" s="843">
        <f t="shared" si="14"/>
        <v>0</v>
      </c>
      <c r="DK35" s="843">
        <f t="shared" si="15"/>
        <v>0</v>
      </c>
      <c r="DL35" s="827">
        <f t="shared" si="16"/>
        <v>0</v>
      </c>
      <c r="DM35" s="827">
        <f t="shared" si="17"/>
        <v>0</v>
      </c>
      <c r="DN35" s="827">
        <f t="shared" si="18"/>
        <v>0</v>
      </c>
      <c r="DO35" s="828">
        <f t="shared" si="19"/>
        <v>1</v>
      </c>
    </row>
    <row r="36" spans="2:120" s="17" customFormat="1" ht="15.6">
      <c r="B36" s="269">
        <v>13</v>
      </c>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271"/>
      <c r="CA36" s="164"/>
      <c r="CF36" s="831" t="s">
        <v>116</v>
      </c>
      <c r="CG36" s="666">
        <v>15.234201800000003</v>
      </c>
      <c r="CH36" s="666">
        <v>0</v>
      </c>
      <c r="CI36" s="666">
        <v>0</v>
      </c>
      <c r="CJ36" s="666">
        <v>0</v>
      </c>
      <c r="CK36" s="666">
        <v>0</v>
      </c>
      <c r="CL36" s="666"/>
      <c r="CM36" s="666">
        <v>0</v>
      </c>
      <c r="CN36" s="666">
        <f t="shared" si="2"/>
        <v>15.234201800000003</v>
      </c>
      <c r="CO36" s="842">
        <f t="shared" si="3"/>
        <v>1</v>
      </c>
      <c r="CP36" s="843">
        <f t="shared" si="4"/>
        <v>0</v>
      </c>
      <c r="CQ36" s="843">
        <f t="shared" si="5"/>
        <v>0</v>
      </c>
      <c r="CR36" s="843">
        <f t="shared" si="6"/>
        <v>0</v>
      </c>
      <c r="CS36" s="827">
        <f t="shared" si="7"/>
        <v>0</v>
      </c>
      <c r="CT36" s="827">
        <f t="shared" si="8"/>
        <v>0</v>
      </c>
      <c r="CU36" s="827">
        <f t="shared" si="9"/>
        <v>0</v>
      </c>
      <c r="CV36" s="828">
        <f t="shared" si="10"/>
        <v>1</v>
      </c>
      <c r="CX36" s="17">
        <v>23</v>
      </c>
      <c r="CY36" s="831" t="s">
        <v>116</v>
      </c>
      <c r="CZ36" s="666">
        <v>59745.491600000008</v>
      </c>
      <c r="DA36" s="666">
        <v>0</v>
      </c>
      <c r="DB36" s="666">
        <v>0</v>
      </c>
      <c r="DC36" s="666">
        <v>0</v>
      </c>
      <c r="DD36" s="666">
        <v>0</v>
      </c>
      <c r="DE36" s="666"/>
      <c r="DF36" s="666">
        <v>0</v>
      </c>
      <c r="DG36" s="666">
        <f t="shared" si="11"/>
        <v>59745.491600000008</v>
      </c>
      <c r="DH36" s="842">
        <f t="shared" si="12"/>
        <v>1</v>
      </c>
      <c r="DI36" s="843">
        <f t="shared" si="13"/>
        <v>0</v>
      </c>
      <c r="DJ36" s="844">
        <f t="shared" si="14"/>
        <v>0</v>
      </c>
      <c r="DK36" s="843">
        <f t="shared" si="15"/>
        <v>0</v>
      </c>
      <c r="DL36" s="827">
        <f t="shared" si="16"/>
        <v>0</v>
      </c>
      <c r="DM36" s="827">
        <f t="shared" si="17"/>
        <v>0</v>
      </c>
      <c r="DN36" s="827">
        <f t="shared" si="18"/>
        <v>0</v>
      </c>
      <c r="DO36" s="828">
        <f t="shared" si="19"/>
        <v>1</v>
      </c>
    </row>
    <row r="37" spans="2:120" s="17" customFormat="1" ht="15.6">
      <c r="B37" s="269">
        <v>14</v>
      </c>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271"/>
      <c r="CA37" s="164"/>
      <c r="CF37" s="831" t="s">
        <v>123</v>
      </c>
      <c r="CG37" s="666">
        <v>0</v>
      </c>
      <c r="CH37" s="666">
        <v>0</v>
      </c>
      <c r="CI37" s="666">
        <v>24.425536458333283</v>
      </c>
      <c r="CJ37" s="666">
        <v>0</v>
      </c>
      <c r="CK37" s="666">
        <v>0</v>
      </c>
      <c r="CL37" s="666"/>
      <c r="CM37" s="666">
        <v>0</v>
      </c>
      <c r="CN37" s="666">
        <f t="shared" si="2"/>
        <v>24.425536458333283</v>
      </c>
      <c r="CO37" s="843">
        <f t="shared" si="3"/>
        <v>0</v>
      </c>
      <c r="CP37" s="843">
        <f t="shared" si="4"/>
        <v>0</v>
      </c>
      <c r="CQ37" s="842">
        <f t="shared" si="5"/>
        <v>1</v>
      </c>
      <c r="CR37" s="843">
        <f t="shared" si="6"/>
        <v>0</v>
      </c>
      <c r="CS37" s="827">
        <f t="shared" si="7"/>
        <v>0</v>
      </c>
      <c r="CT37" s="827">
        <f t="shared" si="8"/>
        <v>0</v>
      </c>
      <c r="CU37" s="827">
        <f t="shared" si="9"/>
        <v>0</v>
      </c>
      <c r="CV37" s="828">
        <f t="shared" si="10"/>
        <v>1</v>
      </c>
      <c r="CX37" s="17">
        <v>30</v>
      </c>
      <c r="CY37" s="831" t="s">
        <v>123</v>
      </c>
      <c r="CZ37" s="666">
        <v>0</v>
      </c>
      <c r="DA37" s="666">
        <v>0</v>
      </c>
      <c r="DB37" s="666">
        <v>207254.50800000023</v>
      </c>
      <c r="DC37" s="666">
        <v>0</v>
      </c>
      <c r="DD37" s="666">
        <v>0</v>
      </c>
      <c r="DE37" s="666"/>
      <c r="DF37" s="666">
        <v>0</v>
      </c>
      <c r="DG37" s="666">
        <f t="shared" si="11"/>
        <v>207254.50800000023</v>
      </c>
      <c r="DH37" s="843">
        <f t="shared" si="12"/>
        <v>0</v>
      </c>
      <c r="DI37" s="842">
        <f t="shared" si="13"/>
        <v>0</v>
      </c>
      <c r="DJ37" s="842">
        <f t="shared" si="14"/>
        <v>1</v>
      </c>
      <c r="DK37" s="843">
        <f t="shared" si="15"/>
        <v>0</v>
      </c>
      <c r="DL37" s="827">
        <f t="shared" si="16"/>
        <v>0</v>
      </c>
      <c r="DM37" s="827">
        <f t="shared" si="17"/>
        <v>0</v>
      </c>
      <c r="DN37" s="827">
        <f t="shared" si="18"/>
        <v>0</v>
      </c>
      <c r="DO37" s="828">
        <f t="shared" si="19"/>
        <v>1</v>
      </c>
      <c r="DP37" s="17" t="s">
        <v>793</v>
      </c>
    </row>
    <row r="38" spans="2:120" s="17" customFormat="1" ht="15.6">
      <c r="B38" s="269">
        <v>15</v>
      </c>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271"/>
      <c r="CA38" s="164"/>
      <c r="CF38" s="831" t="s">
        <v>119</v>
      </c>
      <c r="CG38" s="666">
        <v>0</v>
      </c>
      <c r="CH38" s="666">
        <v>1733.780763954112</v>
      </c>
      <c r="CI38" s="666">
        <v>13211.887604582615</v>
      </c>
      <c r="CJ38" s="666">
        <v>128.88510455886345</v>
      </c>
      <c r="CK38" s="666">
        <v>0</v>
      </c>
      <c r="CL38" s="666"/>
      <c r="CM38" s="666">
        <v>0</v>
      </c>
      <c r="CN38" s="666">
        <f t="shared" si="2"/>
        <v>15074.55347309559</v>
      </c>
      <c r="CO38" s="843">
        <f t="shared" si="3"/>
        <v>0</v>
      </c>
      <c r="CP38" s="842">
        <f t="shared" si="4"/>
        <v>0.11501373934879655</v>
      </c>
      <c r="CQ38" s="842">
        <f t="shared" si="5"/>
        <v>0.87643641505949876</v>
      </c>
      <c r="CR38" s="842">
        <f t="shared" si="6"/>
        <v>8.549845591704722E-3</v>
      </c>
      <c r="CS38" s="827">
        <f t="shared" si="7"/>
        <v>0</v>
      </c>
      <c r="CT38" s="827">
        <f t="shared" si="8"/>
        <v>0</v>
      </c>
      <c r="CU38" s="827">
        <f t="shared" si="9"/>
        <v>0</v>
      </c>
      <c r="CV38" s="828">
        <f t="shared" si="10"/>
        <v>1</v>
      </c>
      <c r="CX38" s="17">
        <v>26</v>
      </c>
      <c r="CY38" s="831" t="s">
        <v>119</v>
      </c>
      <c r="CZ38" s="666">
        <v>0</v>
      </c>
      <c r="DA38" s="666">
        <v>7959067.9991932753</v>
      </c>
      <c r="DB38" s="666">
        <v>71266749.747100636</v>
      </c>
      <c r="DC38" s="666">
        <v>874190.16375275177</v>
      </c>
      <c r="DD38" s="666">
        <v>0</v>
      </c>
      <c r="DE38" s="666"/>
      <c r="DF38" s="666">
        <v>1517517.11433476</v>
      </c>
      <c r="DG38" s="666">
        <f t="shared" si="11"/>
        <v>81617525.024381429</v>
      </c>
      <c r="DH38" s="843">
        <f t="shared" si="12"/>
        <v>0</v>
      </c>
      <c r="DI38" s="842">
        <f t="shared" si="13"/>
        <v>9.7516654625531468E-2</v>
      </c>
      <c r="DJ38" s="843">
        <f t="shared" si="14"/>
        <v>0.87317950067477879</v>
      </c>
      <c r="DK38" s="843">
        <f t="shared" si="15"/>
        <v>1.0710814417511519E-2</v>
      </c>
      <c r="DL38" s="827">
        <f t="shared" si="16"/>
        <v>0</v>
      </c>
      <c r="DM38" s="827">
        <f t="shared" si="17"/>
        <v>0</v>
      </c>
      <c r="DN38" s="827">
        <f t="shared" si="18"/>
        <v>1.8593030282178187E-2</v>
      </c>
      <c r="DO38" s="828">
        <f t="shared" si="19"/>
        <v>1</v>
      </c>
      <c r="DP38" s="17" t="s">
        <v>794</v>
      </c>
    </row>
    <row r="39" spans="2:120" s="17" customFormat="1" ht="15.6">
      <c r="B39" s="269">
        <v>16</v>
      </c>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c r="BT39" s="175"/>
      <c r="BU39" s="175"/>
      <c r="BV39" s="175"/>
      <c r="BW39" s="175"/>
      <c r="BX39" s="175"/>
      <c r="BY39" s="175"/>
      <c r="BZ39" s="271"/>
      <c r="CA39" s="164"/>
      <c r="CF39" s="833" t="s">
        <v>783</v>
      </c>
      <c r="CG39" s="666">
        <v>0</v>
      </c>
      <c r="CH39" s="666">
        <v>82.630745708422111</v>
      </c>
      <c r="CI39" s="666">
        <v>0</v>
      </c>
      <c r="CJ39" s="666">
        <v>0</v>
      </c>
      <c r="CK39" s="666">
        <v>0</v>
      </c>
      <c r="CL39" s="666"/>
      <c r="CM39" s="666">
        <v>0</v>
      </c>
      <c r="CN39" s="666">
        <f t="shared" si="2"/>
        <v>82.630745708422111</v>
      </c>
      <c r="CO39" s="843">
        <f t="shared" si="3"/>
        <v>0</v>
      </c>
      <c r="CP39" s="845">
        <f t="shared" si="4"/>
        <v>1</v>
      </c>
      <c r="CQ39" s="843">
        <f t="shared" si="5"/>
        <v>0</v>
      </c>
      <c r="CR39" s="843">
        <f t="shared" si="6"/>
        <v>0</v>
      </c>
      <c r="CS39" s="827">
        <f t="shared" si="7"/>
        <v>0</v>
      </c>
      <c r="CT39" s="827">
        <f t="shared" si="8"/>
        <v>0</v>
      </c>
      <c r="CU39" s="827">
        <f t="shared" si="9"/>
        <v>0</v>
      </c>
      <c r="CV39" s="828">
        <f t="shared" si="10"/>
        <v>1</v>
      </c>
      <c r="CX39" s="17">
        <v>41</v>
      </c>
      <c r="CY39" s="833" t="s">
        <v>783</v>
      </c>
      <c r="CZ39" s="666">
        <v>0</v>
      </c>
      <c r="DA39" s="666">
        <v>170440.76855259412</v>
      </c>
      <c r="DB39" s="666">
        <v>0</v>
      </c>
      <c r="DC39" s="666">
        <v>0</v>
      </c>
      <c r="DD39" s="666">
        <v>0</v>
      </c>
      <c r="DE39" s="666"/>
      <c r="DF39" s="666">
        <v>0</v>
      </c>
      <c r="DG39" s="666">
        <f t="shared" si="11"/>
        <v>170440.76855259412</v>
      </c>
      <c r="DH39" s="843">
        <f t="shared" si="12"/>
        <v>0</v>
      </c>
      <c r="DI39" s="845">
        <f t="shared" si="13"/>
        <v>1</v>
      </c>
      <c r="DJ39" s="844">
        <f t="shared" si="14"/>
        <v>0</v>
      </c>
      <c r="DK39" s="843">
        <f t="shared" si="15"/>
        <v>0</v>
      </c>
      <c r="DL39" s="827">
        <f t="shared" si="16"/>
        <v>0</v>
      </c>
      <c r="DM39" s="827">
        <f t="shared" si="17"/>
        <v>0</v>
      </c>
      <c r="DN39" s="827">
        <f t="shared" si="18"/>
        <v>0</v>
      </c>
      <c r="DO39" s="828">
        <f t="shared" si="19"/>
        <v>1</v>
      </c>
      <c r="DP39" s="17" t="s">
        <v>793</v>
      </c>
    </row>
    <row r="40" spans="2:120" s="17" customFormat="1" ht="15.6">
      <c r="B40" s="269">
        <v>17</v>
      </c>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271"/>
      <c r="CA40" s="164"/>
      <c r="CF40" s="833" t="s">
        <v>784</v>
      </c>
      <c r="CG40" s="666">
        <v>0</v>
      </c>
      <c r="CH40" s="666">
        <v>0</v>
      </c>
      <c r="CI40" s="666">
        <v>0</v>
      </c>
      <c r="CJ40" s="666">
        <v>0</v>
      </c>
      <c r="CK40" s="666">
        <v>0</v>
      </c>
      <c r="CL40" s="666"/>
      <c r="CM40" s="666">
        <v>0</v>
      </c>
      <c r="CN40" s="666">
        <f t="shared" si="2"/>
        <v>0</v>
      </c>
      <c r="CO40" s="843">
        <f t="shared" si="3"/>
        <v>0</v>
      </c>
      <c r="CP40" s="843">
        <f t="shared" si="4"/>
        <v>0</v>
      </c>
      <c r="CQ40" s="843">
        <f t="shared" si="5"/>
        <v>0</v>
      </c>
      <c r="CR40" s="843">
        <f t="shared" si="6"/>
        <v>0</v>
      </c>
      <c r="CS40" s="827">
        <f t="shared" si="7"/>
        <v>0</v>
      </c>
      <c r="CT40" s="827">
        <f t="shared" si="8"/>
        <v>0</v>
      </c>
      <c r="CU40" s="827">
        <f t="shared" si="9"/>
        <v>0</v>
      </c>
      <c r="CV40" s="828">
        <f t="shared" si="10"/>
        <v>0</v>
      </c>
      <c r="CX40" s="17">
        <v>42</v>
      </c>
      <c r="CY40" s="833" t="s">
        <v>784</v>
      </c>
      <c r="CZ40" s="666">
        <v>0</v>
      </c>
      <c r="DA40" s="666">
        <v>0</v>
      </c>
      <c r="DB40" s="666">
        <v>474578.27733227669</v>
      </c>
      <c r="DC40" s="666">
        <v>0</v>
      </c>
      <c r="DD40" s="666">
        <v>0</v>
      </c>
      <c r="DE40" s="666"/>
      <c r="DF40" s="666">
        <v>0</v>
      </c>
      <c r="DG40" s="666">
        <f t="shared" si="11"/>
        <v>474578.27733227669</v>
      </c>
      <c r="DH40" s="843">
        <f t="shared" si="12"/>
        <v>0</v>
      </c>
      <c r="DI40" s="843">
        <f t="shared" si="13"/>
        <v>0</v>
      </c>
      <c r="DJ40" s="843">
        <f t="shared" si="14"/>
        <v>1</v>
      </c>
      <c r="DK40" s="843">
        <f t="shared" si="15"/>
        <v>0</v>
      </c>
      <c r="DL40" s="827">
        <f t="shared" si="16"/>
        <v>0</v>
      </c>
      <c r="DM40" s="827">
        <f t="shared" si="17"/>
        <v>0</v>
      </c>
      <c r="DN40" s="827">
        <f t="shared" si="18"/>
        <v>0</v>
      </c>
      <c r="DO40" s="828">
        <f t="shared" si="19"/>
        <v>1</v>
      </c>
    </row>
    <row r="41" spans="2:120" s="17" customFormat="1" ht="15.6">
      <c r="B41" s="269">
        <v>18</v>
      </c>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271"/>
      <c r="CA41" s="164"/>
      <c r="CF41" s="831" t="s">
        <v>120</v>
      </c>
      <c r="CG41" s="666">
        <v>0</v>
      </c>
      <c r="CH41" s="666">
        <v>742.27282640756709</v>
      </c>
      <c r="CI41" s="666">
        <v>7.9949298045669481</v>
      </c>
      <c r="CJ41" s="666">
        <v>0</v>
      </c>
      <c r="CK41" s="666">
        <v>0</v>
      </c>
      <c r="CL41" s="666"/>
      <c r="CM41" s="666">
        <v>0</v>
      </c>
      <c r="CN41" s="666">
        <f t="shared" si="2"/>
        <v>750.26775621213403</v>
      </c>
      <c r="CO41" s="843">
        <f t="shared" si="3"/>
        <v>0</v>
      </c>
      <c r="CP41" s="842">
        <f t="shared" si="4"/>
        <v>0.9893438979106195</v>
      </c>
      <c r="CQ41" s="842">
        <f t="shared" si="5"/>
        <v>1.0656102089380509E-2</v>
      </c>
      <c r="CR41" s="843">
        <f t="shared" si="6"/>
        <v>0</v>
      </c>
      <c r="CS41" s="827">
        <f t="shared" si="7"/>
        <v>0</v>
      </c>
      <c r="CT41" s="827">
        <f t="shared" si="8"/>
        <v>0</v>
      </c>
      <c r="CU41" s="827">
        <f t="shared" si="9"/>
        <v>0</v>
      </c>
      <c r="CV41" s="828">
        <f t="shared" si="10"/>
        <v>1</v>
      </c>
      <c r="CX41" s="17">
        <v>27</v>
      </c>
      <c r="CY41" s="831" t="s">
        <v>120</v>
      </c>
      <c r="CZ41" s="666">
        <v>0</v>
      </c>
      <c r="DA41" s="666">
        <v>3302060.3512479668</v>
      </c>
      <c r="DB41" s="666">
        <v>10339.991553066882</v>
      </c>
      <c r="DC41" s="666">
        <v>0</v>
      </c>
      <c r="DD41" s="666">
        <v>0</v>
      </c>
      <c r="DE41" s="666"/>
      <c r="DF41" s="666">
        <v>0</v>
      </c>
      <c r="DG41" s="666">
        <f t="shared" si="11"/>
        <v>3312400.3428010335</v>
      </c>
      <c r="DH41" s="844">
        <f t="shared" si="12"/>
        <v>0</v>
      </c>
      <c r="DI41" s="842">
        <f t="shared" si="13"/>
        <v>0.99687839920209553</v>
      </c>
      <c r="DJ41" s="842">
        <f t="shared" si="14"/>
        <v>3.1216007979045111E-3</v>
      </c>
      <c r="DK41" s="843">
        <f t="shared" si="15"/>
        <v>0</v>
      </c>
      <c r="DL41" s="827">
        <f t="shared" si="16"/>
        <v>0</v>
      </c>
      <c r="DM41" s="827">
        <f t="shared" si="17"/>
        <v>0</v>
      </c>
      <c r="DN41" s="827">
        <f t="shared" si="18"/>
        <v>0</v>
      </c>
      <c r="DO41" s="828">
        <f t="shared" si="19"/>
        <v>1</v>
      </c>
      <c r="DP41" s="17" t="s">
        <v>793</v>
      </c>
    </row>
    <row r="42" spans="2:120" s="17" customFormat="1" ht="15.6">
      <c r="B42" s="269">
        <v>19</v>
      </c>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271"/>
      <c r="CA42" s="164"/>
      <c r="CF42" s="831" t="s">
        <v>128</v>
      </c>
      <c r="CG42" s="666">
        <v>6302.8350541912896</v>
      </c>
      <c r="CH42" s="666">
        <v>0</v>
      </c>
      <c r="CI42" s="666">
        <v>0</v>
      </c>
      <c r="CJ42" s="666">
        <v>0</v>
      </c>
      <c r="CK42" s="666">
        <v>0</v>
      </c>
      <c r="CL42" s="666"/>
      <c r="CM42" s="666">
        <v>0</v>
      </c>
      <c r="CN42" s="666">
        <f t="shared" si="2"/>
        <v>6302.8350541912896</v>
      </c>
      <c r="CO42" s="843">
        <f t="shared" si="3"/>
        <v>1</v>
      </c>
      <c r="CP42" s="843">
        <f t="shared" si="4"/>
        <v>0</v>
      </c>
      <c r="CQ42" s="843">
        <f t="shared" si="5"/>
        <v>0</v>
      </c>
      <c r="CR42" s="843">
        <f t="shared" si="6"/>
        <v>0</v>
      </c>
      <c r="CS42" s="827">
        <f t="shared" si="7"/>
        <v>0</v>
      </c>
      <c r="CT42" s="827">
        <f t="shared" si="8"/>
        <v>0</v>
      </c>
      <c r="CU42" s="827">
        <f t="shared" si="9"/>
        <v>0</v>
      </c>
      <c r="CV42" s="828">
        <f t="shared" si="10"/>
        <v>1</v>
      </c>
      <c r="CX42" s="17">
        <v>35</v>
      </c>
      <c r="CY42" s="831" t="s">
        <v>128</v>
      </c>
      <c r="CZ42" s="666">
        <v>27741794.884503469</v>
      </c>
      <c r="DA42" s="666">
        <v>0</v>
      </c>
      <c r="DB42" s="666">
        <v>0</v>
      </c>
      <c r="DC42" s="666">
        <v>0</v>
      </c>
      <c r="DD42" s="666">
        <v>0</v>
      </c>
      <c r="DE42" s="666"/>
      <c r="DF42" s="666">
        <v>0</v>
      </c>
      <c r="DG42" s="666">
        <f t="shared" si="11"/>
        <v>27741794.884503469</v>
      </c>
      <c r="DH42" s="843">
        <f t="shared" si="12"/>
        <v>1</v>
      </c>
      <c r="DI42" s="843">
        <f t="shared" si="13"/>
        <v>0</v>
      </c>
      <c r="DJ42" s="843">
        <f t="shared" si="14"/>
        <v>0</v>
      </c>
      <c r="DK42" s="843">
        <f t="shared" si="15"/>
        <v>0</v>
      </c>
      <c r="DL42" s="827">
        <f t="shared" si="16"/>
        <v>0</v>
      </c>
      <c r="DM42" s="827">
        <f t="shared" si="17"/>
        <v>0</v>
      </c>
      <c r="DN42" s="827">
        <f t="shared" si="18"/>
        <v>0</v>
      </c>
      <c r="DO42" s="828">
        <f t="shared" si="19"/>
        <v>1</v>
      </c>
    </row>
    <row r="43" spans="2:120" s="17" customFormat="1" ht="15.6">
      <c r="B43" s="269">
        <v>20</v>
      </c>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X43" s="175"/>
      <c r="BY43" s="175"/>
      <c r="BZ43" s="271"/>
      <c r="CA43" s="164"/>
      <c r="CF43" s="833" t="s">
        <v>786</v>
      </c>
      <c r="CG43" s="666">
        <v>100.68825684977638</v>
      </c>
      <c r="CH43" s="666">
        <v>0</v>
      </c>
      <c r="CI43" s="666">
        <v>0</v>
      </c>
      <c r="CJ43" s="666">
        <v>0</v>
      </c>
      <c r="CK43" s="666">
        <v>0</v>
      </c>
      <c r="CL43" s="666"/>
      <c r="CM43" s="666">
        <v>0</v>
      </c>
      <c r="CN43" s="666">
        <f t="shared" si="2"/>
        <v>100.68825684977638</v>
      </c>
      <c r="CO43" s="843">
        <f t="shared" si="3"/>
        <v>1</v>
      </c>
      <c r="CP43" s="843">
        <f t="shared" si="4"/>
        <v>0</v>
      </c>
      <c r="CQ43" s="843">
        <f t="shared" si="5"/>
        <v>0</v>
      </c>
      <c r="CR43" s="843">
        <f t="shared" si="6"/>
        <v>0</v>
      </c>
      <c r="CS43" s="827">
        <f t="shared" si="7"/>
        <v>0</v>
      </c>
      <c r="CT43" s="827">
        <f t="shared" si="8"/>
        <v>0</v>
      </c>
      <c r="CU43" s="827">
        <f t="shared" si="9"/>
        <v>0</v>
      </c>
      <c r="CV43" s="828">
        <f t="shared" si="10"/>
        <v>1</v>
      </c>
      <c r="CX43" s="17">
        <v>43</v>
      </c>
      <c r="CY43" s="833" t="s">
        <v>786</v>
      </c>
      <c r="CZ43" s="666">
        <v>361728.23</v>
      </c>
      <c r="DA43" s="666">
        <v>0</v>
      </c>
      <c r="DB43" s="666">
        <v>0</v>
      </c>
      <c r="DC43" s="666">
        <v>0</v>
      </c>
      <c r="DD43" s="666">
        <v>0</v>
      </c>
      <c r="DE43" s="666"/>
      <c r="DF43" s="666">
        <v>0</v>
      </c>
      <c r="DG43" s="666">
        <f t="shared" si="11"/>
        <v>361728.23</v>
      </c>
      <c r="DH43" s="843">
        <f t="shared" si="12"/>
        <v>1</v>
      </c>
      <c r="DI43" s="843">
        <f t="shared" si="13"/>
        <v>0</v>
      </c>
      <c r="DJ43" s="843">
        <f t="shared" si="14"/>
        <v>0</v>
      </c>
      <c r="DK43" s="843">
        <f t="shared" si="15"/>
        <v>0</v>
      </c>
      <c r="DL43" s="827">
        <f t="shared" si="16"/>
        <v>0</v>
      </c>
      <c r="DM43" s="827">
        <f t="shared" si="17"/>
        <v>0</v>
      </c>
      <c r="DN43" s="827">
        <f t="shared" si="18"/>
        <v>0</v>
      </c>
      <c r="DO43" s="828">
        <f t="shared" si="19"/>
        <v>1</v>
      </c>
    </row>
    <row r="44" spans="2:120" s="17" customFormat="1" ht="15.6">
      <c r="B44" s="269">
        <v>21</v>
      </c>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271"/>
      <c r="CA44" s="164"/>
      <c r="CF44" s="841" t="s">
        <v>795</v>
      </c>
      <c r="CG44" s="829">
        <f>CG38</f>
        <v>0</v>
      </c>
      <c r="CH44" s="829">
        <f t="shared" ref="CH44:CL44" si="36">CH38</f>
        <v>1733.780763954112</v>
      </c>
      <c r="CI44" s="829">
        <f t="shared" si="36"/>
        <v>13211.887604582615</v>
      </c>
      <c r="CJ44" s="829">
        <f t="shared" si="36"/>
        <v>128.88510455886345</v>
      </c>
      <c r="CK44" s="829">
        <f t="shared" si="36"/>
        <v>0</v>
      </c>
      <c r="CL44" s="829">
        <f t="shared" si="36"/>
        <v>0</v>
      </c>
      <c r="CM44" s="829"/>
      <c r="CN44" s="666">
        <f t="shared" si="2"/>
        <v>15074.55347309559</v>
      </c>
      <c r="CO44" s="843">
        <f t="shared" ref="CO44" si="37">IFERROR(CG44/$CN44,0)</f>
        <v>0</v>
      </c>
      <c r="CP44" s="842">
        <f t="shared" ref="CP44" si="38">IFERROR(CH44/$CN44,0)</f>
        <v>0.11501373934879655</v>
      </c>
      <c r="CQ44" s="842">
        <f t="shared" ref="CQ44" si="39">IFERROR(CI44/$CN44,0)</f>
        <v>0.87643641505949876</v>
      </c>
      <c r="CR44" s="842">
        <f t="shared" ref="CR44" si="40">IFERROR(CJ44/$CN44,0)</f>
        <v>8.549845591704722E-3</v>
      </c>
      <c r="CS44" s="827">
        <f t="shared" ref="CS44" si="41">IFERROR(CK44/$CN44,0)</f>
        <v>0</v>
      </c>
      <c r="CT44" s="827">
        <f t="shared" ref="CT44" si="42">IFERROR(CL44/$CN44,0)</f>
        <v>0</v>
      </c>
      <c r="CU44" s="827">
        <f t="shared" ref="CU44" si="43">IFERROR(CM44/$CN44,0)</f>
        <v>0</v>
      </c>
      <c r="CV44" s="828">
        <f t="shared" ref="CV44" si="44">SUM(CO44:CU44)</f>
        <v>1</v>
      </c>
      <c r="CY44" s="841" t="s">
        <v>795</v>
      </c>
      <c r="CZ44" s="829">
        <f>CZ38</f>
        <v>0</v>
      </c>
      <c r="DA44" s="829">
        <f t="shared" ref="DA44:DE44" si="45">DA38</f>
        <v>7959067.9991932753</v>
      </c>
      <c r="DB44" s="829">
        <f t="shared" si="45"/>
        <v>71266749.747100636</v>
      </c>
      <c r="DC44" s="829">
        <f t="shared" si="45"/>
        <v>874190.16375275177</v>
      </c>
      <c r="DD44" s="829">
        <f t="shared" si="45"/>
        <v>0</v>
      </c>
      <c r="DE44" s="829">
        <f t="shared" si="45"/>
        <v>0</v>
      </c>
      <c r="DG44" s="666">
        <f t="shared" si="11"/>
        <v>80100007.910046667</v>
      </c>
      <c r="DH44" s="843">
        <f t="shared" ref="DH44" si="46">IFERROR(CZ44/$DG44,0)</f>
        <v>0</v>
      </c>
      <c r="DI44" s="843">
        <f t="shared" ref="DI44" si="47">IFERROR(DA44/$DG44,0)</f>
        <v>9.9364134996483527E-2</v>
      </c>
      <c r="DJ44" s="843">
        <f t="shared" ref="DJ44" si="48">IFERROR(DB44/$DG44,0)</f>
        <v>0.88972213120295951</v>
      </c>
      <c r="DK44" s="843">
        <f t="shared" ref="DK44" si="49">IFERROR(DC44/$DG44,0)</f>
        <v>1.0913733800556906E-2</v>
      </c>
      <c r="DL44" s="827">
        <f t="shared" ref="DL44" si="50">IFERROR(DD44/$DG44,0)</f>
        <v>0</v>
      </c>
      <c r="DM44" s="827">
        <f t="shared" ref="DM44" si="51">IFERROR(DE44/$DG44,0)</f>
        <v>0</v>
      </c>
      <c r="DN44" s="827">
        <f t="shared" ref="DN44" si="52">IFERROR(DF44/$DG44,0)</f>
        <v>0</v>
      </c>
      <c r="DO44" s="828">
        <f t="shared" ref="DO44" si="53">SUM(DH44:DN44)</f>
        <v>1</v>
      </c>
      <c r="DP44" s="17" t="s">
        <v>794</v>
      </c>
    </row>
    <row r="45" spans="2:120" s="17" customFormat="1" ht="15.6">
      <c r="B45" s="269">
        <v>22</v>
      </c>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c r="BZ45" s="271"/>
      <c r="CA45" s="164"/>
    </row>
    <row r="46" spans="2:120" s="17" customFormat="1" ht="15.6">
      <c r="B46" s="269">
        <v>23</v>
      </c>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5"/>
      <c r="BR46" s="175"/>
      <c r="BS46" s="175"/>
      <c r="BT46" s="175"/>
      <c r="BU46" s="175"/>
      <c r="BV46" s="175"/>
      <c r="BW46" s="175"/>
      <c r="BX46" s="175"/>
      <c r="BY46" s="175"/>
      <c r="BZ46" s="271"/>
      <c r="CA46" s="164"/>
    </row>
    <row r="47" spans="2:120" s="17" customFormat="1" ht="15.6">
      <c r="B47" s="269">
        <v>24</v>
      </c>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c r="BZ47" s="271"/>
      <c r="CA47" s="164"/>
    </row>
    <row r="48" spans="2:120" s="17" customFormat="1" ht="15.6">
      <c r="B48" s="269">
        <v>25</v>
      </c>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271"/>
      <c r="CA48" s="164"/>
    </row>
    <row r="49" spans="1:134" s="17" customFormat="1" ht="15.6">
      <c r="B49" s="270" t="s">
        <v>494</v>
      </c>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3"/>
      <c r="BR49" s="273"/>
      <c r="BS49" s="273"/>
      <c r="BT49" s="273"/>
      <c r="BU49" s="273"/>
      <c r="BV49" s="273"/>
      <c r="BW49" s="273"/>
      <c r="BX49" s="273"/>
      <c r="BY49" s="273"/>
      <c r="BZ49" s="274"/>
      <c r="CA49" s="164"/>
    </row>
    <row r="50" spans="1:134" ht="15.6">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row>
    <row r="53" spans="1:134" ht="15.6">
      <c r="CF53" s="266" t="s">
        <v>804</v>
      </c>
      <c r="CG53" s="266"/>
      <c r="CH53" s="266"/>
      <c r="CI53" s="266"/>
      <c r="CJ53" s="266"/>
      <c r="CK53" s="266"/>
      <c r="CL53" s="266"/>
      <c r="CM53" s="266"/>
      <c r="CN53" s="266"/>
      <c r="CO53" s="266" t="s">
        <v>787</v>
      </c>
      <c r="CP53" s="266"/>
      <c r="CQ53" s="266"/>
      <c r="CR53" s="266"/>
      <c r="CS53" s="266"/>
      <c r="CT53" s="266"/>
      <c r="CU53" s="266"/>
      <c r="CV53" s="266"/>
      <c r="CW53" s="266"/>
      <c r="CX53" s="266"/>
      <c r="CY53" s="266"/>
      <c r="CZ53" s="266"/>
      <c r="DA53" s="266"/>
      <c r="DB53" s="266"/>
      <c r="DC53" s="266"/>
      <c r="DD53" s="266"/>
      <c r="DE53" s="266"/>
      <c r="DF53" s="266"/>
      <c r="DG53" s="266"/>
      <c r="DH53" s="266" t="s">
        <v>787</v>
      </c>
      <c r="DI53" s="266"/>
      <c r="DJ53" s="266"/>
      <c r="DK53" s="266"/>
      <c r="DL53" s="266"/>
      <c r="DM53" s="266"/>
      <c r="DN53" s="266"/>
      <c r="DO53" s="266"/>
    </row>
    <row r="54" spans="1:134" ht="15.6">
      <c r="CF54" s="17" t="s">
        <v>780</v>
      </c>
      <c r="CG54" s="17" t="s">
        <v>29</v>
      </c>
      <c r="CH54" s="17" t="s">
        <v>375</v>
      </c>
      <c r="CI54" s="17" t="s">
        <v>376</v>
      </c>
      <c r="CJ54" s="17" t="s">
        <v>400</v>
      </c>
      <c r="CK54" s="17" t="s">
        <v>32</v>
      </c>
      <c r="CL54" s="17" t="s">
        <v>30</v>
      </c>
      <c r="CM54" s="17" t="s">
        <v>31</v>
      </c>
      <c r="CN54" s="17" t="s">
        <v>26</v>
      </c>
      <c r="CO54" s="17" t="s">
        <v>29</v>
      </c>
      <c r="CP54" s="17" t="s">
        <v>375</v>
      </c>
      <c r="CQ54" s="17" t="s">
        <v>376</v>
      </c>
      <c r="CR54" s="17" t="s">
        <v>400</v>
      </c>
      <c r="CS54" s="17" t="s">
        <v>32</v>
      </c>
      <c r="CT54" s="17" t="s">
        <v>30</v>
      </c>
      <c r="CU54" s="17" t="s">
        <v>31</v>
      </c>
      <c r="CV54" s="17" t="s">
        <v>26</v>
      </c>
      <c r="CW54" s="17"/>
      <c r="CX54" s="17"/>
      <c r="CY54" s="17"/>
      <c r="CZ54" s="17" t="s">
        <v>29</v>
      </c>
      <c r="DA54" s="17" t="s">
        <v>375</v>
      </c>
      <c r="DB54" s="17" t="s">
        <v>376</v>
      </c>
      <c r="DC54" s="17" t="s">
        <v>400</v>
      </c>
      <c r="DD54" s="17" t="s">
        <v>32</v>
      </c>
      <c r="DE54" s="17" t="s">
        <v>30</v>
      </c>
      <c r="DF54" s="17" t="s">
        <v>31</v>
      </c>
      <c r="DG54" s="17" t="s">
        <v>788</v>
      </c>
      <c r="DH54" s="17" t="s">
        <v>29</v>
      </c>
      <c r="DI54" s="17" t="s">
        <v>375</v>
      </c>
      <c r="DJ54" s="17" t="s">
        <v>376</v>
      </c>
      <c r="DK54" s="17" t="s">
        <v>400</v>
      </c>
      <c r="DL54" s="17" t="s">
        <v>32</v>
      </c>
      <c r="DM54" s="17" t="s">
        <v>30</v>
      </c>
      <c r="DN54" s="17" t="s">
        <v>31</v>
      </c>
      <c r="DO54" s="17" t="s">
        <v>26</v>
      </c>
    </row>
    <row r="55" spans="1:134" ht="15.6">
      <c r="CF55" s="831" t="s">
        <v>753</v>
      </c>
      <c r="CG55" s="666">
        <v>0</v>
      </c>
      <c r="CH55" s="666">
        <v>157.92280349622803</v>
      </c>
      <c r="CI55" s="666">
        <v>98.441567635752676</v>
      </c>
      <c r="CJ55" s="666">
        <v>0</v>
      </c>
      <c r="CK55" s="666">
        <v>0</v>
      </c>
      <c r="CL55" s="666"/>
      <c r="CM55" s="666">
        <v>0</v>
      </c>
      <c r="CN55" s="666">
        <f>SUM(CG55:CM55)</f>
        <v>256.3643711319807</v>
      </c>
      <c r="CO55" s="843">
        <f>IFERROR(CG55/$CN55,0)</f>
        <v>0</v>
      </c>
      <c r="CP55" s="842">
        <f t="shared" ref="CP55:CP73" si="54">IFERROR(CH55/$CN55,0)</f>
        <v>0.61600917006882638</v>
      </c>
      <c r="CQ55" s="842">
        <f t="shared" ref="CQ55:CQ73" si="55">IFERROR(CI55/$CN55,0)</f>
        <v>0.38399082993117362</v>
      </c>
      <c r="CR55" s="843">
        <f t="shared" ref="CR55:CR73" si="56">IFERROR(CJ55/$CN55,0)</f>
        <v>0</v>
      </c>
      <c r="CS55" s="827">
        <f t="shared" ref="CS55:CS73" si="57">IFERROR(CK55/$CN55,0)</f>
        <v>0</v>
      </c>
      <c r="CT55" s="827">
        <f t="shared" ref="CT55:CT73" si="58">IFERROR(CL55/$CN55,0)</f>
        <v>0</v>
      </c>
      <c r="CU55" s="827">
        <f t="shared" ref="CU55:CU73" si="59">IFERROR(CM55/$CN55,0)</f>
        <v>0</v>
      </c>
      <c r="CV55" s="828">
        <f>SUM(CO55:CU55)</f>
        <v>1</v>
      </c>
      <c r="CW55" s="17"/>
      <c r="CX55" s="17">
        <v>33</v>
      </c>
      <c r="CY55" s="831" t="s">
        <v>753</v>
      </c>
      <c r="CZ55" s="666">
        <v>0</v>
      </c>
      <c r="DA55" s="666">
        <v>1014670.4794717035</v>
      </c>
      <c r="DB55" s="666">
        <v>666168.30854876782</v>
      </c>
      <c r="DC55" s="666">
        <v>0</v>
      </c>
      <c r="DD55" s="666">
        <v>0</v>
      </c>
      <c r="DE55" s="666"/>
      <c r="DF55" s="666">
        <v>0</v>
      </c>
      <c r="DG55" s="666">
        <f>SUM(CZ55:DF55)</f>
        <v>1680838.7880204713</v>
      </c>
      <c r="DH55" s="844">
        <f>IFERROR(CZ55/$DG55,0)</f>
        <v>0</v>
      </c>
      <c r="DI55" s="843">
        <f t="shared" ref="DI55:DI73" si="60">IFERROR(DA55/$DG55,0)</f>
        <v>0.60366912442964493</v>
      </c>
      <c r="DJ55" s="843">
        <f t="shared" ref="DJ55:DJ73" si="61">IFERROR(DB55/$DG55,0)</f>
        <v>0.39633087557035507</v>
      </c>
      <c r="DK55" s="843">
        <f t="shared" ref="DK55:DK73" si="62">IFERROR(DC55/$DG55,0)</f>
        <v>0</v>
      </c>
      <c r="DL55" s="827">
        <f t="shared" ref="DL55:DL73" si="63">IFERROR(DD55/$DG55,0)</f>
        <v>0</v>
      </c>
      <c r="DM55" s="827">
        <f t="shared" ref="DM55:DM73" si="64">IFERROR(DE55/$DG55,0)</f>
        <v>0</v>
      </c>
      <c r="DN55" s="827">
        <f t="shared" ref="DN55:DN73" si="65">IFERROR(DF55/$DG55,0)</f>
        <v>0</v>
      </c>
      <c r="DO55" s="828">
        <f>SUM(DH55:DN55)</f>
        <v>1</v>
      </c>
      <c r="DP55" s="12" t="s">
        <v>793</v>
      </c>
    </row>
    <row r="56" spans="1:134" ht="15.6">
      <c r="CF56" s="831" t="s">
        <v>118</v>
      </c>
      <c r="CG56" s="666">
        <v>0</v>
      </c>
      <c r="CH56" s="666">
        <v>5.8041113301853091</v>
      </c>
      <c r="CI56" s="666">
        <v>89.963725617872328</v>
      </c>
      <c r="CJ56" s="666">
        <v>0</v>
      </c>
      <c r="CK56" s="666">
        <v>0</v>
      </c>
      <c r="CL56" s="666"/>
      <c r="CM56" s="666">
        <v>0</v>
      </c>
      <c r="CN56" s="666">
        <f t="shared" ref="CN56:CN74" si="66">SUM(CG56:CM56)</f>
        <v>95.767836948057635</v>
      </c>
      <c r="CO56" s="843">
        <f t="shared" ref="CO56:CO73" si="67">IFERROR(CG56/$CN56,0)</f>
        <v>0</v>
      </c>
      <c r="CP56" s="842">
        <f t="shared" si="54"/>
        <v>6.0606060606060587E-2</v>
      </c>
      <c r="CQ56" s="842">
        <f t="shared" si="55"/>
        <v>0.93939393939393945</v>
      </c>
      <c r="CR56" s="843">
        <f t="shared" si="56"/>
        <v>0</v>
      </c>
      <c r="CS56" s="827">
        <f t="shared" si="57"/>
        <v>0</v>
      </c>
      <c r="CT56" s="827">
        <f t="shared" si="58"/>
        <v>0</v>
      </c>
      <c r="CU56" s="827">
        <f t="shared" si="59"/>
        <v>0</v>
      </c>
      <c r="CV56" s="828">
        <f t="shared" ref="CV56:CV73" si="68">SUM(CO56:CU56)</f>
        <v>1</v>
      </c>
      <c r="CW56" s="17"/>
      <c r="CX56" s="17">
        <v>25</v>
      </c>
      <c r="CY56" s="831" t="s">
        <v>118</v>
      </c>
      <c r="CZ56" s="666">
        <v>0</v>
      </c>
      <c r="DA56" s="666">
        <v>130667.33933710936</v>
      </c>
      <c r="DB56" s="666">
        <v>2025343.7597251968</v>
      </c>
      <c r="DC56" s="666">
        <v>0</v>
      </c>
      <c r="DD56" s="666">
        <v>0</v>
      </c>
      <c r="DE56" s="666"/>
      <c r="DF56" s="666">
        <v>0</v>
      </c>
      <c r="DG56" s="666">
        <f t="shared" ref="DG56:DG74" si="69">SUM(CZ56:DF56)</f>
        <v>2156011.0990623059</v>
      </c>
      <c r="DH56" s="843">
        <f t="shared" ref="DH56:DH73" si="70">IFERROR(CZ56/$DG56,0)</f>
        <v>0</v>
      </c>
      <c r="DI56" s="842">
        <f t="shared" si="60"/>
        <v>6.0606060606060566E-2</v>
      </c>
      <c r="DJ56" s="842">
        <f t="shared" si="61"/>
        <v>0.93939393939393956</v>
      </c>
      <c r="DK56" s="843">
        <f t="shared" si="62"/>
        <v>0</v>
      </c>
      <c r="DL56" s="827">
        <f t="shared" si="63"/>
        <v>0</v>
      </c>
      <c r="DM56" s="827">
        <f t="shared" si="64"/>
        <v>0</v>
      </c>
      <c r="DN56" s="827">
        <f t="shared" si="65"/>
        <v>0</v>
      </c>
      <c r="DO56" s="828">
        <f t="shared" ref="DO56:DO73" si="71">SUM(DH56:DN56)</f>
        <v>1.0000000000000002</v>
      </c>
      <c r="DP56" s="12" t="s">
        <v>793</v>
      </c>
    </row>
    <row r="57" spans="1:134" ht="15.6">
      <c r="CF57" s="833" t="s">
        <v>781</v>
      </c>
      <c r="CG57" s="666">
        <v>0</v>
      </c>
      <c r="CH57" s="666">
        <v>23.462492221430278</v>
      </c>
      <c r="CI57" s="666">
        <v>8.6491245630207825</v>
      </c>
      <c r="CJ57" s="666">
        <v>0</v>
      </c>
      <c r="CK57" s="666">
        <v>0</v>
      </c>
      <c r="CL57" s="666"/>
      <c r="CM57" s="666">
        <v>0</v>
      </c>
      <c r="CN57" s="666">
        <f t="shared" si="66"/>
        <v>32.111616784451058</v>
      </c>
      <c r="CO57" s="843">
        <f t="shared" si="67"/>
        <v>0</v>
      </c>
      <c r="CP57" s="845">
        <f t="shared" si="54"/>
        <v>0.73065434166463961</v>
      </c>
      <c r="CQ57" s="845">
        <f t="shared" si="55"/>
        <v>0.2693456583353605</v>
      </c>
      <c r="CR57" s="843">
        <f t="shared" si="56"/>
        <v>0</v>
      </c>
      <c r="CS57" s="827">
        <f t="shared" si="57"/>
        <v>0</v>
      </c>
      <c r="CT57" s="827">
        <f t="shared" si="58"/>
        <v>0</v>
      </c>
      <c r="CU57" s="827">
        <f t="shared" si="59"/>
        <v>0</v>
      </c>
      <c r="CV57" s="828">
        <f t="shared" si="68"/>
        <v>1</v>
      </c>
      <c r="CW57" s="17"/>
      <c r="CX57" s="17">
        <v>37</v>
      </c>
      <c r="CY57" s="833" t="s">
        <v>781</v>
      </c>
      <c r="CZ57" s="666">
        <v>0</v>
      </c>
      <c r="DA57" s="666">
        <v>150549.16875119967</v>
      </c>
      <c r="DB57" s="666">
        <v>60712.306099860165</v>
      </c>
      <c r="DC57" s="666">
        <v>0</v>
      </c>
      <c r="DD57" s="666">
        <v>0</v>
      </c>
      <c r="DE57" s="666"/>
      <c r="DF57" s="666">
        <v>0</v>
      </c>
      <c r="DG57" s="666">
        <f t="shared" si="69"/>
        <v>211261.47485105984</v>
      </c>
      <c r="DH57" s="843">
        <f t="shared" si="70"/>
        <v>0</v>
      </c>
      <c r="DI57" s="845">
        <f t="shared" si="60"/>
        <v>0.71262007830503604</v>
      </c>
      <c r="DJ57" s="845">
        <f t="shared" si="61"/>
        <v>0.2873799216949639</v>
      </c>
      <c r="DK57" s="843">
        <f t="shared" si="62"/>
        <v>0</v>
      </c>
      <c r="DL57" s="827">
        <f t="shared" si="63"/>
        <v>0</v>
      </c>
      <c r="DM57" s="827">
        <f t="shared" si="64"/>
        <v>0</v>
      </c>
      <c r="DN57" s="827">
        <f t="shared" si="65"/>
        <v>0</v>
      </c>
      <c r="DO57" s="828">
        <f t="shared" si="71"/>
        <v>1</v>
      </c>
      <c r="DP57" s="12" t="s">
        <v>793</v>
      </c>
    </row>
    <row r="58" spans="1:134" ht="15.6">
      <c r="C58" s="12" t="s">
        <v>798</v>
      </c>
      <c r="W58" s="12" t="s">
        <v>799</v>
      </c>
      <c r="X58" s="12" t="s">
        <v>805</v>
      </c>
      <c r="BB58" s="12" t="s">
        <v>799</v>
      </c>
      <c r="BC58" s="12" t="s">
        <v>805</v>
      </c>
      <c r="CF58" s="831" t="s">
        <v>114</v>
      </c>
      <c r="CG58" s="666">
        <v>2540.673151575314</v>
      </c>
      <c r="CH58" s="666">
        <v>0</v>
      </c>
      <c r="CI58" s="666">
        <v>0</v>
      </c>
      <c r="CJ58" s="666">
        <v>0</v>
      </c>
      <c r="CK58" s="666">
        <v>0</v>
      </c>
      <c r="CL58" s="666"/>
      <c r="CM58" s="666">
        <v>0</v>
      </c>
      <c r="CN58" s="666">
        <f t="shared" si="66"/>
        <v>2540.673151575314</v>
      </c>
      <c r="CO58" s="842">
        <f t="shared" si="67"/>
        <v>1</v>
      </c>
      <c r="CP58" s="843">
        <f t="shared" si="54"/>
        <v>0</v>
      </c>
      <c r="CQ58" s="843">
        <f t="shared" si="55"/>
        <v>0</v>
      </c>
      <c r="CR58" s="843">
        <f t="shared" si="56"/>
        <v>0</v>
      </c>
      <c r="CS58" s="827">
        <f t="shared" si="57"/>
        <v>0</v>
      </c>
      <c r="CT58" s="827">
        <f t="shared" si="58"/>
        <v>0</v>
      </c>
      <c r="CU58" s="827">
        <f t="shared" si="59"/>
        <v>0</v>
      </c>
      <c r="CV58" s="828">
        <f t="shared" si="68"/>
        <v>1</v>
      </c>
      <c r="CW58" s="17"/>
      <c r="CX58" s="17">
        <v>21</v>
      </c>
      <c r="CY58" s="831" t="s">
        <v>114</v>
      </c>
      <c r="CZ58" s="666">
        <v>36635345.930087797</v>
      </c>
      <c r="DA58" s="666">
        <v>0</v>
      </c>
      <c r="DB58" s="666">
        <v>0</v>
      </c>
      <c r="DC58" s="666">
        <v>0</v>
      </c>
      <c r="DD58" s="666">
        <v>0</v>
      </c>
      <c r="DE58" s="666"/>
      <c r="DF58" s="666">
        <v>0</v>
      </c>
      <c r="DG58" s="666">
        <f t="shared" si="69"/>
        <v>36635345.930087797</v>
      </c>
      <c r="DH58" s="842">
        <f t="shared" si="70"/>
        <v>1</v>
      </c>
      <c r="DI58" s="844">
        <f t="shared" si="60"/>
        <v>0</v>
      </c>
      <c r="DJ58" s="844">
        <f t="shared" si="61"/>
        <v>0</v>
      </c>
      <c r="DK58" s="843">
        <f t="shared" si="62"/>
        <v>0</v>
      </c>
      <c r="DL58" s="827">
        <f t="shared" si="63"/>
        <v>0</v>
      </c>
      <c r="DM58" s="827">
        <f t="shared" si="64"/>
        <v>0</v>
      </c>
      <c r="DN58" s="827">
        <f t="shared" si="65"/>
        <v>0</v>
      </c>
      <c r="DO58" s="828">
        <f t="shared" si="71"/>
        <v>1</v>
      </c>
    </row>
    <row r="59" spans="1:134" ht="15.6">
      <c r="A59" s="12" t="s">
        <v>796</v>
      </c>
      <c r="B59" s="12">
        <v>8</v>
      </c>
      <c r="C59" s="853" t="s">
        <v>102</v>
      </c>
      <c r="W59" s="785">
        <v>-302.86828404059082</v>
      </c>
      <c r="X59" s="858">
        <v>22.373019030554051</v>
      </c>
      <c r="Y59" s="858">
        <v>35.0293773894361</v>
      </c>
      <c r="BB59" s="785">
        <v>-1169796.9042361702</v>
      </c>
      <c r="BC59" s="858">
        <v>78920.396520405629</v>
      </c>
      <c r="BD59" s="858">
        <v>135156.71944090264</v>
      </c>
      <c r="CF59" s="836" t="s">
        <v>125</v>
      </c>
      <c r="CG59" s="837">
        <v>0</v>
      </c>
      <c r="CH59" s="837">
        <v>0</v>
      </c>
      <c r="CI59" s="837">
        <v>318.05763513028541</v>
      </c>
      <c r="CJ59" s="837">
        <v>0</v>
      </c>
      <c r="CK59" s="837">
        <v>0</v>
      </c>
      <c r="CL59" s="837"/>
      <c r="CM59" s="837">
        <v>0</v>
      </c>
      <c r="CN59" s="837">
        <f t="shared" ref="CN59" si="72">SUM(CG59:CM59)</f>
        <v>318.05763513028541</v>
      </c>
      <c r="CO59" s="846">
        <f t="shared" ref="CO59" si="73">IFERROR(CG59/$CN59,0)</f>
        <v>0</v>
      </c>
      <c r="CP59" s="846">
        <f t="shared" ref="CP59" si="74">IFERROR(CH59/$CN59,0)</f>
        <v>0</v>
      </c>
      <c r="CQ59" s="846">
        <f t="shared" ref="CQ59" si="75">IFERROR(CI59/$CN59,0)</f>
        <v>1</v>
      </c>
      <c r="CR59" s="846">
        <f t="shared" ref="CR59" si="76">IFERROR(CJ59/$CN59,0)</f>
        <v>0</v>
      </c>
      <c r="CS59" s="838">
        <f t="shared" ref="CS59" si="77">IFERROR(CK59/$CN59,0)</f>
        <v>0</v>
      </c>
      <c r="CT59" s="838">
        <f t="shared" ref="CT59" si="78">IFERROR(CL59/$CN59,0)</f>
        <v>0</v>
      </c>
      <c r="CU59" s="838">
        <f t="shared" ref="CU59" si="79">IFERROR(CM59/$CN59,0)</f>
        <v>0</v>
      </c>
      <c r="CV59" s="839">
        <f t="shared" ref="CV59" si="80">SUM(CO59:CU59)</f>
        <v>1</v>
      </c>
      <c r="CW59" s="836"/>
      <c r="CX59" s="836">
        <v>32</v>
      </c>
      <c r="CY59" s="836" t="s">
        <v>125</v>
      </c>
      <c r="CZ59" s="837">
        <v>0</v>
      </c>
      <c r="DA59" s="837">
        <v>0</v>
      </c>
      <c r="DB59" s="837">
        <v>574052.27566121833</v>
      </c>
      <c r="DC59" s="837">
        <v>0</v>
      </c>
      <c r="DD59" s="837">
        <v>0</v>
      </c>
      <c r="DE59" s="837"/>
      <c r="DF59" s="837">
        <v>0</v>
      </c>
      <c r="DG59" s="837">
        <f t="shared" ref="DG59" si="81">SUM(CZ59:DF59)</f>
        <v>574052.27566121833</v>
      </c>
      <c r="DH59" s="846">
        <f t="shared" ref="DH59" si="82">IFERROR(CZ59/$DG59,0)</f>
        <v>0</v>
      </c>
      <c r="DI59" s="846">
        <f t="shared" ref="DI59" si="83">IFERROR(DA59/$DG59,0)</f>
        <v>0</v>
      </c>
      <c r="DJ59" s="846">
        <f t="shared" ref="DJ59" si="84">IFERROR(DB59/$DG59,0)</f>
        <v>1</v>
      </c>
      <c r="DK59" s="846">
        <f t="shared" ref="DK59" si="85">IFERROR(DC59/$DG59,0)</f>
        <v>0</v>
      </c>
      <c r="DL59" s="838">
        <f t="shared" ref="DL59" si="86">IFERROR(DD59/$DG59,0)</f>
        <v>0</v>
      </c>
      <c r="DM59" s="838">
        <f t="shared" ref="DM59" si="87">IFERROR(DE59/$DG59,0)</f>
        <v>0</v>
      </c>
      <c r="DN59" s="838">
        <f t="shared" ref="DN59" si="88">IFERROR(DF59/$DG59,0)</f>
        <v>0</v>
      </c>
      <c r="DO59" s="839">
        <f t="shared" ref="DO59" si="89">SUM(DH59:DN59)</f>
        <v>1</v>
      </c>
      <c r="DP59" s="840"/>
      <c r="DQ59" s="840"/>
      <c r="DR59" s="840"/>
      <c r="DS59" s="840"/>
      <c r="DT59" s="840"/>
    </row>
    <row r="60" spans="1:134" ht="15.6">
      <c r="A60" s="12" t="s">
        <v>796</v>
      </c>
      <c r="B60" s="12">
        <v>7</v>
      </c>
      <c r="C60" s="853" t="s">
        <v>101</v>
      </c>
      <c r="W60" s="785">
        <v>112.60716189859617</v>
      </c>
      <c r="X60" s="858">
        <v>197.779906435448</v>
      </c>
      <c r="Y60" s="858">
        <v>212.24160407187964</v>
      </c>
      <c r="BB60" s="785">
        <v>1398655.6325487988</v>
      </c>
      <c r="BC60" s="858">
        <v>1664901.466080551</v>
      </c>
      <c r="BD60" s="858">
        <v>1710984.6658599009</v>
      </c>
      <c r="CF60" s="833" t="s">
        <v>782</v>
      </c>
      <c r="CG60" s="666">
        <v>0</v>
      </c>
      <c r="CH60" s="666">
        <v>0</v>
      </c>
      <c r="CI60" s="666">
        <v>0</v>
      </c>
      <c r="CJ60" s="666">
        <v>0</v>
      </c>
      <c r="CK60" s="666">
        <v>0</v>
      </c>
      <c r="CL60" s="666"/>
      <c r="CM60" s="666">
        <v>0</v>
      </c>
      <c r="CN60" s="666">
        <f t="shared" si="66"/>
        <v>0</v>
      </c>
      <c r="CO60" s="843">
        <f t="shared" si="67"/>
        <v>0</v>
      </c>
      <c r="CP60" s="843">
        <f t="shared" si="54"/>
        <v>0</v>
      </c>
      <c r="CQ60" s="843">
        <f t="shared" si="55"/>
        <v>0</v>
      </c>
      <c r="CR60" s="843">
        <f t="shared" si="56"/>
        <v>0</v>
      </c>
      <c r="CS60" s="827">
        <f t="shared" si="57"/>
        <v>0</v>
      </c>
      <c r="CT60" s="827">
        <f t="shared" si="58"/>
        <v>0</v>
      </c>
      <c r="CU60" s="827">
        <f t="shared" si="59"/>
        <v>0</v>
      </c>
      <c r="CV60" s="828">
        <f t="shared" si="68"/>
        <v>0</v>
      </c>
      <c r="CW60" s="17"/>
      <c r="CX60" s="17">
        <v>38</v>
      </c>
      <c r="CY60" s="833" t="s">
        <v>782</v>
      </c>
      <c r="CZ60" s="666">
        <v>0</v>
      </c>
      <c r="DA60" s="666">
        <v>0</v>
      </c>
      <c r="DB60" s="666">
        <v>351269.4598473435</v>
      </c>
      <c r="DC60" s="666">
        <v>0</v>
      </c>
      <c r="DD60" s="666">
        <v>0</v>
      </c>
      <c r="DE60" s="666"/>
      <c r="DF60" s="666">
        <v>0</v>
      </c>
      <c r="DG60" s="666">
        <f t="shared" si="69"/>
        <v>351269.4598473435</v>
      </c>
      <c r="DH60" s="843">
        <f t="shared" si="70"/>
        <v>0</v>
      </c>
      <c r="DI60" s="843">
        <f t="shared" si="60"/>
        <v>0</v>
      </c>
      <c r="DJ60" s="845">
        <f t="shared" si="61"/>
        <v>1</v>
      </c>
      <c r="DK60" s="843">
        <f t="shared" si="62"/>
        <v>0</v>
      </c>
      <c r="DL60" s="827">
        <f t="shared" si="63"/>
        <v>0</v>
      </c>
      <c r="DM60" s="827">
        <f t="shared" si="64"/>
        <v>0</v>
      </c>
      <c r="DN60" s="827">
        <f t="shared" si="65"/>
        <v>0</v>
      </c>
      <c r="DO60" s="828">
        <f t="shared" si="71"/>
        <v>1</v>
      </c>
    </row>
    <row r="61" spans="1:134" ht="15.6">
      <c r="A61" s="12" t="s">
        <v>796</v>
      </c>
      <c r="C61" s="805" t="s">
        <v>121</v>
      </c>
      <c r="W61" s="785">
        <v>0</v>
      </c>
      <c r="X61" s="858">
        <v>0</v>
      </c>
      <c r="Y61" s="858">
        <v>0</v>
      </c>
      <c r="BB61" s="785">
        <v>0</v>
      </c>
      <c r="BC61" s="858">
        <v>0</v>
      </c>
      <c r="BD61" s="858">
        <v>0</v>
      </c>
      <c r="CF61" s="831" t="s">
        <v>122</v>
      </c>
      <c r="CG61" s="666">
        <v>0</v>
      </c>
      <c r="CH61" s="666">
        <v>0</v>
      </c>
      <c r="CI61" s="666">
        <v>10.557099804288857</v>
      </c>
      <c r="CJ61" s="666">
        <v>0</v>
      </c>
      <c r="CK61" s="666">
        <v>0</v>
      </c>
      <c r="CL61" s="666"/>
      <c r="CM61" s="666">
        <v>0</v>
      </c>
      <c r="CN61" s="666">
        <f t="shared" si="66"/>
        <v>10.557099804288857</v>
      </c>
      <c r="CO61" s="843">
        <f t="shared" si="67"/>
        <v>0</v>
      </c>
      <c r="CP61" s="843">
        <f t="shared" si="54"/>
        <v>0</v>
      </c>
      <c r="CQ61" s="843">
        <f t="shared" si="55"/>
        <v>1</v>
      </c>
      <c r="CR61" s="843">
        <f t="shared" si="56"/>
        <v>0</v>
      </c>
      <c r="CS61" s="827">
        <f t="shared" si="57"/>
        <v>0</v>
      </c>
      <c r="CT61" s="827">
        <f t="shared" si="58"/>
        <v>0</v>
      </c>
      <c r="CU61" s="827">
        <f t="shared" si="59"/>
        <v>0</v>
      </c>
      <c r="CV61" s="828">
        <f t="shared" si="68"/>
        <v>1</v>
      </c>
      <c r="CW61" s="17"/>
      <c r="CX61" s="17">
        <v>29</v>
      </c>
      <c r="CY61" s="831" t="s">
        <v>122</v>
      </c>
      <c r="CZ61" s="666">
        <v>0</v>
      </c>
      <c r="DA61" s="666">
        <v>0</v>
      </c>
      <c r="DB61" s="666">
        <v>27970.154800668428</v>
      </c>
      <c r="DC61" s="666">
        <v>0</v>
      </c>
      <c r="DD61" s="666">
        <v>0</v>
      </c>
      <c r="DE61" s="666"/>
      <c r="DF61" s="666">
        <v>0</v>
      </c>
      <c r="DG61" s="666">
        <f t="shared" si="69"/>
        <v>27970.154800668428</v>
      </c>
      <c r="DH61" s="843">
        <f t="shared" si="70"/>
        <v>0</v>
      </c>
      <c r="DI61" s="843">
        <f t="shared" si="60"/>
        <v>0</v>
      </c>
      <c r="DJ61" s="843">
        <f t="shared" si="61"/>
        <v>1</v>
      </c>
      <c r="DK61" s="843">
        <f t="shared" si="62"/>
        <v>0</v>
      </c>
      <c r="DL61" s="827">
        <f t="shared" si="63"/>
        <v>0</v>
      </c>
      <c r="DM61" s="827">
        <f t="shared" si="64"/>
        <v>0</v>
      </c>
      <c r="DN61" s="827">
        <f t="shared" si="65"/>
        <v>0</v>
      </c>
      <c r="DO61" s="828">
        <f t="shared" si="71"/>
        <v>1</v>
      </c>
    </row>
    <row r="62" spans="1:134" ht="15.6">
      <c r="A62" s="12" t="s">
        <v>796</v>
      </c>
      <c r="B62" s="12">
        <v>23</v>
      </c>
      <c r="C62" s="853" t="s">
        <v>116</v>
      </c>
      <c r="W62" s="785">
        <v>6.3444400000000005</v>
      </c>
      <c r="X62" s="858">
        <v>6.3444400000000005</v>
      </c>
      <c r="Y62" s="858">
        <v>6.3444400000000005</v>
      </c>
      <c r="BB62" s="785">
        <v>106580.76999999999</v>
      </c>
      <c r="BC62" s="858">
        <v>106580.77</v>
      </c>
      <c r="BD62" s="858">
        <v>106580.76999999999</v>
      </c>
      <c r="CF62" s="831" t="s">
        <v>752</v>
      </c>
      <c r="CG62" s="666">
        <v>1888.6075000001601</v>
      </c>
      <c r="CH62" s="666">
        <v>0</v>
      </c>
      <c r="CI62" s="666">
        <v>0</v>
      </c>
      <c r="CJ62" s="666">
        <v>0</v>
      </c>
      <c r="CK62" s="666">
        <v>0</v>
      </c>
      <c r="CL62" s="666"/>
      <c r="CM62" s="666">
        <v>0</v>
      </c>
      <c r="CN62" s="666">
        <f t="shared" si="66"/>
        <v>1888.6075000001601</v>
      </c>
      <c r="CO62" s="843">
        <f t="shared" si="67"/>
        <v>1</v>
      </c>
      <c r="CP62" s="843">
        <f t="shared" si="54"/>
        <v>0</v>
      </c>
      <c r="CQ62" s="843">
        <f t="shared" si="55"/>
        <v>0</v>
      </c>
      <c r="CR62" s="843">
        <f t="shared" si="56"/>
        <v>0</v>
      </c>
      <c r="CS62" s="827">
        <f t="shared" si="57"/>
        <v>0</v>
      </c>
      <c r="CT62" s="827">
        <f t="shared" si="58"/>
        <v>0</v>
      </c>
      <c r="CU62" s="827">
        <f t="shared" si="59"/>
        <v>0</v>
      </c>
      <c r="CV62" s="828">
        <f t="shared" si="68"/>
        <v>1</v>
      </c>
      <c r="CW62" s="17"/>
      <c r="CX62" s="17">
        <v>22</v>
      </c>
      <c r="CY62" s="831" t="s">
        <v>752</v>
      </c>
      <c r="CZ62" s="666">
        <v>6454582.0090005193</v>
      </c>
      <c r="DA62" s="666">
        <v>0</v>
      </c>
      <c r="DB62" s="666">
        <v>0</v>
      </c>
      <c r="DC62" s="666">
        <v>0</v>
      </c>
      <c r="DD62" s="666">
        <v>0</v>
      </c>
      <c r="DE62" s="666"/>
      <c r="DF62" s="666">
        <v>0</v>
      </c>
      <c r="DG62" s="666">
        <f t="shared" si="69"/>
        <v>6454582.0090005193</v>
      </c>
      <c r="DH62" s="843">
        <f t="shared" si="70"/>
        <v>1</v>
      </c>
      <c r="DI62" s="843">
        <f t="shared" si="60"/>
        <v>0</v>
      </c>
      <c r="DJ62" s="843">
        <f t="shared" si="61"/>
        <v>0</v>
      </c>
      <c r="DK62" s="843">
        <f t="shared" si="62"/>
        <v>0</v>
      </c>
      <c r="DL62" s="827">
        <f t="shared" si="63"/>
        <v>0</v>
      </c>
      <c r="DM62" s="827">
        <f t="shared" si="64"/>
        <v>0</v>
      </c>
      <c r="DN62" s="827">
        <f t="shared" si="65"/>
        <v>0</v>
      </c>
      <c r="DO62" s="828">
        <f t="shared" si="71"/>
        <v>1</v>
      </c>
    </row>
    <row r="63" spans="1:134" ht="15.6">
      <c r="A63" s="12" t="s">
        <v>796</v>
      </c>
      <c r="B63" s="12">
        <v>26</v>
      </c>
      <c r="C63" s="853" t="s">
        <v>119</v>
      </c>
      <c r="W63" s="785">
        <v>50.139591771557392</v>
      </c>
      <c r="X63" s="858">
        <v>63.491377315630203</v>
      </c>
      <c r="Y63" s="858">
        <v>66.463148704086606</v>
      </c>
      <c r="BB63" s="785">
        <v>308182.88472743134</v>
      </c>
      <c r="BC63" s="858">
        <v>350658.93628890661</v>
      </c>
      <c r="BD63" s="858">
        <v>360444.1142143709</v>
      </c>
      <c r="CF63" s="831" t="s">
        <v>121</v>
      </c>
      <c r="CG63" s="666">
        <v>0</v>
      </c>
      <c r="CH63" s="666">
        <v>0</v>
      </c>
      <c r="CI63" s="666">
        <v>2736.8885334744891</v>
      </c>
      <c r="CJ63" s="666">
        <v>0</v>
      </c>
      <c r="CK63" s="666">
        <v>0</v>
      </c>
      <c r="CL63" s="666"/>
      <c r="CM63" s="666">
        <v>0</v>
      </c>
      <c r="CN63" s="666">
        <f t="shared" si="66"/>
        <v>2736.8885334744891</v>
      </c>
      <c r="CO63" s="843">
        <f t="shared" si="67"/>
        <v>0</v>
      </c>
      <c r="CP63" s="843">
        <f t="shared" si="54"/>
        <v>0</v>
      </c>
      <c r="CQ63" s="843">
        <f t="shared" si="55"/>
        <v>1</v>
      </c>
      <c r="CR63" s="843">
        <f t="shared" si="56"/>
        <v>0</v>
      </c>
      <c r="CS63" s="827">
        <f t="shared" si="57"/>
        <v>0</v>
      </c>
      <c r="CT63" s="827">
        <f t="shared" si="58"/>
        <v>0</v>
      </c>
      <c r="CU63" s="827">
        <f t="shared" si="59"/>
        <v>0</v>
      </c>
      <c r="CV63" s="828">
        <f t="shared" si="68"/>
        <v>1</v>
      </c>
      <c r="CW63" s="17"/>
      <c r="CX63" s="17">
        <v>28</v>
      </c>
      <c r="CY63" s="831" t="s">
        <v>121</v>
      </c>
      <c r="CZ63" s="666">
        <v>0</v>
      </c>
      <c r="DA63" s="666">
        <v>0</v>
      </c>
      <c r="DB63" s="666">
        <v>13536132.626078391</v>
      </c>
      <c r="DC63" s="666">
        <v>0</v>
      </c>
      <c r="DD63" s="666">
        <v>0</v>
      </c>
      <c r="DE63" s="666"/>
      <c r="DF63" s="666">
        <v>0</v>
      </c>
      <c r="DG63" s="666">
        <f t="shared" si="69"/>
        <v>13536132.626078391</v>
      </c>
      <c r="DH63" s="843">
        <f t="shared" si="70"/>
        <v>0</v>
      </c>
      <c r="DI63" s="843">
        <f t="shared" si="60"/>
        <v>0</v>
      </c>
      <c r="DJ63" s="843">
        <f t="shared" si="61"/>
        <v>1</v>
      </c>
      <c r="DK63" s="843">
        <f t="shared" si="62"/>
        <v>0</v>
      </c>
      <c r="DL63" s="827">
        <f t="shared" si="63"/>
        <v>0</v>
      </c>
      <c r="DM63" s="827">
        <f t="shared" si="64"/>
        <v>0</v>
      </c>
      <c r="DN63" s="827">
        <f t="shared" si="65"/>
        <v>0</v>
      </c>
      <c r="DO63" s="828">
        <f t="shared" si="71"/>
        <v>1</v>
      </c>
    </row>
    <row r="64" spans="1:134" ht="15.6">
      <c r="A64" s="12" t="s">
        <v>796</v>
      </c>
      <c r="C64" s="12" t="s">
        <v>783</v>
      </c>
      <c r="W64" s="785"/>
      <c r="X64" s="785">
        <v>0</v>
      </c>
      <c r="Y64" s="785">
        <v>0</v>
      </c>
      <c r="BB64" s="785"/>
      <c r="BC64" s="785">
        <v>0</v>
      </c>
      <c r="BD64" s="785">
        <v>0</v>
      </c>
      <c r="CF64" s="831" t="s">
        <v>117</v>
      </c>
      <c r="CG64" s="666">
        <v>24.06349749999999</v>
      </c>
      <c r="CH64" s="666">
        <v>0</v>
      </c>
      <c r="CI64" s="666">
        <v>0</v>
      </c>
      <c r="CJ64" s="666">
        <v>0</v>
      </c>
      <c r="CK64" s="666">
        <v>0</v>
      </c>
      <c r="CL64" s="666"/>
      <c r="CM64" s="666">
        <v>0</v>
      </c>
      <c r="CN64" s="666">
        <f t="shared" si="66"/>
        <v>24.06349749999999</v>
      </c>
      <c r="CO64" s="843">
        <f t="shared" si="67"/>
        <v>1</v>
      </c>
      <c r="CP64" s="843">
        <f t="shared" si="54"/>
        <v>0</v>
      </c>
      <c r="CQ64" s="843">
        <f t="shared" si="55"/>
        <v>0</v>
      </c>
      <c r="CR64" s="843">
        <f t="shared" si="56"/>
        <v>0</v>
      </c>
      <c r="CS64" s="827">
        <f t="shared" si="57"/>
        <v>0</v>
      </c>
      <c r="CT64" s="827">
        <f t="shared" si="58"/>
        <v>0</v>
      </c>
      <c r="CU64" s="827">
        <f t="shared" si="59"/>
        <v>0</v>
      </c>
      <c r="CV64" s="828">
        <f t="shared" si="68"/>
        <v>1</v>
      </c>
      <c r="CW64" s="17"/>
      <c r="CX64" s="17">
        <v>24</v>
      </c>
      <c r="CY64" s="831" t="s">
        <v>117</v>
      </c>
      <c r="CZ64" s="666">
        <v>125910.71822065995</v>
      </c>
      <c r="DA64" s="666">
        <v>0</v>
      </c>
      <c r="DB64" s="666">
        <v>0</v>
      </c>
      <c r="DC64" s="666">
        <v>0</v>
      </c>
      <c r="DD64" s="666">
        <v>0</v>
      </c>
      <c r="DE64" s="666"/>
      <c r="DF64" s="666">
        <v>0</v>
      </c>
      <c r="DG64" s="666">
        <f t="shared" si="69"/>
        <v>125910.71822065995</v>
      </c>
      <c r="DH64" s="843">
        <f t="shared" si="70"/>
        <v>1</v>
      </c>
      <c r="DI64" s="843">
        <f t="shared" si="60"/>
        <v>0</v>
      </c>
      <c r="DJ64" s="843">
        <f t="shared" si="61"/>
        <v>0</v>
      </c>
      <c r="DK64" s="843">
        <f t="shared" si="62"/>
        <v>0</v>
      </c>
      <c r="DL64" s="827">
        <f t="shared" si="63"/>
        <v>0</v>
      </c>
      <c r="DM64" s="827">
        <f t="shared" si="64"/>
        <v>0</v>
      </c>
      <c r="DN64" s="827">
        <f t="shared" si="65"/>
        <v>0</v>
      </c>
      <c r="DO64" s="828">
        <f t="shared" si="71"/>
        <v>1</v>
      </c>
    </row>
    <row r="65" spans="1:120" ht="15.6">
      <c r="CF65" s="831" t="s">
        <v>785</v>
      </c>
      <c r="CG65" s="666">
        <v>2374.35</v>
      </c>
      <c r="CH65" s="666">
        <v>0</v>
      </c>
      <c r="CI65" s="666">
        <v>0</v>
      </c>
      <c r="CJ65" s="666">
        <v>0</v>
      </c>
      <c r="CK65" s="666">
        <v>0</v>
      </c>
      <c r="CL65" s="666"/>
      <c r="CM65" s="666">
        <v>0</v>
      </c>
      <c r="CN65" s="666">
        <f t="shared" si="66"/>
        <v>2374.35</v>
      </c>
      <c r="CO65" s="843">
        <f t="shared" si="67"/>
        <v>1</v>
      </c>
      <c r="CP65" s="843">
        <f t="shared" si="54"/>
        <v>0</v>
      </c>
      <c r="CQ65" s="843">
        <f t="shared" si="55"/>
        <v>0</v>
      </c>
      <c r="CR65" s="843">
        <f t="shared" si="56"/>
        <v>0</v>
      </c>
      <c r="CS65" s="827">
        <f t="shared" si="57"/>
        <v>0</v>
      </c>
      <c r="CT65" s="827">
        <f t="shared" si="58"/>
        <v>0</v>
      </c>
      <c r="CU65" s="827">
        <f t="shared" si="59"/>
        <v>0</v>
      </c>
      <c r="CV65" s="828">
        <f t="shared" si="68"/>
        <v>1</v>
      </c>
      <c r="CW65" s="17"/>
      <c r="CX65" s="17">
        <v>21</v>
      </c>
      <c r="CY65" s="831" t="s">
        <v>785</v>
      </c>
      <c r="CZ65" s="666">
        <v>34620894.100258455</v>
      </c>
      <c r="DA65" s="666">
        <v>0</v>
      </c>
      <c r="DB65" s="666">
        <v>0</v>
      </c>
      <c r="DC65" s="666">
        <v>0</v>
      </c>
      <c r="DD65" s="666">
        <v>0</v>
      </c>
      <c r="DE65" s="666"/>
      <c r="DF65" s="666">
        <v>0</v>
      </c>
      <c r="DG65" s="666">
        <f t="shared" si="69"/>
        <v>34620894.100258455</v>
      </c>
      <c r="DH65" s="843">
        <f t="shared" si="70"/>
        <v>1</v>
      </c>
      <c r="DI65" s="843">
        <f t="shared" si="60"/>
        <v>0</v>
      </c>
      <c r="DJ65" s="843">
        <f t="shared" si="61"/>
        <v>0</v>
      </c>
      <c r="DK65" s="843">
        <f t="shared" si="62"/>
        <v>0</v>
      </c>
      <c r="DL65" s="827">
        <f t="shared" si="63"/>
        <v>0</v>
      </c>
      <c r="DM65" s="827">
        <f t="shared" si="64"/>
        <v>0</v>
      </c>
      <c r="DN65" s="827">
        <f t="shared" si="65"/>
        <v>0</v>
      </c>
      <c r="DO65" s="828">
        <f t="shared" si="71"/>
        <v>1</v>
      </c>
    </row>
    <row r="66" spans="1:120" ht="15.6">
      <c r="C66" s="12" t="s">
        <v>800</v>
      </c>
      <c r="W66" s="12" t="s">
        <v>799</v>
      </c>
      <c r="X66" s="12" t="s">
        <v>806</v>
      </c>
      <c r="BB66" s="12" t="s">
        <v>799</v>
      </c>
      <c r="BC66" s="12" t="s">
        <v>806</v>
      </c>
      <c r="CF66" s="831" t="s">
        <v>116</v>
      </c>
      <c r="CG66" s="666">
        <v>15.234201800000003</v>
      </c>
      <c r="CH66" s="666">
        <v>0</v>
      </c>
      <c r="CI66" s="666">
        <v>0</v>
      </c>
      <c r="CJ66" s="666">
        <v>0</v>
      </c>
      <c r="CK66" s="666">
        <v>0</v>
      </c>
      <c r="CL66" s="666"/>
      <c r="CM66" s="666">
        <v>0</v>
      </c>
      <c r="CN66" s="666">
        <f t="shared" si="66"/>
        <v>15.234201800000003</v>
      </c>
      <c r="CO66" s="842">
        <f t="shared" si="67"/>
        <v>1</v>
      </c>
      <c r="CP66" s="843">
        <f t="shared" si="54"/>
        <v>0</v>
      </c>
      <c r="CQ66" s="843">
        <f t="shared" si="55"/>
        <v>0</v>
      </c>
      <c r="CR66" s="843">
        <f t="shared" si="56"/>
        <v>0</v>
      </c>
      <c r="CS66" s="827">
        <f t="shared" si="57"/>
        <v>0</v>
      </c>
      <c r="CT66" s="827">
        <f t="shared" si="58"/>
        <v>0</v>
      </c>
      <c r="CU66" s="827">
        <f t="shared" si="59"/>
        <v>0</v>
      </c>
      <c r="CV66" s="828">
        <f t="shared" si="68"/>
        <v>1</v>
      </c>
      <c r="CW66" s="17"/>
      <c r="CX66" s="17">
        <v>23</v>
      </c>
      <c r="CY66" s="831" t="s">
        <v>116</v>
      </c>
      <c r="CZ66" s="666">
        <v>59745.491600000008</v>
      </c>
      <c r="DA66" s="666">
        <v>0</v>
      </c>
      <c r="DB66" s="666">
        <v>0</v>
      </c>
      <c r="DC66" s="666">
        <v>0</v>
      </c>
      <c r="DD66" s="666">
        <v>0</v>
      </c>
      <c r="DE66" s="666"/>
      <c r="DF66" s="666">
        <v>0</v>
      </c>
      <c r="DG66" s="666">
        <f t="shared" si="69"/>
        <v>59745.491600000008</v>
      </c>
      <c r="DH66" s="842">
        <f t="shared" si="70"/>
        <v>1</v>
      </c>
      <c r="DI66" s="843">
        <f t="shared" si="60"/>
        <v>0</v>
      </c>
      <c r="DJ66" s="844">
        <f t="shared" si="61"/>
        <v>0</v>
      </c>
      <c r="DK66" s="843">
        <f t="shared" si="62"/>
        <v>0</v>
      </c>
      <c r="DL66" s="827">
        <f t="shared" si="63"/>
        <v>0</v>
      </c>
      <c r="DM66" s="827">
        <f t="shared" si="64"/>
        <v>0</v>
      </c>
      <c r="DN66" s="827">
        <f t="shared" si="65"/>
        <v>0</v>
      </c>
      <c r="DO66" s="828">
        <f t="shared" si="71"/>
        <v>1</v>
      </c>
    </row>
    <row r="67" spans="1:120" ht="15.6">
      <c r="A67" s="12" t="s">
        <v>801</v>
      </c>
      <c r="B67" s="12">
        <v>26</v>
      </c>
      <c r="C67" s="853" t="s">
        <v>118</v>
      </c>
      <c r="W67" s="854">
        <v>10.289908316543842</v>
      </c>
      <c r="X67" s="854">
        <v>10.289908316543842</v>
      </c>
      <c r="Y67" s="854">
        <v>10.289908316543837</v>
      </c>
      <c r="BB67" s="854">
        <v>78855.843238424015</v>
      </c>
      <c r="BC67" s="785">
        <v>78855.843238424015</v>
      </c>
      <c r="BD67" s="785">
        <v>78855.843238424073</v>
      </c>
      <c r="CF67" s="831" t="s">
        <v>123</v>
      </c>
      <c r="CG67" s="666">
        <v>0</v>
      </c>
      <c r="CH67" s="666">
        <v>0</v>
      </c>
      <c r="CI67" s="666">
        <v>24.425536458333283</v>
      </c>
      <c r="CJ67" s="666">
        <v>0</v>
      </c>
      <c r="CK67" s="666">
        <v>0</v>
      </c>
      <c r="CL67" s="666"/>
      <c r="CM67" s="666">
        <v>0</v>
      </c>
      <c r="CN67" s="666">
        <f t="shared" si="66"/>
        <v>24.425536458333283</v>
      </c>
      <c r="CO67" s="843">
        <f t="shared" si="67"/>
        <v>0</v>
      </c>
      <c r="CP67" s="843">
        <f t="shared" si="54"/>
        <v>0</v>
      </c>
      <c r="CQ67" s="842">
        <f t="shared" si="55"/>
        <v>1</v>
      </c>
      <c r="CR67" s="843">
        <f t="shared" si="56"/>
        <v>0</v>
      </c>
      <c r="CS67" s="827">
        <f t="shared" si="57"/>
        <v>0</v>
      </c>
      <c r="CT67" s="827">
        <f t="shared" si="58"/>
        <v>0</v>
      </c>
      <c r="CU67" s="827">
        <f t="shared" si="59"/>
        <v>0</v>
      </c>
      <c r="CV67" s="828">
        <f t="shared" si="68"/>
        <v>1</v>
      </c>
      <c r="CW67" s="17"/>
      <c r="CX67" s="17">
        <v>30</v>
      </c>
      <c r="CY67" s="831" t="s">
        <v>123</v>
      </c>
      <c r="CZ67" s="666">
        <v>0</v>
      </c>
      <c r="DA67" s="666">
        <v>0</v>
      </c>
      <c r="DB67" s="666">
        <v>207254.50800000023</v>
      </c>
      <c r="DC67" s="666">
        <v>0</v>
      </c>
      <c r="DD67" s="666">
        <v>0</v>
      </c>
      <c r="DE67" s="666"/>
      <c r="DF67" s="666">
        <v>0</v>
      </c>
      <c r="DG67" s="666">
        <f t="shared" si="69"/>
        <v>207254.50800000023</v>
      </c>
      <c r="DH67" s="843">
        <f t="shared" si="70"/>
        <v>0</v>
      </c>
      <c r="DI67" s="842">
        <f t="shared" si="60"/>
        <v>0</v>
      </c>
      <c r="DJ67" s="842">
        <f t="shared" si="61"/>
        <v>1</v>
      </c>
      <c r="DK67" s="843">
        <f t="shared" si="62"/>
        <v>0</v>
      </c>
      <c r="DL67" s="827">
        <f t="shared" si="63"/>
        <v>0</v>
      </c>
      <c r="DM67" s="827">
        <f t="shared" si="64"/>
        <v>0</v>
      </c>
      <c r="DN67" s="827">
        <f t="shared" si="65"/>
        <v>0</v>
      </c>
      <c r="DO67" s="828">
        <f t="shared" si="71"/>
        <v>1</v>
      </c>
      <c r="DP67" s="12" t="s">
        <v>793</v>
      </c>
    </row>
    <row r="68" spans="1:120" ht="15.6">
      <c r="A68" s="12" t="s">
        <v>801</v>
      </c>
      <c r="B68" s="12">
        <v>22</v>
      </c>
      <c r="C68" s="853" t="s">
        <v>114</v>
      </c>
      <c r="W68" s="854">
        <v>235.07097457051944</v>
      </c>
      <c r="X68" s="854">
        <v>235.07097457051941</v>
      </c>
      <c r="Y68" s="854">
        <v>235.07097457051941</v>
      </c>
      <c r="BB68" s="854">
        <v>3701872.6705444907</v>
      </c>
      <c r="BC68" s="785">
        <v>3701872.6705444921</v>
      </c>
      <c r="BD68" s="785">
        <v>3701872.6705444921</v>
      </c>
      <c r="CF68" s="831" t="s">
        <v>119</v>
      </c>
      <c r="CG68" s="666">
        <v>0</v>
      </c>
      <c r="CH68" s="666">
        <v>1732.857726826554</v>
      </c>
      <c r="CI68" s="666">
        <v>12853.108440132493</v>
      </c>
      <c r="CJ68" s="666">
        <v>128.88510455886345</v>
      </c>
      <c r="CK68" s="666">
        <v>0</v>
      </c>
      <c r="CL68" s="666"/>
      <c r="CM68" s="666">
        <v>0</v>
      </c>
      <c r="CN68" s="666">
        <f t="shared" si="66"/>
        <v>14714.851271517911</v>
      </c>
      <c r="CO68" s="843">
        <f t="shared" si="67"/>
        <v>0</v>
      </c>
      <c r="CP68" s="842">
        <f t="shared" si="54"/>
        <v>0.1177625036673443</v>
      </c>
      <c r="CQ68" s="842">
        <f t="shared" si="55"/>
        <v>0.87347865112377931</v>
      </c>
      <c r="CR68" s="842">
        <f t="shared" si="56"/>
        <v>8.7588452088763983E-3</v>
      </c>
      <c r="CS68" s="827">
        <f t="shared" si="57"/>
        <v>0</v>
      </c>
      <c r="CT68" s="827">
        <f t="shared" si="58"/>
        <v>0</v>
      </c>
      <c r="CU68" s="827">
        <f t="shared" si="59"/>
        <v>0</v>
      </c>
      <c r="CV68" s="828">
        <f t="shared" si="68"/>
        <v>1</v>
      </c>
      <c r="CW68" s="17"/>
      <c r="CX68" s="17">
        <v>26</v>
      </c>
      <c r="CY68" s="831" t="s">
        <v>119</v>
      </c>
      <c r="CZ68" s="666">
        <v>0</v>
      </c>
      <c r="DA68" s="666">
        <v>7954632.5077701984</v>
      </c>
      <c r="DB68" s="666">
        <v>70389155.316669255</v>
      </c>
      <c r="DC68" s="666">
        <v>874190.16375275177</v>
      </c>
      <c r="DD68" s="666">
        <v>0</v>
      </c>
      <c r="DE68" s="666"/>
      <c r="DF68" s="666">
        <v>1517517.1143347649</v>
      </c>
      <c r="DG68" s="666">
        <f t="shared" si="69"/>
        <v>80735495.102526963</v>
      </c>
      <c r="DH68" s="843">
        <f t="shared" si="70"/>
        <v>0</v>
      </c>
      <c r="DI68" s="842">
        <f t="shared" si="60"/>
        <v>9.8527079045821378E-2</v>
      </c>
      <c r="DJ68" s="843">
        <f t="shared" si="61"/>
        <v>0.87184893369739336</v>
      </c>
      <c r="DK68" s="843">
        <f t="shared" si="62"/>
        <v>1.0827829353651791E-2</v>
      </c>
      <c r="DL68" s="827">
        <f t="shared" si="63"/>
        <v>0</v>
      </c>
      <c r="DM68" s="827">
        <f t="shared" si="64"/>
        <v>0</v>
      </c>
      <c r="DN68" s="827">
        <f t="shared" si="65"/>
        <v>1.8796157903133583E-2</v>
      </c>
      <c r="DO68" s="828">
        <f t="shared" si="71"/>
        <v>1</v>
      </c>
      <c r="DP68" s="12" t="s">
        <v>794</v>
      </c>
    </row>
    <row r="69" spans="1:120" ht="15.6">
      <c r="A69" s="12" t="s">
        <v>801</v>
      </c>
      <c r="B69" s="12">
        <v>33</v>
      </c>
      <c r="C69" s="853" t="s">
        <v>125</v>
      </c>
      <c r="W69" s="854">
        <v>12.27419248068</v>
      </c>
      <c r="X69" s="854">
        <v>6.4817467606800001</v>
      </c>
      <c r="Y69" s="854">
        <v>6.4817467606800001</v>
      </c>
      <c r="BB69" s="854">
        <v>118038.96651185697</v>
      </c>
      <c r="BC69" s="785">
        <v>27657.089213568968</v>
      </c>
      <c r="BD69" s="785">
        <v>27657.089213568968</v>
      </c>
      <c r="CF69" s="833" t="s">
        <v>783</v>
      </c>
      <c r="CG69" s="666">
        <v>0</v>
      </c>
      <c r="CH69" s="666">
        <v>82.630745708422111</v>
      </c>
      <c r="CI69" s="666">
        <v>0</v>
      </c>
      <c r="CJ69" s="666">
        <v>0</v>
      </c>
      <c r="CK69" s="666">
        <v>0</v>
      </c>
      <c r="CL69" s="666"/>
      <c r="CM69" s="666">
        <v>0</v>
      </c>
      <c r="CN69" s="666">
        <f t="shared" si="66"/>
        <v>82.630745708422111</v>
      </c>
      <c r="CO69" s="843">
        <f t="shared" si="67"/>
        <v>0</v>
      </c>
      <c r="CP69" s="845">
        <f t="shared" si="54"/>
        <v>1</v>
      </c>
      <c r="CQ69" s="843">
        <f t="shared" si="55"/>
        <v>0</v>
      </c>
      <c r="CR69" s="843">
        <f t="shared" si="56"/>
        <v>0</v>
      </c>
      <c r="CS69" s="827">
        <f t="shared" si="57"/>
        <v>0</v>
      </c>
      <c r="CT69" s="827">
        <f t="shared" si="58"/>
        <v>0</v>
      </c>
      <c r="CU69" s="827">
        <f t="shared" si="59"/>
        <v>0</v>
      </c>
      <c r="CV69" s="828">
        <f t="shared" si="68"/>
        <v>1</v>
      </c>
      <c r="CW69" s="17"/>
      <c r="CX69" s="17">
        <v>41</v>
      </c>
      <c r="CY69" s="833" t="s">
        <v>783</v>
      </c>
      <c r="CZ69" s="666">
        <v>0</v>
      </c>
      <c r="DA69" s="666">
        <v>170440.76855259412</v>
      </c>
      <c r="DB69" s="666">
        <v>0</v>
      </c>
      <c r="DC69" s="666">
        <v>0</v>
      </c>
      <c r="DD69" s="666">
        <v>0</v>
      </c>
      <c r="DE69" s="666"/>
      <c r="DF69" s="666">
        <v>0</v>
      </c>
      <c r="DG69" s="666">
        <f t="shared" si="69"/>
        <v>170440.76855259412</v>
      </c>
      <c r="DH69" s="843">
        <f t="shared" si="70"/>
        <v>0</v>
      </c>
      <c r="DI69" s="845">
        <f t="shared" si="60"/>
        <v>1</v>
      </c>
      <c r="DJ69" s="844">
        <f t="shared" si="61"/>
        <v>0</v>
      </c>
      <c r="DK69" s="843">
        <f t="shared" si="62"/>
        <v>0</v>
      </c>
      <c r="DL69" s="827">
        <f t="shared" si="63"/>
        <v>0</v>
      </c>
      <c r="DM69" s="827">
        <f t="shared" si="64"/>
        <v>0</v>
      </c>
      <c r="DN69" s="827">
        <f t="shared" si="65"/>
        <v>0</v>
      </c>
      <c r="DO69" s="828">
        <f t="shared" si="71"/>
        <v>1</v>
      </c>
      <c r="DP69" s="12" t="s">
        <v>793</v>
      </c>
    </row>
    <row r="70" spans="1:120" ht="15.6">
      <c r="A70" s="12" t="s">
        <v>801</v>
      </c>
      <c r="C70" t="s">
        <v>122</v>
      </c>
      <c r="W70" s="854">
        <v>0</v>
      </c>
      <c r="X70" s="854">
        <v>0</v>
      </c>
      <c r="Y70" s="854">
        <v>0</v>
      </c>
      <c r="BB70" s="854">
        <v>0</v>
      </c>
      <c r="BC70" s="785">
        <v>0</v>
      </c>
      <c r="BD70" s="785">
        <v>0</v>
      </c>
      <c r="CF70" s="833" t="s">
        <v>784</v>
      </c>
      <c r="CG70" s="666">
        <v>0</v>
      </c>
      <c r="CH70" s="666">
        <v>0</v>
      </c>
      <c r="CI70" s="666">
        <v>0</v>
      </c>
      <c r="CJ70" s="666">
        <v>0</v>
      </c>
      <c r="CK70" s="666">
        <v>0</v>
      </c>
      <c r="CL70" s="666"/>
      <c r="CM70" s="666">
        <v>0</v>
      </c>
      <c r="CN70" s="666">
        <f t="shared" si="66"/>
        <v>0</v>
      </c>
      <c r="CO70" s="843">
        <f t="shared" si="67"/>
        <v>0</v>
      </c>
      <c r="CP70" s="843">
        <f t="shared" si="54"/>
        <v>0</v>
      </c>
      <c r="CQ70" s="843">
        <f t="shared" si="55"/>
        <v>0</v>
      </c>
      <c r="CR70" s="843">
        <f t="shared" si="56"/>
        <v>0</v>
      </c>
      <c r="CS70" s="827">
        <f t="shared" si="57"/>
        <v>0</v>
      </c>
      <c r="CT70" s="827">
        <f t="shared" si="58"/>
        <v>0</v>
      </c>
      <c r="CU70" s="827">
        <f t="shared" si="59"/>
        <v>0</v>
      </c>
      <c r="CV70" s="828">
        <f t="shared" si="68"/>
        <v>0</v>
      </c>
      <c r="CW70" s="17"/>
      <c r="CX70" s="17">
        <v>42</v>
      </c>
      <c r="CY70" s="833" t="s">
        <v>784</v>
      </c>
      <c r="CZ70" s="666">
        <v>0</v>
      </c>
      <c r="DA70" s="666">
        <v>0</v>
      </c>
      <c r="DB70" s="666">
        <v>474578.27733227669</v>
      </c>
      <c r="DC70" s="666">
        <v>0</v>
      </c>
      <c r="DD70" s="666">
        <v>0</v>
      </c>
      <c r="DE70" s="666"/>
      <c r="DF70" s="666">
        <v>0</v>
      </c>
      <c r="DG70" s="666">
        <f t="shared" si="69"/>
        <v>474578.27733227669</v>
      </c>
      <c r="DH70" s="843">
        <f t="shared" si="70"/>
        <v>0</v>
      </c>
      <c r="DI70" s="843">
        <f t="shared" si="60"/>
        <v>0</v>
      </c>
      <c r="DJ70" s="843">
        <f t="shared" si="61"/>
        <v>1</v>
      </c>
      <c r="DK70" s="843">
        <f t="shared" si="62"/>
        <v>0</v>
      </c>
      <c r="DL70" s="827">
        <f t="shared" si="63"/>
        <v>0</v>
      </c>
      <c r="DM70" s="827">
        <f t="shared" si="64"/>
        <v>0</v>
      </c>
      <c r="DN70" s="827">
        <f t="shared" si="65"/>
        <v>0</v>
      </c>
      <c r="DO70" s="828">
        <f t="shared" si="71"/>
        <v>1</v>
      </c>
    </row>
    <row r="71" spans="1:120" ht="15.6">
      <c r="A71" s="12" t="s">
        <v>801</v>
      </c>
      <c r="B71" s="12">
        <v>23</v>
      </c>
      <c r="C71" s="853" t="s">
        <v>752</v>
      </c>
      <c r="W71" s="854">
        <v>18.555999999999997</v>
      </c>
      <c r="X71" s="854">
        <v>18.55599999999999</v>
      </c>
      <c r="Y71" s="854">
        <v>18.55599999999999</v>
      </c>
      <c r="BB71" s="854">
        <v>63941.160000000025</v>
      </c>
      <c r="BC71" s="785">
        <v>63941.160000000018</v>
      </c>
      <c r="BD71" s="785">
        <v>63941.160000000018</v>
      </c>
      <c r="CF71" s="831" t="s">
        <v>120</v>
      </c>
      <c r="CG71" s="666">
        <v>0</v>
      </c>
      <c r="CH71" s="666">
        <v>748.13446696694086</v>
      </c>
      <c r="CI71" s="666">
        <v>2.1332892451940606</v>
      </c>
      <c r="CJ71" s="666">
        <v>0</v>
      </c>
      <c r="CK71" s="666">
        <v>0</v>
      </c>
      <c r="CL71" s="666"/>
      <c r="CM71" s="666">
        <v>0</v>
      </c>
      <c r="CN71" s="666">
        <f t="shared" si="66"/>
        <v>750.26775621213494</v>
      </c>
      <c r="CO71" s="843">
        <f t="shared" si="67"/>
        <v>0</v>
      </c>
      <c r="CP71" s="842">
        <f t="shared" si="54"/>
        <v>0.99715662944658001</v>
      </c>
      <c r="CQ71" s="842">
        <f t="shared" si="55"/>
        <v>2.8433705534199744E-3</v>
      </c>
      <c r="CR71" s="843">
        <f t="shared" si="56"/>
        <v>0</v>
      </c>
      <c r="CS71" s="827">
        <f t="shared" si="57"/>
        <v>0</v>
      </c>
      <c r="CT71" s="827">
        <f t="shared" si="58"/>
        <v>0</v>
      </c>
      <c r="CU71" s="827">
        <f t="shared" si="59"/>
        <v>0</v>
      </c>
      <c r="CV71" s="828">
        <f t="shared" si="68"/>
        <v>1</v>
      </c>
      <c r="CW71" s="17"/>
      <c r="CX71" s="17">
        <v>27</v>
      </c>
      <c r="CY71" s="831" t="s">
        <v>120</v>
      </c>
      <c r="CZ71" s="666">
        <v>0</v>
      </c>
      <c r="DA71" s="666">
        <v>3302060.3512479668</v>
      </c>
      <c r="DB71" s="666">
        <v>10339.991553066884</v>
      </c>
      <c r="DC71" s="666">
        <v>0</v>
      </c>
      <c r="DD71" s="666">
        <v>0</v>
      </c>
      <c r="DE71" s="666"/>
      <c r="DF71" s="666">
        <v>0</v>
      </c>
      <c r="DG71" s="666">
        <f t="shared" si="69"/>
        <v>3312400.3428010335</v>
      </c>
      <c r="DH71" s="844">
        <f t="shared" si="70"/>
        <v>0</v>
      </c>
      <c r="DI71" s="842">
        <f t="shared" si="60"/>
        <v>0.99687839920209553</v>
      </c>
      <c r="DJ71" s="842">
        <f t="shared" si="61"/>
        <v>3.1216007979045115E-3</v>
      </c>
      <c r="DK71" s="843">
        <f t="shared" si="62"/>
        <v>0</v>
      </c>
      <c r="DL71" s="827">
        <f t="shared" si="63"/>
        <v>0</v>
      </c>
      <c r="DM71" s="827">
        <f t="shared" si="64"/>
        <v>0</v>
      </c>
      <c r="DN71" s="827">
        <f t="shared" si="65"/>
        <v>0</v>
      </c>
      <c r="DO71" s="828">
        <f t="shared" si="71"/>
        <v>1</v>
      </c>
      <c r="DP71" s="12" t="s">
        <v>793</v>
      </c>
    </row>
    <row r="72" spans="1:120" ht="15.6">
      <c r="A72" s="12" t="s">
        <v>801</v>
      </c>
      <c r="B72" s="12">
        <v>29</v>
      </c>
      <c r="C72" s="853" t="s">
        <v>121</v>
      </c>
      <c r="W72" s="854">
        <v>625.55229095203185</v>
      </c>
      <c r="X72" s="854">
        <v>625.55229095203185</v>
      </c>
      <c r="Y72" s="854">
        <v>625.55229095203185</v>
      </c>
      <c r="BB72" s="854">
        <v>2695818.5581680266</v>
      </c>
      <c r="BC72" s="785">
        <v>2695818.5581680266</v>
      </c>
      <c r="BD72" s="785">
        <v>2695818.5581680266</v>
      </c>
      <c r="CF72" s="831" t="s">
        <v>128</v>
      </c>
      <c r="CG72" s="666">
        <v>6302.8350541912896</v>
      </c>
      <c r="CH72" s="666">
        <v>0</v>
      </c>
      <c r="CI72" s="666">
        <v>0</v>
      </c>
      <c r="CJ72" s="666">
        <v>0</v>
      </c>
      <c r="CK72" s="666">
        <v>0</v>
      </c>
      <c r="CL72" s="666"/>
      <c r="CM72" s="666">
        <v>0</v>
      </c>
      <c r="CN72" s="666">
        <f t="shared" si="66"/>
        <v>6302.8350541912896</v>
      </c>
      <c r="CO72" s="843">
        <f t="shared" si="67"/>
        <v>1</v>
      </c>
      <c r="CP72" s="843">
        <f t="shared" si="54"/>
        <v>0</v>
      </c>
      <c r="CQ72" s="843">
        <f t="shared" si="55"/>
        <v>0</v>
      </c>
      <c r="CR72" s="843">
        <f t="shared" si="56"/>
        <v>0</v>
      </c>
      <c r="CS72" s="827">
        <f t="shared" si="57"/>
        <v>0</v>
      </c>
      <c r="CT72" s="827">
        <f t="shared" si="58"/>
        <v>0</v>
      </c>
      <c r="CU72" s="827">
        <f t="shared" si="59"/>
        <v>0</v>
      </c>
      <c r="CV72" s="828">
        <f t="shared" si="68"/>
        <v>1</v>
      </c>
      <c r="CW72" s="17"/>
      <c r="CX72" s="17">
        <v>35</v>
      </c>
      <c r="CY72" s="831" t="s">
        <v>128</v>
      </c>
      <c r="CZ72" s="666">
        <v>27741794.884503469</v>
      </c>
      <c r="DA72" s="666">
        <v>0</v>
      </c>
      <c r="DB72" s="666">
        <v>0</v>
      </c>
      <c r="DC72" s="666">
        <v>0</v>
      </c>
      <c r="DD72" s="666">
        <v>0</v>
      </c>
      <c r="DE72" s="666"/>
      <c r="DF72" s="666">
        <v>0</v>
      </c>
      <c r="DG72" s="666">
        <f t="shared" si="69"/>
        <v>27741794.884503469</v>
      </c>
      <c r="DH72" s="843">
        <f t="shared" si="70"/>
        <v>1</v>
      </c>
      <c r="DI72" s="843">
        <f t="shared" si="60"/>
        <v>0</v>
      </c>
      <c r="DJ72" s="843">
        <f t="shared" si="61"/>
        <v>0</v>
      </c>
      <c r="DK72" s="843">
        <f t="shared" si="62"/>
        <v>0</v>
      </c>
      <c r="DL72" s="827">
        <f t="shared" si="63"/>
        <v>0</v>
      </c>
      <c r="DM72" s="827">
        <f t="shared" si="64"/>
        <v>0</v>
      </c>
      <c r="DN72" s="827">
        <f t="shared" si="65"/>
        <v>0</v>
      </c>
      <c r="DO72" s="828">
        <f t="shared" si="71"/>
        <v>1</v>
      </c>
    </row>
    <row r="73" spans="1:120" ht="15.6">
      <c r="A73" s="12" t="s">
        <v>801</v>
      </c>
      <c r="C73" t="s">
        <v>117</v>
      </c>
      <c r="W73" s="854">
        <v>0</v>
      </c>
      <c r="X73" s="854">
        <v>0</v>
      </c>
      <c r="Y73" s="854">
        <v>0</v>
      </c>
      <c r="BB73" s="854">
        <v>0</v>
      </c>
      <c r="BC73" s="785">
        <v>0</v>
      </c>
      <c r="BD73" s="785">
        <v>0</v>
      </c>
      <c r="CF73" s="833" t="s">
        <v>786</v>
      </c>
      <c r="CG73" s="666">
        <v>100.68825684977975</v>
      </c>
      <c r="CH73" s="666">
        <v>0</v>
      </c>
      <c r="CI73" s="666">
        <v>0</v>
      </c>
      <c r="CJ73" s="666">
        <v>0</v>
      </c>
      <c r="CK73" s="666">
        <v>0</v>
      </c>
      <c r="CL73" s="666"/>
      <c r="CM73" s="666">
        <v>0</v>
      </c>
      <c r="CN73" s="666">
        <f t="shared" si="66"/>
        <v>100.68825684977975</v>
      </c>
      <c r="CO73" s="843">
        <f t="shared" si="67"/>
        <v>1</v>
      </c>
      <c r="CP73" s="843">
        <f t="shared" si="54"/>
        <v>0</v>
      </c>
      <c r="CQ73" s="843">
        <f t="shared" si="55"/>
        <v>0</v>
      </c>
      <c r="CR73" s="843">
        <f t="shared" si="56"/>
        <v>0</v>
      </c>
      <c r="CS73" s="827">
        <f t="shared" si="57"/>
        <v>0</v>
      </c>
      <c r="CT73" s="827">
        <f t="shared" si="58"/>
        <v>0</v>
      </c>
      <c r="CU73" s="827">
        <f t="shared" si="59"/>
        <v>0</v>
      </c>
      <c r="CV73" s="828">
        <f t="shared" si="68"/>
        <v>1</v>
      </c>
      <c r="CW73" s="17"/>
      <c r="CX73" s="17">
        <v>43</v>
      </c>
      <c r="CY73" s="833" t="s">
        <v>786</v>
      </c>
      <c r="CZ73" s="666">
        <v>361728.10473690205</v>
      </c>
      <c r="DA73" s="666">
        <v>0</v>
      </c>
      <c r="DB73" s="666">
        <v>0</v>
      </c>
      <c r="DC73" s="666">
        <v>0</v>
      </c>
      <c r="DD73" s="666">
        <v>0</v>
      </c>
      <c r="DE73" s="666"/>
      <c r="DF73" s="666">
        <v>0</v>
      </c>
      <c r="DG73" s="666">
        <f t="shared" si="69"/>
        <v>361728.10473690205</v>
      </c>
      <c r="DH73" s="843">
        <f t="shared" si="70"/>
        <v>1</v>
      </c>
      <c r="DI73" s="843">
        <f t="shared" si="60"/>
        <v>0</v>
      </c>
      <c r="DJ73" s="843">
        <f t="shared" si="61"/>
        <v>0</v>
      </c>
      <c r="DK73" s="843">
        <f t="shared" si="62"/>
        <v>0</v>
      </c>
      <c r="DL73" s="827">
        <f t="shared" si="63"/>
        <v>0</v>
      </c>
      <c r="DM73" s="827">
        <f t="shared" si="64"/>
        <v>0</v>
      </c>
      <c r="DN73" s="827">
        <f t="shared" si="65"/>
        <v>0</v>
      </c>
      <c r="DO73" s="828">
        <f t="shared" si="71"/>
        <v>1</v>
      </c>
    </row>
    <row r="74" spans="1:120" ht="15.6">
      <c r="A74" s="12" t="s">
        <v>801</v>
      </c>
      <c r="B74" s="12">
        <v>24</v>
      </c>
      <c r="C74" s="853" t="s">
        <v>116</v>
      </c>
      <c r="W74" s="854">
        <v>47.486533800000004</v>
      </c>
      <c r="X74" s="854">
        <v>47.486533800000004</v>
      </c>
      <c r="Y74" s="854">
        <v>47.486533800000011</v>
      </c>
      <c r="BB74" s="854">
        <v>258136.38438000003</v>
      </c>
      <c r="BC74" s="785">
        <v>258136.38438000003</v>
      </c>
      <c r="BD74" s="785">
        <v>258136.38438000003</v>
      </c>
      <c r="CF74" s="17" t="s">
        <v>795</v>
      </c>
      <c r="CG74" s="835">
        <f>CG68</f>
        <v>0</v>
      </c>
      <c r="CH74" s="835">
        <f t="shared" ref="CH74:CL74" si="90">CH68</f>
        <v>1732.857726826554</v>
      </c>
      <c r="CI74" s="835">
        <f t="shared" si="90"/>
        <v>12853.108440132493</v>
      </c>
      <c r="CJ74" s="835">
        <f t="shared" si="90"/>
        <v>128.88510455886345</v>
      </c>
      <c r="CK74" s="835">
        <f t="shared" si="90"/>
        <v>0</v>
      </c>
      <c r="CL74" s="835">
        <f t="shared" si="90"/>
        <v>0</v>
      </c>
      <c r="CN74" s="666">
        <f t="shared" si="66"/>
        <v>14714.851271517911</v>
      </c>
      <c r="CO74" s="843">
        <f t="shared" ref="CO74" si="91">IFERROR(CG74/$CN74,0)</f>
        <v>0</v>
      </c>
      <c r="CP74" s="842">
        <f t="shared" ref="CP74" si="92">IFERROR(CH74/$CN74,0)</f>
        <v>0.1177625036673443</v>
      </c>
      <c r="CQ74" s="842">
        <f t="shared" ref="CQ74" si="93">IFERROR(CI74/$CN74,0)</f>
        <v>0.87347865112377931</v>
      </c>
      <c r="CR74" s="842">
        <f t="shared" ref="CR74" si="94">IFERROR(CJ74/$CN74,0)</f>
        <v>8.7588452088763983E-3</v>
      </c>
      <c r="CS74" s="827">
        <f t="shared" ref="CS74" si="95">IFERROR(CK74/$CN74,0)</f>
        <v>0</v>
      </c>
      <c r="CT74" s="827">
        <f t="shared" ref="CT74" si="96">IFERROR(CL74/$CN74,0)</f>
        <v>0</v>
      </c>
      <c r="CU74" s="827">
        <f t="shared" ref="CU74" si="97">IFERROR(CM74/$CN74,0)</f>
        <v>0</v>
      </c>
      <c r="CV74" s="828">
        <f t="shared" ref="CV74" si="98">SUM(CO74:CU74)</f>
        <v>1</v>
      </c>
      <c r="CY74" s="841" t="s">
        <v>795</v>
      </c>
      <c r="CZ74" s="835">
        <f>CZ68</f>
        <v>0</v>
      </c>
      <c r="DA74" s="835">
        <f t="shared" ref="DA74:DD74" si="99">DA68</f>
        <v>7954632.5077701984</v>
      </c>
      <c r="DB74" s="835">
        <f t="shared" si="99"/>
        <v>70389155.316669255</v>
      </c>
      <c r="DC74" s="835">
        <f t="shared" si="99"/>
        <v>874190.16375275177</v>
      </c>
      <c r="DD74" s="835">
        <f t="shared" si="99"/>
        <v>0</v>
      </c>
      <c r="DE74" s="835">
        <f>DE68</f>
        <v>0</v>
      </c>
      <c r="DG74" s="666">
        <f t="shared" si="69"/>
        <v>79217977.988192201</v>
      </c>
      <c r="DH74" s="843">
        <f t="shared" ref="DH74" si="100">IFERROR(CZ74/$DG74,0)</f>
        <v>0</v>
      </c>
      <c r="DI74" s="843">
        <f t="shared" ref="DI74" si="101">IFERROR(DA74/$DG74,0)</f>
        <v>0.10041448557240217</v>
      </c>
      <c r="DJ74" s="843">
        <f t="shared" ref="DJ74" si="102">IFERROR(DB74/$DG74,0)</f>
        <v>0.88855026477905152</v>
      </c>
      <c r="DK74" s="843">
        <f t="shared" ref="DK74" si="103">IFERROR(DC74/$DG74,0)</f>
        <v>1.1035249648546366E-2</v>
      </c>
      <c r="DL74" s="827">
        <f t="shared" ref="DL74" si="104">IFERROR(DD74/$DG74,0)</f>
        <v>0</v>
      </c>
      <c r="DM74" s="827">
        <f t="shared" ref="DM74" si="105">IFERROR(DE74/$DG74,0)</f>
        <v>0</v>
      </c>
      <c r="DN74" s="827">
        <f t="shared" ref="DN74" si="106">IFERROR(DF74/$DG74,0)</f>
        <v>0</v>
      </c>
      <c r="DO74" s="828">
        <f t="shared" ref="DO74" si="107">SUM(DH74:DN74)</f>
        <v>1</v>
      </c>
      <c r="DP74" s="12" t="s">
        <v>794</v>
      </c>
    </row>
    <row r="75" spans="1:120">
      <c r="A75" s="12" t="s">
        <v>801</v>
      </c>
      <c r="C75" t="s">
        <v>123</v>
      </c>
      <c r="X75" s="854">
        <v>0</v>
      </c>
      <c r="Y75" s="854">
        <v>0</v>
      </c>
      <c r="BC75" s="785">
        <v>0</v>
      </c>
      <c r="BD75" s="785">
        <v>0</v>
      </c>
    </row>
    <row r="76" spans="1:120">
      <c r="A76" s="12" t="s">
        <v>801</v>
      </c>
      <c r="C76" t="s">
        <v>802</v>
      </c>
      <c r="X76" s="854">
        <v>0</v>
      </c>
      <c r="Y76" s="854">
        <v>0</v>
      </c>
      <c r="BC76" s="785">
        <v>0</v>
      </c>
      <c r="BD76" s="785">
        <v>0</v>
      </c>
    </row>
    <row r="77" spans="1:120">
      <c r="A77" s="12" t="s">
        <v>801</v>
      </c>
      <c r="B77" s="12">
        <v>27</v>
      </c>
      <c r="C77" s="853" t="s">
        <v>119</v>
      </c>
      <c r="W77" s="854">
        <v>1620.2864109445645</v>
      </c>
      <c r="X77" s="854">
        <v>1824.0700000000002</v>
      </c>
      <c r="Y77" s="854">
        <v>1833.55</v>
      </c>
      <c r="BB77" s="854">
        <v>13004247.196548231</v>
      </c>
      <c r="BC77" s="785">
        <v>14151820.83</v>
      </c>
      <c r="BD77" s="785">
        <v>14194546.424580358</v>
      </c>
    </row>
    <row r="78" spans="1:120">
      <c r="A78" s="12" t="s">
        <v>801</v>
      </c>
      <c r="C78" t="s">
        <v>783</v>
      </c>
      <c r="W78" s="854"/>
      <c r="X78" s="854">
        <v>0</v>
      </c>
      <c r="Y78" s="854">
        <v>0</v>
      </c>
      <c r="BB78" s="854"/>
      <c r="BC78" s="785">
        <v>0</v>
      </c>
      <c r="BD78" s="785">
        <v>0</v>
      </c>
      <c r="DH78" s="857"/>
      <c r="DI78" s="857"/>
      <c r="DJ78" s="857"/>
      <c r="DK78" s="857"/>
      <c r="DL78" s="857"/>
      <c r="DM78" s="857"/>
      <c r="DN78" s="857"/>
    </row>
    <row r="79" spans="1:120">
      <c r="A79" s="12" t="s">
        <v>801</v>
      </c>
      <c r="B79" s="12">
        <v>28</v>
      </c>
      <c r="C79" s="853" t="s">
        <v>120</v>
      </c>
      <c r="W79" s="854">
        <v>13.810166367916956</v>
      </c>
      <c r="X79" s="854">
        <v>13.810166367916956</v>
      </c>
      <c r="Y79" s="854">
        <v>13.674003384562038</v>
      </c>
      <c r="BB79" s="854">
        <v>60775.17128327048</v>
      </c>
      <c r="BC79" s="785">
        <v>60775.17128327048</v>
      </c>
      <c r="BD79" s="785">
        <v>59094.737443697712</v>
      </c>
      <c r="DH79" s="857"/>
      <c r="DI79" s="857"/>
      <c r="DJ79" s="857"/>
      <c r="DK79" s="857"/>
      <c r="DL79" s="857"/>
      <c r="DM79" s="857"/>
      <c r="DN79" s="857"/>
    </row>
    <row r="80" spans="1:120">
      <c r="A80" s="12" t="s">
        <v>801</v>
      </c>
      <c r="B80" s="12">
        <v>36</v>
      </c>
      <c r="C80" s="853" t="s">
        <v>128</v>
      </c>
      <c r="W80" s="854">
        <v>4886.7954998664927</v>
      </c>
      <c r="X80" s="854">
        <v>0</v>
      </c>
      <c r="Y80" s="854">
        <v>0</v>
      </c>
      <c r="BB80" s="854">
        <v>11419315.034697492</v>
      </c>
      <c r="BC80" s="12">
        <v>0</v>
      </c>
      <c r="BD80" s="12">
        <v>0</v>
      </c>
      <c r="DH80" s="857"/>
      <c r="DI80" s="857"/>
      <c r="DJ80" s="857"/>
      <c r="DK80" s="857"/>
      <c r="DL80" s="857"/>
      <c r="DM80" s="857"/>
      <c r="DN80" s="857"/>
    </row>
    <row r="81" spans="112:118">
      <c r="DH81" s="857"/>
      <c r="DI81" s="857"/>
      <c r="DJ81" s="857"/>
      <c r="DK81" s="857"/>
      <c r="DL81" s="857"/>
      <c r="DM81" s="857"/>
      <c r="DN81" s="857"/>
    </row>
    <row r="82" spans="112:118">
      <c r="DH82" s="857"/>
      <c r="DI82" s="857"/>
      <c r="DJ82" s="857"/>
      <c r="DK82" s="857"/>
      <c r="DL82" s="857"/>
      <c r="DM82" s="857"/>
      <c r="DN82" s="857"/>
    </row>
    <row r="83" spans="112:118">
      <c r="DH83" s="857"/>
      <c r="DI83" s="857"/>
      <c r="DJ83" s="857"/>
      <c r="DK83" s="857"/>
      <c r="DL83" s="857"/>
      <c r="DM83" s="857"/>
      <c r="DN83" s="857"/>
    </row>
    <row r="84" spans="112:118">
      <c r="DH84" s="857"/>
      <c r="DI84" s="857"/>
      <c r="DJ84" s="857"/>
      <c r="DK84" s="857"/>
      <c r="DL84" s="857"/>
      <c r="DM84" s="857"/>
      <c r="DN84" s="857"/>
    </row>
    <row r="85" spans="112:118">
      <c r="DH85" s="857"/>
      <c r="DI85" s="857"/>
      <c r="DJ85" s="857"/>
      <c r="DK85" s="857"/>
      <c r="DL85" s="857"/>
      <c r="DM85" s="857"/>
      <c r="DN85" s="857"/>
    </row>
    <row r="86" spans="112:118">
      <c r="DH86" s="857"/>
      <c r="DI86" s="857"/>
      <c r="DJ86" s="857"/>
      <c r="DK86" s="857"/>
      <c r="DL86" s="857"/>
      <c r="DM86" s="857"/>
      <c r="DN86" s="857"/>
    </row>
    <row r="87" spans="112:118">
      <c r="DH87" s="857"/>
      <c r="DI87" s="857"/>
      <c r="DJ87" s="857"/>
      <c r="DK87" s="857"/>
      <c r="DL87" s="857"/>
      <c r="DM87" s="857"/>
      <c r="DN87" s="857"/>
    </row>
    <row r="88" spans="112:118">
      <c r="DH88" s="857"/>
      <c r="DI88" s="857"/>
      <c r="DJ88" s="857"/>
      <c r="DK88" s="857"/>
      <c r="DL88" s="857"/>
      <c r="DM88" s="857"/>
      <c r="DN88" s="857"/>
    </row>
    <row r="89" spans="112:118">
      <c r="DH89" s="857"/>
      <c r="DI89" s="857"/>
      <c r="DJ89" s="857"/>
      <c r="DK89" s="857"/>
      <c r="DL89" s="857"/>
      <c r="DM89" s="857"/>
      <c r="DN89" s="857"/>
    </row>
    <row r="90" spans="112:118">
      <c r="DH90" s="857"/>
      <c r="DI90" s="857"/>
      <c r="DJ90" s="857"/>
      <c r="DK90" s="857"/>
      <c r="DL90" s="857"/>
      <c r="DM90" s="857"/>
      <c r="DN90" s="857"/>
    </row>
    <row r="91" spans="112:118">
      <c r="DH91" s="857"/>
      <c r="DI91" s="857"/>
      <c r="DJ91" s="857"/>
      <c r="DK91" s="857"/>
      <c r="DL91" s="857"/>
      <c r="DM91" s="857"/>
      <c r="DN91" s="857"/>
    </row>
    <row r="92" spans="112:118">
      <c r="DH92" s="857"/>
      <c r="DI92" s="857"/>
      <c r="DJ92" s="857"/>
      <c r="DK92" s="857"/>
      <c r="DL92" s="857"/>
      <c r="DM92" s="857"/>
      <c r="DN92" s="857"/>
    </row>
    <row r="93" spans="112:118">
      <c r="DH93" s="857"/>
      <c r="DI93" s="857"/>
      <c r="DJ93" s="857"/>
      <c r="DK93" s="857"/>
      <c r="DL93" s="857"/>
      <c r="DM93" s="857"/>
      <c r="DN93" s="857"/>
    </row>
    <row r="94" spans="112:118">
      <c r="DH94" s="857"/>
      <c r="DI94" s="857"/>
      <c r="DJ94" s="857"/>
      <c r="DK94" s="857"/>
      <c r="DL94" s="857"/>
      <c r="DM94" s="857"/>
      <c r="DN94" s="857"/>
    </row>
    <row r="95" spans="112:118">
      <c r="DH95" s="857"/>
      <c r="DI95" s="857"/>
      <c r="DJ95" s="857"/>
      <c r="DK95" s="857"/>
      <c r="DL95" s="857"/>
      <c r="DM95" s="857"/>
      <c r="DN95" s="857"/>
    </row>
    <row r="96" spans="112:118">
      <c r="DH96" s="857"/>
      <c r="DI96" s="857"/>
      <c r="DJ96" s="857"/>
      <c r="DK96" s="857"/>
      <c r="DL96" s="857"/>
      <c r="DM96" s="857"/>
      <c r="DN96" s="857"/>
    </row>
    <row r="97" spans="112:118">
      <c r="DH97" s="857"/>
      <c r="DI97" s="857"/>
      <c r="DJ97" s="857"/>
      <c r="DK97" s="857"/>
      <c r="DL97" s="857"/>
      <c r="DM97" s="857"/>
      <c r="DN97" s="857"/>
    </row>
  </sheetData>
  <mergeCells count="1">
    <mergeCell ref="B22:B23"/>
  </mergeCells>
  <hyperlinks>
    <hyperlink ref="G18" location="Table_5_c.__2017_Lost_Revenues_Work_Form" display="Go to Tab 5."/>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U207"/>
  <sheetViews>
    <sheetView topLeftCell="A184" zoomScale="90" zoomScaleNormal="90" workbookViewId="0">
      <selection activeCell="E194" sqref="E194"/>
    </sheetView>
  </sheetViews>
  <sheetFormatPr defaultColWidth="9.109375" defaultRowHeight="14.4"/>
  <cols>
    <col min="1" max="1" width="9.109375" style="12"/>
    <col min="2" max="2" width="10.109375" style="12" customWidth="1"/>
    <col min="3" max="3" width="11.33203125" style="12" customWidth="1"/>
    <col min="4" max="4" width="13.33203125" style="12" customWidth="1"/>
    <col min="5" max="5" width="12.6640625" style="12" customWidth="1"/>
    <col min="6" max="6" width="12" style="12" customWidth="1"/>
    <col min="7" max="7" width="9.109375" style="12"/>
    <col min="8" max="8" width="46.109375" style="12" bestFit="1" customWidth="1"/>
    <col min="9" max="9" width="11.109375" style="12" customWidth="1"/>
    <col min="10" max="10" width="9.109375" style="12"/>
    <col min="11" max="11" width="11.5546875" style="12" customWidth="1"/>
    <col min="12" max="12" width="9.109375" style="12"/>
    <col min="13" max="13" width="26" style="12" customWidth="1"/>
    <col min="14" max="14" width="9.88671875" style="12" customWidth="1"/>
    <col min="15" max="15" width="9.109375" style="12"/>
    <col min="16" max="16" width="9.6640625" style="12" customWidth="1"/>
    <col min="17" max="16384" width="9.109375" style="12"/>
  </cols>
  <sheetData>
    <row r="12" spans="1:17" ht="24" customHeight="1" thickBot="1"/>
    <row r="13" spans="1:17" s="9" customFormat="1" ht="23.4" customHeight="1" thickBot="1">
      <c r="A13" s="611"/>
      <c r="B13" s="611" t="s">
        <v>172</v>
      </c>
      <c r="D13" s="127" t="s">
        <v>176</v>
      </c>
      <c r="E13" s="176"/>
      <c r="F13" s="188"/>
      <c r="G13" s="189"/>
      <c r="H13" s="190"/>
      <c r="K13" s="190"/>
      <c r="L13" s="188"/>
      <c r="M13" s="188"/>
      <c r="N13" s="188"/>
      <c r="O13" s="188"/>
      <c r="P13" s="188"/>
      <c r="Q13" s="191"/>
    </row>
    <row r="14" spans="1:17" s="9" customFormat="1" ht="15.6" customHeight="1">
      <c r="B14" s="574"/>
      <c r="D14" s="17"/>
      <c r="E14" s="17"/>
      <c r="F14" s="188"/>
      <c r="G14" s="189"/>
      <c r="H14" s="190"/>
      <c r="K14" s="190"/>
      <c r="L14" s="188"/>
      <c r="M14" s="188"/>
      <c r="N14" s="188"/>
      <c r="O14" s="188"/>
      <c r="P14" s="188"/>
      <c r="Q14" s="191"/>
    </row>
    <row r="15" spans="1:17" ht="15.6">
      <c r="B15" s="611" t="s">
        <v>520</v>
      </c>
    </row>
    <row r="16" spans="1:17" ht="15.6">
      <c r="B16" s="611"/>
    </row>
    <row r="17" spans="2:21" s="870" customFormat="1" ht="20.399999999999999" customHeight="1">
      <c r="B17" s="871" t="s">
        <v>810</v>
      </c>
      <c r="C17" s="872"/>
      <c r="D17" s="872"/>
      <c r="E17" s="872"/>
      <c r="F17" s="872"/>
      <c r="G17" s="872"/>
      <c r="H17" s="872"/>
      <c r="I17" s="872"/>
      <c r="J17" s="872"/>
      <c r="K17" s="872"/>
      <c r="L17" s="872"/>
      <c r="M17" s="872"/>
      <c r="N17" s="872"/>
      <c r="O17" s="872"/>
      <c r="P17" s="872"/>
      <c r="Q17" s="872"/>
      <c r="R17" s="872"/>
      <c r="S17" s="872"/>
      <c r="T17" s="872"/>
      <c r="U17" s="872"/>
    </row>
    <row r="18" spans="2:21" ht="60" customHeight="1">
      <c r="B18" s="958" t="s">
        <v>811</v>
      </c>
      <c r="C18" s="958"/>
      <c r="D18" s="958"/>
      <c r="E18" s="958"/>
      <c r="F18" s="958"/>
      <c r="G18" s="958"/>
      <c r="H18" s="958"/>
      <c r="I18" s="958"/>
      <c r="J18" s="958"/>
      <c r="K18" s="958"/>
      <c r="L18" s="958"/>
      <c r="M18" s="958"/>
      <c r="N18" s="958"/>
      <c r="O18" s="958"/>
      <c r="P18" s="958"/>
      <c r="Q18" s="958"/>
      <c r="R18" s="958"/>
      <c r="S18" s="958"/>
      <c r="T18" s="958"/>
      <c r="U18" s="958"/>
    </row>
    <row r="21" spans="2:21" ht="21">
      <c r="B21" s="873" t="s">
        <v>833</v>
      </c>
    </row>
    <row r="23" spans="2:21" ht="21">
      <c r="B23" s="873" t="s">
        <v>812</v>
      </c>
      <c r="C23" s="874"/>
      <c r="E23" s="874"/>
      <c r="F23" s="874"/>
      <c r="H23" s="873" t="s">
        <v>912</v>
      </c>
    </row>
    <row r="24" spans="2:21" ht="18.600000000000001" customHeight="1">
      <c r="B24" s="957" t="s">
        <v>813</v>
      </c>
      <c r="C24" s="957"/>
      <c r="D24" s="957"/>
      <c r="E24" s="957"/>
      <c r="F24" s="957"/>
      <c r="H24" s="12" t="s">
        <v>814</v>
      </c>
      <c r="M24" s="12" t="s">
        <v>815</v>
      </c>
    </row>
    <row r="25" spans="2:21" ht="43.2">
      <c r="B25" s="875" t="s">
        <v>62</v>
      </c>
      <c r="C25" s="875" t="s">
        <v>816</v>
      </c>
      <c r="D25" s="875" t="s">
        <v>817</v>
      </c>
      <c r="E25" s="875" t="s">
        <v>818</v>
      </c>
      <c r="F25" s="875" t="s">
        <v>819</v>
      </c>
      <c r="H25" s="875" t="s">
        <v>820</v>
      </c>
      <c r="I25" s="875" t="s">
        <v>821</v>
      </c>
      <c r="J25" s="875" t="s">
        <v>822</v>
      </c>
      <c r="K25" s="875" t="s">
        <v>816</v>
      </c>
      <c r="M25" s="875" t="s">
        <v>820</v>
      </c>
      <c r="N25" s="875" t="s">
        <v>821</v>
      </c>
      <c r="O25" s="875" t="s">
        <v>822</v>
      </c>
      <c r="P25" s="875" t="s">
        <v>816</v>
      </c>
    </row>
    <row r="26" spans="2:21" ht="15.6">
      <c r="B26" s="875"/>
      <c r="C26" s="875" t="s">
        <v>823</v>
      </c>
      <c r="D26" s="875" t="s">
        <v>824</v>
      </c>
      <c r="E26" s="875" t="s">
        <v>825</v>
      </c>
      <c r="F26" s="875" t="s">
        <v>826</v>
      </c>
      <c r="H26" s="875"/>
      <c r="I26" s="875" t="s">
        <v>827</v>
      </c>
      <c r="J26" s="875" t="s">
        <v>828</v>
      </c>
      <c r="K26" s="875" t="s">
        <v>829</v>
      </c>
      <c r="M26" s="875"/>
      <c r="N26" s="875" t="s">
        <v>830</v>
      </c>
      <c r="O26" s="875" t="s">
        <v>831</v>
      </c>
      <c r="P26" s="875" t="s">
        <v>832</v>
      </c>
    </row>
    <row r="27" spans="2:21" ht="15.6" customHeight="1">
      <c r="B27" s="884">
        <v>42005</v>
      </c>
      <c r="C27" s="877">
        <f>K68</f>
        <v>2297.0150000000003</v>
      </c>
      <c r="D27" s="878"/>
      <c r="E27" s="885">
        <v>0.75918851053382785</v>
      </c>
      <c r="F27" s="879"/>
      <c r="H27" s="879" t="s">
        <v>879</v>
      </c>
      <c r="I27" s="889">
        <v>7.2999999999999995E-2</v>
      </c>
      <c r="J27" s="879"/>
      <c r="K27" s="889">
        <f>I27*J27</f>
        <v>0</v>
      </c>
      <c r="M27" s="879" t="s">
        <v>844</v>
      </c>
      <c r="N27" s="879">
        <v>0.02</v>
      </c>
      <c r="O27" s="879">
        <v>2</v>
      </c>
      <c r="P27" s="879">
        <f>N27*O27</f>
        <v>0.04</v>
      </c>
    </row>
    <row r="28" spans="2:21" ht="15.6" customHeight="1">
      <c r="B28" s="884">
        <v>42036</v>
      </c>
      <c r="C28" s="880">
        <f>P68</f>
        <v>941.37500000000034</v>
      </c>
      <c r="D28" s="881">
        <f t="shared" ref="D28:D38" si="0">C28-$C$27</f>
        <v>-1355.6399999999999</v>
      </c>
      <c r="E28" s="885">
        <v>0.75918851053382785</v>
      </c>
      <c r="F28" s="891">
        <f>D28*E28</f>
        <v>-1029.1863124200784</v>
      </c>
      <c r="H28" s="879" t="s">
        <v>842</v>
      </c>
      <c r="I28" s="889">
        <v>9.6000000000000002E-2</v>
      </c>
      <c r="J28" s="879">
        <v>38</v>
      </c>
      <c r="K28" s="889">
        <f t="shared" ref="K28" si="1">I28*J28</f>
        <v>3.6480000000000001</v>
      </c>
      <c r="M28" s="879" t="s">
        <v>845</v>
      </c>
      <c r="N28" s="879">
        <v>0.02</v>
      </c>
      <c r="O28" s="879">
        <v>2</v>
      </c>
      <c r="P28" s="879">
        <f t="shared" ref="P28:P66" si="2">N28*O28</f>
        <v>0.04</v>
      </c>
    </row>
    <row r="29" spans="2:21" ht="15.6" customHeight="1">
      <c r="B29" s="884">
        <v>42064</v>
      </c>
      <c r="C29" s="887">
        <f>C28</f>
        <v>941.37500000000034</v>
      </c>
      <c r="D29" s="881">
        <f t="shared" si="0"/>
        <v>-1355.6399999999999</v>
      </c>
      <c r="E29" s="885">
        <v>0.75918851053382785</v>
      </c>
      <c r="F29" s="891">
        <f t="shared" ref="F29:F38" si="3">D29*E29</f>
        <v>-1029.1863124200784</v>
      </c>
      <c r="H29" s="879" t="s">
        <v>838</v>
      </c>
      <c r="I29" s="889">
        <v>0.13200000000000001</v>
      </c>
      <c r="J29" s="879">
        <v>6102</v>
      </c>
      <c r="K29" s="889">
        <f>I29*J29</f>
        <v>805.46400000000006</v>
      </c>
      <c r="M29" s="879" t="s">
        <v>846</v>
      </c>
      <c r="N29" s="879">
        <v>6.5000000000000002E-2</v>
      </c>
      <c r="O29" s="879">
        <v>24</v>
      </c>
      <c r="P29" s="879">
        <f t="shared" si="2"/>
        <v>1.56</v>
      </c>
    </row>
    <row r="30" spans="2:21" ht="15.6" customHeight="1">
      <c r="B30" s="884">
        <v>42095</v>
      </c>
      <c r="C30" s="887">
        <f t="shared" ref="C30:C38" si="4">C29</f>
        <v>941.37500000000034</v>
      </c>
      <c r="D30" s="881">
        <f t="shared" si="0"/>
        <v>-1355.6399999999999</v>
      </c>
      <c r="E30" s="885">
        <v>0.75918851053382785</v>
      </c>
      <c r="F30" s="891">
        <f t="shared" si="3"/>
        <v>-1029.1863124200784</v>
      </c>
      <c r="H30" s="879" t="s">
        <v>839</v>
      </c>
      <c r="I30" s="889">
        <v>0.186</v>
      </c>
      <c r="J30" s="879">
        <v>1580</v>
      </c>
      <c r="K30" s="889">
        <f>I30*J30</f>
        <v>293.88</v>
      </c>
      <c r="M30" s="879" t="s">
        <v>847</v>
      </c>
      <c r="N30" s="879">
        <v>0.13500000000000001</v>
      </c>
      <c r="O30" s="879">
        <v>360</v>
      </c>
      <c r="P30" s="879">
        <f t="shared" si="2"/>
        <v>48.6</v>
      </c>
    </row>
    <row r="31" spans="2:21" ht="15.6" customHeight="1">
      <c r="B31" s="884">
        <v>42125</v>
      </c>
      <c r="C31" s="887">
        <f t="shared" si="4"/>
        <v>941.37500000000034</v>
      </c>
      <c r="D31" s="881">
        <f t="shared" si="0"/>
        <v>-1355.6399999999999</v>
      </c>
      <c r="E31" s="885">
        <v>0.75918851053382785</v>
      </c>
      <c r="F31" s="891">
        <f t="shared" si="3"/>
        <v>-1029.1863124200784</v>
      </c>
      <c r="H31" s="879" t="s">
        <v>880</v>
      </c>
      <c r="I31" s="889">
        <v>0.24099999999999999</v>
      </c>
      <c r="J31" s="879">
        <v>1703</v>
      </c>
      <c r="K31" s="889">
        <f>I31*J31</f>
        <v>410.423</v>
      </c>
      <c r="M31" s="879" t="s">
        <v>848</v>
      </c>
      <c r="N31" s="879">
        <v>0.13300000000000001</v>
      </c>
      <c r="O31" s="879">
        <v>14</v>
      </c>
      <c r="P31" s="879">
        <f t="shared" si="2"/>
        <v>1.8620000000000001</v>
      </c>
    </row>
    <row r="32" spans="2:21" ht="15.6" customHeight="1">
      <c r="B32" s="884">
        <v>42156</v>
      </c>
      <c r="C32" s="887">
        <f t="shared" si="4"/>
        <v>941.37500000000034</v>
      </c>
      <c r="D32" s="881">
        <f t="shared" si="0"/>
        <v>-1355.6399999999999</v>
      </c>
      <c r="E32" s="885">
        <v>0.75918851053382785</v>
      </c>
      <c r="F32" s="891">
        <f t="shared" si="3"/>
        <v>-1029.1863124200784</v>
      </c>
      <c r="H32" s="879" t="s">
        <v>840</v>
      </c>
      <c r="I32" s="889">
        <v>0.3</v>
      </c>
      <c r="J32" s="879">
        <v>2612</v>
      </c>
      <c r="K32" s="889">
        <f t="shared" ref="K32:K37" si="5">I32*J32</f>
        <v>783.6</v>
      </c>
      <c r="M32" s="879" t="s">
        <v>849</v>
      </c>
      <c r="N32" s="879">
        <v>0.1</v>
      </c>
      <c r="O32" s="879">
        <v>234</v>
      </c>
      <c r="P32" s="879">
        <f t="shared" si="2"/>
        <v>23.400000000000002</v>
      </c>
    </row>
    <row r="33" spans="2:16" ht="15.6" customHeight="1">
      <c r="B33" s="884">
        <v>42186</v>
      </c>
      <c r="C33" s="887">
        <f t="shared" si="4"/>
        <v>941.37500000000034</v>
      </c>
      <c r="D33" s="881">
        <f t="shared" si="0"/>
        <v>-1355.6399999999999</v>
      </c>
      <c r="E33" s="885">
        <v>0.75918851053382785</v>
      </c>
      <c r="F33" s="891">
        <f t="shared" si="3"/>
        <v>-1029.1863124200784</v>
      </c>
      <c r="H33" s="879" t="s">
        <v>841</v>
      </c>
      <c r="I33" s="889">
        <v>0.47</v>
      </c>
      <c r="J33" s="879"/>
      <c r="K33" s="889">
        <f t="shared" si="5"/>
        <v>0</v>
      </c>
      <c r="M33" s="879" t="s">
        <v>850</v>
      </c>
      <c r="N33" s="879">
        <v>0.158</v>
      </c>
      <c r="O33" s="879">
        <v>73</v>
      </c>
      <c r="P33" s="879">
        <f t="shared" si="2"/>
        <v>11.534000000000001</v>
      </c>
    </row>
    <row r="34" spans="2:16" ht="15.6" customHeight="1">
      <c r="B34" s="884">
        <v>42217</v>
      </c>
      <c r="C34" s="887">
        <f t="shared" si="4"/>
        <v>941.37500000000034</v>
      </c>
      <c r="D34" s="881">
        <f t="shared" si="0"/>
        <v>-1355.6399999999999</v>
      </c>
      <c r="E34" s="885">
        <v>0.75918851053382785</v>
      </c>
      <c r="F34" s="891">
        <f t="shared" si="3"/>
        <v>-1029.1863124200784</v>
      </c>
      <c r="H34" s="879" t="s">
        <v>881</v>
      </c>
      <c r="I34" s="889">
        <v>0.158</v>
      </c>
      <c r="J34" s="879"/>
      <c r="K34" s="889">
        <f t="shared" si="5"/>
        <v>0</v>
      </c>
      <c r="M34" s="879" t="s">
        <v>851</v>
      </c>
      <c r="N34" s="879">
        <v>0.13500000000000001</v>
      </c>
      <c r="O34" s="879">
        <v>344</v>
      </c>
      <c r="P34" s="879">
        <f t="shared" si="2"/>
        <v>46.440000000000005</v>
      </c>
    </row>
    <row r="35" spans="2:16" ht="15.6" customHeight="1">
      <c r="B35" s="884">
        <v>42248</v>
      </c>
      <c r="C35" s="887">
        <f t="shared" si="4"/>
        <v>941.37500000000034</v>
      </c>
      <c r="D35" s="881">
        <f t="shared" si="0"/>
        <v>-1355.6399999999999</v>
      </c>
      <c r="E35" s="885">
        <v>0.75918851053382785</v>
      </c>
      <c r="F35" s="891">
        <f t="shared" si="3"/>
        <v>-1029.1863124200784</v>
      </c>
      <c r="H35" s="879" t="s">
        <v>882</v>
      </c>
      <c r="I35" s="889">
        <v>0.20200000000000001</v>
      </c>
      <c r="J35" s="879"/>
      <c r="K35" s="889">
        <f t="shared" si="5"/>
        <v>0</v>
      </c>
      <c r="M35" s="879" t="s">
        <v>852</v>
      </c>
      <c r="N35" s="879">
        <v>8.4000000000000005E-2</v>
      </c>
      <c r="O35" s="879">
        <v>35</v>
      </c>
      <c r="P35" s="879">
        <f t="shared" si="2"/>
        <v>2.9400000000000004</v>
      </c>
    </row>
    <row r="36" spans="2:16" ht="15.6" customHeight="1">
      <c r="B36" s="884">
        <v>42278</v>
      </c>
      <c r="C36" s="887">
        <f t="shared" si="4"/>
        <v>941.37500000000034</v>
      </c>
      <c r="D36" s="881">
        <f t="shared" si="0"/>
        <v>-1355.6399999999999</v>
      </c>
      <c r="E36" s="885">
        <v>0.75918851053382785</v>
      </c>
      <c r="F36" s="891">
        <f t="shared" si="3"/>
        <v>-1029.1863124200784</v>
      </c>
      <c r="H36" s="879" t="s">
        <v>883</v>
      </c>
      <c r="I36" s="889">
        <v>0.25</v>
      </c>
      <c r="J36" s="879"/>
      <c r="K36" s="889">
        <f t="shared" si="5"/>
        <v>0</v>
      </c>
      <c r="M36" s="879" t="s">
        <v>853</v>
      </c>
      <c r="N36" s="879">
        <v>0.11700000000000001</v>
      </c>
      <c r="O36" s="879">
        <v>124</v>
      </c>
      <c r="P36" s="879">
        <f t="shared" si="2"/>
        <v>14.508000000000001</v>
      </c>
    </row>
    <row r="37" spans="2:16" ht="15.6" customHeight="1">
      <c r="B37" s="884">
        <v>42309</v>
      </c>
      <c r="C37" s="887">
        <f t="shared" si="4"/>
        <v>941.37500000000034</v>
      </c>
      <c r="D37" s="881">
        <f t="shared" si="0"/>
        <v>-1355.6399999999999</v>
      </c>
      <c r="E37" s="885">
        <v>0.75918851053382785</v>
      </c>
      <c r="F37" s="891">
        <f t="shared" si="3"/>
        <v>-1029.1863124200784</v>
      </c>
      <c r="H37" s="879" t="s">
        <v>884</v>
      </c>
      <c r="I37" s="889">
        <v>0.4</v>
      </c>
      <c r="J37" s="879"/>
      <c r="K37" s="889">
        <f t="shared" si="5"/>
        <v>0</v>
      </c>
      <c r="M37" s="879" t="s">
        <v>854</v>
      </c>
      <c r="N37" s="879">
        <v>0.113</v>
      </c>
      <c r="O37" s="879">
        <v>414</v>
      </c>
      <c r="P37" s="879">
        <f t="shared" si="2"/>
        <v>46.782000000000004</v>
      </c>
    </row>
    <row r="38" spans="2:16" ht="15.6" customHeight="1">
      <c r="B38" s="884">
        <v>42339</v>
      </c>
      <c r="C38" s="887">
        <f t="shared" si="4"/>
        <v>941.37500000000034</v>
      </c>
      <c r="D38" s="881">
        <f t="shared" si="0"/>
        <v>-1355.6399999999999</v>
      </c>
      <c r="E38" s="885">
        <v>0.75918851053382785</v>
      </c>
      <c r="F38" s="891">
        <f t="shared" si="3"/>
        <v>-1029.1863124200784</v>
      </c>
      <c r="H38" s="879"/>
      <c r="I38" s="879"/>
      <c r="J38" s="879"/>
      <c r="K38" s="889"/>
      <c r="M38" s="879" t="s">
        <v>855</v>
      </c>
      <c r="N38" s="879">
        <v>8.4000000000000005E-2</v>
      </c>
      <c r="O38" s="879">
        <v>74</v>
      </c>
      <c r="P38" s="879">
        <f t="shared" si="2"/>
        <v>6.2160000000000002</v>
      </c>
    </row>
    <row r="39" spans="2:16" ht="16.2" customHeight="1">
      <c r="B39" s="882" t="s">
        <v>26</v>
      </c>
      <c r="C39" s="888"/>
      <c r="D39" s="886"/>
      <c r="E39" s="883"/>
      <c r="F39" s="892">
        <f>SUM(F28:F38)</f>
        <v>-11321.049436620864</v>
      </c>
      <c r="H39" s="879"/>
      <c r="I39" s="879"/>
      <c r="J39" s="879"/>
      <c r="K39" s="889"/>
      <c r="M39" s="879" t="s">
        <v>856</v>
      </c>
      <c r="N39" s="879">
        <v>6.8000000000000005E-2</v>
      </c>
      <c r="O39" s="879">
        <v>42</v>
      </c>
      <c r="P39" s="879">
        <f t="shared" si="2"/>
        <v>2.8560000000000003</v>
      </c>
    </row>
    <row r="40" spans="2:16">
      <c r="B40" s="876" t="s">
        <v>834</v>
      </c>
      <c r="C40" s="879"/>
      <c r="D40" s="879"/>
      <c r="E40" s="879"/>
      <c r="F40" s="889">
        <f>$F$39/11*12</f>
        <v>-12350.235749040943</v>
      </c>
      <c r="H40" s="879"/>
      <c r="I40" s="879"/>
      <c r="J40" s="879"/>
      <c r="K40" s="889"/>
      <c r="M40" s="879" t="s">
        <v>857</v>
      </c>
      <c r="N40" s="879">
        <v>9.1999999999999998E-2</v>
      </c>
      <c r="O40" s="879">
        <v>11</v>
      </c>
      <c r="P40" s="879">
        <f t="shared" si="2"/>
        <v>1.012</v>
      </c>
    </row>
    <row r="41" spans="2:16">
      <c r="B41" s="876" t="s">
        <v>835</v>
      </c>
      <c r="C41" s="879"/>
      <c r="D41" s="879"/>
      <c r="E41" s="879"/>
      <c r="F41" s="889">
        <f>$F$39/11*12</f>
        <v>-12350.235749040943</v>
      </c>
      <c r="H41" s="879"/>
      <c r="I41" s="879"/>
      <c r="J41" s="879"/>
      <c r="K41" s="889"/>
      <c r="M41" s="879" t="s">
        <v>858</v>
      </c>
      <c r="N41" s="879">
        <v>7.8E-2</v>
      </c>
      <c r="O41" s="879">
        <v>11</v>
      </c>
      <c r="P41" s="879">
        <f t="shared" si="2"/>
        <v>0.85799999999999998</v>
      </c>
    </row>
    <row r="42" spans="2:16">
      <c r="B42" s="876" t="s">
        <v>836</v>
      </c>
      <c r="C42" s="879"/>
      <c r="D42" s="879"/>
      <c r="E42" s="879"/>
      <c r="F42" s="889">
        <f>$F$39/11*12</f>
        <v>-12350.235749040943</v>
      </c>
      <c r="H42" s="879"/>
      <c r="I42" s="879"/>
      <c r="J42" s="879"/>
      <c r="K42" s="889"/>
      <c r="M42" s="879" t="s">
        <v>859</v>
      </c>
      <c r="N42" s="879">
        <v>9.9000000000000005E-2</v>
      </c>
      <c r="O42" s="879">
        <v>175</v>
      </c>
      <c r="P42" s="879">
        <f t="shared" si="2"/>
        <v>17.324999999999999</v>
      </c>
    </row>
    <row r="43" spans="2:16">
      <c r="B43" s="876" t="s">
        <v>837</v>
      </c>
      <c r="C43" s="879"/>
      <c r="D43" s="879"/>
      <c r="E43" s="879"/>
      <c r="F43" s="889">
        <f>$F$39/11*12</f>
        <v>-12350.235749040943</v>
      </c>
      <c r="H43" s="879"/>
      <c r="I43" s="879"/>
      <c r="J43" s="879"/>
      <c r="K43" s="889"/>
      <c r="M43" s="879" t="s">
        <v>860</v>
      </c>
      <c r="N43" s="879">
        <v>0.158</v>
      </c>
      <c r="O43" s="879">
        <v>370</v>
      </c>
      <c r="P43" s="879">
        <f t="shared" si="2"/>
        <v>58.46</v>
      </c>
    </row>
    <row r="44" spans="2:16">
      <c r="H44" s="879"/>
      <c r="I44" s="879"/>
      <c r="J44" s="879"/>
      <c r="K44" s="889"/>
      <c r="M44" s="879" t="s">
        <v>861</v>
      </c>
      <c r="N44" s="879">
        <v>9.9000000000000005E-2</v>
      </c>
      <c r="O44" s="879">
        <v>28</v>
      </c>
      <c r="P44" s="879">
        <f t="shared" si="2"/>
        <v>2.7720000000000002</v>
      </c>
    </row>
    <row r="45" spans="2:16">
      <c r="H45" s="879"/>
      <c r="I45" s="879"/>
      <c r="J45" s="879"/>
      <c r="K45" s="889"/>
      <c r="M45" s="879" t="s">
        <v>862</v>
      </c>
      <c r="N45" s="879">
        <v>5.6000000000000001E-2</v>
      </c>
      <c r="O45" s="879">
        <v>7211</v>
      </c>
      <c r="P45" s="879">
        <f t="shared" si="2"/>
        <v>403.81600000000003</v>
      </c>
    </row>
    <row r="46" spans="2:16">
      <c r="H46" s="879"/>
      <c r="I46" s="879"/>
      <c r="J46" s="879"/>
      <c r="K46" s="889"/>
      <c r="M46" s="879" t="s">
        <v>863</v>
      </c>
      <c r="N46" s="879">
        <v>8.1000000000000003E-2</v>
      </c>
      <c r="O46" s="879">
        <v>574</v>
      </c>
      <c r="P46" s="879">
        <f t="shared" si="2"/>
        <v>46.494</v>
      </c>
    </row>
    <row r="47" spans="2:16">
      <c r="H47" s="879"/>
      <c r="I47" s="879"/>
      <c r="J47" s="879"/>
      <c r="K47" s="889"/>
      <c r="M47" s="879" t="s">
        <v>864</v>
      </c>
      <c r="N47" s="879">
        <v>5.6000000000000001E-2</v>
      </c>
      <c r="O47" s="879">
        <v>364</v>
      </c>
      <c r="P47" s="879">
        <f t="shared" si="2"/>
        <v>20.384</v>
      </c>
    </row>
    <row r="48" spans="2:16">
      <c r="H48" s="879"/>
      <c r="I48" s="879"/>
      <c r="J48" s="879"/>
      <c r="K48" s="889"/>
      <c r="M48" s="879" t="s">
        <v>865</v>
      </c>
      <c r="N48" s="879">
        <v>4.3999999999999997E-2</v>
      </c>
      <c r="O48" s="879">
        <v>38</v>
      </c>
      <c r="P48" s="879">
        <f t="shared" si="2"/>
        <v>1.6719999999999999</v>
      </c>
    </row>
    <row r="49" spans="8:16">
      <c r="H49" s="879"/>
      <c r="I49" s="879"/>
      <c r="J49" s="879"/>
      <c r="K49" s="889"/>
      <c r="M49" s="879" t="s">
        <v>866</v>
      </c>
      <c r="N49" s="879">
        <v>0.11</v>
      </c>
      <c r="O49" s="879">
        <v>1236</v>
      </c>
      <c r="P49" s="879">
        <f t="shared" si="2"/>
        <v>135.96</v>
      </c>
    </row>
    <row r="50" spans="8:16">
      <c r="H50" s="879"/>
      <c r="I50" s="879"/>
      <c r="J50" s="879"/>
      <c r="K50" s="889"/>
      <c r="M50" s="879" t="s">
        <v>867</v>
      </c>
      <c r="N50" s="879">
        <v>0.1</v>
      </c>
      <c r="O50" s="879">
        <v>3</v>
      </c>
      <c r="P50" s="879">
        <f t="shared" si="2"/>
        <v>0.30000000000000004</v>
      </c>
    </row>
    <row r="51" spans="8:16">
      <c r="H51" s="879"/>
      <c r="I51" s="879"/>
      <c r="J51" s="879"/>
      <c r="K51" s="889"/>
      <c r="M51" s="879" t="s">
        <v>868</v>
      </c>
      <c r="N51" s="879">
        <v>0.13500000000000001</v>
      </c>
      <c r="O51" s="879">
        <v>30</v>
      </c>
      <c r="P51" s="879">
        <f t="shared" si="2"/>
        <v>4.0500000000000007</v>
      </c>
    </row>
    <row r="52" spans="8:16">
      <c r="H52" s="879"/>
      <c r="I52" s="879"/>
      <c r="J52" s="879"/>
      <c r="K52" s="889"/>
      <c r="M52" s="879" t="s">
        <v>869</v>
      </c>
      <c r="N52" s="879">
        <v>0.113</v>
      </c>
      <c r="O52" s="879">
        <v>1</v>
      </c>
      <c r="P52" s="879">
        <f t="shared" si="2"/>
        <v>0.113</v>
      </c>
    </row>
    <row r="53" spans="8:16">
      <c r="H53" s="879"/>
      <c r="I53" s="879"/>
      <c r="J53" s="879"/>
      <c r="K53" s="889"/>
      <c r="M53" s="879" t="s">
        <v>870</v>
      </c>
      <c r="N53" s="879">
        <v>0.11700000000000001</v>
      </c>
      <c r="O53" s="879">
        <v>6</v>
      </c>
      <c r="P53" s="879">
        <f t="shared" si="2"/>
        <v>0.70200000000000007</v>
      </c>
    </row>
    <row r="54" spans="8:16">
      <c r="H54" s="879"/>
      <c r="I54" s="879"/>
      <c r="J54" s="879"/>
      <c r="K54" s="889"/>
      <c r="M54" s="879" t="s">
        <v>871</v>
      </c>
      <c r="N54" s="879">
        <v>6.8000000000000005E-2</v>
      </c>
      <c r="O54" s="879">
        <v>1</v>
      </c>
      <c r="P54" s="879">
        <f t="shared" si="2"/>
        <v>6.8000000000000005E-2</v>
      </c>
    </row>
    <row r="55" spans="8:16">
      <c r="H55" s="879"/>
      <c r="I55" s="879"/>
      <c r="J55" s="879"/>
      <c r="K55" s="889"/>
      <c r="M55" s="879" t="s">
        <v>872</v>
      </c>
      <c r="N55" s="879">
        <v>9.9000000000000005E-2</v>
      </c>
      <c r="O55" s="879">
        <v>3</v>
      </c>
      <c r="P55" s="879">
        <f t="shared" si="2"/>
        <v>0.29700000000000004</v>
      </c>
    </row>
    <row r="56" spans="8:16">
      <c r="H56" s="879"/>
      <c r="I56" s="879"/>
      <c r="J56" s="879"/>
      <c r="K56" s="889"/>
      <c r="M56" s="879" t="s">
        <v>873</v>
      </c>
      <c r="N56" s="879">
        <v>7.8E-2</v>
      </c>
      <c r="O56" s="879">
        <v>1</v>
      </c>
      <c r="P56" s="879">
        <f t="shared" si="2"/>
        <v>7.8E-2</v>
      </c>
    </row>
    <row r="57" spans="8:16">
      <c r="H57" s="879"/>
      <c r="I57" s="879"/>
      <c r="J57" s="879"/>
      <c r="K57" s="889"/>
      <c r="M57" s="879" t="s">
        <v>874</v>
      </c>
      <c r="N57" s="879">
        <v>0.13500000000000001</v>
      </c>
      <c r="O57" s="879">
        <v>35</v>
      </c>
      <c r="P57" s="879">
        <f t="shared" si="2"/>
        <v>4.7250000000000005</v>
      </c>
    </row>
    <row r="58" spans="8:16">
      <c r="H58" s="879"/>
      <c r="I58" s="879"/>
      <c r="J58" s="879"/>
      <c r="K58" s="889"/>
      <c r="M58" s="879" t="s">
        <v>875</v>
      </c>
      <c r="N58" s="879">
        <v>0.17499999999999999</v>
      </c>
      <c r="O58" s="879">
        <v>2</v>
      </c>
      <c r="P58" s="879">
        <f t="shared" si="2"/>
        <v>0.35</v>
      </c>
    </row>
    <row r="59" spans="8:16">
      <c r="H59" s="879"/>
      <c r="I59" s="879"/>
      <c r="J59" s="879"/>
      <c r="K59" s="889"/>
      <c r="M59" s="879" t="s">
        <v>876</v>
      </c>
      <c r="N59" s="879">
        <v>6.5000000000000002E-2</v>
      </c>
      <c r="O59" s="879">
        <v>1</v>
      </c>
      <c r="P59" s="879">
        <f t="shared" si="2"/>
        <v>6.5000000000000002E-2</v>
      </c>
    </row>
    <row r="60" spans="8:16">
      <c r="H60" s="879"/>
      <c r="I60" s="879"/>
      <c r="J60" s="879"/>
      <c r="K60" s="889"/>
      <c r="M60" s="879" t="s">
        <v>877</v>
      </c>
      <c r="N60" s="879">
        <v>0.158</v>
      </c>
      <c r="O60" s="879">
        <v>11</v>
      </c>
      <c r="P60" s="879">
        <f t="shared" si="2"/>
        <v>1.738</v>
      </c>
    </row>
    <row r="61" spans="8:16">
      <c r="H61" s="879"/>
      <c r="I61" s="879"/>
      <c r="J61" s="879"/>
      <c r="K61" s="889"/>
      <c r="M61" s="879" t="s">
        <v>878</v>
      </c>
      <c r="N61" s="879">
        <v>9.9000000000000005E-2</v>
      </c>
      <c r="O61" s="879">
        <v>12</v>
      </c>
      <c r="P61" s="879">
        <f t="shared" si="2"/>
        <v>1.1880000000000002</v>
      </c>
    </row>
    <row r="62" spans="8:16">
      <c r="H62" s="879"/>
      <c r="I62" s="879"/>
      <c r="J62" s="879"/>
      <c r="K62" s="889"/>
      <c r="M62" s="879" t="s">
        <v>885</v>
      </c>
      <c r="N62" s="879">
        <v>0.25</v>
      </c>
      <c r="O62" s="879">
        <v>54</v>
      </c>
      <c r="P62" s="879">
        <f t="shared" si="2"/>
        <v>13.5</v>
      </c>
    </row>
    <row r="63" spans="8:16">
      <c r="H63" s="879"/>
      <c r="I63" s="879"/>
      <c r="J63" s="879"/>
      <c r="K63" s="889"/>
      <c r="M63" s="879" t="s">
        <v>886</v>
      </c>
      <c r="N63" s="879">
        <v>0.1</v>
      </c>
      <c r="O63" s="879">
        <v>11</v>
      </c>
      <c r="P63" s="879">
        <f t="shared" si="2"/>
        <v>1.1000000000000001</v>
      </c>
    </row>
    <row r="64" spans="8:16">
      <c r="H64" s="879"/>
      <c r="I64" s="879"/>
      <c r="J64" s="879"/>
      <c r="K64" s="889"/>
      <c r="M64" s="879" t="s">
        <v>887</v>
      </c>
      <c r="N64" s="879">
        <v>0.11700000000000001</v>
      </c>
      <c r="O64" s="879">
        <v>5</v>
      </c>
      <c r="P64" s="879">
        <f t="shared" si="2"/>
        <v>0.58500000000000008</v>
      </c>
    </row>
    <row r="65" spans="2:16">
      <c r="H65" s="879"/>
      <c r="I65" s="879"/>
      <c r="J65" s="879"/>
      <c r="K65" s="889"/>
      <c r="M65" s="879" t="s">
        <v>888</v>
      </c>
      <c r="N65" s="879">
        <v>0.158</v>
      </c>
      <c r="O65" s="879">
        <v>20</v>
      </c>
      <c r="P65" s="879">
        <f t="shared" si="2"/>
        <v>3.16</v>
      </c>
    </row>
    <row r="66" spans="2:16">
      <c r="H66" s="879"/>
      <c r="I66" s="879"/>
      <c r="J66" s="879"/>
      <c r="K66" s="889"/>
      <c r="M66" s="879" t="s">
        <v>843</v>
      </c>
      <c r="N66" s="879">
        <v>0.17499999999999999</v>
      </c>
      <c r="O66" s="879">
        <v>79</v>
      </c>
      <c r="P66" s="879">
        <f t="shared" si="2"/>
        <v>13.824999999999999</v>
      </c>
    </row>
    <row r="67" spans="2:16">
      <c r="H67" s="879"/>
      <c r="I67" s="879"/>
      <c r="J67" s="879"/>
      <c r="K67" s="889"/>
      <c r="M67" s="879"/>
      <c r="N67" s="879"/>
      <c r="O67" s="879"/>
      <c r="P67" s="879"/>
    </row>
    <row r="68" spans="2:16">
      <c r="H68" s="882" t="s">
        <v>26</v>
      </c>
      <c r="I68" s="883"/>
      <c r="J68" s="883">
        <f>SUM(J27:J67)</f>
        <v>12035</v>
      </c>
      <c r="K68" s="890">
        <f>SUM(K27:K67)</f>
        <v>2297.0150000000003</v>
      </c>
      <c r="M68" s="882" t="s">
        <v>26</v>
      </c>
      <c r="N68" s="883"/>
      <c r="O68" s="883">
        <f>SUM(O27:O67)</f>
        <v>12035</v>
      </c>
      <c r="P68" s="880">
        <f>SUM(P27:P67)</f>
        <v>941.37500000000034</v>
      </c>
    </row>
    <row r="70" spans="2:16" ht="21">
      <c r="B70" s="873" t="s">
        <v>894</v>
      </c>
    </row>
    <row r="72" spans="2:16" ht="21">
      <c r="B72" s="873" t="s">
        <v>812</v>
      </c>
      <c r="C72" s="874"/>
      <c r="E72" s="874"/>
      <c r="F72" s="874"/>
      <c r="H72" s="873" t="s">
        <v>895</v>
      </c>
    </row>
    <row r="73" spans="2:16">
      <c r="B73" s="957" t="s">
        <v>813</v>
      </c>
      <c r="C73" s="957"/>
      <c r="D73" s="957"/>
      <c r="E73" s="957"/>
      <c r="F73" s="957"/>
      <c r="H73" s="12" t="s">
        <v>814</v>
      </c>
      <c r="M73" s="12" t="s">
        <v>815</v>
      </c>
    </row>
    <row r="74" spans="2:16" ht="43.2">
      <c r="B74" s="875" t="s">
        <v>62</v>
      </c>
      <c r="C74" s="875" t="s">
        <v>816</v>
      </c>
      <c r="D74" s="875" t="s">
        <v>817</v>
      </c>
      <c r="E74" s="875" t="s">
        <v>818</v>
      </c>
      <c r="F74" s="875" t="s">
        <v>819</v>
      </c>
      <c r="H74" s="875" t="s">
        <v>820</v>
      </c>
      <c r="I74" s="875" t="s">
        <v>821</v>
      </c>
      <c r="J74" s="875" t="s">
        <v>822</v>
      </c>
      <c r="K74" s="875" t="s">
        <v>816</v>
      </c>
      <c r="M74" s="875" t="s">
        <v>820</v>
      </c>
      <c r="N74" s="875" t="s">
        <v>821</v>
      </c>
      <c r="O74" s="875" t="s">
        <v>822</v>
      </c>
      <c r="P74" s="875" t="s">
        <v>816</v>
      </c>
    </row>
    <row r="75" spans="2:16" ht="15.6">
      <c r="B75" s="875"/>
      <c r="C75" s="875" t="s">
        <v>823</v>
      </c>
      <c r="D75" s="875" t="s">
        <v>824</v>
      </c>
      <c r="E75" s="875" t="s">
        <v>825</v>
      </c>
      <c r="F75" s="875" t="s">
        <v>826</v>
      </c>
      <c r="H75" s="875"/>
      <c r="I75" s="875" t="s">
        <v>827</v>
      </c>
      <c r="J75" s="875" t="s">
        <v>828</v>
      </c>
      <c r="K75" s="875" t="s">
        <v>829</v>
      </c>
      <c r="M75" s="875"/>
      <c r="N75" s="875" t="s">
        <v>830</v>
      </c>
      <c r="O75" s="875" t="s">
        <v>831</v>
      </c>
      <c r="P75" s="875" t="s">
        <v>832</v>
      </c>
    </row>
    <row r="76" spans="2:16">
      <c r="B76" s="884">
        <v>42005</v>
      </c>
      <c r="C76" s="877">
        <f>K97</f>
        <v>2007.943</v>
      </c>
      <c r="D76" s="878"/>
      <c r="E76" s="885">
        <v>0.75918851053382785</v>
      </c>
      <c r="F76" s="879"/>
      <c r="H76" s="879" t="s">
        <v>879</v>
      </c>
      <c r="I76" s="889">
        <v>7.2999999999999995E-2</v>
      </c>
      <c r="J76" s="879"/>
      <c r="K76" s="889">
        <f>I76*J76</f>
        <v>0</v>
      </c>
      <c r="M76" s="879" t="s">
        <v>896</v>
      </c>
      <c r="N76" s="879">
        <v>5.2999999999999999E-2</v>
      </c>
      <c r="O76" s="879">
        <v>1325</v>
      </c>
      <c r="P76" s="879">
        <f>N76*O76</f>
        <v>70.224999999999994</v>
      </c>
    </row>
    <row r="77" spans="2:16">
      <c r="B77" s="884">
        <v>42036</v>
      </c>
      <c r="C77" s="880">
        <f>P97</f>
        <v>659.89500000000021</v>
      </c>
      <c r="D77" s="881">
        <f>C77-$C$76</f>
        <v>-1348.0479999999998</v>
      </c>
      <c r="E77" s="885">
        <v>0.75918851053382785</v>
      </c>
      <c r="F77" s="891">
        <f>D77*E77</f>
        <v>-1023.4225532481054</v>
      </c>
      <c r="H77" s="879" t="s">
        <v>842</v>
      </c>
      <c r="I77" s="889">
        <v>9.6000000000000002E-2</v>
      </c>
      <c r="J77" s="879">
        <v>174</v>
      </c>
      <c r="K77" s="889">
        <f t="shared" ref="K77" si="6">I77*J77</f>
        <v>16.704000000000001</v>
      </c>
      <c r="M77" s="879" t="s">
        <v>897</v>
      </c>
      <c r="N77" s="879">
        <v>4.2999999999999997E-2</v>
      </c>
      <c r="O77" s="879">
        <v>5341</v>
      </c>
      <c r="P77" s="879">
        <f t="shared" ref="P77:P95" si="7">N77*O77</f>
        <v>229.66299999999998</v>
      </c>
    </row>
    <row r="78" spans="2:16">
      <c r="B78" s="884">
        <v>42064</v>
      </c>
      <c r="C78" s="887">
        <f>C77</f>
        <v>659.89500000000021</v>
      </c>
      <c r="D78" s="881">
        <f t="shared" ref="D78:D87" si="8">C78-$C$76</f>
        <v>-1348.0479999999998</v>
      </c>
      <c r="E78" s="885">
        <v>0.75918851053382785</v>
      </c>
      <c r="F78" s="891">
        <f t="shared" ref="F78:F87" si="9">D78*E78</f>
        <v>-1023.4225532481054</v>
      </c>
      <c r="H78" s="879" t="s">
        <v>838</v>
      </c>
      <c r="I78" s="889">
        <v>0.13200000000000001</v>
      </c>
      <c r="J78" s="879">
        <v>3548</v>
      </c>
      <c r="K78" s="889">
        <f>I78*J78</f>
        <v>468.33600000000001</v>
      </c>
      <c r="M78" s="879" t="s">
        <v>898</v>
      </c>
      <c r="N78" s="879">
        <v>0.10100000000000001</v>
      </c>
      <c r="O78" s="879">
        <v>1074</v>
      </c>
      <c r="P78" s="879">
        <f t="shared" si="7"/>
        <v>108.474</v>
      </c>
    </row>
    <row r="79" spans="2:16">
      <c r="B79" s="884">
        <v>42095</v>
      </c>
      <c r="C79" s="887">
        <f t="shared" ref="C79:C87" si="10">C78</f>
        <v>659.89500000000021</v>
      </c>
      <c r="D79" s="881">
        <f t="shared" si="8"/>
        <v>-1348.0479999999998</v>
      </c>
      <c r="E79" s="885">
        <v>0.75918851053382785</v>
      </c>
      <c r="F79" s="891">
        <f t="shared" si="9"/>
        <v>-1023.4225532481054</v>
      </c>
      <c r="H79" s="879" t="s">
        <v>839</v>
      </c>
      <c r="I79" s="889">
        <v>0.186</v>
      </c>
      <c r="J79" s="879">
        <v>4922</v>
      </c>
      <c r="K79" s="889">
        <f>I79*J79</f>
        <v>915.49199999999996</v>
      </c>
      <c r="M79" s="879" t="s">
        <v>899</v>
      </c>
      <c r="N79" s="879">
        <v>9.0999999999999998E-2</v>
      </c>
      <c r="O79" s="879">
        <v>225</v>
      </c>
      <c r="P79" s="879">
        <f t="shared" si="7"/>
        <v>20.474999999999998</v>
      </c>
    </row>
    <row r="80" spans="2:16">
      <c r="B80" s="884">
        <v>42125</v>
      </c>
      <c r="C80" s="887">
        <f t="shared" si="10"/>
        <v>659.89500000000021</v>
      </c>
      <c r="D80" s="881">
        <f t="shared" si="8"/>
        <v>-1348.0479999999998</v>
      </c>
      <c r="E80" s="885">
        <v>0.75918851053382785</v>
      </c>
      <c r="F80" s="891">
        <f t="shared" si="9"/>
        <v>-1023.4225532481054</v>
      </c>
      <c r="H80" s="879" t="s">
        <v>880</v>
      </c>
      <c r="I80" s="889">
        <v>0.24099999999999999</v>
      </c>
      <c r="J80" s="879">
        <v>439</v>
      </c>
      <c r="K80" s="889">
        <f>I80*J80</f>
        <v>105.79899999999999</v>
      </c>
      <c r="M80" s="879" t="s">
        <v>900</v>
      </c>
      <c r="N80" s="879">
        <v>5.6000000000000001E-2</v>
      </c>
      <c r="O80" s="879">
        <v>458</v>
      </c>
      <c r="P80" s="879">
        <f t="shared" si="7"/>
        <v>25.648</v>
      </c>
    </row>
    <row r="81" spans="2:16">
      <c r="B81" s="884">
        <v>42156</v>
      </c>
      <c r="C81" s="887">
        <f t="shared" si="10"/>
        <v>659.89500000000021</v>
      </c>
      <c r="D81" s="881">
        <f t="shared" si="8"/>
        <v>-1348.0479999999998</v>
      </c>
      <c r="E81" s="885">
        <v>0.75918851053382785</v>
      </c>
      <c r="F81" s="891">
        <f t="shared" si="9"/>
        <v>-1023.4225532481054</v>
      </c>
      <c r="H81" s="879" t="s">
        <v>840</v>
      </c>
      <c r="I81" s="889">
        <v>0.3</v>
      </c>
      <c r="J81" s="879">
        <v>1369</v>
      </c>
      <c r="K81" s="889">
        <f t="shared" ref="K81:K86" si="11">I81*J81</f>
        <v>410.7</v>
      </c>
      <c r="M81" s="879" t="s">
        <v>901</v>
      </c>
      <c r="N81" s="879">
        <v>6.5000000000000002E-2</v>
      </c>
      <c r="O81" s="879">
        <v>543</v>
      </c>
      <c r="P81" s="879">
        <f t="shared" si="7"/>
        <v>35.295000000000002</v>
      </c>
    </row>
    <row r="82" spans="2:16">
      <c r="B82" s="884">
        <v>42186</v>
      </c>
      <c r="C82" s="887">
        <f t="shared" si="10"/>
        <v>659.89500000000021</v>
      </c>
      <c r="D82" s="881">
        <f t="shared" si="8"/>
        <v>-1348.0479999999998</v>
      </c>
      <c r="E82" s="885">
        <v>0.75918851053382785</v>
      </c>
      <c r="F82" s="891">
        <f t="shared" si="9"/>
        <v>-1023.4225532481054</v>
      </c>
      <c r="H82" s="879" t="s">
        <v>841</v>
      </c>
      <c r="I82" s="889">
        <v>0.47</v>
      </c>
      <c r="J82" s="879">
        <v>193</v>
      </c>
      <c r="K82" s="889">
        <f t="shared" si="11"/>
        <v>90.71</v>
      </c>
      <c r="M82" s="879" t="s">
        <v>902</v>
      </c>
      <c r="N82" s="879">
        <v>8.3000000000000004E-2</v>
      </c>
      <c r="O82" s="879">
        <v>388</v>
      </c>
      <c r="P82" s="879">
        <f t="shared" si="7"/>
        <v>32.204000000000001</v>
      </c>
    </row>
    <row r="83" spans="2:16">
      <c r="B83" s="884">
        <v>42217</v>
      </c>
      <c r="C83" s="887">
        <f t="shared" si="10"/>
        <v>659.89500000000021</v>
      </c>
      <c r="D83" s="881">
        <f t="shared" si="8"/>
        <v>-1348.0479999999998</v>
      </c>
      <c r="E83" s="885">
        <v>0.75918851053382785</v>
      </c>
      <c r="F83" s="891">
        <f t="shared" si="9"/>
        <v>-1023.4225532481054</v>
      </c>
      <c r="H83" s="879" t="s">
        <v>881</v>
      </c>
      <c r="I83" s="889">
        <v>0.158</v>
      </c>
      <c r="J83" s="879"/>
      <c r="K83" s="889">
        <f t="shared" si="11"/>
        <v>0</v>
      </c>
      <c r="M83" s="879" t="s">
        <v>903</v>
      </c>
      <c r="N83" s="879">
        <v>7.2999999999999995E-2</v>
      </c>
      <c r="O83" s="879">
        <v>555</v>
      </c>
      <c r="P83" s="879">
        <f t="shared" si="7"/>
        <v>40.515000000000001</v>
      </c>
    </row>
    <row r="84" spans="2:16">
      <c r="B84" s="884">
        <v>42248</v>
      </c>
      <c r="C84" s="887">
        <f t="shared" si="10"/>
        <v>659.89500000000021</v>
      </c>
      <c r="D84" s="881">
        <f t="shared" si="8"/>
        <v>-1348.0479999999998</v>
      </c>
      <c r="E84" s="885">
        <v>0.75918851053382785</v>
      </c>
      <c r="F84" s="891">
        <f t="shared" si="9"/>
        <v>-1023.4225532481054</v>
      </c>
      <c r="H84" s="879" t="s">
        <v>882</v>
      </c>
      <c r="I84" s="889">
        <v>0.20200000000000001</v>
      </c>
      <c r="J84" s="879">
        <v>1</v>
      </c>
      <c r="K84" s="889">
        <f t="shared" si="11"/>
        <v>0.20200000000000001</v>
      </c>
      <c r="M84" s="879" t="s">
        <v>904</v>
      </c>
      <c r="N84" s="879">
        <v>0.153</v>
      </c>
      <c r="O84" s="879">
        <v>13</v>
      </c>
      <c r="P84" s="879">
        <f t="shared" si="7"/>
        <v>1.9889999999999999</v>
      </c>
    </row>
    <row r="85" spans="2:16">
      <c r="B85" s="884">
        <v>42278</v>
      </c>
      <c r="C85" s="887">
        <f t="shared" si="10"/>
        <v>659.89500000000021</v>
      </c>
      <c r="D85" s="881">
        <f t="shared" si="8"/>
        <v>-1348.0479999999998</v>
      </c>
      <c r="E85" s="885">
        <v>0.75918851053382785</v>
      </c>
      <c r="F85" s="891">
        <f t="shared" si="9"/>
        <v>-1023.4225532481054</v>
      </c>
      <c r="H85" s="879" t="s">
        <v>883</v>
      </c>
      <c r="I85" s="889">
        <v>0.25</v>
      </c>
      <c r="J85" s="879"/>
      <c r="K85" s="889">
        <f t="shared" si="11"/>
        <v>0</v>
      </c>
      <c r="M85" s="879" t="s">
        <v>905</v>
      </c>
      <c r="N85" s="879">
        <v>0.13400000000000001</v>
      </c>
      <c r="O85" s="879">
        <v>65</v>
      </c>
      <c r="P85" s="879">
        <f t="shared" si="7"/>
        <v>8.7100000000000009</v>
      </c>
    </row>
    <row r="86" spans="2:16">
      <c r="B86" s="884">
        <v>42309</v>
      </c>
      <c r="C86" s="887">
        <f t="shared" si="10"/>
        <v>659.89500000000021</v>
      </c>
      <c r="D86" s="881">
        <f t="shared" si="8"/>
        <v>-1348.0479999999998</v>
      </c>
      <c r="E86" s="885">
        <v>0.75918851053382785</v>
      </c>
      <c r="F86" s="891">
        <f t="shared" si="9"/>
        <v>-1023.4225532481054</v>
      </c>
      <c r="H86" s="879" t="s">
        <v>884</v>
      </c>
      <c r="I86" s="889">
        <v>0.4</v>
      </c>
      <c r="J86" s="879"/>
      <c r="K86" s="889">
        <f t="shared" si="11"/>
        <v>0</v>
      </c>
      <c r="M86" s="879" t="s">
        <v>906</v>
      </c>
      <c r="N86" s="879">
        <v>0.112</v>
      </c>
      <c r="O86" s="879">
        <v>110</v>
      </c>
      <c r="P86" s="879">
        <f t="shared" si="7"/>
        <v>12.32</v>
      </c>
    </row>
    <row r="87" spans="2:16">
      <c r="B87" s="884">
        <v>42339</v>
      </c>
      <c r="C87" s="887">
        <f t="shared" si="10"/>
        <v>659.89500000000021</v>
      </c>
      <c r="D87" s="881">
        <f t="shared" si="8"/>
        <v>-1348.0479999999998</v>
      </c>
      <c r="E87" s="885">
        <v>0.75918851053382785</v>
      </c>
      <c r="F87" s="891">
        <f t="shared" si="9"/>
        <v>-1023.4225532481054</v>
      </c>
      <c r="H87" s="879"/>
      <c r="I87" s="879"/>
      <c r="J87" s="879"/>
      <c r="K87" s="889"/>
      <c r="M87" s="879" t="s">
        <v>907</v>
      </c>
      <c r="N87" s="879">
        <v>0.16800000000000001</v>
      </c>
      <c r="O87" s="879">
        <v>403</v>
      </c>
      <c r="P87" s="879">
        <f t="shared" si="7"/>
        <v>67.704000000000008</v>
      </c>
    </row>
    <row r="88" spans="2:16">
      <c r="B88" s="882" t="s">
        <v>26</v>
      </c>
      <c r="C88" s="888"/>
      <c r="D88" s="886"/>
      <c r="E88" s="883"/>
      <c r="F88" s="892">
        <f>SUM(F77:F87)</f>
        <v>-11257.648085729157</v>
      </c>
      <c r="H88" s="879"/>
      <c r="I88" s="879"/>
      <c r="J88" s="879"/>
      <c r="K88" s="889"/>
      <c r="M88" s="879" t="s">
        <v>908</v>
      </c>
      <c r="N88" s="879">
        <v>4.7E-2</v>
      </c>
      <c r="O88" s="879">
        <v>125</v>
      </c>
      <c r="P88" s="879">
        <f t="shared" si="7"/>
        <v>5.875</v>
      </c>
    </row>
    <row r="89" spans="2:16">
      <c r="B89" s="876" t="s">
        <v>834</v>
      </c>
      <c r="C89" s="879"/>
      <c r="D89" s="879"/>
      <c r="E89" s="879"/>
      <c r="F89" s="889">
        <f>$F$88/11*12</f>
        <v>-12281.070638977262</v>
      </c>
      <c r="H89" s="879"/>
      <c r="I89" s="879"/>
      <c r="J89" s="879"/>
      <c r="K89" s="889"/>
      <c r="M89" s="879" t="s">
        <v>909</v>
      </c>
      <c r="N89" s="879">
        <v>3.7999999999999999E-2</v>
      </c>
      <c r="O89" s="879">
        <v>21</v>
      </c>
      <c r="P89" s="879">
        <f t="shared" si="7"/>
        <v>0.79799999999999993</v>
      </c>
    </row>
    <row r="90" spans="2:16">
      <c r="B90" s="876" t="s">
        <v>835</v>
      </c>
      <c r="C90" s="879"/>
      <c r="D90" s="879"/>
      <c r="E90" s="879"/>
      <c r="F90" s="889">
        <f>$F$88/11*12</f>
        <v>-12281.070638977262</v>
      </c>
      <c r="H90" s="879"/>
      <c r="I90" s="879"/>
      <c r="J90" s="879"/>
      <c r="K90" s="889"/>
      <c r="M90" s="879"/>
      <c r="N90" s="879"/>
      <c r="O90" s="879"/>
      <c r="P90" s="879">
        <f t="shared" si="7"/>
        <v>0</v>
      </c>
    </row>
    <row r="91" spans="2:16">
      <c r="B91" s="876" t="s">
        <v>836</v>
      </c>
      <c r="C91" s="879"/>
      <c r="D91" s="879"/>
      <c r="E91" s="879"/>
      <c r="F91" s="889">
        <f>$F$88/11*12</f>
        <v>-12281.070638977262</v>
      </c>
      <c r="H91" s="879"/>
      <c r="I91" s="879"/>
      <c r="J91" s="879"/>
      <c r="K91" s="889"/>
      <c r="M91" s="879"/>
      <c r="N91" s="879"/>
      <c r="O91" s="879"/>
      <c r="P91" s="879">
        <f t="shared" si="7"/>
        <v>0</v>
      </c>
    </row>
    <row r="92" spans="2:16">
      <c r="B92" s="876" t="s">
        <v>837</v>
      </c>
      <c r="C92" s="879"/>
      <c r="D92" s="879"/>
      <c r="E92" s="879"/>
      <c r="F92" s="889">
        <f>$F$88/11*12</f>
        <v>-12281.070638977262</v>
      </c>
      <c r="H92" s="879"/>
      <c r="I92" s="879"/>
      <c r="J92" s="879"/>
      <c r="K92" s="889"/>
      <c r="M92" s="879"/>
      <c r="N92" s="879"/>
      <c r="O92" s="879"/>
      <c r="P92" s="879">
        <f t="shared" si="7"/>
        <v>0</v>
      </c>
    </row>
    <row r="93" spans="2:16">
      <c r="H93" s="879"/>
      <c r="I93" s="879"/>
      <c r="J93" s="879"/>
      <c r="K93" s="889"/>
      <c r="M93" s="879"/>
      <c r="N93" s="879"/>
      <c r="O93" s="879"/>
      <c r="P93" s="879">
        <f t="shared" si="7"/>
        <v>0</v>
      </c>
    </row>
    <row r="94" spans="2:16">
      <c r="H94" s="879"/>
      <c r="I94" s="879"/>
      <c r="J94" s="879"/>
      <c r="K94" s="889"/>
      <c r="M94" s="879"/>
      <c r="N94" s="879"/>
      <c r="O94" s="879"/>
      <c r="P94" s="879">
        <f t="shared" si="7"/>
        <v>0</v>
      </c>
    </row>
    <row r="95" spans="2:16">
      <c r="H95" s="879"/>
      <c r="I95" s="879"/>
      <c r="J95" s="879"/>
      <c r="K95" s="889"/>
      <c r="M95" s="879"/>
      <c r="N95" s="879"/>
      <c r="O95" s="879"/>
      <c r="P95" s="879">
        <f t="shared" si="7"/>
        <v>0</v>
      </c>
    </row>
    <row r="96" spans="2:16">
      <c r="H96" s="879"/>
      <c r="I96" s="879"/>
      <c r="J96" s="879"/>
      <c r="K96" s="889"/>
      <c r="M96" s="879"/>
      <c r="N96" s="879"/>
      <c r="O96" s="879"/>
      <c r="P96" s="879"/>
    </row>
    <row r="97" spans="2:16">
      <c r="H97" s="882" t="s">
        <v>26</v>
      </c>
      <c r="I97" s="883"/>
      <c r="J97" s="883">
        <f>SUM(J76:J96)</f>
        <v>10646</v>
      </c>
      <c r="K97" s="890">
        <f>SUM(K76:K96)</f>
        <v>2007.943</v>
      </c>
      <c r="M97" s="882" t="s">
        <v>26</v>
      </c>
      <c r="N97" s="883"/>
      <c r="O97" s="883">
        <f>SUM(O76:O96)</f>
        <v>10646</v>
      </c>
      <c r="P97" s="880">
        <f>SUM(P76:P96)</f>
        <v>659.89500000000021</v>
      </c>
    </row>
    <row r="99" spans="2:16" ht="21">
      <c r="B99" s="873" t="s">
        <v>922</v>
      </c>
      <c r="C99" s="874"/>
      <c r="E99" s="874"/>
      <c r="F99" s="874"/>
      <c r="H99" s="873" t="s">
        <v>923</v>
      </c>
    </row>
    <row r="100" spans="2:16">
      <c r="B100" s="957" t="s">
        <v>813</v>
      </c>
      <c r="C100" s="957"/>
      <c r="D100" s="957"/>
      <c r="E100" s="957"/>
      <c r="F100" s="957"/>
      <c r="H100" s="12" t="s">
        <v>814</v>
      </c>
      <c r="M100" s="12" t="s">
        <v>815</v>
      </c>
    </row>
    <row r="101" spans="2:16" ht="43.2">
      <c r="B101" s="875" t="s">
        <v>62</v>
      </c>
      <c r="C101" s="875" t="s">
        <v>816</v>
      </c>
      <c r="D101" s="875" t="s">
        <v>817</v>
      </c>
      <c r="E101" s="875" t="s">
        <v>818</v>
      </c>
      <c r="F101" s="875" t="s">
        <v>819</v>
      </c>
      <c r="H101" s="875" t="s">
        <v>820</v>
      </c>
      <c r="I101" s="875" t="s">
        <v>821</v>
      </c>
      <c r="J101" s="875" t="s">
        <v>822</v>
      </c>
      <c r="K101" s="875" t="s">
        <v>816</v>
      </c>
      <c r="M101" s="875" t="s">
        <v>820</v>
      </c>
      <c r="N101" s="875" t="s">
        <v>821</v>
      </c>
      <c r="O101" s="875" t="s">
        <v>822</v>
      </c>
      <c r="P101" s="875" t="s">
        <v>816</v>
      </c>
    </row>
    <row r="102" spans="2:16" ht="15.6">
      <c r="B102" s="875"/>
      <c r="C102" s="875" t="s">
        <v>823</v>
      </c>
      <c r="D102" s="875" t="s">
        <v>824</v>
      </c>
      <c r="E102" s="875" t="s">
        <v>825</v>
      </c>
      <c r="F102" s="875" t="s">
        <v>826</v>
      </c>
      <c r="H102" s="875"/>
      <c r="I102" s="875" t="s">
        <v>827</v>
      </c>
      <c r="J102" s="875" t="s">
        <v>828</v>
      </c>
      <c r="K102" s="875" t="s">
        <v>829</v>
      </c>
      <c r="M102" s="875"/>
      <c r="N102" s="875" t="s">
        <v>830</v>
      </c>
      <c r="O102" s="875" t="s">
        <v>831</v>
      </c>
      <c r="P102" s="875" t="s">
        <v>832</v>
      </c>
    </row>
    <row r="103" spans="2:16">
      <c r="B103" s="884">
        <v>42736</v>
      </c>
      <c r="C103" s="877">
        <f>K124</f>
        <v>41.451999999999998</v>
      </c>
      <c r="D103" s="878"/>
      <c r="E103" s="885">
        <v>0.91604789959891408</v>
      </c>
      <c r="F103" s="879"/>
      <c r="H103" s="879" t="s">
        <v>879</v>
      </c>
      <c r="I103" s="889">
        <v>7.2999999999999995E-2</v>
      </c>
      <c r="J103" s="879"/>
      <c r="K103" s="889">
        <f>I103*J103</f>
        <v>0</v>
      </c>
      <c r="M103" s="879" t="s">
        <v>896</v>
      </c>
      <c r="N103" s="879">
        <v>5.2999999999999999E-2</v>
      </c>
      <c r="O103" s="879"/>
      <c r="P103" s="879">
        <f>N103*O103</f>
        <v>0</v>
      </c>
    </row>
    <row r="104" spans="2:16">
      <c r="B104" s="884">
        <v>42767</v>
      </c>
      <c r="C104" s="880">
        <f>P124</f>
        <v>15.651999999999999</v>
      </c>
      <c r="D104" s="881">
        <f>C104-$C$103</f>
        <v>-25.799999999999997</v>
      </c>
      <c r="E104" s="885">
        <v>0.91604789959891408</v>
      </c>
      <c r="F104" s="891">
        <f>D104*E104</f>
        <v>-23.63403580965198</v>
      </c>
      <c r="H104" s="879" t="s">
        <v>842</v>
      </c>
      <c r="I104" s="889">
        <v>9.6000000000000002E-2</v>
      </c>
      <c r="J104" s="879"/>
      <c r="K104" s="889">
        <f t="shared" ref="K104" si="12">I104*J104</f>
        <v>0</v>
      </c>
      <c r="M104" s="879" t="s">
        <v>897</v>
      </c>
      <c r="N104" s="879">
        <v>4.2999999999999997E-2</v>
      </c>
      <c r="O104" s="879"/>
      <c r="P104" s="879">
        <f t="shared" ref="P104:P122" si="13">N104*O104</f>
        <v>0</v>
      </c>
    </row>
    <row r="105" spans="2:16">
      <c r="B105" s="884">
        <v>42795</v>
      </c>
      <c r="C105" s="887">
        <f>C104</f>
        <v>15.651999999999999</v>
      </c>
      <c r="D105" s="881">
        <f t="shared" ref="D105:D114" si="14">C105-$C$103</f>
        <v>-25.799999999999997</v>
      </c>
      <c r="E105" s="885">
        <v>0.91604789959891408</v>
      </c>
      <c r="F105" s="891">
        <f t="shared" ref="F105:F114" si="15">D105*E105</f>
        <v>-23.63403580965198</v>
      </c>
      <c r="H105" s="879" t="s">
        <v>838</v>
      </c>
      <c r="I105" s="889">
        <v>0.13200000000000001</v>
      </c>
      <c r="J105" s="879"/>
      <c r="K105" s="889">
        <f>I105*J105</f>
        <v>0</v>
      </c>
      <c r="M105" s="879" t="s">
        <v>898</v>
      </c>
      <c r="N105" s="879">
        <v>0.10100000000000001</v>
      </c>
      <c r="O105" s="879"/>
      <c r="P105" s="879">
        <f t="shared" si="13"/>
        <v>0</v>
      </c>
    </row>
    <row r="106" spans="2:16">
      <c r="B106" s="884">
        <v>42826</v>
      </c>
      <c r="C106" s="887">
        <f t="shared" ref="C106:C114" si="16">C105</f>
        <v>15.651999999999999</v>
      </c>
      <c r="D106" s="881">
        <f t="shared" si="14"/>
        <v>-25.799999999999997</v>
      </c>
      <c r="E106" s="885">
        <v>0.91604789959891408</v>
      </c>
      <c r="F106" s="891">
        <f t="shared" si="15"/>
        <v>-23.63403580965198</v>
      </c>
      <c r="H106" s="879" t="s">
        <v>839</v>
      </c>
      <c r="I106" s="889">
        <v>0.186</v>
      </c>
      <c r="J106" s="879"/>
      <c r="K106" s="889">
        <f>I106*J106</f>
        <v>0</v>
      </c>
      <c r="M106" s="879" t="s">
        <v>899</v>
      </c>
      <c r="N106" s="879">
        <v>9.0999999999999998E-2</v>
      </c>
      <c r="O106" s="879">
        <v>172</v>
      </c>
      <c r="P106" s="879">
        <f t="shared" si="13"/>
        <v>15.651999999999999</v>
      </c>
    </row>
    <row r="107" spans="2:16">
      <c r="B107" s="884">
        <v>42856</v>
      </c>
      <c r="C107" s="887">
        <f t="shared" si="16"/>
        <v>15.651999999999999</v>
      </c>
      <c r="D107" s="881">
        <f t="shared" si="14"/>
        <v>-25.799999999999997</v>
      </c>
      <c r="E107" s="885">
        <v>0.91604789959891408</v>
      </c>
      <c r="F107" s="891">
        <f t="shared" si="15"/>
        <v>-23.63403580965198</v>
      </c>
      <c r="H107" s="879" t="s">
        <v>880</v>
      </c>
      <c r="I107" s="889">
        <v>0.24099999999999999</v>
      </c>
      <c r="J107" s="879">
        <v>172</v>
      </c>
      <c r="K107" s="889">
        <f>I107*J107</f>
        <v>41.451999999999998</v>
      </c>
      <c r="M107" s="879" t="s">
        <v>900</v>
      </c>
      <c r="N107" s="879">
        <v>5.6000000000000001E-2</v>
      </c>
      <c r="O107" s="879"/>
      <c r="P107" s="879">
        <f t="shared" si="13"/>
        <v>0</v>
      </c>
    </row>
    <row r="108" spans="2:16">
      <c r="B108" s="884">
        <v>42887</v>
      </c>
      <c r="C108" s="887">
        <f t="shared" si="16"/>
        <v>15.651999999999999</v>
      </c>
      <c r="D108" s="881">
        <f t="shared" si="14"/>
        <v>-25.799999999999997</v>
      </c>
      <c r="E108" s="885">
        <v>0.91604789959891408</v>
      </c>
      <c r="F108" s="891">
        <f t="shared" si="15"/>
        <v>-23.63403580965198</v>
      </c>
      <c r="H108" s="879" t="s">
        <v>840</v>
      </c>
      <c r="I108" s="889">
        <v>0.3</v>
      </c>
      <c r="J108" s="879"/>
      <c r="K108" s="889">
        <f t="shared" ref="K108:K113" si="17">I108*J108</f>
        <v>0</v>
      </c>
      <c r="M108" s="879" t="s">
        <v>901</v>
      </c>
      <c r="N108" s="879">
        <v>6.5000000000000002E-2</v>
      </c>
      <c r="O108" s="879"/>
      <c r="P108" s="879">
        <f t="shared" si="13"/>
        <v>0</v>
      </c>
    </row>
    <row r="109" spans="2:16">
      <c r="B109" s="884">
        <v>42917</v>
      </c>
      <c r="C109" s="887">
        <f t="shared" si="16"/>
        <v>15.651999999999999</v>
      </c>
      <c r="D109" s="881">
        <f t="shared" si="14"/>
        <v>-25.799999999999997</v>
      </c>
      <c r="E109" s="885">
        <v>0.91604789959891408</v>
      </c>
      <c r="F109" s="891">
        <f t="shared" si="15"/>
        <v>-23.63403580965198</v>
      </c>
      <c r="H109" s="879" t="s">
        <v>841</v>
      </c>
      <c r="I109" s="889">
        <v>0.47</v>
      </c>
      <c r="J109" s="879"/>
      <c r="K109" s="889">
        <f t="shared" si="17"/>
        <v>0</v>
      </c>
      <c r="M109" s="879" t="s">
        <v>902</v>
      </c>
      <c r="N109" s="879">
        <v>8.3000000000000004E-2</v>
      </c>
      <c r="O109" s="879"/>
      <c r="P109" s="879">
        <f t="shared" si="13"/>
        <v>0</v>
      </c>
    </row>
    <row r="110" spans="2:16">
      <c r="B110" s="884">
        <v>42948</v>
      </c>
      <c r="C110" s="887">
        <f t="shared" si="16"/>
        <v>15.651999999999999</v>
      </c>
      <c r="D110" s="881">
        <f t="shared" si="14"/>
        <v>-25.799999999999997</v>
      </c>
      <c r="E110" s="885">
        <v>0.91604789959891408</v>
      </c>
      <c r="F110" s="891">
        <f t="shared" si="15"/>
        <v>-23.63403580965198</v>
      </c>
      <c r="H110" s="879" t="s">
        <v>881</v>
      </c>
      <c r="I110" s="889">
        <v>0.158</v>
      </c>
      <c r="J110" s="879"/>
      <c r="K110" s="889">
        <f t="shared" si="17"/>
        <v>0</v>
      </c>
      <c r="M110" s="879" t="s">
        <v>903</v>
      </c>
      <c r="N110" s="879">
        <v>7.2999999999999995E-2</v>
      </c>
      <c r="O110" s="879"/>
      <c r="P110" s="879">
        <f t="shared" si="13"/>
        <v>0</v>
      </c>
    </row>
    <row r="111" spans="2:16">
      <c r="B111" s="884">
        <v>42979</v>
      </c>
      <c r="C111" s="887">
        <f t="shared" si="16"/>
        <v>15.651999999999999</v>
      </c>
      <c r="D111" s="881">
        <f t="shared" si="14"/>
        <v>-25.799999999999997</v>
      </c>
      <c r="E111" s="885">
        <v>0.91604789959891408</v>
      </c>
      <c r="F111" s="891">
        <f t="shared" si="15"/>
        <v>-23.63403580965198</v>
      </c>
      <c r="H111" s="879" t="s">
        <v>882</v>
      </c>
      <c r="I111" s="889">
        <v>0.20200000000000001</v>
      </c>
      <c r="J111" s="879"/>
      <c r="K111" s="889">
        <f t="shared" si="17"/>
        <v>0</v>
      </c>
      <c r="M111" s="879" t="s">
        <v>904</v>
      </c>
      <c r="N111" s="879">
        <v>0.153</v>
      </c>
      <c r="O111" s="879"/>
      <c r="P111" s="879">
        <f t="shared" si="13"/>
        <v>0</v>
      </c>
    </row>
    <row r="112" spans="2:16">
      <c r="B112" s="884">
        <v>43009</v>
      </c>
      <c r="C112" s="887">
        <f t="shared" si="16"/>
        <v>15.651999999999999</v>
      </c>
      <c r="D112" s="881">
        <f t="shared" si="14"/>
        <v>-25.799999999999997</v>
      </c>
      <c r="E112" s="885">
        <v>0.91604789959891408</v>
      </c>
      <c r="F112" s="891">
        <f t="shared" si="15"/>
        <v>-23.63403580965198</v>
      </c>
      <c r="H112" s="879" t="s">
        <v>883</v>
      </c>
      <c r="I112" s="889">
        <v>0.25</v>
      </c>
      <c r="J112" s="879"/>
      <c r="K112" s="889">
        <f t="shared" si="17"/>
        <v>0</v>
      </c>
      <c r="M112" s="879" t="s">
        <v>905</v>
      </c>
      <c r="N112" s="879">
        <v>0.13400000000000001</v>
      </c>
      <c r="O112" s="879"/>
      <c r="P112" s="879">
        <f t="shared" si="13"/>
        <v>0</v>
      </c>
    </row>
    <row r="113" spans="2:16">
      <c r="B113" s="884">
        <v>43040</v>
      </c>
      <c r="C113" s="887">
        <f t="shared" si="16"/>
        <v>15.651999999999999</v>
      </c>
      <c r="D113" s="881">
        <f t="shared" si="14"/>
        <v>-25.799999999999997</v>
      </c>
      <c r="E113" s="885">
        <v>0.91604789959891408</v>
      </c>
      <c r="F113" s="891">
        <f t="shared" si="15"/>
        <v>-23.63403580965198</v>
      </c>
      <c r="H113" s="879" t="s">
        <v>884</v>
      </c>
      <c r="I113" s="889">
        <v>0.4</v>
      </c>
      <c r="J113" s="879"/>
      <c r="K113" s="889">
        <f t="shared" si="17"/>
        <v>0</v>
      </c>
      <c r="M113" s="879" t="s">
        <v>906</v>
      </c>
      <c r="N113" s="879">
        <v>0.112</v>
      </c>
      <c r="O113" s="879"/>
      <c r="P113" s="879">
        <f t="shared" si="13"/>
        <v>0</v>
      </c>
    </row>
    <row r="114" spans="2:16">
      <c r="B114" s="884">
        <v>43070</v>
      </c>
      <c r="C114" s="887">
        <f t="shared" si="16"/>
        <v>15.651999999999999</v>
      </c>
      <c r="D114" s="881">
        <f t="shared" si="14"/>
        <v>-25.799999999999997</v>
      </c>
      <c r="E114" s="885">
        <v>0.91604789959891408</v>
      </c>
      <c r="F114" s="891">
        <f t="shared" si="15"/>
        <v>-23.63403580965198</v>
      </c>
      <c r="H114" s="879"/>
      <c r="I114" s="879"/>
      <c r="J114" s="879"/>
      <c r="K114" s="889"/>
      <c r="M114" s="879" t="s">
        <v>907</v>
      </c>
      <c r="N114" s="879">
        <v>0.16800000000000001</v>
      </c>
      <c r="O114" s="879"/>
      <c r="P114" s="879">
        <f t="shared" si="13"/>
        <v>0</v>
      </c>
    </row>
    <row r="115" spans="2:16">
      <c r="B115" s="882" t="s">
        <v>26</v>
      </c>
      <c r="C115" s="888"/>
      <c r="D115" s="886"/>
      <c r="E115" s="883"/>
      <c r="F115" s="892">
        <f>SUM(F104:F114)</f>
        <v>-259.97439390617177</v>
      </c>
      <c r="H115" s="879"/>
      <c r="I115" s="879"/>
      <c r="J115" s="879"/>
      <c r="K115" s="889"/>
      <c r="M115" s="879" t="s">
        <v>908</v>
      </c>
      <c r="N115" s="879">
        <v>4.7E-2</v>
      </c>
      <c r="O115" s="879"/>
      <c r="P115" s="879">
        <f t="shared" si="13"/>
        <v>0</v>
      </c>
    </row>
    <row r="116" spans="2:16">
      <c r="B116" s="876" t="s">
        <v>834</v>
      </c>
      <c r="C116" s="879"/>
      <c r="D116" s="879"/>
      <c r="E116" s="879"/>
      <c r="F116" s="889">
        <f>$F$115/11*12</f>
        <v>-283.60842971582377</v>
      </c>
      <c r="H116" s="879"/>
      <c r="I116" s="879"/>
      <c r="J116" s="879"/>
      <c r="K116" s="889"/>
      <c r="M116" s="879" t="s">
        <v>909</v>
      </c>
      <c r="N116" s="879">
        <v>3.7999999999999999E-2</v>
      </c>
      <c r="O116" s="879"/>
      <c r="P116" s="879">
        <f t="shared" si="13"/>
        <v>0</v>
      </c>
    </row>
    <row r="117" spans="2:16">
      <c r="B117" s="876" t="s">
        <v>835</v>
      </c>
      <c r="C117" s="879"/>
      <c r="D117" s="879"/>
      <c r="E117" s="879"/>
      <c r="F117" s="889">
        <f t="shared" ref="F117:F119" si="18">$F$115/11*12</f>
        <v>-283.60842971582377</v>
      </c>
      <c r="H117" s="879"/>
      <c r="I117" s="879"/>
      <c r="J117" s="879"/>
      <c r="K117" s="889"/>
      <c r="M117" s="879"/>
      <c r="N117" s="879"/>
      <c r="O117" s="879"/>
      <c r="P117" s="879">
        <f t="shared" si="13"/>
        <v>0</v>
      </c>
    </row>
    <row r="118" spans="2:16">
      <c r="B118" s="876" t="s">
        <v>836</v>
      </c>
      <c r="C118" s="879"/>
      <c r="D118" s="879"/>
      <c r="E118" s="879"/>
      <c r="F118" s="889">
        <f t="shared" si="18"/>
        <v>-283.60842971582377</v>
      </c>
      <c r="H118" s="879"/>
      <c r="I118" s="879"/>
      <c r="J118" s="879"/>
      <c r="K118" s="889"/>
      <c r="M118" s="879"/>
      <c r="N118" s="879"/>
      <c r="O118" s="879"/>
      <c r="P118" s="879">
        <f t="shared" si="13"/>
        <v>0</v>
      </c>
    </row>
    <row r="119" spans="2:16">
      <c r="B119" s="876" t="s">
        <v>837</v>
      </c>
      <c r="C119" s="879"/>
      <c r="D119" s="879"/>
      <c r="E119" s="879"/>
      <c r="F119" s="889">
        <f t="shared" si="18"/>
        <v>-283.60842971582377</v>
      </c>
      <c r="H119" s="879"/>
      <c r="I119" s="879"/>
      <c r="J119" s="879"/>
      <c r="K119" s="889"/>
      <c r="M119" s="879"/>
      <c r="N119" s="879"/>
      <c r="O119" s="879"/>
      <c r="P119" s="879">
        <f t="shared" si="13"/>
        <v>0</v>
      </c>
    </row>
    <row r="120" spans="2:16">
      <c r="H120" s="879"/>
      <c r="I120" s="879"/>
      <c r="J120" s="879"/>
      <c r="K120" s="889"/>
      <c r="M120" s="879"/>
      <c r="N120" s="879"/>
      <c r="O120" s="879"/>
      <c r="P120" s="879">
        <f t="shared" si="13"/>
        <v>0</v>
      </c>
    </row>
    <row r="121" spans="2:16">
      <c r="H121" s="879"/>
      <c r="I121" s="879"/>
      <c r="J121" s="879"/>
      <c r="K121" s="889"/>
      <c r="M121" s="879"/>
      <c r="N121" s="879"/>
      <c r="O121" s="879"/>
      <c r="P121" s="879">
        <f t="shared" si="13"/>
        <v>0</v>
      </c>
    </row>
    <row r="122" spans="2:16">
      <c r="H122" s="879"/>
      <c r="I122" s="879"/>
      <c r="J122" s="879"/>
      <c r="K122" s="889"/>
      <c r="M122" s="879"/>
      <c r="N122" s="879"/>
      <c r="O122" s="879"/>
      <c r="P122" s="879">
        <f t="shared" si="13"/>
        <v>0</v>
      </c>
    </row>
    <row r="123" spans="2:16">
      <c r="H123" s="879"/>
      <c r="I123" s="879"/>
      <c r="J123" s="879"/>
      <c r="K123" s="889"/>
      <c r="M123" s="879"/>
      <c r="N123" s="879"/>
      <c r="O123" s="879"/>
      <c r="P123" s="879"/>
    </row>
    <row r="124" spans="2:16">
      <c r="H124" s="882" t="s">
        <v>26</v>
      </c>
      <c r="I124" s="883"/>
      <c r="J124" s="883">
        <f>SUM(J103:J123)</f>
        <v>172</v>
      </c>
      <c r="K124" s="890">
        <f>SUM(K103:K123)</f>
        <v>41.451999999999998</v>
      </c>
      <c r="M124" s="882" t="s">
        <v>26</v>
      </c>
      <c r="N124" s="883"/>
      <c r="O124" s="883">
        <f>SUM(O103:O123)</f>
        <v>172</v>
      </c>
      <c r="P124" s="880">
        <f>SUM(P103:P123)</f>
        <v>15.651999999999999</v>
      </c>
    </row>
    <row r="126" spans="2:16" ht="21">
      <c r="B126" s="873" t="s">
        <v>910</v>
      </c>
    </row>
    <row r="128" spans="2:16" ht="21">
      <c r="B128" s="873" t="s">
        <v>812</v>
      </c>
      <c r="C128" s="874"/>
      <c r="E128" s="874"/>
      <c r="F128" s="874"/>
      <c r="H128" s="873" t="s">
        <v>911</v>
      </c>
    </row>
    <row r="129" spans="2:16">
      <c r="B129" s="957" t="s">
        <v>813</v>
      </c>
      <c r="C129" s="957"/>
      <c r="D129" s="957"/>
      <c r="E129" s="957"/>
      <c r="F129" s="957"/>
      <c r="H129" s="12" t="s">
        <v>814</v>
      </c>
      <c r="M129" s="12" t="s">
        <v>815</v>
      </c>
    </row>
    <row r="130" spans="2:16" ht="43.2">
      <c r="B130" s="875" t="s">
        <v>62</v>
      </c>
      <c r="C130" s="875" t="s">
        <v>816</v>
      </c>
      <c r="D130" s="875" t="s">
        <v>817</v>
      </c>
      <c r="E130" s="875" t="s">
        <v>818</v>
      </c>
      <c r="F130" s="875" t="s">
        <v>819</v>
      </c>
      <c r="H130" s="875" t="s">
        <v>820</v>
      </c>
      <c r="I130" s="875" t="s">
        <v>821</v>
      </c>
      <c r="J130" s="875" t="s">
        <v>822</v>
      </c>
      <c r="K130" s="875" t="s">
        <v>816</v>
      </c>
      <c r="M130" s="875" t="s">
        <v>820</v>
      </c>
      <c r="N130" s="875" t="s">
        <v>821</v>
      </c>
      <c r="O130" s="875" t="s">
        <v>822</v>
      </c>
      <c r="P130" s="875" t="s">
        <v>816</v>
      </c>
    </row>
    <row r="131" spans="2:16" ht="15.6">
      <c r="B131" s="875"/>
      <c r="C131" s="875" t="s">
        <v>823</v>
      </c>
      <c r="D131" s="875" t="s">
        <v>824</v>
      </c>
      <c r="E131" s="875" t="s">
        <v>825</v>
      </c>
      <c r="F131" s="875" t="s">
        <v>826</v>
      </c>
      <c r="H131" s="875"/>
      <c r="I131" s="875" t="s">
        <v>827</v>
      </c>
      <c r="J131" s="875" t="s">
        <v>828</v>
      </c>
      <c r="K131" s="875" t="s">
        <v>829</v>
      </c>
      <c r="M131" s="875"/>
      <c r="N131" s="875" t="s">
        <v>830</v>
      </c>
      <c r="O131" s="875" t="s">
        <v>831</v>
      </c>
      <c r="P131" s="875" t="s">
        <v>832</v>
      </c>
    </row>
    <row r="132" spans="2:16">
      <c r="B132" s="884">
        <v>42370</v>
      </c>
      <c r="C132" s="877">
        <f>K155</f>
        <v>367.59700000000004</v>
      </c>
      <c r="D132" s="878"/>
      <c r="E132" s="885">
        <v>0.79257126627679098</v>
      </c>
      <c r="F132" s="879"/>
      <c r="H132" s="879" t="s">
        <v>879</v>
      </c>
      <c r="I132" s="889">
        <v>7.2999999999999995E-2</v>
      </c>
      <c r="J132" s="879"/>
      <c r="K132" s="889">
        <f>I132*J132</f>
        <v>0</v>
      </c>
      <c r="M132" s="879" t="s">
        <v>865</v>
      </c>
      <c r="N132" s="879">
        <v>3.4000000000000002E-2</v>
      </c>
      <c r="O132" s="879">
        <v>1317</v>
      </c>
      <c r="P132" s="879">
        <f>N132*O132</f>
        <v>44.778000000000006</v>
      </c>
    </row>
    <row r="133" spans="2:16">
      <c r="B133" s="884">
        <v>42401</v>
      </c>
      <c r="C133" s="880">
        <f>P155</f>
        <v>129.45599999999999</v>
      </c>
      <c r="D133" s="881">
        <f>C133-$C$132</f>
        <v>-238.14100000000005</v>
      </c>
      <c r="E133" s="885">
        <v>0.79257126627679098</v>
      </c>
      <c r="F133" s="891">
        <f>D133*E133</f>
        <v>-188.74371392242131</v>
      </c>
      <c r="H133" s="879" t="s">
        <v>842</v>
      </c>
      <c r="I133" s="889">
        <v>9.6000000000000002E-2</v>
      </c>
      <c r="J133" s="879">
        <v>328</v>
      </c>
      <c r="K133" s="889">
        <f t="shared" ref="K133" si="19">I133*J133</f>
        <v>31.488</v>
      </c>
      <c r="M133" s="879" t="s">
        <v>862</v>
      </c>
      <c r="N133" s="879">
        <v>3.4000000000000002E-2</v>
      </c>
      <c r="O133" s="879">
        <v>115</v>
      </c>
      <c r="P133" s="879">
        <f t="shared" ref="P133:P153" si="20">N133*O133</f>
        <v>3.91</v>
      </c>
    </row>
    <row r="134" spans="2:16">
      <c r="B134" s="884">
        <v>42430</v>
      </c>
      <c r="C134" s="887">
        <f>C133</f>
        <v>129.45599999999999</v>
      </c>
      <c r="D134" s="881">
        <f t="shared" ref="D134:D143" si="21">C134-$C$132</f>
        <v>-238.14100000000005</v>
      </c>
      <c r="E134" s="885">
        <v>0.79257126627679098</v>
      </c>
      <c r="F134" s="891">
        <f t="shared" ref="F134:F143" si="22">D134*E134</f>
        <v>-188.74371392242131</v>
      </c>
      <c r="H134" s="879" t="s">
        <v>838</v>
      </c>
      <c r="I134" s="889">
        <v>0.13200000000000001</v>
      </c>
      <c r="J134" s="879">
        <v>2102</v>
      </c>
      <c r="K134" s="889">
        <f>I134*J134</f>
        <v>277.464</v>
      </c>
      <c r="M134" s="879" t="s">
        <v>909</v>
      </c>
      <c r="N134" s="879">
        <v>5.2999999999999999E-2</v>
      </c>
      <c r="O134" s="879">
        <v>6</v>
      </c>
      <c r="P134" s="879">
        <f t="shared" si="20"/>
        <v>0.318</v>
      </c>
    </row>
    <row r="135" spans="2:16">
      <c r="B135" s="884">
        <v>42461</v>
      </c>
      <c r="C135" s="887">
        <f t="shared" ref="C135:C143" si="23">C134</f>
        <v>129.45599999999999</v>
      </c>
      <c r="D135" s="881">
        <f t="shared" si="21"/>
        <v>-238.14100000000005</v>
      </c>
      <c r="E135" s="885">
        <v>0.79257126627679098</v>
      </c>
      <c r="F135" s="891">
        <f t="shared" si="22"/>
        <v>-188.74371392242131</v>
      </c>
      <c r="H135" s="879" t="s">
        <v>839</v>
      </c>
      <c r="I135" s="889">
        <v>0.186</v>
      </c>
      <c r="J135" s="879">
        <v>276</v>
      </c>
      <c r="K135" s="889">
        <f>I135*J135</f>
        <v>51.335999999999999</v>
      </c>
      <c r="M135" s="879" t="s">
        <v>863</v>
      </c>
      <c r="N135" s="879">
        <v>3.7999999999999999E-2</v>
      </c>
      <c r="O135" s="879">
        <v>32</v>
      </c>
      <c r="P135" s="879">
        <f t="shared" si="20"/>
        <v>1.216</v>
      </c>
    </row>
    <row r="136" spans="2:16">
      <c r="B136" s="884">
        <v>42491</v>
      </c>
      <c r="C136" s="887">
        <f t="shared" si="23"/>
        <v>129.45599999999999</v>
      </c>
      <c r="D136" s="881">
        <f t="shared" si="21"/>
        <v>-238.14100000000005</v>
      </c>
      <c r="E136" s="885">
        <v>0.79257126627679098</v>
      </c>
      <c r="F136" s="891">
        <f t="shared" si="22"/>
        <v>-188.74371392242131</v>
      </c>
      <c r="H136" s="879" t="s">
        <v>880</v>
      </c>
      <c r="I136" s="889">
        <v>0.24099999999999999</v>
      </c>
      <c r="J136" s="879">
        <v>27</v>
      </c>
      <c r="K136" s="889">
        <f>I136*J136</f>
        <v>6.5069999999999997</v>
      </c>
      <c r="M136" s="879" t="s">
        <v>913</v>
      </c>
      <c r="N136" s="879">
        <v>4.2999999999999997E-2</v>
      </c>
      <c r="O136" s="879">
        <v>42</v>
      </c>
      <c r="P136" s="879">
        <f t="shared" si="20"/>
        <v>1.8059999999999998</v>
      </c>
    </row>
    <row r="137" spans="2:16">
      <c r="B137" s="884">
        <v>42522</v>
      </c>
      <c r="C137" s="887">
        <f t="shared" si="23"/>
        <v>129.45599999999999</v>
      </c>
      <c r="D137" s="881">
        <f t="shared" si="21"/>
        <v>-238.14100000000005</v>
      </c>
      <c r="E137" s="885">
        <v>0.79257126627679098</v>
      </c>
      <c r="F137" s="891">
        <f t="shared" si="22"/>
        <v>-188.74371392242131</v>
      </c>
      <c r="H137" s="879" t="s">
        <v>840</v>
      </c>
      <c r="I137" s="889">
        <v>0.3</v>
      </c>
      <c r="J137" s="879">
        <v>2</v>
      </c>
      <c r="K137" s="889">
        <f t="shared" ref="K137:K142" si="24">I137*J137</f>
        <v>0.6</v>
      </c>
      <c r="M137" s="879" t="s">
        <v>866</v>
      </c>
      <c r="N137" s="879">
        <v>4.2999999999999997E-2</v>
      </c>
      <c r="O137" s="879">
        <v>30</v>
      </c>
      <c r="P137" s="879">
        <f t="shared" si="20"/>
        <v>1.2899999999999998</v>
      </c>
    </row>
    <row r="138" spans="2:16">
      <c r="B138" s="884">
        <v>42552</v>
      </c>
      <c r="C138" s="887">
        <f t="shared" si="23"/>
        <v>129.45599999999999</v>
      </c>
      <c r="D138" s="881">
        <f t="shared" si="21"/>
        <v>-238.14100000000005</v>
      </c>
      <c r="E138" s="885">
        <v>0.79257126627679098</v>
      </c>
      <c r="F138" s="891">
        <f t="shared" si="22"/>
        <v>-188.74371392242131</v>
      </c>
      <c r="H138" s="879" t="s">
        <v>841</v>
      </c>
      <c r="I138" s="889">
        <v>0.47</v>
      </c>
      <c r="J138" s="879"/>
      <c r="K138" s="889">
        <f t="shared" si="24"/>
        <v>0</v>
      </c>
      <c r="M138" s="879" t="s">
        <v>871</v>
      </c>
      <c r="N138" s="879">
        <v>5.6000000000000001E-2</v>
      </c>
      <c r="O138" s="879">
        <v>11</v>
      </c>
      <c r="P138" s="879">
        <f t="shared" si="20"/>
        <v>0.61599999999999999</v>
      </c>
    </row>
    <row r="139" spans="2:16">
      <c r="B139" s="884">
        <v>42583</v>
      </c>
      <c r="C139" s="887">
        <f t="shared" si="23"/>
        <v>129.45599999999999</v>
      </c>
      <c r="D139" s="881">
        <f t="shared" si="21"/>
        <v>-238.14100000000005</v>
      </c>
      <c r="E139" s="885">
        <v>0.79257126627679098</v>
      </c>
      <c r="F139" s="891">
        <f t="shared" si="22"/>
        <v>-188.74371392242131</v>
      </c>
      <c r="H139" s="879" t="s">
        <v>881</v>
      </c>
      <c r="I139" s="889">
        <v>0.158</v>
      </c>
      <c r="J139" s="879"/>
      <c r="K139" s="889">
        <f t="shared" si="24"/>
        <v>0</v>
      </c>
      <c r="M139" s="879" t="s">
        <v>897</v>
      </c>
      <c r="N139" s="879">
        <v>5.6000000000000001E-2</v>
      </c>
      <c r="O139" s="879">
        <v>82</v>
      </c>
      <c r="P139" s="879">
        <f t="shared" si="20"/>
        <v>4.5920000000000005</v>
      </c>
    </row>
    <row r="140" spans="2:16">
      <c r="B140" s="884">
        <v>42614</v>
      </c>
      <c r="C140" s="887">
        <f t="shared" si="23"/>
        <v>129.45599999999999</v>
      </c>
      <c r="D140" s="881">
        <f t="shared" si="21"/>
        <v>-238.14100000000005</v>
      </c>
      <c r="E140" s="885">
        <v>0.79257126627679098</v>
      </c>
      <c r="F140" s="891">
        <f t="shared" si="22"/>
        <v>-188.74371392242131</v>
      </c>
      <c r="H140" s="879" t="s">
        <v>882</v>
      </c>
      <c r="I140" s="889">
        <v>0.20200000000000001</v>
      </c>
      <c r="J140" s="879">
        <v>1</v>
      </c>
      <c r="K140" s="889">
        <f t="shared" si="24"/>
        <v>0.20200000000000001</v>
      </c>
      <c r="M140" s="879" t="s">
        <v>914</v>
      </c>
      <c r="N140" s="879">
        <v>4.2999999999999997E-2</v>
      </c>
      <c r="O140" s="879">
        <v>11</v>
      </c>
      <c r="P140" s="879">
        <f t="shared" si="20"/>
        <v>0.47299999999999998</v>
      </c>
    </row>
    <row r="141" spans="2:16">
      <c r="B141" s="884">
        <v>42644</v>
      </c>
      <c r="C141" s="887">
        <f t="shared" si="23"/>
        <v>129.45599999999999</v>
      </c>
      <c r="D141" s="881">
        <f t="shared" si="21"/>
        <v>-238.14100000000005</v>
      </c>
      <c r="E141" s="885">
        <v>0.79257126627679098</v>
      </c>
      <c r="F141" s="891">
        <f t="shared" si="22"/>
        <v>-188.74371392242131</v>
      </c>
      <c r="H141" s="879" t="s">
        <v>883</v>
      </c>
      <c r="I141" s="889">
        <v>0.25</v>
      </c>
      <c r="J141" s="879"/>
      <c r="K141" s="889">
        <f t="shared" si="24"/>
        <v>0</v>
      </c>
      <c r="M141" s="879" t="s">
        <v>915</v>
      </c>
      <c r="N141" s="879">
        <v>6.5000000000000002E-2</v>
      </c>
      <c r="O141" s="879">
        <v>17</v>
      </c>
      <c r="P141" s="879">
        <f t="shared" si="20"/>
        <v>1.105</v>
      </c>
    </row>
    <row r="142" spans="2:16">
      <c r="B142" s="884">
        <v>42675</v>
      </c>
      <c r="C142" s="887">
        <f t="shared" si="23"/>
        <v>129.45599999999999</v>
      </c>
      <c r="D142" s="881">
        <f t="shared" si="21"/>
        <v>-238.14100000000005</v>
      </c>
      <c r="E142" s="885">
        <v>0.79257126627679098</v>
      </c>
      <c r="F142" s="891">
        <f t="shared" si="22"/>
        <v>-188.74371392242131</v>
      </c>
      <c r="H142" s="879" t="s">
        <v>884</v>
      </c>
      <c r="I142" s="889">
        <v>0.4</v>
      </c>
      <c r="J142" s="879"/>
      <c r="K142" s="889">
        <f t="shared" si="24"/>
        <v>0</v>
      </c>
      <c r="M142" s="879" t="s">
        <v>908</v>
      </c>
      <c r="N142" s="879">
        <v>9.0999999999999998E-2</v>
      </c>
      <c r="O142" s="879">
        <v>29</v>
      </c>
      <c r="P142" s="879">
        <f t="shared" si="20"/>
        <v>2.6389999999999998</v>
      </c>
    </row>
    <row r="143" spans="2:16">
      <c r="B143" s="884">
        <v>42705</v>
      </c>
      <c r="C143" s="887">
        <f t="shared" si="23"/>
        <v>129.45599999999999</v>
      </c>
      <c r="D143" s="881">
        <f t="shared" si="21"/>
        <v>-238.14100000000005</v>
      </c>
      <c r="E143" s="885">
        <v>0.79257126627679098</v>
      </c>
      <c r="F143" s="891">
        <f t="shared" si="22"/>
        <v>-188.74371392242131</v>
      </c>
      <c r="H143" s="879"/>
      <c r="I143" s="879"/>
      <c r="J143" s="879"/>
      <c r="K143" s="889"/>
      <c r="M143" s="879" t="s">
        <v>876</v>
      </c>
      <c r="N143" s="879">
        <v>7.2999999999999995E-2</v>
      </c>
      <c r="O143" s="879">
        <v>4</v>
      </c>
      <c r="P143" s="879">
        <f t="shared" si="20"/>
        <v>0.29199999999999998</v>
      </c>
    </row>
    <row r="144" spans="2:16">
      <c r="B144" s="882" t="s">
        <v>26</v>
      </c>
      <c r="C144" s="888"/>
      <c r="D144" s="886"/>
      <c r="E144" s="883"/>
      <c r="F144" s="892">
        <f>SUM(F133:F143)</f>
        <v>-2076.180853146634</v>
      </c>
      <c r="H144" s="879"/>
      <c r="I144" s="879"/>
      <c r="J144" s="879"/>
      <c r="K144" s="889"/>
      <c r="M144" s="879" t="s">
        <v>864</v>
      </c>
      <c r="N144" s="879">
        <v>3.4000000000000002E-2</v>
      </c>
      <c r="O144" s="879">
        <v>1</v>
      </c>
      <c r="P144" s="879">
        <f t="shared" si="20"/>
        <v>3.4000000000000002E-2</v>
      </c>
    </row>
    <row r="145" spans="2:16">
      <c r="B145" s="876" t="s">
        <v>834</v>
      </c>
      <c r="C145" s="879"/>
      <c r="D145" s="879"/>
      <c r="E145" s="879"/>
      <c r="F145" s="889"/>
      <c r="H145" s="879"/>
      <c r="I145" s="879"/>
      <c r="J145" s="879"/>
      <c r="K145" s="889"/>
      <c r="M145" s="879" t="s">
        <v>873</v>
      </c>
      <c r="N145" s="879">
        <v>9.0999999999999998E-2</v>
      </c>
      <c r="O145" s="879">
        <v>2</v>
      </c>
      <c r="P145" s="879">
        <f t="shared" si="20"/>
        <v>0.182</v>
      </c>
    </row>
    <row r="146" spans="2:16">
      <c r="B146" s="876" t="s">
        <v>835</v>
      </c>
      <c r="C146" s="879"/>
      <c r="D146" s="879"/>
      <c r="E146" s="879"/>
      <c r="F146" s="889">
        <f>$F$144/11*12</f>
        <v>-2264.9245670690552</v>
      </c>
      <c r="H146" s="879"/>
      <c r="I146" s="879"/>
      <c r="J146" s="879"/>
      <c r="K146" s="889"/>
      <c r="M146" s="879" t="s">
        <v>874</v>
      </c>
      <c r="N146" s="879">
        <v>0.06</v>
      </c>
      <c r="O146" s="879">
        <v>824</v>
      </c>
      <c r="P146" s="879">
        <f t="shared" si="20"/>
        <v>49.44</v>
      </c>
    </row>
    <row r="147" spans="2:16">
      <c r="B147" s="876" t="s">
        <v>836</v>
      </c>
      <c r="C147" s="879"/>
      <c r="D147" s="879"/>
      <c r="E147" s="879"/>
      <c r="F147" s="889">
        <f>$F$144/11*12</f>
        <v>-2264.9245670690552</v>
      </c>
      <c r="H147" s="879"/>
      <c r="I147" s="879"/>
      <c r="J147" s="879"/>
      <c r="K147" s="889"/>
      <c r="M147" s="879" t="s">
        <v>868</v>
      </c>
      <c r="N147" s="879">
        <v>0.16800000000000001</v>
      </c>
      <c r="O147" s="879">
        <v>2</v>
      </c>
      <c r="P147" s="879">
        <f t="shared" si="20"/>
        <v>0.33600000000000002</v>
      </c>
    </row>
    <row r="148" spans="2:16">
      <c r="B148" s="876" t="s">
        <v>837</v>
      </c>
      <c r="C148" s="879"/>
      <c r="D148" s="879"/>
      <c r="E148" s="879"/>
      <c r="F148" s="889">
        <f>$F$144/11*12</f>
        <v>-2264.9245670690552</v>
      </c>
      <c r="H148" s="879"/>
      <c r="I148" s="879"/>
      <c r="J148" s="879"/>
      <c r="K148" s="889"/>
      <c r="M148" s="879" t="s">
        <v>916</v>
      </c>
      <c r="N148" s="879">
        <v>9.0999999999999998E-2</v>
      </c>
      <c r="O148" s="879">
        <v>2</v>
      </c>
      <c r="P148" s="879">
        <f t="shared" si="20"/>
        <v>0.182</v>
      </c>
    </row>
    <row r="149" spans="2:16">
      <c r="H149" s="879"/>
      <c r="I149" s="879"/>
      <c r="J149" s="879"/>
      <c r="K149" s="889"/>
      <c r="M149" s="879" t="s">
        <v>869</v>
      </c>
      <c r="N149" s="879">
        <v>9.0999999999999998E-2</v>
      </c>
      <c r="O149" s="879">
        <v>1</v>
      </c>
      <c r="P149" s="879">
        <f t="shared" si="20"/>
        <v>9.0999999999999998E-2</v>
      </c>
    </row>
    <row r="150" spans="2:16">
      <c r="H150" s="879"/>
      <c r="I150" s="879"/>
      <c r="J150" s="879"/>
      <c r="K150" s="889"/>
      <c r="M150" s="879" t="s">
        <v>878</v>
      </c>
      <c r="N150" s="879">
        <v>7.2999999999999995E-2</v>
      </c>
      <c r="O150" s="879">
        <v>1</v>
      </c>
      <c r="P150" s="879">
        <f t="shared" si="20"/>
        <v>7.2999999999999995E-2</v>
      </c>
    </row>
    <row r="151" spans="2:16">
      <c r="H151" s="879"/>
      <c r="I151" s="879"/>
      <c r="J151" s="879"/>
      <c r="K151" s="889"/>
      <c r="M151" s="879" t="s">
        <v>917</v>
      </c>
      <c r="N151" s="879">
        <v>0.1</v>
      </c>
      <c r="O151" s="879">
        <v>39</v>
      </c>
      <c r="P151" s="879">
        <f t="shared" si="20"/>
        <v>3.9000000000000004</v>
      </c>
    </row>
    <row r="152" spans="2:16">
      <c r="H152" s="879"/>
      <c r="I152" s="879"/>
      <c r="J152" s="879"/>
      <c r="K152" s="889"/>
      <c r="M152" s="879" t="s">
        <v>867</v>
      </c>
      <c r="N152" s="879">
        <v>0.10100000000000001</v>
      </c>
      <c r="O152" s="879">
        <v>3</v>
      </c>
      <c r="P152" s="879">
        <f t="shared" si="20"/>
        <v>0.30300000000000005</v>
      </c>
    </row>
    <row r="153" spans="2:16">
      <c r="H153" s="879"/>
      <c r="I153" s="879"/>
      <c r="J153" s="879"/>
      <c r="K153" s="889"/>
      <c r="M153" s="879" t="s">
        <v>918</v>
      </c>
      <c r="N153" s="879">
        <v>7.1999999999999995E-2</v>
      </c>
      <c r="O153" s="879">
        <v>165</v>
      </c>
      <c r="P153" s="879">
        <f t="shared" si="20"/>
        <v>11.879999999999999</v>
      </c>
    </row>
    <row r="154" spans="2:16">
      <c r="H154" s="879"/>
      <c r="I154" s="879"/>
      <c r="J154" s="879"/>
      <c r="K154" s="889"/>
      <c r="M154" s="879"/>
      <c r="N154" s="879"/>
      <c r="O154" s="879"/>
      <c r="P154" s="879"/>
    </row>
    <row r="155" spans="2:16">
      <c r="H155" s="882" t="s">
        <v>26</v>
      </c>
      <c r="I155" s="883"/>
      <c r="J155" s="883">
        <f>SUM(J132:J154)</f>
        <v>2736</v>
      </c>
      <c r="K155" s="890">
        <f>SUM(K132:K154)</f>
        <v>367.59700000000004</v>
      </c>
      <c r="M155" s="882" t="s">
        <v>26</v>
      </c>
      <c r="N155" s="883"/>
      <c r="O155" s="883">
        <f>SUM(O132:O154)</f>
        <v>2736</v>
      </c>
      <c r="P155" s="880">
        <f>SUM(P132:P154)</f>
        <v>129.45599999999999</v>
      </c>
    </row>
    <row r="157" spans="2:16" ht="21">
      <c r="B157" s="873" t="s">
        <v>919</v>
      </c>
    </row>
    <row r="159" spans="2:16" ht="21">
      <c r="B159" s="873" t="s">
        <v>812</v>
      </c>
      <c r="C159" s="874"/>
      <c r="E159" s="874"/>
      <c r="F159" s="874"/>
      <c r="H159" s="873" t="s">
        <v>911</v>
      </c>
    </row>
    <row r="160" spans="2:16">
      <c r="B160" s="957" t="s">
        <v>813</v>
      </c>
      <c r="C160" s="957"/>
      <c r="D160" s="957"/>
      <c r="E160" s="957"/>
      <c r="F160" s="957"/>
      <c r="H160" s="12" t="s">
        <v>814</v>
      </c>
      <c r="M160" s="12" t="s">
        <v>815</v>
      </c>
    </row>
    <row r="161" spans="2:16" ht="43.2">
      <c r="B161" s="875" t="s">
        <v>62</v>
      </c>
      <c r="C161" s="875" t="s">
        <v>816</v>
      </c>
      <c r="D161" s="875" t="s">
        <v>817</v>
      </c>
      <c r="E161" s="875" t="s">
        <v>818</v>
      </c>
      <c r="F161" s="875" t="s">
        <v>819</v>
      </c>
      <c r="H161" s="875" t="s">
        <v>820</v>
      </c>
      <c r="I161" s="875" t="s">
        <v>821</v>
      </c>
      <c r="J161" s="875" t="s">
        <v>822</v>
      </c>
      <c r="K161" s="875" t="s">
        <v>816</v>
      </c>
      <c r="M161" s="875" t="s">
        <v>820</v>
      </c>
      <c r="N161" s="875" t="s">
        <v>821</v>
      </c>
      <c r="O161" s="875" t="s">
        <v>822</v>
      </c>
      <c r="P161" s="875" t="s">
        <v>816</v>
      </c>
    </row>
    <row r="162" spans="2:16" ht="15.6">
      <c r="B162" s="875"/>
      <c r="C162" s="875" t="s">
        <v>823</v>
      </c>
      <c r="D162" s="875" t="s">
        <v>824</v>
      </c>
      <c r="E162" s="875" t="s">
        <v>825</v>
      </c>
      <c r="F162" s="875" t="s">
        <v>826</v>
      </c>
      <c r="H162" s="875"/>
      <c r="I162" s="875" t="s">
        <v>827</v>
      </c>
      <c r="J162" s="875" t="s">
        <v>828</v>
      </c>
      <c r="K162" s="875" t="s">
        <v>829</v>
      </c>
      <c r="M162" s="875"/>
      <c r="N162" s="875" t="s">
        <v>830</v>
      </c>
      <c r="O162" s="875" t="s">
        <v>831</v>
      </c>
      <c r="P162" s="875" t="s">
        <v>832</v>
      </c>
    </row>
    <row r="163" spans="2:16">
      <c r="B163" s="884">
        <v>42370</v>
      </c>
      <c r="C163" s="877">
        <f>K181</f>
        <v>330.96899999999999</v>
      </c>
      <c r="D163" s="878"/>
      <c r="E163" s="885">
        <v>0.79257126627679098</v>
      </c>
      <c r="F163" s="879"/>
      <c r="H163" s="879" t="s">
        <v>879</v>
      </c>
      <c r="I163" s="889">
        <v>7.2999999999999995E-2</v>
      </c>
      <c r="J163" s="879"/>
      <c r="K163" s="889">
        <f>I163*J163</f>
        <v>0</v>
      </c>
      <c r="M163" s="879" t="s">
        <v>889</v>
      </c>
      <c r="N163" s="879">
        <v>3.4000000000000002E-2</v>
      </c>
      <c r="O163" s="879">
        <v>705</v>
      </c>
      <c r="P163" s="879">
        <f>N163*O163</f>
        <v>23.970000000000002</v>
      </c>
    </row>
    <row r="164" spans="2:16">
      <c r="B164" s="884">
        <v>42401</v>
      </c>
      <c r="C164" s="880">
        <f>P181</f>
        <v>119.224</v>
      </c>
      <c r="D164" s="881">
        <f>C164-$C$163</f>
        <v>-211.745</v>
      </c>
      <c r="E164" s="885">
        <v>0.79257126627679098</v>
      </c>
      <c r="F164" s="891">
        <f>D164*E164</f>
        <v>-167.8230027777791</v>
      </c>
      <c r="H164" s="879" t="s">
        <v>842</v>
      </c>
      <c r="I164" s="889">
        <v>9.6000000000000002E-2</v>
      </c>
      <c r="J164" s="879">
        <v>4</v>
      </c>
      <c r="K164" s="889">
        <f t="shared" ref="K164" si="25">I164*J164</f>
        <v>0.38400000000000001</v>
      </c>
      <c r="M164" s="879" t="s">
        <v>890</v>
      </c>
      <c r="N164" s="879">
        <v>6.4000000000000001E-2</v>
      </c>
      <c r="O164" s="879">
        <v>463</v>
      </c>
      <c r="P164" s="879">
        <f t="shared" ref="P164:P179" si="26">N164*O164</f>
        <v>29.632000000000001</v>
      </c>
    </row>
    <row r="165" spans="2:16">
      <c r="B165" s="884">
        <v>42430</v>
      </c>
      <c r="C165" s="887">
        <f>C164</f>
        <v>119.224</v>
      </c>
      <c r="D165" s="881">
        <f t="shared" ref="D165:D174" si="27">C165-$C$163</f>
        <v>-211.745</v>
      </c>
      <c r="E165" s="885">
        <v>0.79257126627679098</v>
      </c>
      <c r="F165" s="891">
        <f t="shared" ref="F165:F174" si="28">D165*E165</f>
        <v>-167.8230027777791</v>
      </c>
      <c r="H165" s="879" t="s">
        <v>838</v>
      </c>
      <c r="I165" s="889">
        <v>0.13200000000000001</v>
      </c>
      <c r="J165" s="879">
        <v>1094</v>
      </c>
      <c r="K165" s="889">
        <f>I165*J165</f>
        <v>144.40800000000002</v>
      </c>
      <c r="M165" s="879" t="s">
        <v>892</v>
      </c>
      <c r="N165" s="879">
        <v>8.1000000000000003E-2</v>
      </c>
      <c r="O165" s="879">
        <v>411</v>
      </c>
      <c r="P165" s="879">
        <f t="shared" si="26"/>
        <v>33.291000000000004</v>
      </c>
    </row>
    <row r="166" spans="2:16">
      <c r="B166" s="884">
        <v>42461</v>
      </c>
      <c r="C166" s="887">
        <f t="shared" ref="C166:C174" si="29">C165</f>
        <v>119.224</v>
      </c>
      <c r="D166" s="881">
        <f t="shared" si="27"/>
        <v>-211.745</v>
      </c>
      <c r="E166" s="885">
        <v>0.79257126627679098</v>
      </c>
      <c r="F166" s="891">
        <f t="shared" si="28"/>
        <v>-167.8230027777791</v>
      </c>
      <c r="H166" s="879" t="s">
        <v>839</v>
      </c>
      <c r="I166" s="889">
        <v>0.186</v>
      </c>
      <c r="J166" s="879">
        <v>538</v>
      </c>
      <c r="K166" s="889">
        <f>I166*J166</f>
        <v>100.068</v>
      </c>
      <c r="M166" s="879" t="s">
        <v>893</v>
      </c>
      <c r="N166" s="879">
        <v>9.5000000000000001E-2</v>
      </c>
      <c r="O166" s="879">
        <v>213</v>
      </c>
      <c r="P166" s="879">
        <f t="shared" si="26"/>
        <v>20.234999999999999</v>
      </c>
    </row>
    <row r="167" spans="2:16">
      <c r="B167" s="884">
        <v>42491</v>
      </c>
      <c r="C167" s="887">
        <f t="shared" si="29"/>
        <v>119.224</v>
      </c>
      <c r="D167" s="881">
        <f t="shared" si="27"/>
        <v>-211.745</v>
      </c>
      <c r="E167" s="885">
        <v>0.79257126627679098</v>
      </c>
      <c r="F167" s="891">
        <f t="shared" si="28"/>
        <v>-167.8230027777791</v>
      </c>
      <c r="H167" s="879" t="s">
        <v>880</v>
      </c>
      <c r="I167" s="889">
        <v>0.24099999999999999</v>
      </c>
      <c r="J167" s="879">
        <v>7</v>
      </c>
      <c r="K167" s="889">
        <f>I167*J167</f>
        <v>1.6869999999999998</v>
      </c>
      <c r="M167" s="879" t="s">
        <v>891</v>
      </c>
      <c r="N167" s="879">
        <v>7.1999999999999995E-2</v>
      </c>
      <c r="O167" s="879">
        <v>168</v>
      </c>
      <c r="P167" s="879">
        <f t="shared" si="26"/>
        <v>12.095999999999998</v>
      </c>
    </row>
    <row r="168" spans="2:16">
      <c r="B168" s="884">
        <v>42522</v>
      </c>
      <c r="C168" s="887">
        <f t="shared" si="29"/>
        <v>119.224</v>
      </c>
      <c r="D168" s="881">
        <f t="shared" si="27"/>
        <v>-211.745</v>
      </c>
      <c r="E168" s="885">
        <v>0.79257126627679098</v>
      </c>
      <c r="F168" s="891">
        <f t="shared" si="28"/>
        <v>-167.8230027777791</v>
      </c>
      <c r="H168" s="879" t="s">
        <v>840</v>
      </c>
      <c r="I168" s="889">
        <v>0.3</v>
      </c>
      <c r="J168" s="879">
        <v>208</v>
      </c>
      <c r="K168" s="889">
        <f t="shared" ref="K168:K173" si="30">I168*J168</f>
        <v>62.4</v>
      </c>
      <c r="M168" s="879"/>
      <c r="N168" s="879"/>
      <c r="O168" s="879"/>
      <c r="P168" s="879">
        <f t="shared" si="26"/>
        <v>0</v>
      </c>
    </row>
    <row r="169" spans="2:16">
      <c r="B169" s="884">
        <v>42552</v>
      </c>
      <c r="C169" s="887">
        <f t="shared" si="29"/>
        <v>119.224</v>
      </c>
      <c r="D169" s="881">
        <f t="shared" si="27"/>
        <v>-211.745</v>
      </c>
      <c r="E169" s="885">
        <v>0.79257126627679098</v>
      </c>
      <c r="F169" s="891">
        <f t="shared" si="28"/>
        <v>-167.8230027777791</v>
      </c>
      <c r="H169" s="879" t="s">
        <v>841</v>
      </c>
      <c r="I169" s="889">
        <v>0.47</v>
      </c>
      <c r="J169" s="879"/>
      <c r="K169" s="889">
        <f t="shared" si="30"/>
        <v>0</v>
      </c>
      <c r="M169" s="879"/>
      <c r="N169" s="879"/>
      <c r="O169" s="879"/>
      <c r="P169" s="879">
        <f t="shared" si="26"/>
        <v>0</v>
      </c>
    </row>
    <row r="170" spans="2:16">
      <c r="B170" s="884">
        <v>42583</v>
      </c>
      <c r="C170" s="887">
        <f t="shared" si="29"/>
        <v>119.224</v>
      </c>
      <c r="D170" s="881">
        <f t="shared" si="27"/>
        <v>-211.745</v>
      </c>
      <c r="E170" s="885">
        <v>0.79257126627679098</v>
      </c>
      <c r="F170" s="891">
        <f t="shared" si="28"/>
        <v>-167.8230027777791</v>
      </c>
      <c r="H170" s="879" t="s">
        <v>881</v>
      </c>
      <c r="I170" s="889">
        <v>0.158</v>
      </c>
      <c r="J170" s="879">
        <v>1</v>
      </c>
      <c r="K170" s="889">
        <f t="shared" si="30"/>
        <v>0.158</v>
      </c>
      <c r="M170" s="879"/>
      <c r="N170" s="879"/>
      <c r="O170" s="879"/>
      <c r="P170" s="879">
        <f t="shared" si="26"/>
        <v>0</v>
      </c>
    </row>
    <row r="171" spans="2:16">
      <c r="B171" s="884">
        <v>42614</v>
      </c>
      <c r="C171" s="887">
        <f t="shared" si="29"/>
        <v>119.224</v>
      </c>
      <c r="D171" s="881">
        <f t="shared" si="27"/>
        <v>-211.745</v>
      </c>
      <c r="E171" s="885">
        <v>0.79257126627679098</v>
      </c>
      <c r="F171" s="891">
        <f t="shared" si="28"/>
        <v>-167.8230027777791</v>
      </c>
      <c r="H171" s="879" t="s">
        <v>882</v>
      </c>
      <c r="I171" s="889">
        <v>0.20200000000000001</v>
      </c>
      <c r="J171" s="879">
        <v>107</v>
      </c>
      <c r="K171" s="889">
        <f t="shared" si="30"/>
        <v>21.614000000000001</v>
      </c>
      <c r="M171" s="879"/>
      <c r="N171" s="879"/>
      <c r="O171" s="879"/>
      <c r="P171" s="879">
        <f t="shared" si="26"/>
        <v>0</v>
      </c>
    </row>
    <row r="172" spans="2:16">
      <c r="B172" s="884">
        <v>42644</v>
      </c>
      <c r="C172" s="887">
        <f t="shared" si="29"/>
        <v>119.224</v>
      </c>
      <c r="D172" s="881">
        <f t="shared" si="27"/>
        <v>-211.745</v>
      </c>
      <c r="E172" s="885">
        <v>0.79257126627679098</v>
      </c>
      <c r="F172" s="891">
        <f t="shared" si="28"/>
        <v>-167.8230027777791</v>
      </c>
      <c r="H172" s="879" t="s">
        <v>883</v>
      </c>
      <c r="I172" s="889">
        <v>0.25</v>
      </c>
      <c r="J172" s="879">
        <v>1</v>
      </c>
      <c r="K172" s="889">
        <f t="shared" si="30"/>
        <v>0.25</v>
      </c>
      <c r="M172" s="879"/>
      <c r="N172" s="879"/>
      <c r="O172" s="879"/>
      <c r="P172" s="879">
        <f t="shared" si="26"/>
        <v>0</v>
      </c>
    </row>
    <row r="173" spans="2:16">
      <c r="B173" s="884">
        <v>42675</v>
      </c>
      <c r="C173" s="887">
        <f t="shared" si="29"/>
        <v>119.224</v>
      </c>
      <c r="D173" s="881">
        <f t="shared" si="27"/>
        <v>-211.745</v>
      </c>
      <c r="E173" s="885">
        <v>0.79257126627679098</v>
      </c>
      <c r="F173" s="891">
        <f t="shared" si="28"/>
        <v>-167.8230027777791</v>
      </c>
      <c r="H173" s="879" t="s">
        <v>884</v>
      </c>
      <c r="I173" s="889">
        <v>0.4</v>
      </c>
      <c r="J173" s="879"/>
      <c r="K173" s="889">
        <f t="shared" si="30"/>
        <v>0</v>
      </c>
      <c r="M173" s="879"/>
      <c r="N173" s="879"/>
      <c r="O173" s="879"/>
      <c r="P173" s="879">
        <f t="shared" si="26"/>
        <v>0</v>
      </c>
    </row>
    <row r="174" spans="2:16">
      <c r="B174" s="884">
        <v>42705</v>
      </c>
      <c r="C174" s="887">
        <f t="shared" si="29"/>
        <v>119.224</v>
      </c>
      <c r="D174" s="881">
        <f t="shared" si="27"/>
        <v>-211.745</v>
      </c>
      <c r="E174" s="885">
        <v>0.79257126627679098</v>
      </c>
      <c r="F174" s="891">
        <f t="shared" si="28"/>
        <v>-167.8230027777791</v>
      </c>
      <c r="H174" s="879"/>
      <c r="I174" s="879"/>
      <c r="J174" s="879"/>
      <c r="K174" s="889"/>
      <c r="M174" s="879"/>
      <c r="N174" s="879"/>
      <c r="O174" s="879"/>
      <c r="P174" s="879">
        <f t="shared" si="26"/>
        <v>0</v>
      </c>
    </row>
    <row r="175" spans="2:16">
      <c r="B175" s="882" t="s">
        <v>26</v>
      </c>
      <c r="C175" s="888"/>
      <c r="D175" s="886"/>
      <c r="E175" s="883"/>
      <c r="F175" s="892">
        <f>SUM(F164:F174)</f>
        <v>-1846.0530305555696</v>
      </c>
      <c r="H175" s="879"/>
      <c r="I175" s="879"/>
      <c r="J175" s="879"/>
      <c r="K175" s="889"/>
      <c r="M175" s="879"/>
      <c r="N175" s="879"/>
      <c r="O175" s="879"/>
      <c r="P175" s="879">
        <f t="shared" si="26"/>
        <v>0</v>
      </c>
    </row>
    <row r="176" spans="2:16">
      <c r="B176" s="876" t="s">
        <v>834</v>
      </c>
      <c r="C176" s="879"/>
      <c r="D176" s="879"/>
      <c r="E176" s="879"/>
      <c r="F176" s="889"/>
      <c r="H176" s="879"/>
      <c r="I176" s="879"/>
      <c r="J176" s="879"/>
      <c r="K176" s="889"/>
      <c r="M176" s="879"/>
      <c r="N176" s="879"/>
      <c r="O176" s="879"/>
      <c r="P176" s="879">
        <f t="shared" si="26"/>
        <v>0</v>
      </c>
    </row>
    <row r="177" spans="2:16">
      <c r="B177" s="876" t="s">
        <v>835</v>
      </c>
      <c r="C177" s="879"/>
      <c r="D177" s="879"/>
      <c r="E177" s="879"/>
      <c r="F177" s="889">
        <f>$F$175/11*12</f>
        <v>-2013.8760333333489</v>
      </c>
      <c r="H177" s="879"/>
      <c r="I177" s="879"/>
      <c r="J177" s="879"/>
      <c r="K177" s="889"/>
      <c r="M177" s="879"/>
      <c r="N177" s="879"/>
      <c r="O177" s="879"/>
      <c r="P177" s="879">
        <f t="shared" si="26"/>
        <v>0</v>
      </c>
    </row>
    <row r="178" spans="2:16">
      <c r="B178" s="876" t="s">
        <v>836</v>
      </c>
      <c r="C178" s="879"/>
      <c r="D178" s="879"/>
      <c r="E178" s="879"/>
      <c r="F178" s="889">
        <f>$F$175/11*12</f>
        <v>-2013.8760333333489</v>
      </c>
      <c r="H178" s="879"/>
      <c r="I178" s="879"/>
      <c r="J178" s="879"/>
      <c r="K178" s="889"/>
      <c r="M178" s="879"/>
      <c r="N178" s="879"/>
      <c r="O178" s="879"/>
      <c r="P178" s="879">
        <f t="shared" si="26"/>
        <v>0</v>
      </c>
    </row>
    <row r="179" spans="2:16">
      <c r="B179" s="876" t="s">
        <v>837</v>
      </c>
      <c r="C179" s="879"/>
      <c r="D179" s="879"/>
      <c r="E179" s="879"/>
      <c r="F179" s="889">
        <f>$F$175/11*12</f>
        <v>-2013.8760333333489</v>
      </c>
      <c r="H179" s="879"/>
      <c r="I179" s="879"/>
      <c r="J179" s="879"/>
      <c r="K179" s="889"/>
      <c r="M179" s="879"/>
      <c r="N179" s="879"/>
      <c r="O179" s="879"/>
      <c r="P179" s="879">
        <f t="shared" si="26"/>
        <v>0</v>
      </c>
    </row>
    <row r="180" spans="2:16">
      <c r="H180" s="879"/>
      <c r="I180" s="879"/>
      <c r="J180" s="879"/>
      <c r="K180" s="889"/>
      <c r="M180" s="879"/>
      <c r="N180" s="879"/>
      <c r="O180" s="879"/>
      <c r="P180" s="879"/>
    </row>
    <row r="181" spans="2:16">
      <c r="H181" s="882" t="s">
        <v>26</v>
      </c>
      <c r="I181" s="883"/>
      <c r="J181" s="883">
        <f>SUM(J163:J180)</f>
        <v>1960</v>
      </c>
      <c r="K181" s="890">
        <f>SUM(K163:K180)</f>
        <v>330.96899999999999</v>
      </c>
      <c r="M181" s="882" t="s">
        <v>26</v>
      </c>
      <c r="N181" s="883"/>
      <c r="O181" s="883">
        <f>SUM(O163:O180)</f>
        <v>1960</v>
      </c>
      <c r="P181" s="880">
        <f>SUM(P163:P180)</f>
        <v>119.224</v>
      </c>
    </row>
    <row r="183" spans="2:16" ht="21">
      <c r="B183" s="873" t="s">
        <v>921</v>
      </c>
    </row>
    <row r="185" spans="2:16" ht="21">
      <c r="B185" s="873" t="s">
        <v>812</v>
      </c>
      <c r="C185" s="874"/>
      <c r="E185" s="874"/>
      <c r="F185" s="874"/>
      <c r="H185" s="873" t="s">
        <v>920</v>
      </c>
    </row>
    <row r="186" spans="2:16">
      <c r="B186" s="957" t="s">
        <v>813</v>
      </c>
      <c r="C186" s="957"/>
      <c r="D186" s="957"/>
      <c r="E186" s="957"/>
      <c r="F186" s="957"/>
      <c r="H186" s="12" t="s">
        <v>814</v>
      </c>
      <c r="M186" s="12" t="s">
        <v>815</v>
      </c>
    </row>
    <row r="187" spans="2:16" ht="43.2">
      <c r="B187" s="875" t="s">
        <v>62</v>
      </c>
      <c r="C187" s="875" t="s">
        <v>816</v>
      </c>
      <c r="D187" s="875" t="s">
        <v>817</v>
      </c>
      <c r="E187" s="875" t="s">
        <v>818</v>
      </c>
      <c r="F187" s="875" t="s">
        <v>819</v>
      </c>
      <c r="H187" s="875" t="s">
        <v>820</v>
      </c>
      <c r="I187" s="875" t="s">
        <v>821</v>
      </c>
      <c r="J187" s="875" t="s">
        <v>822</v>
      </c>
      <c r="K187" s="875" t="s">
        <v>816</v>
      </c>
      <c r="M187" s="875" t="s">
        <v>820</v>
      </c>
      <c r="N187" s="875" t="s">
        <v>821</v>
      </c>
      <c r="O187" s="875" t="s">
        <v>822</v>
      </c>
      <c r="P187" s="875" t="s">
        <v>816</v>
      </c>
    </row>
    <row r="188" spans="2:16" ht="15.6">
      <c r="B188" s="875"/>
      <c r="C188" s="875" t="s">
        <v>823</v>
      </c>
      <c r="D188" s="875" t="s">
        <v>824</v>
      </c>
      <c r="E188" s="875" t="s">
        <v>825</v>
      </c>
      <c r="F188" s="875" t="s">
        <v>826</v>
      </c>
      <c r="H188" s="875"/>
      <c r="I188" s="875" t="s">
        <v>827</v>
      </c>
      <c r="J188" s="875" t="s">
        <v>828</v>
      </c>
      <c r="K188" s="875" t="s">
        <v>829</v>
      </c>
      <c r="M188" s="875"/>
      <c r="N188" s="875" t="s">
        <v>830</v>
      </c>
      <c r="O188" s="875" t="s">
        <v>831</v>
      </c>
      <c r="P188" s="875" t="s">
        <v>832</v>
      </c>
    </row>
    <row r="189" spans="2:16">
      <c r="B189" s="884">
        <v>42736</v>
      </c>
      <c r="C189" s="877">
        <f>K207</f>
        <v>300.45800000000003</v>
      </c>
      <c r="D189" s="878"/>
      <c r="E189" s="885">
        <v>0.91604789959891408</v>
      </c>
      <c r="F189" s="879"/>
      <c r="H189" s="879" t="s">
        <v>879</v>
      </c>
      <c r="I189" s="889">
        <v>7.2999999999999995E-2</v>
      </c>
      <c r="J189" s="879"/>
      <c r="K189" s="889">
        <f>I189*J189</f>
        <v>0</v>
      </c>
      <c r="M189" s="879" t="s">
        <v>909</v>
      </c>
      <c r="N189" s="879">
        <v>3.5310000000000001E-2</v>
      </c>
      <c r="O189" s="879">
        <v>878</v>
      </c>
      <c r="P189" s="879">
        <f>N189*O189</f>
        <v>31.002180000000003</v>
      </c>
    </row>
    <row r="190" spans="2:16">
      <c r="B190" s="884">
        <v>42767</v>
      </c>
      <c r="C190" s="880">
        <f>P207</f>
        <v>118.37341000000001</v>
      </c>
      <c r="D190" s="881">
        <f>C190-$C$189</f>
        <v>-182.08459000000002</v>
      </c>
      <c r="E190" s="885">
        <v>0.91604789959891408</v>
      </c>
      <c r="F190" s="891">
        <f>D190*E190</f>
        <v>-166.79820621882945</v>
      </c>
      <c r="H190" s="879" t="s">
        <v>842</v>
      </c>
      <c r="I190" s="889">
        <v>9.6000000000000002E-2</v>
      </c>
      <c r="J190" s="879">
        <v>594</v>
      </c>
      <c r="K190" s="889">
        <f t="shared" ref="K190" si="31">I190*J190</f>
        <v>57.024000000000001</v>
      </c>
      <c r="M190" s="879" t="s">
        <v>897</v>
      </c>
      <c r="N190" s="879">
        <v>4.9100000000000005E-2</v>
      </c>
      <c r="O190" s="879">
        <v>527</v>
      </c>
      <c r="P190" s="879">
        <f t="shared" ref="P190:P205" si="32">N190*O190</f>
        <v>25.875700000000002</v>
      </c>
    </row>
    <row r="191" spans="2:16">
      <c r="B191" s="884">
        <v>42795</v>
      </c>
      <c r="C191" s="887">
        <f>C190</f>
        <v>118.37341000000001</v>
      </c>
      <c r="D191" s="881">
        <f t="shared" ref="D191:D200" si="33">C191-$C$189</f>
        <v>-182.08459000000002</v>
      </c>
      <c r="E191" s="885">
        <v>0.91604789959891408</v>
      </c>
      <c r="F191" s="891">
        <f t="shared" ref="F191:F200" si="34">D191*E191</f>
        <v>-166.79820621882945</v>
      </c>
      <c r="H191" s="879" t="s">
        <v>838</v>
      </c>
      <c r="I191" s="889">
        <v>0.13200000000000001</v>
      </c>
      <c r="J191" s="879">
        <v>329</v>
      </c>
      <c r="K191" s="889">
        <f>I191*J191</f>
        <v>43.428000000000004</v>
      </c>
      <c r="M191" s="879" t="s">
        <v>855</v>
      </c>
      <c r="N191" s="879">
        <v>0.14334</v>
      </c>
      <c r="O191" s="879">
        <v>372</v>
      </c>
      <c r="P191" s="879">
        <f t="shared" si="32"/>
        <v>53.322479999999999</v>
      </c>
    </row>
    <row r="192" spans="2:16">
      <c r="B192" s="884">
        <v>42826</v>
      </c>
      <c r="C192" s="887">
        <f t="shared" ref="C192:C200" si="35">C191</f>
        <v>118.37341000000001</v>
      </c>
      <c r="D192" s="881">
        <f t="shared" si="33"/>
        <v>-182.08459000000002</v>
      </c>
      <c r="E192" s="885">
        <v>0.91604789959891408</v>
      </c>
      <c r="F192" s="891">
        <f t="shared" si="34"/>
        <v>-166.79820621882945</v>
      </c>
      <c r="H192" s="879" t="s">
        <v>839</v>
      </c>
      <c r="I192" s="889">
        <v>0.186</v>
      </c>
      <c r="J192" s="879">
        <v>766</v>
      </c>
      <c r="K192" s="889">
        <f>I192*J192</f>
        <v>142.476</v>
      </c>
      <c r="M192" s="879" t="s">
        <v>915</v>
      </c>
      <c r="N192" s="879">
        <v>0.10333000000000001</v>
      </c>
      <c r="O192" s="879">
        <v>45</v>
      </c>
      <c r="P192" s="879">
        <f t="shared" si="32"/>
        <v>4.6498499999999998</v>
      </c>
    </row>
    <row r="193" spans="2:16">
      <c r="B193" s="884">
        <v>42856</v>
      </c>
      <c r="C193" s="887">
        <f t="shared" si="35"/>
        <v>118.37341000000001</v>
      </c>
      <c r="D193" s="881">
        <f t="shared" si="33"/>
        <v>-182.08459000000002</v>
      </c>
      <c r="E193" s="885">
        <v>0.91604789959891408</v>
      </c>
      <c r="F193" s="891">
        <f t="shared" si="34"/>
        <v>-166.79820621882945</v>
      </c>
      <c r="H193" s="879" t="s">
        <v>880</v>
      </c>
      <c r="I193" s="889">
        <v>0.24099999999999999</v>
      </c>
      <c r="J193" s="879"/>
      <c r="K193" s="889">
        <f>I193*J193</f>
        <v>0</v>
      </c>
      <c r="M193" s="879" t="s">
        <v>876</v>
      </c>
      <c r="N193" s="879">
        <v>7.3400000000000007E-2</v>
      </c>
      <c r="O193" s="879">
        <v>48</v>
      </c>
      <c r="P193" s="879">
        <f t="shared" si="32"/>
        <v>3.5232000000000001</v>
      </c>
    </row>
    <row r="194" spans="2:16">
      <c r="B194" s="884">
        <v>42887</v>
      </c>
      <c r="C194" s="887">
        <f t="shared" si="35"/>
        <v>118.37341000000001</v>
      </c>
      <c r="D194" s="881">
        <f t="shared" si="33"/>
        <v>-182.08459000000002</v>
      </c>
      <c r="E194" s="885">
        <v>0.91604789959891408</v>
      </c>
      <c r="F194" s="891">
        <f t="shared" si="34"/>
        <v>-166.79820621882945</v>
      </c>
      <c r="H194" s="879" t="s">
        <v>840</v>
      </c>
      <c r="I194" s="889">
        <v>0.3</v>
      </c>
      <c r="J194" s="879">
        <v>162</v>
      </c>
      <c r="K194" s="889">
        <f t="shared" ref="K194:K199" si="36">I194*J194</f>
        <v>48.6</v>
      </c>
      <c r="M194" s="879"/>
      <c r="N194" s="879"/>
      <c r="O194" s="879"/>
      <c r="P194" s="879">
        <f t="shared" si="32"/>
        <v>0</v>
      </c>
    </row>
    <row r="195" spans="2:16">
      <c r="B195" s="884">
        <v>42917</v>
      </c>
      <c r="C195" s="887">
        <f t="shared" si="35"/>
        <v>118.37341000000001</v>
      </c>
      <c r="D195" s="881">
        <f t="shared" si="33"/>
        <v>-182.08459000000002</v>
      </c>
      <c r="E195" s="885">
        <v>0.91604789959891408</v>
      </c>
      <c r="F195" s="891">
        <f t="shared" si="34"/>
        <v>-166.79820621882945</v>
      </c>
      <c r="H195" s="879" t="s">
        <v>841</v>
      </c>
      <c r="I195" s="889">
        <v>0.47</v>
      </c>
      <c r="J195" s="879">
        <v>19</v>
      </c>
      <c r="K195" s="889">
        <f t="shared" si="36"/>
        <v>8.93</v>
      </c>
      <c r="M195" s="879"/>
      <c r="N195" s="879"/>
      <c r="O195" s="879"/>
      <c r="P195" s="879">
        <f t="shared" si="32"/>
        <v>0</v>
      </c>
    </row>
    <row r="196" spans="2:16">
      <c r="B196" s="884">
        <v>42948</v>
      </c>
      <c r="C196" s="887">
        <f t="shared" si="35"/>
        <v>118.37341000000001</v>
      </c>
      <c r="D196" s="881">
        <f t="shared" si="33"/>
        <v>-182.08459000000002</v>
      </c>
      <c r="E196" s="885">
        <v>0.91604789959891408</v>
      </c>
      <c r="F196" s="891">
        <f t="shared" si="34"/>
        <v>-166.79820621882945</v>
      </c>
      <c r="H196" s="879" t="s">
        <v>881</v>
      </c>
      <c r="I196" s="889">
        <v>0.158</v>
      </c>
      <c r="J196" s="879"/>
      <c r="K196" s="889">
        <f t="shared" si="36"/>
        <v>0</v>
      </c>
      <c r="M196" s="879"/>
      <c r="N196" s="879"/>
      <c r="O196" s="879"/>
      <c r="P196" s="879">
        <f t="shared" si="32"/>
        <v>0</v>
      </c>
    </row>
    <row r="197" spans="2:16">
      <c r="B197" s="884">
        <v>42979</v>
      </c>
      <c r="C197" s="887">
        <f t="shared" si="35"/>
        <v>118.37341000000001</v>
      </c>
      <c r="D197" s="881">
        <f t="shared" si="33"/>
        <v>-182.08459000000002</v>
      </c>
      <c r="E197" s="885">
        <v>0.91604789959891408</v>
      </c>
      <c r="F197" s="891">
        <f t="shared" si="34"/>
        <v>-166.79820621882945</v>
      </c>
      <c r="H197" s="879" t="s">
        <v>882</v>
      </c>
      <c r="I197" s="889">
        <v>0.20200000000000001</v>
      </c>
      <c r="J197" s="879"/>
      <c r="K197" s="889">
        <f t="shared" si="36"/>
        <v>0</v>
      </c>
      <c r="M197" s="879"/>
      <c r="N197" s="879"/>
      <c r="O197" s="879"/>
      <c r="P197" s="879">
        <f t="shared" si="32"/>
        <v>0</v>
      </c>
    </row>
    <row r="198" spans="2:16">
      <c r="B198" s="884">
        <v>43009</v>
      </c>
      <c r="C198" s="887">
        <f t="shared" si="35"/>
        <v>118.37341000000001</v>
      </c>
      <c r="D198" s="881">
        <f t="shared" si="33"/>
        <v>-182.08459000000002</v>
      </c>
      <c r="E198" s="885">
        <v>0.91604789959891408</v>
      </c>
      <c r="F198" s="891">
        <f t="shared" si="34"/>
        <v>-166.79820621882945</v>
      </c>
      <c r="H198" s="879" t="s">
        <v>883</v>
      </c>
      <c r="I198" s="889">
        <v>0.25</v>
      </c>
      <c r="J198" s="879"/>
      <c r="K198" s="889">
        <f t="shared" si="36"/>
        <v>0</v>
      </c>
      <c r="M198" s="879"/>
      <c r="N198" s="879"/>
      <c r="O198" s="879"/>
      <c r="P198" s="879">
        <f t="shared" si="32"/>
        <v>0</v>
      </c>
    </row>
    <row r="199" spans="2:16">
      <c r="B199" s="884">
        <v>43040</v>
      </c>
      <c r="C199" s="887">
        <f t="shared" si="35"/>
        <v>118.37341000000001</v>
      </c>
      <c r="D199" s="881">
        <f t="shared" si="33"/>
        <v>-182.08459000000002</v>
      </c>
      <c r="E199" s="885">
        <v>0.91604789959891408</v>
      </c>
      <c r="F199" s="891">
        <f t="shared" si="34"/>
        <v>-166.79820621882945</v>
      </c>
      <c r="H199" s="879" t="s">
        <v>884</v>
      </c>
      <c r="I199" s="889">
        <v>0.4</v>
      </c>
      <c r="J199" s="879"/>
      <c r="K199" s="889">
        <f t="shared" si="36"/>
        <v>0</v>
      </c>
      <c r="M199" s="879"/>
      <c r="N199" s="879"/>
      <c r="O199" s="879"/>
      <c r="P199" s="879">
        <f t="shared" si="32"/>
        <v>0</v>
      </c>
    </row>
    <row r="200" spans="2:16">
      <c r="B200" s="884">
        <v>43070</v>
      </c>
      <c r="C200" s="887">
        <f t="shared" si="35"/>
        <v>118.37341000000001</v>
      </c>
      <c r="D200" s="881">
        <f t="shared" si="33"/>
        <v>-182.08459000000002</v>
      </c>
      <c r="E200" s="885">
        <v>0.91604789959891408</v>
      </c>
      <c r="F200" s="891">
        <f t="shared" si="34"/>
        <v>-166.79820621882945</v>
      </c>
      <c r="H200" s="879"/>
      <c r="I200" s="879"/>
      <c r="J200" s="879"/>
      <c r="K200" s="889"/>
      <c r="M200" s="879"/>
      <c r="N200" s="879"/>
      <c r="O200" s="879"/>
      <c r="P200" s="879">
        <f t="shared" si="32"/>
        <v>0</v>
      </c>
    </row>
    <row r="201" spans="2:16">
      <c r="B201" s="882" t="s">
        <v>26</v>
      </c>
      <c r="C201" s="888"/>
      <c r="D201" s="886"/>
      <c r="E201" s="883"/>
      <c r="F201" s="892">
        <f>SUM(F190:F200)</f>
        <v>-1834.7802684071237</v>
      </c>
      <c r="H201" s="879"/>
      <c r="I201" s="879"/>
      <c r="J201" s="879"/>
      <c r="K201" s="889"/>
      <c r="M201" s="879"/>
      <c r="N201" s="879"/>
      <c r="O201" s="879"/>
      <c r="P201" s="879">
        <f t="shared" si="32"/>
        <v>0</v>
      </c>
    </row>
    <row r="202" spans="2:16">
      <c r="B202" s="876" t="s">
        <v>834</v>
      </c>
      <c r="C202" s="879"/>
      <c r="D202" s="879"/>
      <c r="E202" s="879"/>
      <c r="F202" s="889"/>
      <c r="H202" s="879"/>
      <c r="I202" s="879"/>
      <c r="J202" s="879"/>
      <c r="K202" s="889"/>
      <c r="M202" s="879"/>
      <c r="N202" s="879"/>
      <c r="O202" s="879"/>
      <c r="P202" s="879">
        <f t="shared" si="32"/>
        <v>0</v>
      </c>
    </row>
    <row r="203" spans="2:16">
      <c r="B203" s="876" t="s">
        <v>835</v>
      </c>
      <c r="C203" s="879"/>
      <c r="D203" s="879"/>
      <c r="E203" s="879"/>
      <c r="F203" s="889">
        <f>$F$201/11*12</f>
        <v>-2001.578474625953</v>
      </c>
      <c r="H203" s="879"/>
      <c r="I203" s="879"/>
      <c r="J203" s="879"/>
      <c r="K203" s="889"/>
      <c r="M203" s="879"/>
      <c r="N203" s="879"/>
      <c r="O203" s="879"/>
      <c r="P203" s="879">
        <f t="shared" si="32"/>
        <v>0</v>
      </c>
    </row>
    <row r="204" spans="2:16">
      <c r="B204" s="876" t="s">
        <v>836</v>
      </c>
      <c r="C204" s="879"/>
      <c r="D204" s="879"/>
      <c r="E204" s="879"/>
      <c r="F204" s="889">
        <f>$F$201/11*12</f>
        <v>-2001.578474625953</v>
      </c>
      <c r="H204" s="879"/>
      <c r="I204" s="879"/>
      <c r="J204" s="879"/>
      <c r="K204" s="889"/>
      <c r="M204" s="879"/>
      <c r="N204" s="879"/>
      <c r="O204" s="879"/>
      <c r="P204" s="879">
        <f t="shared" si="32"/>
        <v>0</v>
      </c>
    </row>
    <row r="205" spans="2:16">
      <c r="B205" s="876" t="s">
        <v>837</v>
      </c>
      <c r="C205" s="879"/>
      <c r="D205" s="879"/>
      <c r="E205" s="879"/>
      <c r="F205" s="889">
        <f>$F$201/11*12</f>
        <v>-2001.578474625953</v>
      </c>
      <c r="H205" s="879"/>
      <c r="I205" s="879"/>
      <c r="J205" s="879"/>
      <c r="K205" s="889"/>
      <c r="M205" s="879"/>
      <c r="N205" s="879"/>
      <c r="O205" s="879"/>
      <c r="P205" s="879">
        <f t="shared" si="32"/>
        <v>0</v>
      </c>
    </row>
    <row r="206" spans="2:16">
      <c r="H206" s="879"/>
      <c r="I206" s="879"/>
      <c r="J206" s="879"/>
      <c r="K206" s="889"/>
      <c r="M206" s="879"/>
      <c r="N206" s="879"/>
      <c r="O206" s="879"/>
      <c r="P206" s="879"/>
    </row>
    <row r="207" spans="2:16">
      <c r="H207" s="882" t="s">
        <v>26</v>
      </c>
      <c r="I207" s="883"/>
      <c r="J207" s="883">
        <f>SUM(J189:J206)</f>
        <v>1870</v>
      </c>
      <c r="K207" s="890">
        <f>SUM(K189:K206)</f>
        <v>300.45800000000003</v>
      </c>
      <c r="M207" s="882" t="s">
        <v>26</v>
      </c>
      <c r="N207" s="883"/>
      <c r="O207" s="883">
        <f>SUM(O189:O206)</f>
        <v>1870</v>
      </c>
      <c r="P207" s="880">
        <f>SUM(P189:P206)</f>
        <v>118.37341000000001</v>
      </c>
    </row>
  </sheetData>
  <mergeCells count="7">
    <mergeCell ref="B160:F160"/>
    <mergeCell ref="B186:F186"/>
    <mergeCell ref="B100:F100"/>
    <mergeCell ref="B18:U18"/>
    <mergeCell ref="B24:F24"/>
    <mergeCell ref="B73:F73"/>
    <mergeCell ref="B129:F12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E44545ECA6CE45B61632A28E1FD8BD" ma:contentTypeVersion="2" ma:contentTypeDescription="Create a new document." ma:contentTypeScope="" ma:versionID="d62d802f2ff0fa6c086605e3e0d5e124">
  <xsd:schema xmlns:xsd="http://www.w3.org/2001/XMLSchema" xmlns:xs="http://www.w3.org/2001/XMLSchema" xmlns:p="http://schemas.microsoft.com/office/2006/metadata/properties" xmlns:ns2="612e369a-65a7-49d3-aac8-0ff92841d23e" targetNamespace="http://schemas.microsoft.com/office/2006/metadata/properties" ma:root="true" ma:fieldsID="0ed5acc6c97573620902ba2a34de9c87" ns2:_="">
    <xsd:import namespace="612e369a-65a7-49d3-aac8-0ff92841d23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2e369a-65a7-49d3-aac8-0ff92841d2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9E400F-7E62-4171-8F2E-C68B3CF85768}">
  <ds:schemaRefs>
    <ds:schemaRef ds:uri="http://schemas.microsoft.com/office/2006/metadata/properties"/>
    <ds:schemaRef ds:uri="http://purl.org/dc/terms/"/>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612e369a-65a7-49d3-aac8-0ff92841d23e"/>
    <ds:schemaRef ds:uri="http://purl.org/dc/dcmitype/"/>
  </ds:schemaRefs>
</ds:datastoreItem>
</file>

<file path=customXml/itemProps2.xml><?xml version="1.0" encoding="utf-8"?>
<ds:datastoreItem xmlns:ds="http://schemas.openxmlformats.org/officeDocument/2006/customXml" ds:itemID="{B1968254-7BA0-4BC4-BA54-08CA0021FB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2e369a-65a7-49d3-aac8-0ff92841d2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BD9C7E-620C-40A5-8F57-3B806409DE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28</vt:i4>
      </vt:variant>
    </vt:vector>
  </HeadingPairs>
  <TitlesOfParts>
    <vt:vector size="48" baseType="lpstr">
      <vt:lpstr>Contents Navigator</vt:lpstr>
      <vt:lpstr>LRAMVA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Data</vt:lpstr>
      <vt:lpstr>7-a.  2011</vt:lpstr>
      <vt:lpstr>7-b.  2012</vt:lpstr>
      <vt:lpstr>7-c.  2013</vt:lpstr>
      <vt:lpstr>7-d.  2014</vt:lpstr>
      <vt:lpstr>7-e.  2015</vt:lpstr>
      <vt:lpstr>7-f.  2016</vt:lpstr>
      <vt:lpstr>7-g.  2017</vt:lpstr>
      <vt:lpstr>8.  Streetlighting</vt:lpstr>
      <vt:lpstr>'1.  LRAMVA Summary'!Print_Area</vt:lpstr>
      <vt:lpstr>'1-a.  Summary of Changes'!Print_Area</vt:lpstr>
      <vt:lpstr>'2. LRAMVA Threshold'!Print_Area</vt:lpstr>
      <vt:lpstr>'3.  Distribution Rates'!Print_Area</vt:lpstr>
      <vt:lpstr>'5.  2015-2020 LRAM'!Print_Area</vt:lpstr>
      <vt:lpstr>'6.  Carrying Charges'!Print_Area</vt:lpstr>
      <vt:lpstr>'7. Persistence Data'!Print_Area</vt:lpstr>
      <vt:lpstr>'7-a.  2011'!Print_Area</vt:lpstr>
      <vt:lpstr>'7-b.  2012'!Print_Area</vt:lpstr>
      <vt:lpstr>'7-c.  2013'!Print_Area</vt:lpstr>
      <vt:lpstr>'7-d.  2014'!Print_Area</vt:lpstr>
      <vt:lpstr>'7-e.  2015'!Print_Area</vt:lpstr>
      <vt:lpstr>'Contents Navigator'!Print_Area</vt:lpstr>
      <vt:lpstr>'LRAMVA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OEB Staff</dc:creator>
  <cp:lastModifiedBy>Judy But</cp:lastModifiedBy>
  <cp:lastPrinted>2019-08-16T18:26:34Z</cp:lastPrinted>
  <dcterms:created xsi:type="dcterms:W3CDTF">2012-03-05T18:56:04Z</dcterms:created>
  <dcterms:modified xsi:type="dcterms:W3CDTF">2019-08-21T15:29:50Z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0x0101004FE44545ECA6CE45B61632A28E1FD8BD</vt:lpwstr>
  </property>
</Properties>
</file>