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2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2018\"/>
    </mc:Choice>
  </mc:AlternateContent>
  <xr:revisionPtr revIDLastSave="0" documentId="13_ncr:1_{86F0202B-D85D-423F-994B-A36E202E6899}" xr6:coauthVersionLast="45" xr6:coauthVersionMax="45" xr10:uidLastSave="{00000000-0000-0000-0000-000000000000}"/>
  <bookViews>
    <workbookView xWindow="4950" yWindow="1290" windowWidth="21600" windowHeight="11505" xr2:uid="{270A98C6-01B0-4C42-AAEC-20810BFC5B61}"/>
  </bookViews>
  <sheets>
    <sheet name="Reconciliation" sheetId="3" r:id="rId1"/>
    <sheet name="Adjusted EB-2019-0049 App 2-FB" sheetId="1" r:id="rId2"/>
    <sheet name="EB-2013-0147 App 2-FB" sheetId="4" r:id="rId3"/>
  </sheets>
  <externalReferences>
    <externalReference r:id="rId4"/>
    <externalReference r:id="rId5"/>
  </externalReferences>
  <definedNames>
    <definedName name="BridgeYear">'[1]LDC Info'!$E$26</definedName>
    <definedName name="EBNUMBER">'[2]LDC Info'!$E$16</definedName>
    <definedName name="_xlnm.Print_Area" localSheetId="1">'Adjusted EB-2019-0049 App 2-FB'!$A$1:$AC$119</definedName>
    <definedName name="_xlnm.Print_Area" localSheetId="2">'EB-2013-0147 App 2-FB'!$A$1:$R$125</definedName>
    <definedName name="_xlnm.Print_Area" localSheetId="0">Reconciliation!$A$4:$M$12</definedName>
    <definedName name="TestYear">'[1]LDC Info'!$E$24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V38" i="1" l="1"/>
  <c r="P23" i="4"/>
  <c r="R23" i="4" s="1"/>
  <c r="R37" i="4" s="1"/>
  <c r="M23" i="4"/>
  <c r="O23" i="4" s="1"/>
  <c r="J23" i="4"/>
  <c r="L23" i="4" s="1"/>
  <c r="G23" i="4"/>
  <c r="I23" i="4" s="1"/>
  <c r="I37" i="4" s="1"/>
  <c r="D23" i="4"/>
  <c r="F23" i="4" s="1"/>
  <c r="F24" i="4" s="1"/>
  <c r="P22" i="4"/>
  <c r="Q22" i="4" s="1"/>
  <c r="M22" i="4"/>
  <c r="N22" i="4" s="1"/>
  <c r="J22" i="4"/>
  <c r="K22" i="4" s="1"/>
  <c r="H22" i="4"/>
  <c r="G22" i="4"/>
  <c r="D22" i="4"/>
  <c r="E22" i="4" s="1"/>
  <c r="R21" i="4"/>
  <c r="Q21" i="4"/>
  <c r="O21" i="4"/>
  <c r="N21" i="4"/>
  <c r="L21" i="4"/>
  <c r="K21" i="4"/>
  <c r="I21" i="4"/>
  <c r="H21" i="4"/>
  <c r="F21" i="4"/>
  <c r="E21" i="4"/>
  <c r="G1" i="4"/>
  <c r="H23" i="4" l="1"/>
  <c r="H24" i="4" s="1"/>
  <c r="H25" i="4" s="1"/>
  <c r="E23" i="4"/>
  <c r="E37" i="4" s="1"/>
  <c r="Q23" i="4"/>
  <c r="Q37" i="4" s="1"/>
  <c r="L24" i="4"/>
  <c r="L25" i="4" s="1"/>
  <c r="L37" i="4"/>
  <c r="O37" i="4"/>
  <c r="O24" i="4"/>
  <c r="O25" i="4" s="1"/>
  <c r="F25" i="4"/>
  <c r="R25" i="4"/>
  <c r="N23" i="4"/>
  <c r="N37" i="4" s="1"/>
  <c r="I24" i="4"/>
  <c r="I25" i="4" s="1"/>
  <c r="K23" i="4"/>
  <c r="K24" i="4" s="1"/>
  <c r="K25" i="4" s="1"/>
  <c r="F37" i="4"/>
  <c r="R24" i="4"/>
  <c r="H37" i="4" l="1"/>
  <c r="K37" i="4"/>
  <c r="Q24" i="4"/>
  <c r="Q25" i="4" s="1"/>
  <c r="Q28" i="4" s="1"/>
  <c r="Q32" i="4" s="1"/>
  <c r="E24" i="4"/>
  <c r="E25" i="4" s="1"/>
  <c r="E29" i="4" s="1"/>
  <c r="E33" i="4" s="1"/>
  <c r="H30" i="4"/>
  <c r="H34" i="4" s="1"/>
  <c r="H29" i="4"/>
  <c r="H33" i="4" s="1"/>
  <c r="H28" i="4"/>
  <c r="H32" i="4" s="1"/>
  <c r="K29" i="4"/>
  <c r="K33" i="4" s="1"/>
  <c r="K30" i="4"/>
  <c r="K34" i="4" s="1"/>
  <c r="K28" i="4"/>
  <c r="K32" i="4" s="1"/>
  <c r="Q29" i="4"/>
  <c r="Q33" i="4" s="1"/>
  <c r="Q30" i="4"/>
  <c r="Q34" i="4" s="1"/>
  <c r="N24" i="4"/>
  <c r="N25" i="4" s="1"/>
  <c r="R30" i="4"/>
  <c r="R34" i="4" s="1"/>
  <c r="R28" i="4"/>
  <c r="R32" i="4" s="1"/>
  <c r="R29" i="4"/>
  <c r="R33" i="4" s="1"/>
  <c r="D38" i="4"/>
  <c r="L30" i="4"/>
  <c r="L34" i="4" s="1"/>
  <c r="L29" i="4"/>
  <c r="L33" i="4" s="1"/>
  <c r="L28" i="4"/>
  <c r="L32" i="4" s="1"/>
  <c r="L35" i="4" s="1"/>
  <c r="O29" i="4"/>
  <c r="O33" i="4" s="1"/>
  <c r="O30" i="4"/>
  <c r="O34" i="4" s="1"/>
  <c r="O28" i="4"/>
  <c r="O32" i="4" s="1"/>
  <c r="I29" i="4"/>
  <c r="I33" i="4" s="1"/>
  <c r="I30" i="4"/>
  <c r="I34" i="4" s="1"/>
  <c r="I28" i="4"/>
  <c r="I32" i="4" s="1"/>
  <c r="F30" i="4"/>
  <c r="F34" i="4" s="1"/>
  <c r="F28" i="4"/>
  <c r="F32" i="4" s="1"/>
  <c r="F29" i="4"/>
  <c r="F33" i="4" s="1"/>
  <c r="AG16" i="1"/>
  <c r="AH16" i="1" s="1"/>
  <c r="AG15" i="1"/>
  <c r="AH15" i="1" s="1"/>
  <c r="AD16" i="1"/>
  <c r="AF16" i="1" s="1"/>
  <c r="AF17" i="1" s="1"/>
  <c r="AD15" i="1"/>
  <c r="AE15" i="1" s="1"/>
  <c r="N91" i="1"/>
  <c r="N108" i="1" s="1"/>
  <c r="C31" i="1"/>
  <c r="E28" i="4" l="1"/>
  <c r="E32" i="4" s="1"/>
  <c r="F35" i="4"/>
  <c r="O35" i="4"/>
  <c r="H35" i="4"/>
  <c r="E30" i="4"/>
  <c r="E34" i="4" s="1"/>
  <c r="AH17" i="1"/>
  <c r="E35" i="4"/>
  <c r="R35" i="4"/>
  <c r="N30" i="4"/>
  <c r="N34" i="4" s="1"/>
  <c r="N29" i="4"/>
  <c r="N33" i="4" s="1"/>
  <c r="N28" i="4"/>
  <c r="N32" i="4" s="1"/>
  <c r="N35" i="4" s="1"/>
  <c r="K35" i="4"/>
  <c r="F38" i="4"/>
  <c r="E38" i="4"/>
  <c r="F59" i="4"/>
  <c r="F63" i="4" s="1"/>
  <c r="F66" i="4" s="1"/>
  <c r="F39" i="4" s="1"/>
  <c r="I35" i="4"/>
  <c r="E59" i="4"/>
  <c r="E63" i="4" s="1"/>
  <c r="E66" i="4" s="1"/>
  <c r="E39" i="4" s="1"/>
  <c r="Q35" i="4"/>
  <c r="D31" i="1"/>
  <c r="E31" i="1"/>
  <c r="AF30" i="1"/>
  <c r="AH30" i="1"/>
  <c r="AI16" i="1"/>
  <c r="AI17" i="1" s="1"/>
  <c r="AE16" i="1"/>
  <c r="AE17" i="1" s="1"/>
  <c r="O91" i="1"/>
  <c r="M91" i="1"/>
  <c r="AE30" i="1" l="1"/>
  <c r="G38" i="4"/>
  <c r="F41" i="4"/>
  <c r="F44" i="4" s="1"/>
  <c r="F46" i="4" s="1"/>
  <c r="E41" i="4"/>
  <c r="AI30" i="1"/>
  <c r="M108" i="1"/>
  <c r="L91" i="1"/>
  <c r="O108" i="1"/>
  <c r="P91" i="1"/>
  <c r="I38" i="4" l="1"/>
  <c r="H38" i="4"/>
  <c r="Q91" i="1"/>
  <c r="P108" i="1"/>
  <c r="L108" i="1"/>
  <c r="K91" i="1"/>
  <c r="H59" i="4" l="1"/>
  <c r="H63" i="4" s="1"/>
  <c r="H66" i="4" s="1"/>
  <c r="H39" i="4" s="1"/>
  <c r="H41" i="4" s="1"/>
  <c r="J38" i="4"/>
  <c r="I59" i="4"/>
  <c r="I63" i="4" s="1"/>
  <c r="I66" i="4" s="1"/>
  <c r="I39" i="4" s="1"/>
  <c r="I41" i="4"/>
  <c r="I44" i="4" s="1"/>
  <c r="I46" i="4" s="1"/>
  <c r="R91" i="1"/>
  <c r="R108" i="1" s="1"/>
  <c r="Q108" i="1"/>
  <c r="K108" i="1"/>
  <c r="J91" i="1"/>
  <c r="L38" i="4" l="1"/>
  <c r="K38" i="4"/>
  <c r="J108" i="1"/>
  <c r="I91" i="1"/>
  <c r="M38" i="4" l="1"/>
  <c r="K59" i="4"/>
  <c r="K63" i="4" s="1"/>
  <c r="K66" i="4" s="1"/>
  <c r="K39" i="4" s="1"/>
  <c r="K41" i="4" s="1"/>
  <c r="L59" i="4"/>
  <c r="L63" i="4" s="1"/>
  <c r="L66" i="4" s="1"/>
  <c r="L39" i="4" s="1"/>
  <c r="L41" i="4"/>
  <c r="L44" i="4" s="1"/>
  <c r="L46" i="4" s="1"/>
  <c r="I108" i="1"/>
  <c r="H91" i="1"/>
  <c r="H108" i="1" s="1"/>
  <c r="N38" i="4" l="1"/>
  <c r="O38" i="4"/>
  <c r="N62" i="1"/>
  <c r="E50" i="1"/>
  <c r="AA16" i="1"/>
  <c r="AB16" i="1" s="1"/>
  <c r="X16" i="1"/>
  <c r="Z16" i="1" s="1"/>
  <c r="Z17" i="1" s="1"/>
  <c r="V16" i="1"/>
  <c r="R16" i="1"/>
  <c r="S16" i="1" s="1"/>
  <c r="O16" i="1"/>
  <c r="Q16" i="1" s="1"/>
  <c r="Q30" i="1" s="1"/>
  <c r="L16" i="1"/>
  <c r="N16" i="1" s="1"/>
  <c r="N30" i="1" s="1"/>
  <c r="I16" i="1"/>
  <c r="J16" i="1" s="1"/>
  <c r="F16" i="1"/>
  <c r="G16" i="1" s="1"/>
  <c r="E16" i="1"/>
  <c r="D16" i="1"/>
  <c r="AA15" i="1"/>
  <c r="AB15" i="1" s="1"/>
  <c r="X15" i="1"/>
  <c r="Y15" i="1" s="1"/>
  <c r="U15" i="1"/>
  <c r="V15" i="1" s="1"/>
  <c r="R15" i="1"/>
  <c r="S15" i="1" s="1"/>
  <c r="O15" i="1"/>
  <c r="P15" i="1" s="1"/>
  <c r="L15" i="1"/>
  <c r="M15" i="1" s="1"/>
  <c r="I15" i="1"/>
  <c r="J15" i="1" s="1"/>
  <c r="F15" i="1"/>
  <c r="G15" i="1" s="1"/>
  <c r="C15" i="1"/>
  <c r="D15" i="1" s="1"/>
  <c r="E14" i="1"/>
  <c r="D14" i="1"/>
  <c r="X11" i="1"/>
  <c r="Y46" i="1" s="1"/>
  <c r="U11" i="1"/>
  <c r="V46" i="1" s="1"/>
  <c r="R11" i="1"/>
  <c r="S46" i="1" s="1"/>
  <c r="G30" i="1" l="1"/>
  <c r="V17" i="1"/>
  <c r="N59" i="4"/>
  <c r="N63" i="4" s="1"/>
  <c r="N66" i="4" s="1"/>
  <c r="N39" i="4" s="1"/>
  <c r="N41" i="4" s="1"/>
  <c r="P38" i="4"/>
  <c r="O59" i="4"/>
  <c r="O63" i="4" s="1"/>
  <c r="O66" i="4" s="1"/>
  <c r="O39" i="4" s="1"/>
  <c r="O41" i="4" s="1"/>
  <c r="O44" i="4" s="1"/>
  <c r="O46" i="4" s="1"/>
  <c r="AB17" i="1"/>
  <c r="Z30" i="1"/>
  <c r="AB30" i="1"/>
  <c r="V30" i="1"/>
  <c r="J17" i="1"/>
  <c r="J30" i="1"/>
  <c r="S30" i="1"/>
  <c r="H16" i="1"/>
  <c r="H30" i="1" s="1"/>
  <c r="D50" i="1"/>
  <c r="E30" i="1"/>
  <c r="E17" i="1"/>
  <c r="E18" i="1" s="1"/>
  <c r="D17" i="1"/>
  <c r="D18" i="1" s="1"/>
  <c r="K16" i="1"/>
  <c r="K30" i="1" s="1"/>
  <c r="O11" i="1"/>
  <c r="P46" i="1" s="1"/>
  <c r="T16" i="1"/>
  <c r="T30" i="1" s="1"/>
  <c r="AC16" i="1"/>
  <c r="AC17" i="1" s="1"/>
  <c r="S17" i="1"/>
  <c r="G17" i="1"/>
  <c r="Y16" i="1"/>
  <c r="Y30" i="1" s="1"/>
  <c r="Q17" i="1"/>
  <c r="P16" i="1"/>
  <c r="P30" i="1" s="1"/>
  <c r="D30" i="1"/>
  <c r="N17" i="1"/>
  <c r="AA11" i="1"/>
  <c r="M16" i="1"/>
  <c r="M17" i="1" s="1"/>
  <c r="W16" i="1"/>
  <c r="W17" i="1" s="1"/>
  <c r="O62" i="1"/>
  <c r="N79" i="1"/>
  <c r="M62" i="1"/>
  <c r="L11" i="1" l="1"/>
  <c r="Y17" i="1"/>
  <c r="R38" i="4"/>
  <c r="Q38" i="4"/>
  <c r="W30" i="1"/>
  <c r="AC30" i="1"/>
  <c r="M30" i="1"/>
  <c r="AB46" i="1"/>
  <c r="AD11" i="1"/>
  <c r="H17" i="1"/>
  <c r="D21" i="1"/>
  <c r="D25" i="1" s="1"/>
  <c r="D23" i="1"/>
  <c r="D27" i="1" s="1"/>
  <c r="D49" i="1" s="1"/>
  <c r="D22" i="1"/>
  <c r="D26" i="1" s="1"/>
  <c r="P17" i="1"/>
  <c r="I31" i="1"/>
  <c r="K17" i="1"/>
  <c r="E22" i="1"/>
  <c r="E26" i="1" s="1"/>
  <c r="E21" i="1"/>
  <c r="E23" i="1"/>
  <c r="E27" i="1" s="1"/>
  <c r="E49" i="1" s="1"/>
  <c r="T17" i="1"/>
  <c r="M46" i="1"/>
  <c r="I11" i="1"/>
  <c r="E25" i="1"/>
  <c r="M79" i="1"/>
  <c r="L62" i="1"/>
  <c r="O79" i="1"/>
  <c r="P62" i="1"/>
  <c r="Q59" i="4" l="1"/>
  <c r="Q63" i="4" s="1"/>
  <c r="Q66" i="4" s="1"/>
  <c r="Q39" i="4" s="1"/>
  <c r="Q41" i="4"/>
  <c r="R59" i="4"/>
  <c r="R63" i="4" s="1"/>
  <c r="R66" i="4" s="1"/>
  <c r="R39" i="4" s="1"/>
  <c r="R41" i="4" s="1"/>
  <c r="R44" i="4" s="1"/>
  <c r="R46" i="4" s="1"/>
  <c r="K31" i="1"/>
  <c r="K50" i="1" s="1"/>
  <c r="J31" i="1"/>
  <c r="J50" i="1" s="1"/>
  <c r="AE46" i="1"/>
  <c r="AG11" i="1"/>
  <c r="AH46" i="1" s="1"/>
  <c r="F31" i="1"/>
  <c r="F11" i="1"/>
  <c r="G46" i="1"/>
  <c r="J46" i="1"/>
  <c r="D28" i="1"/>
  <c r="Q62" i="1"/>
  <c r="P79" i="1"/>
  <c r="L31" i="1"/>
  <c r="K62" i="1"/>
  <c r="L79" i="1"/>
  <c r="E28" i="1"/>
  <c r="G31" i="1" l="1"/>
  <c r="G50" i="1" s="1"/>
  <c r="H31" i="1"/>
  <c r="H50" i="1" s="1"/>
  <c r="D51" i="1"/>
  <c r="D52" i="1" s="1"/>
  <c r="D56" i="1" s="1"/>
  <c r="D58" i="1" s="1"/>
  <c r="D59" i="1" s="1"/>
  <c r="D32" i="1" s="1"/>
  <c r="D34" i="1" s="1"/>
  <c r="E51" i="1"/>
  <c r="E52" i="1" s="1"/>
  <c r="E56" i="1" s="1"/>
  <c r="E58" i="1" s="1"/>
  <c r="E59" i="1" s="1"/>
  <c r="E32" i="1" s="1"/>
  <c r="E34" i="1" s="1"/>
  <c r="E37" i="1" s="1"/>
  <c r="F14" i="1"/>
  <c r="G14" i="1" s="1"/>
  <c r="G18" i="1" s="1"/>
  <c r="N31" i="1"/>
  <c r="N50" i="1" s="1"/>
  <c r="M31" i="1"/>
  <c r="M50" i="1" s="1"/>
  <c r="D46" i="1"/>
  <c r="C11" i="1"/>
  <c r="K79" i="1"/>
  <c r="J62" i="1"/>
  <c r="Q79" i="1"/>
  <c r="R62" i="1"/>
  <c r="R79" i="1" s="1"/>
  <c r="E39" i="1" l="1"/>
  <c r="B8" i="3"/>
  <c r="G22" i="1"/>
  <c r="G26" i="1" s="1"/>
  <c r="G21" i="1"/>
  <c r="G25" i="1" s="1"/>
  <c r="G23" i="1"/>
  <c r="H14" i="1"/>
  <c r="H18" i="1" s="1"/>
  <c r="H51" i="1"/>
  <c r="G51" i="1"/>
  <c r="G27" i="1"/>
  <c r="G49" i="1" s="1"/>
  <c r="O31" i="1"/>
  <c r="J79" i="1"/>
  <c r="I62" i="1"/>
  <c r="B9" i="3" l="1"/>
  <c r="G52" i="1"/>
  <c r="G56" i="1" s="1"/>
  <c r="G58" i="1" s="1"/>
  <c r="G59" i="1" s="1"/>
  <c r="G32" i="1" s="1"/>
  <c r="J51" i="1"/>
  <c r="K51" i="1"/>
  <c r="L14" i="1"/>
  <c r="N14" i="1" s="1"/>
  <c r="N18" i="1" s="1"/>
  <c r="H22" i="1"/>
  <c r="H26" i="1" s="1"/>
  <c r="H23" i="1"/>
  <c r="H27" i="1" s="1"/>
  <c r="H49" i="1" s="1"/>
  <c r="H52" i="1" s="1"/>
  <c r="H56" i="1" s="1"/>
  <c r="H58" i="1" s="1"/>
  <c r="H59" i="1" s="1"/>
  <c r="H32" i="1" s="1"/>
  <c r="H21" i="1"/>
  <c r="H25" i="1" s="1"/>
  <c r="I14" i="1"/>
  <c r="J14" i="1" s="1"/>
  <c r="J18" i="1" s="1"/>
  <c r="P31" i="1"/>
  <c r="P50" i="1" s="1"/>
  <c r="Q31" i="1"/>
  <c r="Q50" i="1" s="1"/>
  <c r="G28" i="1"/>
  <c r="M14" i="1"/>
  <c r="M18" i="1" s="1"/>
  <c r="I79" i="1"/>
  <c r="H62" i="1"/>
  <c r="H79" i="1" s="1"/>
  <c r="G34" i="1" l="1"/>
  <c r="H28" i="1"/>
  <c r="H34" i="1" s="1"/>
  <c r="H37" i="1" s="1"/>
  <c r="B10" i="3"/>
  <c r="N21" i="1"/>
  <c r="N25" i="1" s="1"/>
  <c r="N23" i="1"/>
  <c r="N22" i="1"/>
  <c r="N26" i="1" s="1"/>
  <c r="J23" i="1"/>
  <c r="J27" i="1" s="1"/>
  <c r="J49" i="1" s="1"/>
  <c r="J52" i="1" s="1"/>
  <c r="J56" i="1" s="1"/>
  <c r="J58" i="1" s="1"/>
  <c r="J59" i="1" s="1"/>
  <c r="J32" i="1" s="1"/>
  <c r="J22" i="1"/>
  <c r="J26" i="1" s="1"/>
  <c r="J21" i="1"/>
  <c r="J25" i="1" s="1"/>
  <c r="K14" i="1"/>
  <c r="K18" i="1" s="1"/>
  <c r="M51" i="1"/>
  <c r="N51" i="1"/>
  <c r="M21" i="1"/>
  <c r="M25" i="1" s="1"/>
  <c r="M23" i="1"/>
  <c r="M27" i="1" s="1"/>
  <c r="M49" i="1" s="1"/>
  <c r="M22" i="1"/>
  <c r="M26" i="1" s="1"/>
  <c r="N27" i="1"/>
  <c r="N49" i="1" s="1"/>
  <c r="O14" i="1"/>
  <c r="R31" i="1"/>
  <c r="J28" i="1" l="1"/>
  <c r="H39" i="1"/>
  <c r="C8" i="3"/>
  <c r="J34" i="1"/>
  <c r="Q51" i="1"/>
  <c r="P51" i="1"/>
  <c r="T31" i="1"/>
  <c r="T50" i="1" s="1"/>
  <c r="S31" i="1"/>
  <c r="S50" i="1" s="1"/>
  <c r="K22" i="1"/>
  <c r="K26" i="1" s="1"/>
  <c r="K21" i="1"/>
  <c r="K25" i="1" s="1"/>
  <c r="K23" i="1"/>
  <c r="K27" i="1" s="1"/>
  <c r="K49" i="1" s="1"/>
  <c r="K52" i="1" s="1"/>
  <c r="K56" i="1" s="1"/>
  <c r="K58" i="1" s="1"/>
  <c r="K59" i="1" s="1"/>
  <c r="K32" i="1" s="1"/>
  <c r="N52" i="1"/>
  <c r="N56" i="1" s="1"/>
  <c r="N58" i="1" s="1"/>
  <c r="N59" i="1" s="1"/>
  <c r="N32" i="1" s="1"/>
  <c r="M28" i="1"/>
  <c r="N28" i="1"/>
  <c r="M52" i="1"/>
  <c r="M56" i="1" s="1"/>
  <c r="M58" i="1" s="1"/>
  <c r="M59" i="1" s="1"/>
  <c r="M32" i="1" s="1"/>
  <c r="P14" i="1"/>
  <c r="P18" i="1" s="1"/>
  <c r="Q14" i="1"/>
  <c r="Q18" i="1" s="1"/>
  <c r="C9" i="3" l="1"/>
  <c r="Q23" i="1"/>
  <c r="Q27" i="1" s="1"/>
  <c r="Q49" i="1" s="1"/>
  <c r="Q52" i="1" s="1"/>
  <c r="Q56" i="1" s="1"/>
  <c r="Q58" i="1" s="1"/>
  <c r="Q59" i="1" s="1"/>
  <c r="Q32" i="1" s="1"/>
  <c r="Q21" i="1"/>
  <c r="Q22" i="1"/>
  <c r="Q26" i="1" s="1"/>
  <c r="P21" i="1"/>
  <c r="P25" i="1" s="1"/>
  <c r="P22" i="1"/>
  <c r="P26" i="1" s="1"/>
  <c r="P23" i="1"/>
  <c r="P27" i="1" s="1"/>
  <c r="P49" i="1" s="1"/>
  <c r="P52" i="1" s="1"/>
  <c r="P56" i="1" s="1"/>
  <c r="P58" i="1" s="1"/>
  <c r="P59" i="1" s="1"/>
  <c r="P32" i="1" s="1"/>
  <c r="K28" i="1"/>
  <c r="K34" i="1" s="1"/>
  <c r="K37" i="1" s="1"/>
  <c r="N34" i="1"/>
  <c r="N37" i="1" s="1"/>
  <c r="M34" i="1"/>
  <c r="Q25" i="1"/>
  <c r="R14" i="1"/>
  <c r="U31" i="1"/>
  <c r="N39" i="1" l="1"/>
  <c r="E8" i="3"/>
  <c r="K39" i="1"/>
  <c r="D8" i="3"/>
  <c r="C10" i="3"/>
  <c r="T51" i="1"/>
  <c r="S51" i="1"/>
  <c r="W31" i="1"/>
  <c r="W50" i="1" s="1"/>
  <c r="V31" i="1"/>
  <c r="V50" i="1" s="1"/>
  <c r="P28" i="1"/>
  <c r="P34" i="1" s="1"/>
  <c r="Q28" i="1"/>
  <c r="Q34" i="1" s="1"/>
  <c r="Q37" i="1" s="1"/>
  <c r="S14" i="1"/>
  <c r="S18" i="1" s="1"/>
  <c r="T14" i="1"/>
  <c r="T18" i="1" s="1"/>
  <c r="Q39" i="1" l="1"/>
  <c r="F8" i="3"/>
  <c r="E9" i="3"/>
  <c r="D9" i="3"/>
  <c r="S22" i="1"/>
  <c r="S26" i="1" s="1"/>
  <c r="S21" i="1"/>
  <c r="S25" i="1" s="1"/>
  <c r="S23" i="1"/>
  <c r="S27" i="1" s="1"/>
  <c r="S49" i="1" s="1"/>
  <c r="S52" i="1" s="1"/>
  <c r="S56" i="1" s="1"/>
  <c r="S58" i="1" s="1"/>
  <c r="S59" i="1" s="1"/>
  <c r="S32" i="1" s="1"/>
  <c r="T21" i="1"/>
  <c r="T25" i="1" s="1"/>
  <c r="T23" i="1"/>
  <c r="T27" i="1" s="1"/>
  <c r="T49" i="1" s="1"/>
  <c r="T52" i="1" s="1"/>
  <c r="T56" i="1" s="1"/>
  <c r="T58" i="1" s="1"/>
  <c r="T59" i="1" s="1"/>
  <c r="T32" i="1" s="1"/>
  <c r="T22" i="1"/>
  <c r="T26" i="1" s="1"/>
  <c r="X31" i="1"/>
  <c r="E10" i="3" l="1"/>
  <c r="F9" i="3"/>
  <c r="D10" i="3"/>
  <c r="Z31" i="1"/>
  <c r="Y31" i="1"/>
  <c r="V51" i="1"/>
  <c r="W51" i="1"/>
  <c r="S28" i="1"/>
  <c r="S34" i="1" s="1"/>
  <c r="T28" i="1"/>
  <c r="T34" i="1" s="1"/>
  <c r="T37" i="1" s="1"/>
  <c r="G9" i="3" l="1"/>
  <c r="F10" i="3"/>
  <c r="T39" i="1"/>
  <c r="G8" i="3"/>
  <c r="Z51" i="1"/>
  <c r="Y51" i="1"/>
  <c r="U14" i="1"/>
  <c r="W14" i="1" s="1"/>
  <c r="W18" i="1" s="1"/>
  <c r="Z50" i="1"/>
  <c r="AA31" i="1"/>
  <c r="G10" i="3" l="1"/>
  <c r="W22" i="1"/>
  <c r="W26" i="1" s="1"/>
  <c r="W21" i="1"/>
  <c r="W25" i="1" s="1"/>
  <c r="W23" i="1"/>
  <c r="W27" i="1" s="1"/>
  <c r="W49" i="1" s="1"/>
  <c r="W52" i="1" s="1"/>
  <c r="W56" i="1" s="1"/>
  <c r="W58" i="1" s="1"/>
  <c r="W59" i="1" s="1"/>
  <c r="W32" i="1" s="1"/>
  <c r="V14" i="1"/>
  <c r="V18" i="1" s="1"/>
  <c r="AB31" i="1"/>
  <c r="AC31" i="1"/>
  <c r="Y50" i="1"/>
  <c r="W28" i="1" l="1"/>
  <c r="W34" i="1" s="1"/>
  <c r="W37" i="1" s="1"/>
  <c r="V23" i="1"/>
  <c r="V27" i="1" s="1"/>
  <c r="V49" i="1" s="1"/>
  <c r="V52" i="1" s="1"/>
  <c r="V56" i="1" s="1"/>
  <c r="V58" i="1" s="1"/>
  <c r="V59" i="1" s="1"/>
  <c r="V32" i="1" s="1"/>
  <c r="V22" i="1"/>
  <c r="V26" i="1" s="1"/>
  <c r="V21" i="1"/>
  <c r="V25" i="1" s="1"/>
  <c r="AC51" i="1"/>
  <c r="AB51" i="1"/>
  <c r="X14" i="1"/>
  <c r="Y14" i="1" s="1"/>
  <c r="Y18" i="1" s="1"/>
  <c r="AB50" i="1"/>
  <c r="AC50" i="1"/>
  <c r="AD31" i="1"/>
  <c r="W39" i="1" l="1"/>
  <c r="H8" i="3"/>
  <c r="V28" i="1"/>
  <c r="V34" i="1" s="1"/>
  <c r="Y21" i="1"/>
  <c r="Y25" i="1" s="1"/>
  <c r="Y23" i="1"/>
  <c r="Y27" i="1" s="1"/>
  <c r="Y49" i="1" s="1"/>
  <c r="Y52" i="1" s="1"/>
  <c r="Y56" i="1" s="1"/>
  <c r="Y58" i="1" s="1"/>
  <c r="Y59" i="1" s="1"/>
  <c r="Y32" i="1" s="1"/>
  <c r="Y22" i="1"/>
  <c r="Y26" i="1" s="1"/>
  <c r="AF31" i="1"/>
  <c r="AF50" i="1" s="1"/>
  <c r="AE31" i="1"/>
  <c r="AE50" i="1" s="1"/>
  <c r="Z14" i="1"/>
  <c r="Z18" i="1" s="1"/>
  <c r="H10" i="3" l="1"/>
  <c r="H12" i="3" s="1"/>
  <c r="AA14" i="1"/>
  <c r="AB14" i="1" s="1"/>
  <c r="AB18" i="1" s="1"/>
  <c r="AF51" i="1"/>
  <c r="AE51" i="1"/>
  <c r="Z23" i="1"/>
  <c r="Z27" i="1" s="1"/>
  <c r="Z49" i="1" s="1"/>
  <c r="Z52" i="1" s="1"/>
  <c r="Z56" i="1" s="1"/>
  <c r="Z58" i="1" s="1"/>
  <c r="Z59" i="1" s="1"/>
  <c r="Z32" i="1" s="1"/>
  <c r="Z22" i="1"/>
  <c r="Z26" i="1" s="1"/>
  <c r="Z21" i="1"/>
  <c r="Z25" i="1" s="1"/>
  <c r="Y28" i="1"/>
  <c r="Y34" i="1" s="1"/>
  <c r="AG31" i="1"/>
  <c r="AC14" i="1" l="1"/>
  <c r="AC18" i="1" s="1"/>
  <c r="Z28" i="1"/>
  <c r="Z34" i="1" s="1"/>
  <c r="Z37" i="1" s="1"/>
  <c r="AB21" i="1"/>
  <c r="AB25" i="1" s="1"/>
  <c r="AB23" i="1"/>
  <c r="AB27" i="1" s="1"/>
  <c r="AB49" i="1" s="1"/>
  <c r="AB52" i="1" s="1"/>
  <c r="AB56" i="1" s="1"/>
  <c r="AB58" i="1" s="1"/>
  <c r="AB59" i="1" s="1"/>
  <c r="AB32" i="1" s="1"/>
  <c r="AB22" i="1"/>
  <c r="AB26" i="1" s="1"/>
  <c r="AC23" i="1"/>
  <c r="AC27" i="1" s="1"/>
  <c r="AC49" i="1" s="1"/>
  <c r="AC52" i="1" s="1"/>
  <c r="AC56" i="1" s="1"/>
  <c r="AC58" i="1" s="1"/>
  <c r="AC59" i="1" s="1"/>
  <c r="AC32" i="1" s="1"/>
  <c r="AC21" i="1"/>
  <c r="AC25" i="1" s="1"/>
  <c r="AC22" i="1"/>
  <c r="AC26" i="1" s="1"/>
  <c r="AI31" i="1"/>
  <c r="AI50" i="1" s="1"/>
  <c r="AH31" i="1"/>
  <c r="AH50" i="1" s="1"/>
  <c r="AH51" i="1"/>
  <c r="AI51" i="1"/>
  <c r="AD14" i="1"/>
  <c r="Z39" i="1" l="1"/>
  <c r="I8" i="3"/>
  <c r="AF14" i="1"/>
  <c r="AF18" i="1" s="1"/>
  <c r="AE14" i="1"/>
  <c r="AE18" i="1" s="1"/>
  <c r="AG14" i="1"/>
  <c r="AC28" i="1"/>
  <c r="AC34" i="1" s="1"/>
  <c r="AC37" i="1" s="1"/>
  <c r="AB28" i="1"/>
  <c r="AB34" i="1" s="1"/>
  <c r="AC39" i="1" l="1"/>
  <c r="J8" i="3"/>
  <c r="I10" i="3"/>
  <c r="AI14" i="1"/>
  <c r="AI18" i="1" s="1"/>
  <c r="AH14" i="1"/>
  <c r="AH18" i="1" s="1"/>
  <c r="AE22" i="1"/>
  <c r="AE26" i="1" s="1"/>
  <c r="AE21" i="1"/>
  <c r="AE25" i="1" s="1"/>
  <c r="AE23" i="1"/>
  <c r="AE27" i="1" s="1"/>
  <c r="AE49" i="1" s="1"/>
  <c r="AE52" i="1" s="1"/>
  <c r="AE56" i="1" s="1"/>
  <c r="AE58" i="1" s="1"/>
  <c r="AE59" i="1" s="1"/>
  <c r="AE32" i="1" s="1"/>
  <c r="AF23" i="1"/>
  <c r="AF27" i="1" s="1"/>
  <c r="AF49" i="1" s="1"/>
  <c r="AF52" i="1" s="1"/>
  <c r="AF56" i="1" s="1"/>
  <c r="AF58" i="1" s="1"/>
  <c r="AF59" i="1" s="1"/>
  <c r="AF32" i="1" s="1"/>
  <c r="AF21" i="1"/>
  <c r="AF25" i="1" s="1"/>
  <c r="AF22" i="1"/>
  <c r="AF26" i="1" s="1"/>
  <c r="J10" i="3" l="1"/>
  <c r="AF28" i="1"/>
  <c r="AF34" i="1" s="1"/>
  <c r="AF37" i="1" s="1"/>
  <c r="AE28" i="1"/>
  <c r="AE34" i="1" s="1"/>
  <c r="AH23" i="1"/>
  <c r="AH27" i="1" s="1"/>
  <c r="AH49" i="1" s="1"/>
  <c r="AH52" i="1" s="1"/>
  <c r="AH56" i="1" s="1"/>
  <c r="AH58" i="1" s="1"/>
  <c r="AH59" i="1" s="1"/>
  <c r="AH32" i="1" s="1"/>
  <c r="AH22" i="1"/>
  <c r="AH26" i="1" s="1"/>
  <c r="AH21" i="1"/>
  <c r="AH25" i="1" s="1"/>
  <c r="AI22" i="1"/>
  <c r="AI26" i="1" s="1"/>
  <c r="AI21" i="1"/>
  <c r="AI25" i="1" s="1"/>
  <c r="AI23" i="1"/>
  <c r="AI27" i="1" s="1"/>
  <c r="AI49" i="1" s="1"/>
  <c r="AI52" i="1" s="1"/>
  <c r="AI56" i="1" s="1"/>
  <c r="AI58" i="1" s="1"/>
  <c r="AI59" i="1" s="1"/>
  <c r="AI32" i="1" s="1"/>
  <c r="AF39" i="1" l="1"/>
  <c r="K8" i="3"/>
  <c r="AH28" i="1"/>
  <c r="AH34" i="1" s="1"/>
  <c r="AI28" i="1"/>
  <c r="AI34" i="1" s="1"/>
  <c r="AI37" i="1" s="1"/>
  <c r="AI39" i="1" l="1"/>
  <c r="L8" i="3"/>
  <c r="K10" i="3"/>
  <c r="L10" i="3" l="1"/>
</calcChain>
</file>

<file path=xl/sharedStrings.xml><?xml version="1.0" encoding="utf-8"?>
<sst xmlns="http://schemas.openxmlformats.org/spreadsheetml/2006/main" count="261" uniqueCount="78">
  <si>
    <t>Appendix 2-FB</t>
  </si>
  <si>
    <t>Calculation of Renewable Generation Connection Direct Benefits/Provincial Amount: Renewable Enabling Improvement Investments</t>
  </si>
  <si>
    <t>This table will calculate the distributor/provincial shares of the investments entered in Part A of Appendix 2-FA.</t>
  </si>
  <si>
    <t>Enter values in green shaded cells: WCA percentage, debt percentages, interest rates, kWh, tax rates, amortization period, CCA Class and percentage.</t>
  </si>
  <si>
    <t>Rate Riders are not calculated for the Test Year as these assets and costs are already in the distributor's rate base/revenue requirement.</t>
  </si>
  <si>
    <t>Direct Benefit</t>
  </si>
  <si>
    <t>Provincial</t>
  </si>
  <si>
    <t>Total</t>
  </si>
  <si>
    <t>Net Fixed Assets (average)</t>
  </si>
  <si>
    <t>Incremental OM&amp;A (on-going, N/A for Provincial Recovery)</t>
  </si>
  <si>
    <t>Incremental OM&amp;A (start-up, applicable for Provincial Recovery)</t>
  </si>
  <si>
    <t>WCA</t>
  </si>
  <si>
    <t>Rate Base</t>
  </si>
  <si>
    <t>Deemed ST Debt</t>
  </si>
  <si>
    <t>Deemed LT Debt</t>
  </si>
  <si>
    <t>Deemed Equity</t>
  </si>
  <si>
    <t>ST Interest</t>
  </si>
  <si>
    <t>LT Interest</t>
  </si>
  <si>
    <t>ROE</t>
  </si>
  <si>
    <t>Cost of Capital Total</t>
  </si>
  <si>
    <t>OM&amp;A</t>
  </si>
  <si>
    <t>Amortization</t>
  </si>
  <si>
    <t>Grossed-up PILs</t>
  </si>
  <si>
    <t>Revenue Requirement</t>
  </si>
  <si>
    <t>Provincial Rate Protection</t>
  </si>
  <si>
    <t>Monthly Amount Paid by IESO</t>
  </si>
  <si>
    <r>
      <rPr>
        <b/>
        <sz val="10"/>
        <color indexed="8"/>
        <rFont val="Arial"/>
        <family val="2"/>
      </rPr>
      <t>Note 1:</t>
    </r>
    <r>
      <rPr>
        <sz val="10"/>
        <color indexed="8"/>
        <rFont val="Arial"/>
        <family val="2"/>
      </rPr>
      <t xml:space="preserve"> The difference between the actual costs of approved eligible investments and revenue received from the IESO should be recorded in a variance account.  The Board may provide </t>
    </r>
  </si>
  <si>
    <t>regulatory accounting guidance regarding a variance account either in an individual proceeding or on a generic basis.</t>
  </si>
  <si>
    <r>
      <rPr>
        <b/>
        <sz val="10"/>
        <color indexed="8"/>
        <rFont val="Arial"/>
        <family val="2"/>
      </rPr>
      <t>Note 2:</t>
    </r>
    <r>
      <rPr>
        <sz val="10"/>
        <color indexed="8"/>
        <rFont val="Arial"/>
        <family val="2"/>
      </rPr>
      <t xml:space="preserve"> For the 2016 Test Year, Costs and Revenues of the Direct Benefit are to be included in the test year applicant Rate Base and Revenues.  </t>
    </r>
  </si>
  <si>
    <t>PILs Calculation</t>
  </si>
  <si>
    <t>Income Tax</t>
  </si>
  <si>
    <t>Net Income - ROE on Rate Base</t>
  </si>
  <si>
    <r>
      <t>Amortization</t>
    </r>
    <r>
      <rPr>
        <i/>
        <sz val="10"/>
        <rFont val="Arial"/>
        <family val="2"/>
      </rPr>
      <t xml:space="preserve"> </t>
    </r>
    <r>
      <rPr>
        <sz val="10"/>
        <rFont val="Arial"/>
        <family val="2"/>
      </rPr>
      <t>(6% DB and 94% P)</t>
    </r>
  </si>
  <si>
    <t>CCA (6% DB and 94% P)</t>
  </si>
  <si>
    <t>Taxable income</t>
  </si>
  <si>
    <t>Tax Rate  (to be entered)</t>
  </si>
  <si>
    <t>Income Taxes Payable</t>
  </si>
  <si>
    <t>Gross Up</t>
  </si>
  <si>
    <t>Grossed Up PILs</t>
  </si>
  <si>
    <t>Net Fixed Assets</t>
  </si>
  <si>
    <t>Enter applicable amortization in years:</t>
  </si>
  <si>
    <t>Opening Gross Fixed Assets</t>
  </si>
  <si>
    <t>Gross Capital Additions</t>
  </si>
  <si>
    <t>Closing Gross Fixed Assets</t>
  </si>
  <si>
    <t>Opening Accumulated Amortization</t>
  </si>
  <si>
    <t>Current Year Amortization (before additions)</t>
  </si>
  <si>
    <t>Additions (half year)</t>
  </si>
  <si>
    <t>Closing Accumulated Amortization</t>
  </si>
  <si>
    <t>Opening Net Fixed Assets</t>
  </si>
  <si>
    <t>Closing Net Fixed Assets</t>
  </si>
  <si>
    <t>Average Net Fixed Assets</t>
  </si>
  <si>
    <t>UCC for PILs Calculation</t>
  </si>
  <si>
    <t>Opening UCC</t>
  </si>
  <si>
    <t>Capital Additions (from Appendix 2-FA)</t>
  </si>
  <si>
    <t>UCC Before Half Year Rule</t>
  </si>
  <si>
    <t>Half Year Rule (1/2 Additions - Disposals)</t>
  </si>
  <si>
    <t>Reduced UCC</t>
  </si>
  <si>
    <t>CCA Rate Class (to be entered)</t>
  </si>
  <si>
    <t>CCA Rate  (to be entered)</t>
  </si>
  <si>
    <t>CCA</t>
  </si>
  <si>
    <t>Closing UCC</t>
  </si>
  <si>
    <t xml:space="preserve">(A) </t>
  </si>
  <si>
    <t>Asked</t>
  </si>
  <si>
    <t>Received</t>
  </si>
  <si>
    <t>Comparison</t>
  </si>
  <si>
    <t>File Number:</t>
  </si>
  <si>
    <t>Exhibit:</t>
  </si>
  <si>
    <t>Tab:</t>
  </si>
  <si>
    <t>Schedule:</t>
  </si>
  <si>
    <t>Page:</t>
  </si>
  <si>
    <t>Date:</t>
  </si>
  <si>
    <t>Rate Riders are not calculated for Test Year as these assets and costs are already in the distributor's rate base/revenue requirement.</t>
  </si>
  <si>
    <t>2014 Test Year</t>
  </si>
  <si>
    <r>
      <rPr>
        <b/>
        <sz val="10"/>
        <color indexed="8"/>
        <rFont val="Arial"/>
        <family val="2"/>
      </rPr>
      <t>Note 2:</t>
    </r>
    <r>
      <rPr>
        <sz val="10"/>
        <color indexed="8"/>
        <rFont val="Arial"/>
        <family val="2"/>
      </rPr>
      <t xml:space="preserve"> For the 2014 Test Year, Costs and Revenues of the Direct Benefit are to be included in the test year applicant Rate Base and Revenues.  </t>
    </r>
  </si>
  <si>
    <t>Rate protection for 2020</t>
  </si>
  <si>
    <t>Kitchener-Wilmot Hydro Inc.</t>
  </si>
  <si>
    <t>2020 Rate Protection reconciliation</t>
  </si>
  <si>
    <t>Kitchener - Wilmot Hydro Inc.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</si>
</sst>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_-&quot;$&quot;* #,##0_-;\-&quot;$&quot;* #,##0_-;_-&quot;$&quot;* &quot;-&quot;??_-;_-@_-"/>
    <numFmt numFmtId="166" formatCode="_-&quot;$&quot;* #,##0_-;\-&quot;$&quot;* #,##0_-;_-&quot;$&quot;* &quot;-&quot;_-;_-@_-"/>
    <numFmt numFmtId="167" formatCode="&quot;$&quot;#,##0"/>
    <numFmt numFmtId="168" formatCode="0.0%"/>
    <numFmt numFmtId="169" formatCode="_-* #,##0_-;\-* #,##0_-;_-* &quot;-&quot;??_-;_-@_-"/>
    <numFmt numFmtId="170" formatCode="_-&quot;$&quot;* #,##0.0000_-;\-&quot;$&quot;* #,##0.0000_-;_-&quot;$&quot;* &quot;-&quot;??_-;_-@_-"/>
    <numFmt numFmtId="171" formatCode="&quot;$&quot;#,##0.0000_);[Red]\(&quot;$&quot;#,##0.0000\)"/>
    <numFmt numFmtId="172" formatCode="&quot;$&quot;#,##0;[Red]\-&quot;$&quot;#,##0"/>
    <numFmt numFmtId="173" formatCode="_(* #,##0_);_(* \(#,##0\);_(* &quot;-&quot;??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1"/>
      <color indexed="8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color rgb="FF00000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sz val="10"/>
      <color indexed="12"/>
      <name val="Arial"/>
      <family val="2"/>
    </font>
    <font>
      <b/>
      <sz val="10"/>
      <color indexed="10"/>
      <name val="Arial"/>
      <family val="2"/>
    </font>
    <font>
      <sz val="12"/>
      <name val="Arial"/>
      <family val="2"/>
    </font>
    <font>
      <u/>
      <sz val="10"/>
      <name val="Arial"/>
      <family val="2"/>
    </font>
    <font>
      <sz val="10"/>
      <color rgb="FFFF0000"/>
      <name val="Arial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theme="0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4" fillId="0" borderId="0"/>
    <xf numFmtId="0" fontId="1" fillId="0" borderId="0"/>
    <xf numFmtId="0" fontId="2" fillId="0" borderId="0"/>
    <xf numFmtId="0" fontId="2" fillId="0" borderId="0"/>
  </cellStyleXfs>
  <cellXfs count="175">
    <xf numFmtId="0" fontId="0" fillId="0" borderId="0" xfId="0"/>
    <xf numFmtId="0" fontId="3" fillId="0" borderId="0" xfId="4" applyFont="1"/>
    <xf numFmtId="0" fontId="5" fillId="0" borderId="0" xfId="5" applyFont="1"/>
    <xf numFmtId="0" fontId="1" fillId="0" borderId="0" xfId="6"/>
    <xf numFmtId="0" fontId="7" fillId="0" borderId="0" xfId="6" applyFont="1"/>
    <xf numFmtId="0" fontId="8" fillId="0" borderId="0" xfId="0" applyFont="1"/>
    <xf numFmtId="0" fontId="2" fillId="0" borderId="0" xfId="0" applyFont="1"/>
    <xf numFmtId="0" fontId="8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8" fillId="0" borderId="0" xfId="7" applyFont="1" applyAlignment="1">
      <alignment horizontal="center"/>
    </xf>
    <xf numFmtId="9" fontId="8" fillId="0" borderId="0" xfId="7" applyNumberFormat="1" applyFont="1" applyAlignment="1">
      <alignment horizontal="center"/>
    </xf>
    <xf numFmtId="9" fontId="2" fillId="0" borderId="0" xfId="0" applyNumberFormat="1" applyFont="1" applyAlignment="1">
      <alignment horizontal="center"/>
    </xf>
    <xf numFmtId="165" fontId="1" fillId="2" borderId="0" xfId="2" applyNumberFormat="1" applyFill="1"/>
    <xf numFmtId="165" fontId="1" fillId="0" borderId="0" xfId="2" applyNumberFormat="1"/>
    <xf numFmtId="165" fontId="1" fillId="0" borderId="0" xfId="2" applyNumberFormat="1" applyAlignment="1">
      <alignment horizontal="center"/>
    </xf>
    <xf numFmtId="166" fontId="2" fillId="0" borderId="0" xfId="0" applyNumberFormat="1" applyFont="1" applyAlignment="1">
      <alignment horizontal="center"/>
    </xf>
    <xf numFmtId="167" fontId="1" fillId="0" borderId="0" xfId="1" applyNumberFormat="1" applyAlignment="1">
      <alignment horizontal="center"/>
    </xf>
    <xf numFmtId="165" fontId="2" fillId="0" borderId="0" xfId="0" applyNumberFormat="1" applyFont="1"/>
    <xf numFmtId="9" fontId="1" fillId="3" borderId="0" xfId="1" applyNumberFormat="1" applyFill="1" applyAlignment="1" applyProtection="1">
      <alignment horizontal="center"/>
      <protection locked="0"/>
    </xf>
    <xf numFmtId="168" fontId="2" fillId="0" borderId="0" xfId="0" applyNumberFormat="1" applyFont="1" applyAlignment="1">
      <alignment horizontal="center"/>
    </xf>
    <xf numFmtId="165" fontId="2" fillId="0" borderId="4" xfId="0" applyNumberFormat="1" applyFont="1" applyBorder="1"/>
    <xf numFmtId="165" fontId="1" fillId="0" borderId="4" xfId="2" applyNumberFormat="1" applyBorder="1" applyAlignment="1">
      <alignment horizontal="center"/>
    </xf>
    <xf numFmtId="9" fontId="1" fillId="0" borderId="0" xfId="3" applyAlignment="1">
      <alignment horizontal="center"/>
    </xf>
    <xf numFmtId="44" fontId="1" fillId="0" borderId="0" xfId="2"/>
    <xf numFmtId="10" fontId="1" fillId="0" borderId="0" xfId="3" applyNumberFormat="1" applyAlignment="1">
      <alignment horizontal="center"/>
    </xf>
    <xf numFmtId="0" fontId="8" fillId="0" borderId="0" xfId="0" applyFont="1" applyAlignment="1">
      <alignment horizontal="left"/>
    </xf>
    <xf numFmtId="165" fontId="2" fillId="0" borderId="5" xfId="0" applyNumberFormat="1" applyFont="1" applyBorder="1"/>
    <xf numFmtId="165" fontId="2" fillId="2" borderId="0" xfId="0" applyNumberFormat="1" applyFont="1" applyFill="1"/>
    <xf numFmtId="0" fontId="9" fillId="0" borderId="0" xfId="0" applyFont="1" applyAlignment="1">
      <alignment horizontal="center"/>
    </xf>
    <xf numFmtId="165" fontId="2" fillId="0" borderId="6" xfId="0" applyNumberFormat="1" applyFont="1" applyBorder="1"/>
    <xf numFmtId="0" fontId="2" fillId="2" borderId="0" xfId="0" applyFont="1" applyFill="1"/>
    <xf numFmtId="0" fontId="8" fillId="2" borderId="0" xfId="0" applyFont="1" applyFill="1" applyAlignment="1">
      <alignment horizontal="center"/>
    </xf>
    <xf numFmtId="169" fontId="1" fillId="2" borderId="0" xfId="1" applyNumberFormat="1" applyFill="1" applyAlignment="1">
      <alignment horizontal="center"/>
    </xf>
    <xf numFmtId="0" fontId="2" fillId="0" borderId="0" xfId="0" applyFont="1" applyAlignment="1">
      <alignment horizontal="center"/>
    </xf>
    <xf numFmtId="0" fontId="12" fillId="0" borderId="0" xfId="0" applyFont="1"/>
    <xf numFmtId="0" fontId="10" fillId="0" borderId="0" xfId="0" applyFont="1" applyAlignment="1">
      <alignment horizontal="left"/>
    </xf>
    <xf numFmtId="0" fontId="13" fillId="0" borderId="0" xfId="7" applyFont="1"/>
    <xf numFmtId="0" fontId="2" fillId="0" borderId="0" xfId="7"/>
    <xf numFmtId="0" fontId="14" fillId="0" borderId="0" xfId="7" applyFont="1"/>
    <xf numFmtId="0" fontId="8" fillId="0" borderId="0" xfId="7" applyFont="1"/>
    <xf numFmtId="165" fontId="2" fillId="0" borderId="0" xfId="7" applyNumberFormat="1" applyAlignment="1">
      <alignment horizontal="center"/>
    </xf>
    <xf numFmtId="165" fontId="1" fillId="0" borderId="5" xfId="2" applyNumberFormat="1" applyBorder="1"/>
    <xf numFmtId="10" fontId="1" fillId="3" borderId="0" xfId="3" applyNumberFormat="1" applyFill="1" applyAlignment="1" applyProtection="1">
      <alignment horizontal="center"/>
      <protection locked="0"/>
    </xf>
    <xf numFmtId="10" fontId="15" fillId="0" borderId="0" xfId="7" applyNumberFormat="1" applyFont="1" applyAlignment="1">
      <alignment horizontal="center"/>
    </xf>
    <xf numFmtId="44" fontId="1" fillId="0" borderId="5" xfId="2" applyBorder="1"/>
    <xf numFmtId="0" fontId="8" fillId="0" borderId="0" xfId="7" applyFont="1" applyAlignment="1">
      <alignment horizontal="left"/>
    </xf>
    <xf numFmtId="165" fontId="16" fillId="0" borderId="5" xfId="2" applyNumberFormat="1" applyFont="1" applyBorder="1"/>
    <xf numFmtId="44" fontId="16" fillId="0" borderId="0" xfId="2" applyFont="1"/>
    <xf numFmtId="171" fontId="10" fillId="0" borderId="0" xfId="0" applyNumberFormat="1" applyFont="1" applyAlignment="1">
      <alignment horizontal="right"/>
    </xf>
    <xf numFmtId="0" fontId="2" fillId="0" borderId="0" xfId="8"/>
    <xf numFmtId="0" fontId="8" fillId="0" borderId="1" xfId="2" applyNumberFormat="1" applyFont="1" applyBorder="1" applyAlignment="1">
      <alignment horizontal="center"/>
    </xf>
    <xf numFmtId="0" fontId="8" fillId="0" borderId="7" xfId="2" applyNumberFormat="1" applyFont="1" applyBorder="1" applyAlignment="1">
      <alignment horizontal="center"/>
    </xf>
    <xf numFmtId="0" fontId="17" fillId="0" borderId="0" xfId="0" applyFont="1"/>
    <xf numFmtId="0" fontId="14" fillId="0" borderId="0" xfId="8" applyFont="1"/>
    <xf numFmtId="0" fontId="8" fillId="0" borderId="0" xfId="8" applyFont="1"/>
    <xf numFmtId="0" fontId="18" fillId="0" borderId="0" xfId="0" applyFont="1"/>
    <xf numFmtId="0" fontId="19" fillId="0" borderId="0" xfId="0" applyFont="1"/>
    <xf numFmtId="9" fontId="1" fillId="2" borderId="0" xfId="3" applyFill="1" applyAlignment="1">
      <alignment horizontal="right"/>
    </xf>
    <xf numFmtId="0" fontId="1" fillId="3" borderId="0" xfId="3" applyNumberFormat="1" applyFill="1" applyAlignment="1" applyProtection="1">
      <alignment horizontal="center"/>
      <protection locked="0"/>
    </xf>
    <xf numFmtId="172" fontId="2" fillId="0" borderId="0" xfId="0" applyNumberFormat="1" applyFont="1"/>
    <xf numFmtId="0" fontId="1" fillId="3" borderId="0" xfId="2" applyNumberFormat="1" applyFill="1" applyAlignment="1" applyProtection="1">
      <alignment horizontal="center"/>
      <protection locked="0"/>
    </xf>
    <xf numFmtId="9" fontId="1" fillId="3" borderId="0" xfId="3" applyFill="1" applyAlignment="1" applyProtection="1">
      <alignment horizontal="center"/>
      <protection locked="0"/>
    </xf>
    <xf numFmtId="0" fontId="8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10" fontId="1" fillId="3" borderId="0" xfId="1" applyNumberFormat="1" applyFill="1" applyAlignment="1" applyProtection="1">
      <alignment horizontal="center"/>
      <protection locked="0"/>
    </xf>
    <xf numFmtId="0" fontId="2" fillId="0" borderId="0" xfId="0" applyFont="1"/>
    <xf numFmtId="0" fontId="10" fillId="0" borderId="0" xfId="0" applyFont="1" applyAlignment="1">
      <alignment horizontal="left"/>
    </xf>
    <xf numFmtId="165" fontId="1" fillId="0" borderId="0" xfId="2" applyNumberFormat="1" applyFill="1"/>
    <xf numFmtId="165" fontId="1" fillId="4" borderId="6" xfId="2" applyNumberFormat="1" applyFill="1" applyBorder="1"/>
    <xf numFmtId="165" fontId="1" fillId="4" borderId="0" xfId="2" applyNumberFormat="1" applyFill="1"/>
    <xf numFmtId="165" fontId="1" fillId="4" borderId="5" xfId="2" applyNumberFormat="1" applyFill="1" applyBorder="1"/>
    <xf numFmtId="165" fontId="1" fillId="4" borderId="0" xfId="2" applyNumberFormat="1" applyFill="1" applyAlignment="1">
      <alignment horizontal="center"/>
    </xf>
    <xf numFmtId="165" fontId="2" fillId="4" borderId="0" xfId="7" applyNumberFormat="1" applyFill="1" applyAlignment="1">
      <alignment horizontal="center"/>
    </xf>
    <xf numFmtId="44" fontId="1" fillId="4" borderId="5" xfId="2" applyFill="1" applyBorder="1"/>
    <xf numFmtId="44" fontId="1" fillId="4" borderId="0" xfId="2" applyFill="1"/>
    <xf numFmtId="0" fontId="20" fillId="0" borderId="0" xfId="6" applyFont="1"/>
    <xf numFmtId="0" fontId="2" fillId="0" borderId="0" xfId="0" applyFont="1" applyFill="1" applyAlignment="1">
      <alignment horizontal="center" wrapText="1"/>
    </xf>
    <xf numFmtId="0" fontId="8" fillId="0" borderId="0" xfId="0" applyFont="1" applyFill="1" applyAlignment="1">
      <alignment horizontal="center" wrapText="1"/>
    </xf>
    <xf numFmtId="0" fontId="2" fillId="0" borderId="0" xfId="0" applyFont="1" applyFill="1"/>
    <xf numFmtId="0" fontId="8" fillId="0" borderId="0" xfId="0" applyFont="1" applyFill="1"/>
    <xf numFmtId="0" fontId="8" fillId="0" borderId="0" xfId="0" applyFont="1" applyFill="1" applyAlignment="1">
      <alignment horizontal="center"/>
    </xf>
    <xf numFmtId="0" fontId="8" fillId="0" borderId="0" xfId="7" applyFont="1" applyFill="1" applyAlignment="1">
      <alignment horizontal="center"/>
    </xf>
    <xf numFmtId="9" fontId="8" fillId="0" borderId="0" xfId="7" applyNumberFormat="1" applyFont="1" applyFill="1" applyAlignment="1">
      <alignment horizontal="center"/>
    </xf>
    <xf numFmtId="165" fontId="1" fillId="0" borderId="0" xfId="2" applyNumberFormat="1" applyFill="1" applyAlignment="1">
      <alignment horizontal="center"/>
    </xf>
    <xf numFmtId="167" fontId="1" fillId="0" borderId="0" xfId="1" applyNumberFormat="1" applyFill="1" applyAlignment="1">
      <alignment horizontal="center"/>
    </xf>
    <xf numFmtId="165" fontId="2" fillId="0" borderId="0" xfId="0" applyNumberFormat="1" applyFont="1" applyFill="1"/>
    <xf numFmtId="166" fontId="2" fillId="0" borderId="0" xfId="0" applyNumberFormat="1" applyFont="1" applyFill="1" applyAlignment="1">
      <alignment horizontal="center"/>
    </xf>
    <xf numFmtId="168" fontId="2" fillId="0" borderId="0" xfId="0" applyNumberFormat="1" applyFont="1" applyFill="1" applyAlignment="1">
      <alignment horizontal="center"/>
    </xf>
    <xf numFmtId="165" fontId="2" fillId="0" borderId="4" xfId="0" applyNumberFormat="1" applyFont="1" applyFill="1" applyBorder="1"/>
    <xf numFmtId="165" fontId="1" fillId="0" borderId="4" xfId="2" applyNumberFormat="1" applyFill="1" applyBorder="1" applyAlignment="1">
      <alignment horizontal="center"/>
    </xf>
    <xf numFmtId="9" fontId="2" fillId="0" borderId="0" xfId="0" applyNumberFormat="1" applyFont="1" applyFill="1" applyAlignment="1">
      <alignment horizontal="center"/>
    </xf>
    <xf numFmtId="9" fontId="1" fillId="0" borderId="0" xfId="3" applyFill="1" applyAlignment="1">
      <alignment horizontal="center"/>
    </xf>
    <xf numFmtId="44" fontId="1" fillId="0" borderId="0" xfId="2" applyFill="1"/>
    <xf numFmtId="10" fontId="1" fillId="0" borderId="0" xfId="3" applyNumberFormat="1" applyFill="1" applyAlignment="1">
      <alignment horizontal="center"/>
    </xf>
    <xf numFmtId="165" fontId="2" fillId="0" borderId="5" xfId="0" applyNumberFormat="1" applyFont="1" applyFill="1" applyBorder="1"/>
    <xf numFmtId="0" fontId="9" fillId="0" borderId="0" xfId="0" applyFont="1" applyFill="1" applyAlignment="1">
      <alignment horizontal="center"/>
    </xf>
    <xf numFmtId="165" fontId="2" fillId="0" borderId="6" xfId="0" applyNumberFormat="1" applyFont="1" applyFill="1" applyBorder="1"/>
    <xf numFmtId="0" fontId="2" fillId="0" borderId="0" xfId="0" applyFont="1" applyFill="1" applyAlignment="1">
      <alignment horizontal="center"/>
    </xf>
    <xf numFmtId="170" fontId="2" fillId="0" borderId="0" xfId="0" applyNumberFormat="1" applyFont="1" applyFill="1"/>
    <xf numFmtId="164" fontId="2" fillId="0" borderId="0" xfId="0" applyNumberFormat="1" applyFont="1" applyFill="1"/>
    <xf numFmtId="43" fontId="0" fillId="0" borderId="0" xfId="1" applyFont="1"/>
    <xf numFmtId="43" fontId="0" fillId="0" borderId="0" xfId="0" applyNumberFormat="1"/>
    <xf numFmtId="0" fontId="21" fillId="0" borderId="0" xfId="0" applyFont="1"/>
    <xf numFmtId="0" fontId="19" fillId="0" borderId="0" xfId="0" applyFont="1" applyFill="1"/>
    <xf numFmtId="0" fontId="20" fillId="0" borderId="0" xfId="0" applyFont="1" applyFill="1"/>
    <xf numFmtId="0" fontId="10" fillId="0" borderId="0" xfId="0" applyFont="1" applyAlignment="1">
      <alignment horizontal="left"/>
    </xf>
    <xf numFmtId="0" fontId="2" fillId="0" borderId="0" xfId="0" applyFont="1"/>
    <xf numFmtId="173" fontId="0" fillId="0" borderId="0" xfId="1" applyNumberFormat="1" applyFont="1"/>
    <xf numFmtId="173" fontId="0" fillId="0" borderId="4" xfId="1" applyNumberFormat="1" applyFont="1" applyBorder="1"/>
    <xf numFmtId="0" fontId="21" fillId="0" borderId="0" xfId="0" applyFont="1" applyAlignment="1">
      <alignment horizontal="center"/>
    </xf>
    <xf numFmtId="173" fontId="0" fillId="0" borderId="0" xfId="1" applyNumberFormat="1" applyFont="1" applyFill="1"/>
    <xf numFmtId="0" fontId="2" fillId="0" borderId="0" xfId="4"/>
    <xf numFmtId="0" fontId="4" fillId="0" borderId="0" xfId="5"/>
    <xf numFmtId="0" fontId="22" fillId="0" borderId="0" xfId="4" applyFont="1" applyAlignment="1">
      <alignment horizontal="right" vertical="top"/>
    </xf>
    <xf numFmtId="0" fontId="22" fillId="3" borderId="8" xfId="0" applyFont="1" applyFill="1" applyBorder="1" applyAlignment="1">
      <alignment horizontal="right" vertical="top"/>
    </xf>
    <xf numFmtId="0" fontId="22" fillId="3" borderId="0" xfId="0" applyFont="1" applyFill="1" applyAlignment="1">
      <alignment horizontal="right" vertical="top"/>
    </xf>
    <xf numFmtId="0" fontId="22" fillId="0" borderId="0" xfId="0" applyFont="1" applyAlignment="1">
      <alignment horizontal="right" vertical="top"/>
    </xf>
    <xf numFmtId="9" fontId="2" fillId="0" borderId="0" xfId="1" applyNumberFormat="1" applyFont="1" applyFill="1" applyBorder="1" applyAlignment="1" applyProtection="1">
      <alignment horizontal="left" vertical="top"/>
    </xf>
    <xf numFmtId="165" fontId="2" fillId="2" borderId="0" xfId="2" applyNumberFormat="1" applyFont="1" applyFill="1"/>
    <xf numFmtId="165" fontId="2" fillId="0" borderId="0" xfId="2" applyNumberFormat="1" applyFont="1"/>
    <xf numFmtId="165" fontId="2" fillId="0" borderId="0" xfId="2" applyNumberFormat="1" applyFont="1" applyAlignment="1">
      <alignment horizontal="center"/>
    </xf>
    <xf numFmtId="165" fontId="2" fillId="0" borderId="0" xfId="2" applyNumberFormat="1" applyFont="1" applyFill="1"/>
    <xf numFmtId="167" fontId="2" fillId="0" borderId="0" xfId="1" applyNumberFormat="1" applyFont="1" applyFill="1" applyBorder="1" applyAlignment="1" applyProtection="1">
      <alignment horizontal="center"/>
    </xf>
    <xf numFmtId="9" fontId="2" fillId="3" borderId="0" xfId="1" applyNumberFormat="1" applyFont="1" applyFill="1" applyBorder="1" applyAlignment="1" applyProtection="1">
      <alignment horizontal="center"/>
    </xf>
    <xf numFmtId="165" fontId="2" fillId="0" borderId="4" xfId="2" applyNumberFormat="1" applyFont="1" applyBorder="1" applyAlignment="1">
      <alignment horizontal="center"/>
    </xf>
    <xf numFmtId="9" fontId="2" fillId="0" borderId="0" xfId="3" applyFont="1" applyBorder="1" applyAlignment="1">
      <alignment horizontal="center"/>
    </xf>
    <xf numFmtId="9" fontId="2" fillId="0" borderId="0" xfId="3" applyFont="1" applyAlignment="1">
      <alignment horizontal="center"/>
    </xf>
    <xf numFmtId="44" fontId="2" fillId="0" borderId="0" xfId="2" applyFont="1" applyBorder="1"/>
    <xf numFmtId="44" fontId="2" fillId="0" borderId="0" xfId="2" applyFont="1"/>
    <xf numFmtId="10" fontId="2" fillId="3" borderId="0" xfId="1" applyNumberFormat="1" applyFont="1" applyFill="1" applyBorder="1" applyAlignment="1" applyProtection="1">
      <alignment horizontal="center"/>
    </xf>
    <xf numFmtId="10" fontId="2" fillId="0" borderId="0" xfId="3" applyNumberFormat="1" applyFont="1" applyAlignment="1">
      <alignment horizontal="center"/>
    </xf>
    <xf numFmtId="0" fontId="8" fillId="0" borderId="0" xfId="0" applyFont="1" applyAlignment="1">
      <alignment horizontal="right"/>
    </xf>
    <xf numFmtId="165" fontId="8" fillId="2" borderId="0" xfId="0" applyNumberFormat="1" applyFont="1" applyFill="1"/>
    <xf numFmtId="165" fontId="2" fillId="0" borderId="0" xfId="2" applyNumberFormat="1" applyFont="1" applyBorder="1"/>
    <xf numFmtId="169" fontId="2" fillId="2" borderId="0" xfId="1" applyNumberFormat="1" applyFont="1" applyFill="1" applyBorder="1" applyAlignment="1" applyProtection="1">
      <alignment horizontal="center"/>
    </xf>
    <xf numFmtId="170" fontId="2" fillId="0" borderId="0" xfId="0" applyNumberFormat="1" applyFont="1"/>
    <xf numFmtId="164" fontId="2" fillId="0" borderId="0" xfId="0" applyNumberFormat="1" applyFont="1"/>
    <xf numFmtId="165" fontId="2" fillId="0" borderId="0" xfId="2" applyNumberFormat="1" applyFont="1" applyFill="1" applyBorder="1" applyAlignment="1" applyProtection="1">
      <alignment horizontal="center"/>
    </xf>
    <xf numFmtId="165" fontId="2" fillId="0" borderId="0" xfId="2" applyNumberFormat="1" applyFont="1" applyFill="1" applyBorder="1" applyProtection="1"/>
    <xf numFmtId="165" fontId="2" fillId="0" borderId="0" xfId="2" applyNumberFormat="1" applyFont="1" applyFill="1" applyProtection="1"/>
    <xf numFmtId="165" fontId="2" fillId="0" borderId="5" xfId="2" applyNumberFormat="1" applyFont="1" applyFill="1" applyBorder="1" applyProtection="1"/>
    <xf numFmtId="10" fontId="2" fillId="3" borderId="0" xfId="3" applyNumberFormat="1" applyFont="1" applyFill="1" applyAlignment="1" applyProtection="1">
      <alignment horizontal="center"/>
    </xf>
    <xf numFmtId="164" fontId="2" fillId="0" borderId="5" xfId="2" applyNumberFormat="1" applyFont="1" applyFill="1" applyBorder="1" applyProtection="1"/>
    <xf numFmtId="44" fontId="2" fillId="0" borderId="0" xfId="2" applyFont="1" applyFill="1" applyBorder="1" applyProtection="1"/>
    <xf numFmtId="44" fontId="2" fillId="0" borderId="0" xfId="2" applyFont="1" applyFill="1" applyProtection="1"/>
    <xf numFmtId="44" fontId="16" fillId="0" borderId="0" xfId="2" applyFont="1" applyFill="1" applyBorder="1" applyProtection="1"/>
    <xf numFmtId="165" fontId="16" fillId="0" borderId="5" xfId="2" applyNumberFormat="1" applyFont="1" applyFill="1" applyBorder="1" applyProtection="1"/>
    <xf numFmtId="0" fontId="2" fillId="0" borderId="0" xfId="2" applyNumberFormat="1" applyFont="1" applyFill="1" applyAlignment="1" applyProtection="1">
      <alignment horizontal="center"/>
    </xf>
    <xf numFmtId="0" fontId="8" fillId="0" borderId="1" xfId="2" applyNumberFormat="1" applyFont="1" applyFill="1" applyBorder="1" applyAlignment="1" applyProtection="1">
      <alignment horizontal="center"/>
    </xf>
    <xf numFmtId="0" fontId="8" fillId="0" borderId="7" xfId="2" applyNumberFormat="1" applyFont="1" applyFill="1" applyBorder="1" applyAlignment="1" applyProtection="1">
      <alignment horizontal="center"/>
    </xf>
    <xf numFmtId="0" fontId="8" fillId="0" borderId="3" xfId="2" applyNumberFormat="1" applyFont="1" applyFill="1" applyBorder="1" applyAlignment="1" applyProtection="1">
      <alignment horizontal="center"/>
    </xf>
    <xf numFmtId="165" fontId="2" fillId="0" borderId="0" xfId="2" applyNumberFormat="1" applyFont="1" applyFill="1" applyAlignment="1" applyProtection="1">
      <alignment horizontal="center"/>
    </xf>
    <xf numFmtId="9" fontId="2" fillId="2" borderId="0" xfId="3" applyFont="1" applyFill="1" applyBorder="1" applyAlignment="1" applyProtection="1">
      <alignment horizontal="right"/>
    </xf>
    <xf numFmtId="0" fontId="2" fillId="3" borderId="0" xfId="3" applyNumberFormat="1" applyFont="1" applyFill="1" applyAlignment="1" applyProtection="1">
      <alignment horizontal="center"/>
    </xf>
    <xf numFmtId="165" fontId="15" fillId="0" borderId="0" xfId="2" applyNumberFormat="1" applyFont="1" applyFill="1" applyBorder="1" applyProtection="1"/>
    <xf numFmtId="165" fontId="2" fillId="0" borderId="0" xfId="2" applyNumberFormat="1" applyFont="1" applyFill="1" applyBorder="1"/>
    <xf numFmtId="165" fontId="2" fillId="0" borderId="6" xfId="2" applyNumberFormat="1" applyFont="1" applyFill="1" applyBorder="1" applyProtection="1"/>
    <xf numFmtId="0" fontId="2" fillId="3" borderId="0" xfId="2" applyNumberFormat="1" applyFont="1" applyFill="1" applyAlignment="1" applyProtection="1">
      <alignment horizontal="center"/>
    </xf>
    <xf numFmtId="9" fontId="2" fillId="3" borderId="0" xfId="3" applyFont="1" applyFill="1" applyAlignment="1" applyProtection="1">
      <alignment horizontal="center"/>
    </xf>
    <xf numFmtId="0" fontId="8" fillId="4" borderId="1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10" fillId="0" borderId="0" xfId="0" applyFont="1" applyAlignment="1">
      <alignment horizontal="left"/>
    </xf>
    <xf numFmtId="0" fontId="2" fillId="0" borderId="0" xfId="0" applyFont="1"/>
    <xf numFmtId="0" fontId="3" fillId="0" borderId="0" xfId="4" applyFont="1" applyAlignment="1">
      <alignment horizontal="center"/>
    </xf>
    <xf numFmtId="0" fontId="3" fillId="0" borderId="0" xfId="4" applyFont="1" applyAlignment="1">
      <alignment horizontal="center" vertical="center" wrapText="1"/>
    </xf>
    <xf numFmtId="9" fontId="6" fillId="0" borderId="0" xfId="1" applyNumberFormat="1" applyFont="1" applyAlignment="1">
      <alignment horizontal="left" vertical="top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9" fontId="2" fillId="0" borderId="0" xfId="1" applyNumberFormat="1" applyFont="1" applyFill="1" applyBorder="1" applyAlignment="1" applyProtection="1">
      <alignment horizontal="left" vertical="top"/>
    </xf>
    <xf numFmtId="0" fontId="21" fillId="0" borderId="0" xfId="0" applyFont="1" applyAlignment="1">
      <alignment horizontal="center"/>
    </xf>
  </cellXfs>
  <cellStyles count="9">
    <cellStyle name="Comma" xfId="1" builtinId="3"/>
    <cellStyle name="Currency" xfId="2" builtinId="4"/>
    <cellStyle name="Normal" xfId="0" builtinId="0"/>
    <cellStyle name="Normal 2" xfId="4" xr:uid="{C33A9876-0F43-4175-8B94-BB258215627D}"/>
    <cellStyle name="Normal 4" xfId="6" xr:uid="{01A6E516-D809-4E61-B3AF-90860F052B0A}"/>
    <cellStyle name="Normal_PPE Deferral Account Schedule for 2013 MIFRS CoS applications (2)" xfId="5" xr:uid="{5EB25602-D58D-4A5A-A6C5-B4ACD31C52B0}"/>
    <cellStyle name="Normal_Sheet2" xfId="7" xr:uid="{6163BA9D-89AF-4002-8AC8-22BB530A3777}"/>
    <cellStyle name="Normal_Sheet3" xfId="8" xr:uid="{D56F5B7C-8F10-4E11-9B4C-07B2C390514E}"/>
    <cellStyle name="Percent" xfId="3" builtinId="5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d/Live%20Excel%20Models/EB-2019-0049_KWHI_Appl_2019-Filing-Requirements-Chapter2-Appendices-20190430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2014/Interrogatories/20131015%20Filing/Filing_Requirements_Chapter2_Appendices_for%20201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DC Info"/>
      <sheetName val="Index"/>
      <sheetName val="COS Flowchart"/>
      <sheetName val="List of Key References"/>
      <sheetName val="App.2-AA_Capital Projects"/>
      <sheetName val="App.2-A_Requested_Approvals"/>
      <sheetName val="App.2-AB_Capital Expenditures"/>
      <sheetName val="Hidden_CAPEX"/>
      <sheetName val="App.2-AC_Customer Engagement"/>
      <sheetName val="App.2-B_Acctg Instructions"/>
      <sheetName val="App.2-BA_Fixed Asset Cont"/>
      <sheetName val="Appendix 2-BB Service Life  "/>
      <sheetName val="App.2-C_DepExp"/>
      <sheetName val="App.2-D_Overhead"/>
      <sheetName val="App.2-EA_Account 1575 (2015)"/>
      <sheetName val="App.2-EB_Account 1576 (2012)"/>
      <sheetName val="App.2-EC_Account 1576 (2013)"/>
      <sheetName val="App.2-FA Proposed REG Invest."/>
      <sheetName val="Hidden_REG Invest."/>
      <sheetName val="App.2-FB Calc of REG Improvemnt"/>
      <sheetName val="Hidden_REG Improvement"/>
      <sheetName val="App.2-FC Calc of REG Expansion"/>
      <sheetName val="Hidden_REG Expansion"/>
      <sheetName val="App.2-G SQI"/>
      <sheetName val="App.2-H_Other_Oper_Rev"/>
      <sheetName val="Hidden_Other Revenue"/>
      <sheetName val="App_2-I LF_CDM"/>
      <sheetName val="App.2-IA_Load_Forecast_Instrct"/>
      <sheetName val="App.2-IB_Load_Forecast_Analysis"/>
      <sheetName val="App.2-JA_OM&amp;A_Summary_Analys"/>
      <sheetName val="Hidden_OM&amp;A Summary"/>
      <sheetName val="App.2-JB_OM&amp;A_Cost _Drivers"/>
      <sheetName val="App.2-JC_OMA Programs"/>
      <sheetName val="App.2-K_Employee Costs"/>
      <sheetName val="Hidden_Employee Costs"/>
      <sheetName val="App.2-L_OM&amp;A_per_Cust_FTE"/>
      <sheetName val="App.2-L_OM&amp;A_per_Cust_FTEE_exp"/>
      <sheetName val="App.2-M_Regulatory_Costs"/>
      <sheetName val="Hidden_RegulatoryCosts1"/>
      <sheetName val="Hidden_RegulatoryCosts2"/>
      <sheetName val="App.2-N_Corp_Cost_Allocation"/>
      <sheetName val="App.2-OA Capital Structure"/>
      <sheetName val="App.2-OB_Debt Instruments"/>
      <sheetName val="App.2-Q_Cost of Serv. Emb. Dx"/>
      <sheetName val="App.2-R_Loss Factors"/>
      <sheetName val="App.2-S_Stranded Meters"/>
      <sheetName val="App.2-Y_MIFRS Summary Impacts"/>
      <sheetName val="Sheet19"/>
      <sheetName val="App.2-YA_IFRS Transition Costs"/>
      <sheetName val="App.2-Z_Commodity Expense"/>
      <sheetName val="Sheet1"/>
    </sheetNames>
    <sheetDataSet>
      <sheetData sheetId="0">
        <row r="24">
          <cell r="E24">
            <v>2020</v>
          </cell>
        </row>
        <row r="26">
          <cell r="E26">
            <v>2019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57">
          <cell r="D57"/>
          <cell r="E57"/>
          <cell r="F57"/>
          <cell r="G57"/>
          <cell r="H57"/>
          <cell r="J57"/>
          <cell r="K57"/>
        </row>
        <row r="58"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DC Info"/>
      <sheetName val="Table of Contents"/>
      <sheetName val="COS Flowchart"/>
      <sheetName val="List of Key References"/>
      <sheetName val="App.2-AA_Capital Projects"/>
      <sheetName val="App.2-AB_Capital Expenditures"/>
      <sheetName val="App.2-BA1_Fix Asset Cont.CGAAP"/>
      <sheetName val="App.2-BA2_Fix Asset Cont.MIFRS"/>
      <sheetName val="Appendix 2-BB Service Life Comp"/>
      <sheetName val="Instruction for App. 2-C MIFRS"/>
      <sheetName val="App.2-CA_CGAAP_DepExp_2011"/>
      <sheetName val="App.2-CB_MIFRS_DepExp_2011"/>
      <sheetName val="App.2-CC_MIFRS_DepExp_2012"/>
      <sheetName val="App.2-CD_MIFRS_DepExp_2013"/>
      <sheetName val="App.2-CE_MIFRS_DepExp_2014"/>
      <sheetName val="App.2-CF_CGAAP_DepExp_2012"/>
      <sheetName val="App.2-CG_MIFRS_DepExp_2012"/>
      <sheetName val="App.2-CH_MIFRS_DepExp_2013"/>
      <sheetName val="App.2-CI_MIFRS_DepExp_2014"/>
      <sheetName val="App.2-CJ_CGAAP_DepExp_2012"/>
      <sheetName val="App.2-CK_CGAAP_DepExp_2013"/>
      <sheetName val="App.2-CL_MIFRS_DepExp_2013"/>
      <sheetName val="App.2-CM_MIFRS_DepExp_2014"/>
      <sheetName val="Instruction for App. 2-C CGAAP"/>
      <sheetName val="App.2-CN_OldCGAAP_DepExp_2012"/>
      <sheetName val="App.2-CO_NewCGAAP_DepExp_2012"/>
      <sheetName val="App.2-CP_NewCGAAP_DepExp_2013"/>
      <sheetName val="App.2-CQ NewCGAAP_DepExp_2014"/>
      <sheetName val="App.2-CR_OldCGAAP_DepExp_2012"/>
      <sheetName val="App.2-CS_OldCGAAP_DepExp_2013"/>
      <sheetName val="App.2-CT_NewCGAAP_DepExp_2013"/>
      <sheetName val="App.2-CU_NewCGAAP_DepExp_2014"/>
      <sheetName val="App.2-CV_USGAAP_DepExp"/>
      <sheetName val="App.2-DA_Overhead"/>
      <sheetName val="App.2-DB_Overhead"/>
      <sheetName val="App.2-EA_PP&amp;E Deferral Account"/>
      <sheetName val="App.2-EB_PP&amp;E Deferral Account"/>
      <sheetName val="App.2-EC_PP&amp;E Deferral Account"/>
      <sheetName val="App.2-ED_Account 1576 (2012)"/>
      <sheetName val="App.2-EE_Account 1576 (2013)"/>
      <sheetName val="App.2-FA Proposed REG Invest."/>
      <sheetName val="App.2-FB Calc of REG Improvemnt"/>
      <sheetName val="App.2-FC Calc of REG Expansion"/>
      <sheetName val="App.2-G SQI"/>
      <sheetName val="App.2-H_Other_Oper_Rev"/>
      <sheetName val="App.2-I LF_CDM_WF"/>
      <sheetName val="App.2-JA_OM&amp;A_Summary_Analys"/>
      <sheetName val="App.2-JB_OM&amp;A_Cost _Drivers"/>
      <sheetName val="App.2-JC_OMA Programs"/>
      <sheetName val="App.2-K_Employee Costs"/>
      <sheetName val="App.2-L_OM&amp;A_per_Cust_FTEE"/>
      <sheetName val="App.2-M_Regulatory_Costs"/>
      <sheetName val="App.2-N_Corp_Cost_Allocation"/>
      <sheetName val="App.2-OA Capital Structure"/>
      <sheetName val="App.2-OB_Debt Instruments"/>
      <sheetName val="App.2-P_Cost_Allocation"/>
      <sheetName val="App.2-Q_Cost of Serv. Emb. Dx"/>
      <sheetName val="App.2-R_Loss Factors"/>
      <sheetName val="App.2-S_Stranded Meters"/>
      <sheetName val="App.2-TA_1592_Tax_Variance"/>
      <sheetName val="App.2-TB_1592_HST-OVAT"/>
      <sheetName val="App.2-U_IFRS Transition Costs"/>
      <sheetName val="App.2-V_Rev_Reconciliation"/>
      <sheetName val="App.2-W_Bill Impacts"/>
      <sheetName val="App.2-YA_MIFRS Summary Impacts"/>
      <sheetName val="App. 2-YB_CGAAP Summary Impacts"/>
      <sheetName val="App. 2-Z_Tariff"/>
      <sheetName val="lists"/>
      <sheetName val="lists2"/>
      <sheetName val="Sheet19"/>
    </sheetNames>
    <sheetDataSet>
      <sheetData sheetId="0">
        <row r="16">
          <cell r="E16" t="str">
            <v>eb-2013-0147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>
        <row r="54">
          <cell r="C54">
            <v>37405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</row>
        <row r="55"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</row>
      </sheetData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96817B-8EFC-4B5F-9754-B44C4C207609}">
  <sheetPr>
    <pageSetUpPr fitToPage="1"/>
  </sheetPr>
  <dimension ref="A1:M12"/>
  <sheetViews>
    <sheetView tabSelected="1" workbookViewId="0">
      <selection activeCell="A2" sqref="A2:L2"/>
    </sheetView>
  </sheetViews>
  <sheetFormatPr defaultRowHeight="15" x14ac:dyDescent="0.25"/>
  <cols>
    <col min="1" max="1" width="21.140625" customWidth="1"/>
    <col min="2" max="2" width="10.5703125" bestFit="1" customWidth="1"/>
    <col min="3" max="7" width="9.5703125" bestFit="1" customWidth="1"/>
    <col min="8" max="8" width="11.5703125" bestFit="1" customWidth="1"/>
    <col min="9" max="12" width="9.5703125" bestFit="1" customWidth="1"/>
    <col min="13" max="13" width="11.5703125" bestFit="1" customWidth="1"/>
  </cols>
  <sheetData>
    <row r="1" spans="1:13" x14ac:dyDescent="0.25">
      <c r="A1" s="174" t="s">
        <v>75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4"/>
    </row>
    <row r="2" spans="1:13" x14ac:dyDescent="0.25">
      <c r="A2" s="174" t="s">
        <v>76</v>
      </c>
      <c r="B2" s="174"/>
      <c r="C2" s="174"/>
      <c r="D2" s="174"/>
      <c r="E2" s="174"/>
      <c r="F2" s="174"/>
      <c r="G2" s="174"/>
      <c r="H2" s="174"/>
      <c r="I2" s="174"/>
      <c r="J2" s="174"/>
      <c r="K2" s="174"/>
      <c r="L2" s="174"/>
    </row>
    <row r="4" spans="1:13" x14ac:dyDescent="0.25">
      <c r="E4" s="102" t="s">
        <v>0</v>
      </c>
      <c r="F4" s="102"/>
      <c r="G4" s="102" t="s">
        <v>64</v>
      </c>
    </row>
    <row r="6" spans="1:13" x14ac:dyDescent="0.25">
      <c r="B6" s="109">
        <v>2014</v>
      </c>
      <c r="C6" s="109">
        <v>2015</v>
      </c>
      <c r="D6" s="109">
        <v>2016</v>
      </c>
      <c r="E6" s="109">
        <v>2017</v>
      </c>
      <c r="F6" s="109">
        <v>2018</v>
      </c>
      <c r="G6" s="109">
        <v>2019</v>
      </c>
      <c r="H6" s="109">
        <v>2020</v>
      </c>
      <c r="I6" s="109">
        <v>2021</v>
      </c>
      <c r="J6" s="109">
        <v>2022</v>
      </c>
      <c r="K6" s="109">
        <v>2023</v>
      </c>
      <c r="L6" s="109">
        <v>2024</v>
      </c>
    </row>
    <row r="8" spans="1:13" x14ac:dyDescent="0.25">
      <c r="A8" t="s">
        <v>62</v>
      </c>
      <c r="B8" s="107">
        <f>'Adjusted EB-2019-0049 App 2-FB'!E37</f>
        <v>25650.710323105559</v>
      </c>
      <c r="C8" s="107">
        <f>'Adjusted EB-2019-0049 App 2-FB'!H37</f>
        <v>1200.1427181748668</v>
      </c>
      <c r="D8" s="107">
        <f>'Adjusted EB-2019-0049 App 2-FB'!K37</f>
        <v>6090.7949932785732</v>
      </c>
      <c r="E8" s="107">
        <f>'Adjusted EB-2019-0049 App 2-FB'!N37</f>
        <v>8225.1878696620406</v>
      </c>
      <c r="F8" s="107">
        <f>'Adjusted EB-2019-0049 App 2-FB'!Q37</f>
        <v>9111.4947536880627</v>
      </c>
      <c r="G8" s="107">
        <f>'Adjusted EB-2019-0049 App 2-FB'!T37</f>
        <v>9429.9475308065721</v>
      </c>
      <c r="H8" s="110">
        <f>'Adjusted EB-2019-0049 App 2-FB'!W37</f>
        <v>106180.97987338476</v>
      </c>
      <c r="I8" s="110">
        <f>'Adjusted EB-2019-0049 App 2-FB'!Z37</f>
        <v>9424.6338652767245</v>
      </c>
      <c r="J8" s="110">
        <f>'Adjusted EB-2019-0049 App 2-FB'!AC37</f>
        <v>9303.6491687686412</v>
      </c>
      <c r="K8" s="110">
        <f>'Adjusted EB-2019-0049 App 2-FB'!AF37</f>
        <v>9154.1424215721163</v>
      </c>
      <c r="L8" s="110">
        <f>'Adjusted EB-2019-0049 App 2-FB'!AI37</f>
        <v>8989.7640859033927</v>
      </c>
    </row>
    <row r="9" spans="1:13" x14ac:dyDescent="0.25">
      <c r="A9" t="s">
        <v>63</v>
      </c>
      <c r="B9" s="108">
        <f>B8</f>
        <v>25650.710323105559</v>
      </c>
      <c r="C9" s="108">
        <f t="shared" ref="C9:F9" si="0">C8</f>
        <v>1200.1427181748668</v>
      </c>
      <c r="D9" s="108">
        <f t="shared" si="0"/>
        <v>6090.7949932785732</v>
      </c>
      <c r="E9" s="108">
        <f t="shared" si="0"/>
        <v>8225.1878696620406</v>
      </c>
      <c r="F9" s="108">
        <f t="shared" si="0"/>
        <v>9111.4947536880627</v>
      </c>
      <c r="G9" s="108">
        <f>F9</f>
        <v>9111.4947536880627</v>
      </c>
      <c r="H9" s="108"/>
      <c r="I9" s="108"/>
      <c r="J9" s="108"/>
      <c r="K9" s="108"/>
      <c r="L9" s="108"/>
    </row>
    <row r="10" spans="1:13" x14ac:dyDescent="0.25">
      <c r="B10" s="107">
        <f>B8-B9</f>
        <v>0</v>
      </c>
      <c r="C10" s="107">
        <f t="shared" ref="C10:L10" si="1">C8-C9</f>
        <v>0</v>
      </c>
      <c r="D10" s="107">
        <f t="shared" si="1"/>
        <v>0</v>
      </c>
      <c r="E10" s="107">
        <f t="shared" si="1"/>
        <v>0</v>
      </c>
      <c r="F10" s="107">
        <f t="shared" si="1"/>
        <v>0</v>
      </c>
      <c r="G10" s="107">
        <f t="shared" si="1"/>
        <v>318.4527771185094</v>
      </c>
      <c r="H10" s="107">
        <f t="shared" si="1"/>
        <v>106180.97987338476</v>
      </c>
      <c r="I10" s="107">
        <f t="shared" si="1"/>
        <v>9424.6338652767245</v>
      </c>
      <c r="J10" s="107">
        <f t="shared" si="1"/>
        <v>9303.6491687686412</v>
      </c>
      <c r="K10" s="107">
        <f t="shared" si="1"/>
        <v>9154.1424215721163</v>
      </c>
      <c r="L10" s="107">
        <f t="shared" si="1"/>
        <v>8989.7640859033927</v>
      </c>
      <c r="M10" s="101"/>
    </row>
    <row r="11" spans="1:13" x14ac:dyDescent="0.25">
      <c r="B11" s="100"/>
      <c r="C11" s="100"/>
      <c r="D11" s="100"/>
      <c r="E11" s="100"/>
      <c r="F11" s="100"/>
      <c r="G11" s="100"/>
      <c r="H11" s="100"/>
      <c r="I11" s="100"/>
      <c r="J11" s="100"/>
      <c r="K11" s="100"/>
      <c r="L11" s="100"/>
    </row>
    <row r="12" spans="1:13" x14ac:dyDescent="0.25">
      <c r="A12" t="s">
        <v>74</v>
      </c>
      <c r="B12" s="100"/>
      <c r="C12" s="100"/>
      <c r="D12" s="100"/>
      <c r="E12" s="100"/>
      <c r="F12" s="100"/>
      <c r="G12" s="100"/>
      <c r="H12" s="107">
        <f>+H10+G10</f>
        <v>106499.43265050327</v>
      </c>
      <c r="I12" s="100"/>
      <c r="J12" s="100"/>
      <c r="K12" s="100"/>
      <c r="L12" s="100"/>
    </row>
  </sheetData>
  <mergeCells count="2">
    <mergeCell ref="A1:L1"/>
    <mergeCell ref="A2:L2"/>
  </mergeCells>
  <pageMargins left="0.7" right="0.7" top="0.75" bottom="0.75" header="0.3" footer="0.3"/>
  <pageSetup scale="8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836DCA-4E63-465B-ADF9-A5FB935C010E}">
  <sheetPr>
    <pageSetUpPr fitToPage="1"/>
  </sheetPr>
  <dimension ref="A1:AI118"/>
  <sheetViews>
    <sheetView zoomScale="98" zoomScaleNormal="98" workbookViewId="0">
      <selection sqref="A1:AI1"/>
    </sheetView>
  </sheetViews>
  <sheetFormatPr defaultRowHeight="15" x14ac:dyDescent="0.25"/>
  <cols>
    <col min="1" max="1" width="41.42578125" customWidth="1"/>
    <col min="3" max="3" width="11" customWidth="1"/>
    <col min="4" max="4" width="13.42578125" bestFit="1" customWidth="1"/>
    <col min="5" max="5" width="12.28515625" bestFit="1" customWidth="1"/>
    <col min="6" max="7" width="10.85546875" customWidth="1"/>
    <col min="8" max="8" width="13.42578125" customWidth="1"/>
    <col min="9" max="10" width="10.85546875" customWidth="1"/>
    <col min="11" max="11" width="11.28515625" bestFit="1" customWidth="1"/>
    <col min="12" max="20" width="10.85546875" customWidth="1"/>
    <col min="21" max="21" width="10.7109375" customWidth="1"/>
    <col min="22" max="22" width="13.42578125" bestFit="1" customWidth="1"/>
    <col min="23" max="23" width="11.5703125" bestFit="1" customWidth="1"/>
    <col min="24" max="24" width="10.42578125" customWidth="1"/>
    <col min="25" max="25" width="13.42578125" bestFit="1" customWidth="1"/>
    <col min="26" max="26" width="10.5703125" bestFit="1" customWidth="1"/>
    <col min="27" max="27" width="9.85546875" customWidth="1"/>
    <col min="28" max="28" width="13.42578125" bestFit="1" customWidth="1"/>
    <col min="29" max="29" width="10.5703125" bestFit="1" customWidth="1"/>
    <col min="30" max="30" width="11.140625" customWidth="1"/>
    <col min="31" max="31" width="13.42578125" bestFit="1" customWidth="1"/>
    <col min="32" max="32" width="10.5703125" bestFit="1" customWidth="1"/>
    <col min="33" max="33" width="10.85546875" customWidth="1"/>
    <col min="34" max="34" width="13.42578125" bestFit="1" customWidth="1"/>
    <col min="35" max="35" width="10.5703125" bestFit="1" customWidth="1"/>
  </cols>
  <sheetData>
    <row r="1" spans="1:35" ht="18" x14ac:dyDescent="0.25">
      <c r="A1" s="166" t="s">
        <v>77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66"/>
      <c r="P1" s="166"/>
      <c r="Q1" s="166"/>
      <c r="R1" s="166"/>
      <c r="S1" s="166"/>
      <c r="T1" s="166"/>
      <c r="U1" s="166"/>
      <c r="V1" s="166"/>
      <c r="W1" s="166"/>
      <c r="X1" s="166"/>
      <c r="Y1" s="166"/>
      <c r="Z1" s="166"/>
      <c r="AA1" s="166"/>
      <c r="AB1" s="166"/>
      <c r="AC1" s="166"/>
      <c r="AD1" s="166"/>
      <c r="AE1" s="166"/>
      <c r="AF1" s="166"/>
      <c r="AG1" s="166"/>
      <c r="AH1" s="166"/>
      <c r="AI1" s="166"/>
    </row>
    <row r="3" spans="1:35" ht="18" x14ac:dyDescent="0.25">
      <c r="A3" s="166" t="s">
        <v>0</v>
      </c>
      <c r="B3" s="166"/>
      <c r="C3" s="166"/>
      <c r="D3" s="166"/>
      <c r="E3" s="166"/>
      <c r="F3" s="166"/>
      <c r="G3" s="166"/>
      <c r="H3" s="166"/>
      <c r="I3" s="166"/>
      <c r="J3" s="166"/>
      <c r="K3" s="166"/>
      <c r="L3" s="166"/>
      <c r="M3" s="166"/>
      <c r="N3" s="166"/>
      <c r="O3" s="166"/>
      <c r="P3" s="166"/>
      <c r="Q3" s="166"/>
      <c r="R3" s="166"/>
      <c r="S3" s="166"/>
      <c r="T3" s="166"/>
      <c r="U3" s="166"/>
      <c r="V3" s="166"/>
      <c r="W3" s="166"/>
      <c r="X3" s="166"/>
      <c r="Y3" s="1"/>
      <c r="Z3" s="1"/>
      <c r="AA3" s="1"/>
      <c r="AB3" s="2"/>
      <c r="AC3" s="2"/>
      <c r="AD3" s="1"/>
      <c r="AE3" s="2"/>
      <c r="AF3" s="2"/>
      <c r="AG3" s="1"/>
      <c r="AH3" s="2"/>
      <c r="AI3" s="2"/>
    </row>
    <row r="4" spans="1:35" ht="18" x14ac:dyDescent="0.25">
      <c r="A4" s="167" t="s">
        <v>1</v>
      </c>
      <c r="B4" s="167"/>
      <c r="C4" s="167"/>
      <c r="D4" s="167"/>
      <c r="E4" s="167"/>
      <c r="F4" s="167"/>
      <c r="G4" s="167"/>
      <c r="H4" s="167"/>
      <c r="I4" s="167"/>
      <c r="J4" s="167"/>
      <c r="K4" s="167"/>
      <c r="L4" s="167"/>
      <c r="M4" s="167"/>
      <c r="N4" s="167"/>
      <c r="O4" s="167"/>
      <c r="P4" s="167"/>
      <c r="Q4" s="167"/>
      <c r="R4" s="167"/>
      <c r="S4" s="167"/>
      <c r="T4" s="167"/>
      <c r="U4" s="167"/>
      <c r="V4" s="167"/>
      <c r="W4" s="167"/>
      <c r="X4" s="167"/>
      <c r="Y4" s="1"/>
      <c r="Z4" s="1"/>
      <c r="AA4" s="1"/>
      <c r="AB4" s="2"/>
      <c r="AC4" s="2"/>
      <c r="AD4" s="1"/>
      <c r="AE4" s="2"/>
      <c r="AF4" s="2"/>
      <c r="AG4" s="1"/>
      <c r="AH4" s="2"/>
      <c r="AI4" s="2"/>
    </row>
    <row r="5" spans="1:35" ht="18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2"/>
      <c r="AC5" s="2"/>
      <c r="AD5" s="1"/>
      <c r="AE5" s="2"/>
      <c r="AF5" s="2"/>
      <c r="AG5" s="1"/>
      <c r="AH5" s="2"/>
      <c r="AI5" s="2"/>
    </row>
    <row r="6" spans="1:35" x14ac:dyDescent="0.25">
      <c r="A6" s="168" t="s">
        <v>2</v>
      </c>
      <c r="B6" s="168"/>
      <c r="C6" s="168"/>
      <c r="D6" s="168"/>
      <c r="E6" s="168"/>
      <c r="F6" s="168"/>
      <c r="G6" s="168"/>
      <c r="H6" s="168"/>
      <c r="I6" s="168"/>
      <c r="J6" s="168"/>
      <c r="K6" s="168"/>
      <c r="L6" s="168"/>
      <c r="M6" s="168"/>
      <c r="N6" s="168"/>
      <c r="O6" s="168"/>
      <c r="P6" s="168"/>
      <c r="Q6" s="168"/>
      <c r="R6" s="168"/>
      <c r="S6" s="168"/>
      <c r="T6" s="168"/>
      <c r="U6" s="168"/>
      <c r="V6" s="168"/>
      <c r="W6" s="168"/>
      <c r="X6" s="168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</row>
    <row r="7" spans="1:35" x14ac:dyDescent="0.25">
      <c r="A7" s="168" t="s">
        <v>3</v>
      </c>
      <c r="B7" s="168"/>
      <c r="C7" s="168"/>
      <c r="D7" s="168"/>
      <c r="E7" s="168"/>
      <c r="F7" s="168"/>
      <c r="G7" s="168"/>
      <c r="H7" s="168"/>
      <c r="I7" s="168"/>
      <c r="J7" s="168"/>
      <c r="K7" s="168"/>
      <c r="L7" s="168"/>
      <c r="M7" s="168"/>
      <c r="N7" s="168"/>
      <c r="O7" s="168"/>
      <c r="P7" s="168"/>
      <c r="Q7" s="168"/>
      <c r="R7" s="168"/>
      <c r="S7" s="168"/>
      <c r="T7" s="168"/>
      <c r="U7" s="168"/>
      <c r="V7" s="168"/>
      <c r="W7" s="168"/>
      <c r="X7" s="168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</row>
    <row r="8" spans="1:35" x14ac:dyDescent="0.25">
      <c r="A8" s="4" t="s">
        <v>61</v>
      </c>
      <c r="B8" s="3"/>
      <c r="C8" s="3"/>
      <c r="D8" s="3"/>
      <c r="E8" s="3"/>
      <c r="F8" s="3"/>
      <c r="G8" s="3"/>
      <c r="H8" s="3"/>
      <c r="I8" s="3"/>
      <c r="J8" s="3"/>
      <c r="K8" s="3"/>
      <c r="L8" s="75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</row>
    <row r="9" spans="1:35" x14ac:dyDescent="0.25">
      <c r="A9" s="168" t="s">
        <v>4</v>
      </c>
      <c r="B9" s="168"/>
      <c r="C9" s="168"/>
      <c r="D9" s="168"/>
      <c r="E9" s="168"/>
      <c r="F9" s="168"/>
      <c r="G9" s="168"/>
      <c r="H9" s="168"/>
      <c r="I9" s="168"/>
      <c r="J9" s="168"/>
      <c r="K9" s="168"/>
      <c r="L9" s="168"/>
      <c r="M9" s="168"/>
      <c r="N9" s="168"/>
      <c r="O9" s="168"/>
      <c r="P9" s="168"/>
      <c r="Q9" s="168"/>
      <c r="R9" s="168"/>
      <c r="S9" s="168"/>
      <c r="T9" s="168"/>
      <c r="U9" s="168"/>
      <c r="V9" s="168"/>
      <c r="W9" s="168"/>
      <c r="X9" s="168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</row>
    <row r="10" spans="1:35" ht="15.75" thickBot="1" x14ac:dyDescent="0.3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</row>
    <row r="11" spans="1:35" ht="15.75" thickBot="1" x14ac:dyDescent="0.3">
      <c r="A11" s="5"/>
      <c r="B11" s="5"/>
      <c r="C11" s="162">
        <f>F11-1</f>
        <v>2014</v>
      </c>
      <c r="D11" s="172"/>
      <c r="E11" s="163"/>
      <c r="F11" s="162">
        <f>I11-1</f>
        <v>2015</v>
      </c>
      <c r="G11" s="172"/>
      <c r="H11" s="163"/>
      <c r="I11" s="169">
        <f>L11-1</f>
        <v>2016</v>
      </c>
      <c r="J11" s="170"/>
      <c r="K11" s="171"/>
      <c r="L11" s="169">
        <f>O11-1</f>
        <v>2017</v>
      </c>
      <c r="M11" s="170"/>
      <c r="N11" s="171"/>
      <c r="O11" s="169">
        <f>R11-1</f>
        <v>2018</v>
      </c>
      <c r="P11" s="170"/>
      <c r="Q11" s="171"/>
      <c r="R11" s="169">
        <f>BridgeYear</f>
        <v>2019</v>
      </c>
      <c r="S11" s="170"/>
      <c r="T11" s="171"/>
      <c r="U11" s="159" t="str">
        <f>CONCATENATE(TestYear," Test Year")</f>
        <v>2020 Test Year</v>
      </c>
      <c r="V11" s="160"/>
      <c r="W11" s="161"/>
      <c r="X11" s="159">
        <f>TestYear+1</f>
        <v>2021</v>
      </c>
      <c r="Y11" s="160"/>
      <c r="Z11" s="161"/>
      <c r="AA11" s="159">
        <f>X11+1</f>
        <v>2022</v>
      </c>
      <c r="AB11" s="160">
        <v>2016</v>
      </c>
      <c r="AC11" s="161"/>
      <c r="AD11" s="159">
        <f>AA11+1</f>
        <v>2023</v>
      </c>
      <c r="AE11" s="160">
        <v>2016</v>
      </c>
      <c r="AF11" s="161"/>
      <c r="AG11" s="159">
        <f>AD11+1</f>
        <v>2024</v>
      </c>
      <c r="AH11" s="160">
        <v>2016</v>
      </c>
      <c r="AI11" s="161"/>
    </row>
    <row r="12" spans="1:35" ht="26.25" x14ac:dyDescent="0.25">
      <c r="A12" s="6"/>
      <c r="B12" s="6"/>
      <c r="C12" s="6"/>
      <c r="D12" s="62" t="s">
        <v>5</v>
      </c>
      <c r="E12" s="62" t="s">
        <v>6</v>
      </c>
      <c r="F12" s="63"/>
      <c r="G12" s="62" t="s">
        <v>5</v>
      </c>
      <c r="H12" s="62" t="s">
        <v>6</v>
      </c>
      <c r="I12" s="63"/>
      <c r="J12" s="62" t="s">
        <v>5</v>
      </c>
      <c r="K12" s="62" t="s">
        <v>6</v>
      </c>
      <c r="L12" s="63"/>
      <c r="M12" s="62" t="s">
        <v>5</v>
      </c>
      <c r="N12" s="62" t="s">
        <v>6</v>
      </c>
      <c r="O12" s="63"/>
      <c r="P12" s="62" t="s">
        <v>5</v>
      </c>
      <c r="Q12" s="62" t="s">
        <v>6</v>
      </c>
      <c r="R12" s="63"/>
      <c r="S12" s="62" t="s">
        <v>5</v>
      </c>
      <c r="T12" s="62" t="s">
        <v>6</v>
      </c>
      <c r="U12" s="76"/>
      <c r="V12" s="77" t="s">
        <v>5</v>
      </c>
      <c r="W12" s="77" t="s">
        <v>6</v>
      </c>
      <c r="X12" s="78"/>
      <c r="Y12" s="79" t="s">
        <v>5</v>
      </c>
      <c r="Z12" s="80" t="s">
        <v>6</v>
      </c>
      <c r="AA12" s="78"/>
      <c r="AB12" s="79" t="s">
        <v>5</v>
      </c>
      <c r="AC12" s="80" t="s">
        <v>6</v>
      </c>
      <c r="AD12" s="78"/>
      <c r="AE12" s="79" t="s">
        <v>5</v>
      </c>
      <c r="AF12" s="80" t="s">
        <v>6</v>
      </c>
      <c r="AG12" s="78"/>
      <c r="AH12" s="79" t="s">
        <v>5</v>
      </c>
      <c r="AI12" s="80" t="s">
        <v>6</v>
      </c>
    </row>
    <row r="13" spans="1:35" x14ac:dyDescent="0.25">
      <c r="A13" s="8"/>
      <c r="B13" s="9"/>
      <c r="C13" s="9" t="s">
        <v>7</v>
      </c>
      <c r="D13" s="10">
        <v>0.06</v>
      </c>
      <c r="E13" s="10">
        <v>0.94</v>
      </c>
      <c r="F13" s="9" t="s">
        <v>7</v>
      </c>
      <c r="G13" s="10">
        <v>0.06</v>
      </c>
      <c r="H13" s="10">
        <v>0.94</v>
      </c>
      <c r="I13" s="9" t="s">
        <v>7</v>
      </c>
      <c r="J13" s="10">
        <v>0.06</v>
      </c>
      <c r="K13" s="10">
        <v>0.94</v>
      </c>
      <c r="L13" s="9" t="s">
        <v>7</v>
      </c>
      <c r="M13" s="10">
        <v>0.06</v>
      </c>
      <c r="N13" s="10">
        <v>0.94</v>
      </c>
      <c r="O13" s="9" t="s">
        <v>7</v>
      </c>
      <c r="P13" s="10">
        <v>0.06</v>
      </c>
      <c r="Q13" s="10">
        <v>0.94</v>
      </c>
      <c r="R13" s="9" t="s">
        <v>7</v>
      </c>
      <c r="S13" s="10">
        <v>0.06</v>
      </c>
      <c r="T13" s="10">
        <v>0.94</v>
      </c>
      <c r="U13" s="81" t="s">
        <v>7</v>
      </c>
      <c r="V13" s="82">
        <v>0.06</v>
      </c>
      <c r="W13" s="82">
        <v>0.94</v>
      </c>
      <c r="X13" s="81" t="s">
        <v>7</v>
      </c>
      <c r="Y13" s="82">
        <v>0.06</v>
      </c>
      <c r="Z13" s="82">
        <v>0.94</v>
      </c>
      <c r="AA13" s="81" t="s">
        <v>7</v>
      </c>
      <c r="AB13" s="82">
        <v>0.06</v>
      </c>
      <c r="AC13" s="82">
        <v>0.94</v>
      </c>
      <c r="AD13" s="81" t="s">
        <v>7</v>
      </c>
      <c r="AE13" s="82">
        <v>0.06</v>
      </c>
      <c r="AF13" s="82">
        <v>0.94</v>
      </c>
      <c r="AG13" s="81" t="s">
        <v>7</v>
      </c>
      <c r="AH13" s="82">
        <v>0.06</v>
      </c>
      <c r="AI13" s="82">
        <v>0.94</v>
      </c>
    </row>
    <row r="14" spans="1:35" x14ac:dyDescent="0.25">
      <c r="A14" s="5" t="s">
        <v>8</v>
      </c>
      <c r="B14" s="11"/>
      <c r="C14" s="12">
        <v>116347</v>
      </c>
      <c r="D14" s="13">
        <f>C14*D13</f>
        <v>6980.82</v>
      </c>
      <c r="E14" s="14">
        <f>C14*E13</f>
        <v>109366.18</v>
      </c>
      <c r="F14" s="12">
        <f>I76+I105</f>
        <v>113068.95833333333</v>
      </c>
      <c r="G14" s="13">
        <f>F14*G13</f>
        <v>6784.1374999999998</v>
      </c>
      <c r="H14" s="14">
        <f>F14*H13</f>
        <v>106284.82083333332</v>
      </c>
      <c r="I14" s="12">
        <f>J76+J105</f>
        <v>109791.59722222222</v>
      </c>
      <c r="J14" s="13">
        <f>I14*J13</f>
        <v>6587.4958333333325</v>
      </c>
      <c r="K14" s="14">
        <f>I14*K13</f>
        <v>103204.10138888888</v>
      </c>
      <c r="L14" s="12">
        <f>K76+K105</f>
        <v>106514.23611111112</v>
      </c>
      <c r="M14" s="13">
        <f>L14*M13</f>
        <v>6390.854166666667</v>
      </c>
      <c r="N14" s="14">
        <f>L14*N13</f>
        <v>100123.38194444445</v>
      </c>
      <c r="O14" s="12">
        <f>L76+L105</f>
        <v>103236.875</v>
      </c>
      <c r="P14" s="13">
        <f>O14*P13</f>
        <v>6194.2124999999996</v>
      </c>
      <c r="Q14" s="14">
        <f>O14*Q13</f>
        <v>97042.662499999991</v>
      </c>
      <c r="R14" s="12">
        <f>M76+M105</f>
        <v>99959.513888888876</v>
      </c>
      <c r="S14" s="13">
        <f>R14*S13</f>
        <v>5997.5708333333323</v>
      </c>
      <c r="T14" s="14">
        <f>R14*T13</f>
        <v>93961.943055555545</v>
      </c>
      <c r="U14" s="67">
        <f>N76+N105</f>
        <v>96682.152777777781</v>
      </c>
      <c r="V14" s="67">
        <f>U14*V13</f>
        <v>5800.9291666666668</v>
      </c>
      <c r="W14" s="83">
        <f>U14*W13</f>
        <v>90881.223611111112</v>
      </c>
      <c r="X14" s="67">
        <f>O76+O105</f>
        <v>93404.791666666672</v>
      </c>
      <c r="Y14" s="67">
        <f>X14*Y13</f>
        <v>5604.2875000000004</v>
      </c>
      <c r="Z14" s="83">
        <f>X14*Z13</f>
        <v>87800.504166666666</v>
      </c>
      <c r="AA14" s="67">
        <f>P76+P105</f>
        <v>90127.430555555562</v>
      </c>
      <c r="AB14" s="67">
        <f>AA14*AB13</f>
        <v>5407.6458333333339</v>
      </c>
      <c r="AC14" s="83">
        <f>AA14*AC13</f>
        <v>84719.784722222219</v>
      </c>
      <c r="AD14" s="67">
        <f>Q76+Q105</f>
        <v>86850.069444444453</v>
      </c>
      <c r="AE14" s="67">
        <f>AD14*AE13</f>
        <v>5211.0041666666666</v>
      </c>
      <c r="AF14" s="83">
        <f>AD14*AF13</f>
        <v>81639.065277777787</v>
      </c>
      <c r="AG14" s="67">
        <f>R76+R105</f>
        <v>83572.708333333328</v>
      </c>
      <c r="AH14" s="67">
        <f>AG14*AH13</f>
        <v>5014.3624999999993</v>
      </c>
      <c r="AI14" s="83">
        <f>AG14*AI13</f>
        <v>78558.345833333326</v>
      </c>
    </row>
    <row r="15" spans="1:35" x14ac:dyDescent="0.25">
      <c r="A15" s="6" t="s">
        <v>9</v>
      </c>
      <c r="B15" s="15"/>
      <c r="C15" s="16">
        <f>'[1]App.2-FA Proposed REG Invest.'!C58</f>
        <v>0</v>
      </c>
      <c r="D15" s="17">
        <f>C15</f>
        <v>0</v>
      </c>
      <c r="E15" s="15"/>
      <c r="F15" s="16">
        <f>'[1]App.2-FA Proposed REG Invest.'!D58</f>
        <v>0</v>
      </c>
      <c r="G15" s="17">
        <f>F15</f>
        <v>0</v>
      </c>
      <c r="H15" s="15"/>
      <c r="I15" s="16">
        <f>'[1]App.2-FA Proposed REG Invest.'!E58</f>
        <v>0</v>
      </c>
      <c r="J15" s="17">
        <f>I15</f>
        <v>0</v>
      </c>
      <c r="K15" s="15"/>
      <c r="L15" s="16">
        <f>'[1]App.2-FA Proposed REG Invest.'!F58</f>
        <v>0</v>
      </c>
      <c r="M15" s="17">
        <f>L15</f>
        <v>0</v>
      </c>
      <c r="N15" s="15"/>
      <c r="O15" s="16">
        <f>'[1]App.2-FA Proposed REG Invest.'!G58</f>
        <v>0</v>
      </c>
      <c r="P15" s="17">
        <f>O15</f>
        <v>0</v>
      </c>
      <c r="Q15" s="15"/>
      <c r="R15" s="16">
        <f>'[1]App.2-FA Proposed REG Invest.'!H58</f>
        <v>0</v>
      </c>
      <c r="S15" s="17">
        <f>R15</f>
        <v>0</v>
      </c>
      <c r="T15" s="15"/>
      <c r="U15" s="84">
        <f>'[1]App.2-FA Proposed REG Invest.'!I58</f>
        <v>0</v>
      </c>
      <c r="V15" s="85">
        <f>U15</f>
        <v>0</v>
      </c>
      <c r="W15" s="86"/>
      <c r="X15" s="84">
        <f>'[1]App.2-FA Proposed REG Invest.'!J58</f>
        <v>0</v>
      </c>
      <c r="Y15" s="85">
        <f>X15</f>
        <v>0</v>
      </c>
      <c r="Z15" s="86"/>
      <c r="AA15" s="84">
        <f>'[1]App.2-FA Proposed REG Invest.'!K58</f>
        <v>0</v>
      </c>
      <c r="AB15" s="85">
        <f>AA15</f>
        <v>0</v>
      </c>
      <c r="AC15" s="86"/>
      <c r="AD15" s="84">
        <f>'[1]App.2-FA Proposed REG Invest.'!N58</f>
        <v>0</v>
      </c>
      <c r="AE15" s="85">
        <f>AD15</f>
        <v>0</v>
      </c>
      <c r="AF15" s="86"/>
      <c r="AG15" s="84">
        <f>'[1]App.2-FA Proposed REG Invest.'!Q58</f>
        <v>0</v>
      </c>
      <c r="AH15" s="85">
        <f>AG15</f>
        <v>0</v>
      </c>
      <c r="AI15" s="86"/>
    </row>
    <row r="16" spans="1:35" x14ac:dyDescent="0.25">
      <c r="A16" s="6" t="s">
        <v>10</v>
      </c>
      <c r="B16" s="15"/>
      <c r="C16" s="16">
        <v>37405</v>
      </c>
      <c r="D16" s="17">
        <f>C16*D13</f>
        <v>2244.2999999999997</v>
      </c>
      <c r="E16" s="17">
        <f>C16*E13</f>
        <v>35160.699999999997</v>
      </c>
      <c r="F16" s="16">
        <f>'[1]App.2-FA Proposed REG Invest.'!D57</f>
        <v>0</v>
      </c>
      <c r="G16" s="17">
        <f>F16*G13</f>
        <v>0</v>
      </c>
      <c r="H16" s="17">
        <f>F16*H13</f>
        <v>0</v>
      </c>
      <c r="I16" s="16">
        <f>'[1]App.2-FA Proposed REG Invest.'!E57</f>
        <v>0</v>
      </c>
      <c r="J16" s="17">
        <f>I16*J13</f>
        <v>0</v>
      </c>
      <c r="K16" s="17">
        <f>I16*K13</f>
        <v>0</v>
      </c>
      <c r="L16" s="16">
        <f>'[1]App.2-FA Proposed REG Invest.'!F57</f>
        <v>0</v>
      </c>
      <c r="M16" s="17">
        <f>L16*M13</f>
        <v>0</v>
      </c>
      <c r="N16" s="17">
        <f>L16*N13</f>
        <v>0</v>
      </c>
      <c r="O16" s="16">
        <f>'[1]App.2-FA Proposed REG Invest.'!G57</f>
        <v>0</v>
      </c>
      <c r="P16" s="17">
        <f>O16*P13</f>
        <v>0</v>
      </c>
      <c r="Q16" s="17">
        <f>O16*Q13</f>
        <v>0</v>
      </c>
      <c r="R16" s="16">
        <f>'[1]App.2-FA Proposed REG Invest.'!H57</f>
        <v>0</v>
      </c>
      <c r="S16" s="17">
        <f>R16*S13</f>
        <v>0</v>
      </c>
      <c r="T16" s="17">
        <f>R16*T13</f>
        <v>0</v>
      </c>
      <c r="U16" s="84">
        <v>102388</v>
      </c>
      <c r="V16" s="85">
        <f>U16*V13</f>
        <v>6143.28</v>
      </c>
      <c r="W16" s="85">
        <f>U16*W13</f>
        <v>96244.72</v>
      </c>
      <c r="X16" s="84">
        <f>'[1]App.2-FA Proposed REG Invest.'!J57</f>
        <v>0</v>
      </c>
      <c r="Y16" s="85">
        <f>X16*Y13</f>
        <v>0</v>
      </c>
      <c r="Z16" s="85">
        <f>X16*Z13</f>
        <v>0</v>
      </c>
      <c r="AA16" s="84">
        <f>'[1]App.2-FA Proposed REG Invest.'!K57</f>
        <v>0</v>
      </c>
      <c r="AB16" s="85">
        <f>AA16*AB13</f>
        <v>0</v>
      </c>
      <c r="AC16" s="85">
        <f>AA16*AC13</f>
        <v>0</v>
      </c>
      <c r="AD16" s="84">
        <f>'[1]App.2-FA Proposed REG Invest.'!N57</f>
        <v>0</v>
      </c>
      <c r="AE16" s="85">
        <f>AD16*AE13</f>
        <v>0</v>
      </c>
      <c r="AF16" s="85">
        <f>AD16*AF13</f>
        <v>0</v>
      </c>
      <c r="AG16" s="84">
        <f>'[1]App.2-FA Proposed REG Invest.'!Q57</f>
        <v>0</v>
      </c>
      <c r="AH16" s="85">
        <f>AG16*AH13</f>
        <v>0</v>
      </c>
      <c r="AI16" s="85">
        <f>AG16*AI13</f>
        <v>0</v>
      </c>
    </row>
    <row r="17" spans="1:35" x14ac:dyDescent="0.25">
      <c r="A17" s="6" t="s">
        <v>11</v>
      </c>
      <c r="B17" s="18">
        <v>0.13</v>
      </c>
      <c r="C17" s="19"/>
      <c r="D17" s="20">
        <f>(D15+D16)*$B$17</f>
        <v>291.75899999999996</v>
      </c>
      <c r="E17" s="21">
        <f>E16*$B$17</f>
        <v>4570.8909999999996</v>
      </c>
      <c r="F17" s="19"/>
      <c r="G17" s="20">
        <f>(G15+G16)*$B$23</f>
        <v>0</v>
      </c>
      <c r="H17" s="21">
        <f>H16*$B$23</f>
        <v>0</v>
      </c>
      <c r="I17" s="19"/>
      <c r="J17" s="20">
        <f>(J15+J16)*$B$23</f>
        <v>0</v>
      </c>
      <c r="K17" s="21">
        <f>K16*$B$23</f>
        <v>0</v>
      </c>
      <c r="L17" s="19"/>
      <c r="M17" s="20">
        <f>(M15+M16)*$B$23</f>
        <v>0</v>
      </c>
      <c r="N17" s="21">
        <f>N16*$B$23</f>
        <v>0</v>
      </c>
      <c r="O17" s="19"/>
      <c r="P17" s="20">
        <f>(P15+P16)*$B$23</f>
        <v>0</v>
      </c>
      <c r="Q17" s="21">
        <f>Q16*$B$23</f>
        <v>0</v>
      </c>
      <c r="R17" s="19"/>
      <c r="S17" s="20">
        <f>(S15+S16)*$B$23</f>
        <v>0</v>
      </c>
      <c r="T17" s="21">
        <f>T16*$B$23</f>
        <v>0</v>
      </c>
      <c r="U17" s="87"/>
      <c r="V17" s="88">
        <f>(V15+V16)*0.075</f>
        <v>460.74599999999998</v>
      </c>
      <c r="W17" s="88">
        <f>(W15+W16)*0.075</f>
        <v>7218.3540000000003</v>
      </c>
      <c r="X17" s="87"/>
      <c r="Y17" s="88">
        <f>(Y15+Y16)*0.075</f>
        <v>0</v>
      </c>
      <c r="Z17" s="89">
        <f>(Z15+Z16)*0.075</f>
        <v>0</v>
      </c>
      <c r="AA17" s="87"/>
      <c r="AB17" s="88">
        <f>(AB15+AB16)*0.075</f>
        <v>0</v>
      </c>
      <c r="AC17" s="88">
        <f>(AC15+AC16)*0.075</f>
        <v>0</v>
      </c>
      <c r="AD17" s="87"/>
      <c r="AE17" s="88">
        <f>(AE15+AE16)*0.075</f>
        <v>0</v>
      </c>
      <c r="AF17" s="88">
        <f>(AF15+AF16)*0.075</f>
        <v>0</v>
      </c>
      <c r="AG17" s="87"/>
      <c r="AH17" s="88">
        <f>(AH15+AH16)*0.075</f>
        <v>0</v>
      </c>
      <c r="AI17" s="88">
        <f>(AI15+AI16)*0.075</f>
        <v>0</v>
      </c>
    </row>
    <row r="18" spans="1:35" x14ac:dyDescent="0.25">
      <c r="A18" s="5" t="s">
        <v>12</v>
      </c>
      <c r="B18" s="6"/>
      <c r="C18" s="6"/>
      <c r="D18" s="17">
        <f>SUM(D14+D17)</f>
        <v>7272.5789999999997</v>
      </c>
      <c r="E18" s="17">
        <f>SUM(E14+E17)</f>
        <v>113937.071</v>
      </c>
      <c r="F18" s="6"/>
      <c r="G18" s="17">
        <f>SUM(G14+G17)</f>
        <v>6784.1374999999998</v>
      </c>
      <c r="H18" s="17">
        <f>SUM(H14+H17)</f>
        <v>106284.82083333332</v>
      </c>
      <c r="I18" s="6"/>
      <c r="J18" s="17">
        <f>SUM(J14+J17)</f>
        <v>6587.4958333333325</v>
      </c>
      <c r="K18" s="17">
        <f>SUM(K14+K17)</f>
        <v>103204.10138888888</v>
      </c>
      <c r="L18" s="6"/>
      <c r="M18" s="17">
        <f>SUM(M14+M17)</f>
        <v>6390.854166666667</v>
      </c>
      <c r="N18" s="17">
        <f>SUM(N14+N17)</f>
        <v>100123.38194444445</v>
      </c>
      <c r="O18" s="6"/>
      <c r="P18" s="17">
        <f>SUM(P14+P17)</f>
        <v>6194.2124999999996</v>
      </c>
      <c r="Q18" s="17">
        <f>SUM(Q14+Q17)</f>
        <v>97042.662499999991</v>
      </c>
      <c r="R18" s="6"/>
      <c r="S18" s="17">
        <f>SUM(S14+S17)</f>
        <v>5997.5708333333323</v>
      </c>
      <c r="T18" s="17">
        <f>SUM(T14+T17)</f>
        <v>93961.943055555545</v>
      </c>
      <c r="U18" s="78"/>
      <c r="V18" s="85">
        <f>SUM(V14+V17)</f>
        <v>6261.6751666666669</v>
      </c>
      <c r="W18" s="85">
        <f>SUM(W14+W17)</f>
        <v>98099.577611111119</v>
      </c>
      <c r="X18" s="78"/>
      <c r="Y18" s="85">
        <f>SUM(Y14+Y17)</f>
        <v>5604.2875000000004</v>
      </c>
      <c r="Z18" s="85">
        <f>SUM(Z14+Z17)</f>
        <v>87800.504166666666</v>
      </c>
      <c r="AA18" s="78"/>
      <c r="AB18" s="85">
        <f>SUM(AB14+AB17)</f>
        <v>5407.6458333333339</v>
      </c>
      <c r="AC18" s="85">
        <f>SUM(AC14+AC17)</f>
        <v>84719.784722222219</v>
      </c>
      <c r="AD18" s="78"/>
      <c r="AE18" s="85">
        <f>SUM(AE14+AE17)</f>
        <v>5211.0041666666666</v>
      </c>
      <c r="AF18" s="85">
        <f>SUM(AF14+AF17)</f>
        <v>81639.065277777787</v>
      </c>
      <c r="AG18" s="78"/>
      <c r="AH18" s="85">
        <f>SUM(AH14+AH17)</f>
        <v>5014.3624999999993</v>
      </c>
      <c r="AI18" s="85">
        <f>SUM(AI14+AI17)</f>
        <v>78558.345833333326</v>
      </c>
    </row>
    <row r="19" spans="1:35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78"/>
      <c r="V19" s="78"/>
      <c r="W19" s="78"/>
      <c r="X19" s="78"/>
      <c r="Y19" s="78"/>
      <c r="Z19" s="78"/>
      <c r="AA19" s="78"/>
      <c r="AB19" s="78"/>
      <c r="AC19" s="78"/>
      <c r="AD19" s="78"/>
      <c r="AE19" s="78"/>
      <c r="AF19" s="78"/>
      <c r="AG19" s="78"/>
      <c r="AH19" s="78"/>
      <c r="AI19" s="78"/>
    </row>
    <row r="20" spans="1:35" x14ac:dyDescent="0.25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78"/>
      <c r="V20" s="78"/>
      <c r="W20" s="78"/>
      <c r="X20" s="78"/>
      <c r="Y20" s="78"/>
      <c r="Z20" s="78"/>
      <c r="AA20" s="78"/>
      <c r="AB20" s="78"/>
      <c r="AC20" s="78"/>
      <c r="AD20" s="78"/>
      <c r="AE20" s="78"/>
      <c r="AF20" s="78"/>
      <c r="AG20" s="78"/>
      <c r="AH20" s="78"/>
      <c r="AI20" s="78"/>
    </row>
    <row r="21" spans="1:35" x14ac:dyDescent="0.25">
      <c r="A21" s="6" t="s">
        <v>13</v>
      </c>
      <c r="B21" s="18">
        <v>0.04</v>
      </c>
      <c r="C21" s="11"/>
      <c r="D21" s="17">
        <f>D18*$B$21</f>
        <v>290.90316000000001</v>
      </c>
      <c r="E21" s="17">
        <f>E18*$B$21</f>
        <v>4557.4828399999997</v>
      </c>
      <c r="F21" s="11"/>
      <c r="G21" s="17">
        <f>G$18*$B$21</f>
        <v>271.3655</v>
      </c>
      <c r="H21" s="17">
        <f>H$18*$B$21</f>
        <v>4251.3928333333324</v>
      </c>
      <c r="I21" s="11"/>
      <c r="J21" s="17">
        <f>J$18*$B$21</f>
        <v>263.4998333333333</v>
      </c>
      <c r="K21" s="17">
        <f>K$18*$B$21</f>
        <v>4128.164055555555</v>
      </c>
      <c r="L21" s="11"/>
      <c r="M21" s="17">
        <f>M$18*$B$21</f>
        <v>255.63416666666669</v>
      </c>
      <c r="N21" s="17">
        <f>N$18*$B$21</f>
        <v>4004.9352777777781</v>
      </c>
      <c r="O21" s="11"/>
      <c r="P21" s="17">
        <f>P$18*$B$21</f>
        <v>247.76849999999999</v>
      </c>
      <c r="Q21" s="17">
        <f>Q$18*$B$21</f>
        <v>3881.7064999999998</v>
      </c>
      <c r="R21" s="11"/>
      <c r="S21" s="17">
        <f>S$18*$B$21</f>
        <v>239.90283333333329</v>
      </c>
      <c r="T21" s="17">
        <f>T$18*$B$21</f>
        <v>3758.4777222222219</v>
      </c>
      <c r="U21" s="90"/>
      <c r="V21" s="85">
        <f>V$18*$B$21</f>
        <v>250.46700666666669</v>
      </c>
      <c r="W21" s="85">
        <f>W$18*$B$21</f>
        <v>3923.983104444445</v>
      </c>
      <c r="X21" s="90"/>
      <c r="Y21" s="85">
        <f>Y$18*$B$21</f>
        <v>224.17150000000001</v>
      </c>
      <c r="Z21" s="85">
        <f>Z$18*$B$21</f>
        <v>3512.0201666666667</v>
      </c>
      <c r="AA21" s="90"/>
      <c r="AB21" s="85">
        <f>AB$18*$B$21</f>
        <v>216.30583333333337</v>
      </c>
      <c r="AC21" s="85">
        <f>AC$18*$B$21</f>
        <v>3388.7913888888888</v>
      </c>
      <c r="AD21" s="90"/>
      <c r="AE21" s="85">
        <f>AE$18*$B$21</f>
        <v>208.44016666666667</v>
      </c>
      <c r="AF21" s="85">
        <f>AF$18*$B$21</f>
        <v>3265.5626111111114</v>
      </c>
      <c r="AG21" s="90"/>
      <c r="AH21" s="85">
        <f>AH$18*$B$21</f>
        <v>200.57449999999997</v>
      </c>
      <c r="AI21" s="85">
        <f>AI$18*$B$21</f>
        <v>3142.3338333333331</v>
      </c>
    </row>
    <row r="22" spans="1:35" x14ac:dyDescent="0.25">
      <c r="A22" s="6" t="s">
        <v>14</v>
      </c>
      <c r="B22" s="18">
        <v>0.56000000000000005</v>
      </c>
      <c r="C22" s="22"/>
      <c r="D22" s="17">
        <f>D18*$B$22</f>
        <v>4072.6442400000001</v>
      </c>
      <c r="E22" s="17">
        <f>E18*$B$22</f>
        <v>63804.759760000001</v>
      </c>
      <c r="F22" s="22"/>
      <c r="G22" s="17">
        <f>G18*$B$22</f>
        <v>3799.1170000000002</v>
      </c>
      <c r="H22" s="17">
        <f>H18*$B$22</f>
        <v>59519.499666666663</v>
      </c>
      <c r="I22" s="22"/>
      <c r="J22" s="17">
        <f>J$18*$B$22</f>
        <v>3688.9976666666666</v>
      </c>
      <c r="K22" s="17">
        <f>K$18*$B$22</f>
        <v>57794.296777777781</v>
      </c>
      <c r="L22" s="22"/>
      <c r="M22" s="17">
        <f>M$18*$B$22</f>
        <v>3578.878333333334</v>
      </c>
      <c r="N22" s="17">
        <f>N$18*$B$22</f>
        <v>56069.0938888889</v>
      </c>
      <c r="O22" s="22"/>
      <c r="P22" s="17">
        <f>P$18*$B$22</f>
        <v>3468.759</v>
      </c>
      <c r="Q22" s="17">
        <f>Q$18*$B$22</f>
        <v>54343.891000000003</v>
      </c>
      <c r="R22" s="22"/>
      <c r="S22" s="17">
        <f>S$18*$B$22</f>
        <v>3358.6396666666665</v>
      </c>
      <c r="T22" s="17">
        <f>T$18*$B$22</f>
        <v>52618.688111111107</v>
      </c>
      <c r="U22" s="91"/>
      <c r="V22" s="85">
        <f>V$18*$B$22</f>
        <v>3506.5380933333336</v>
      </c>
      <c r="W22" s="85">
        <f>W$18*$B$22</f>
        <v>54935.763462222232</v>
      </c>
      <c r="X22" s="91"/>
      <c r="Y22" s="85">
        <f>Y$18*$B$22</f>
        <v>3138.4010000000003</v>
      </c>
      <c r="Z22" s="85">
        <f>Z$18*$B$22</f>
        <v>49168.282333333336</v>
      </c>
      <c r="AA22" s="91"/>
      <c r="AB22" s="85">
        <f>AB$18*$B$22</f>
        <v>3028.2816666666672</v>
      </c>
      <c r="AC22" s="85">
        <f>AC$18*$B$22</f>
        <v>47443.079444444447</v>
      </c>
      <c r="AD22" s="91"/>
      <c r="AE22" s="85">
        <f>AE$18*$B$22</f>
        <v>2918.1623333333337</v>
      </c>
      <c r="AF22" s="85">
        <f>AF$18*$B$22</f>
        <v>45717.876555555566</v>
      </c>
      <c r="AG22" s="91"/>
      <c r="AH22" s="85">
        <f>AH$18*$B$22</f>
        <v>2808.0429999999997</v>
      </c>
      <c r="AI22" s="85">
        <f>AI$18*$B$22</f>
        <v>43992.673666666669</v>
      </c>
    </row>
    <row r="23" spans="1:35" x14ac:dyDescent="0.25">
      <c r="A23" s="6" t="s">
        <v>15</v>
      </c>
      <c r="B23" s="18">
        <v>0.4</v>
      </c>
      <c r="C23" s="22"/>
      <c r="D23" s="17">
        <f>D18*$B$23</f>
        <v>2909.0316000000003</v>
      </c>
      <c r="E23" s="17">
        <f>E18*$B$23</f>
        <v>45574.828399999999</v>
      </c>
      <c r="F23" s="22"/>
      <c r="G23" s="17">
        <f>G18*$B$23</f>
        <v>2713.6550000000002</v>
      </c>
      <c r="H23" s="17">
        <f>H18*$B$23</f>
        <v>42513.92833333333</v>
      </c>
      <c r="I23" s="22"/>
      <c r="J23" s="17">
        <f>J$18*$B$23</f>
        <v>2634.998333333333</v>
      </c>
      <c r="K23" s="17">
        <f>K$18*$B$23</f>
        <v>41281.640555555554</v>
      </c>
      <c r="L23" s="22"/>
      <c r="M23" s="17">
        <f>M$18*$B$23</f>
        <v>2556.3416666666672</v>
      </c>
      <c r="N23" s="17">
        <f>N$18*$B$23</f>
        <v>40049.352777777785</v>
      </c>
      <c r="O23" s="22"/>
      <c r="P23" s="17">
        <f>P$18*$B$23</f>
        <v>2477.6849999999999</v>
      </c>
      <c r="Q23" s="17">
        <f>Q$18*$B$23</f>
        <v>38817.064999999995</v>
      </c>
      <c r="R23" s="22"/>
      <c r="S23" s="17">
        <f>S$18*$B$23</f>
        <v>2399.0283333333332</v>
      </c>
      <c r="T23" s="17">
        <f>T$18*$B$23</f>
        <v>37584.777222222219</v>
      </c>
      <c r="U23" s="91"/>
      <c r="V23" s="85">
        <f>V$18*$B$23</f>
        <v>2504.670066666667</v>
      </c>
      <c r="W23" s="85">
        <f>W$18*$B$23</f>
        <v>39239.831044444451</v>
      </c>
      <c r="X23" s="91"/>
      <c r="Y23" s="85">
        <f>Y$18*$B$23</f>
        <v>2241.7150000000001</v>
      </c>
      <c r="Z23" s="85">
        <f>Z$18*$B$23</f>
        <v>35120.201666666668</v>
      </c>
      <c r="AA23" s="91"/>
      <c r="AB23" s="85">
        <f>AB$18*$B$23</f>
        <v>2163.0583333333338</v>
      </c>
      <c r="AC23" s="85">
        <f>AC$18*$B$23</f>
        <v>33887.913888888892</v>
      </c>
      <c r="AD23" s="91"/>
      <c r="AE23" s="85">
        <f>AE$18*$B$23</f>
        <v>2084.4016666666666</v>
      </c>
      <c r="AF23" s="85">
        <f>AF$18*$B$23</f>
        <v>32655.626111111116</v>
      </c>
      <c r="AG23" s="91"/>
      <c r="AH23" s="85">
        <f>AH$18*$B$23</f>
        <v>2005.7449999999999</v>
      </c>
      <c r="AI23" s="85">
        <f>AI$18*$B$23</f>
        <v>31423.338333333333</v>
      </c>
    </row>
    <row r="24" spans="1:35" x14ac:dyDescent="0.25">
      <c r="A24" s="6"/>
      <c r="B24" s="6"/>
      <c r="C24" s="6"/>
      <c r="D24" s="23"/>
      <c r="E24" s="6"/>
      <c r="F24" s="6"/>
      <c r="G24" s="23"/>
      <c r="H24" s="6"/>
      <c r="I24" s="6"/>
      <c r="J24" s="23"/>
      <c r="K24" s="6"/>
      <c r="L24" s="6"/>
      <c r="M24" s="23"/>
      <c r="N24" s="6"/>
      <c r="O24" s="6"/>
      <c r="P24" s="23"/>
      <c r="Q24" s="6"/>
      <c r="R24" s="6"/>
      <c r="S24" s="23"/>
      <c r="T24" s="6"/>
      <c r="U24" s="78"/>
      <c r="V24" s="92"/>
      <c r="W24" s="78"/>
      <c r="X24" s="78"/>
      <c r="Y24" s="92"/>
      <c r="Z24" s="78"/>
      <c r="AA24" s="78"/>
      <c r="AB24" s="92"/>
      <c r="AC24" s="78"/>
      <c r="AD24" s="78"/>
      <c r="AE24" s="92"/>
      <c r="AF24" s="78"/>
      <c r="AG24" s="78"/>
      <c r="AH24" s="92"/>
      <c r="AI24" s="78"/>
    </row>
    <row r="25" spans="1:35" x14ac:dyDescent="0.25">
      <c r="A25" s="6" t="s">
        <v>16</v>
      </c>
      <c r="B25" s="64">
        <v>4.1300000000000003E-2</v>
      </c>
      <c r="C25" s="24"/>
      <c r="D25" s="17">
        <f t="shared" ref="D25:E27" si="0">D21*$B25</f>
        <v>12.014300508000002</v>
      </c>
      <c r="E25" s="17">
        <f t="shared" si="0"/>
        <v>188.22404129200001</v>
      </c>
      <c r="F25" s="24"/>
      <c r="G25" s="17">
        <f t="shared" ref="G25:H27" si="1">G21*$B25</f>
        <v>11.20739515</v>
      </c>
      <c r="H25" s="17">
        <f t="shared" si="1"/>
        <v>175.58252401666664</v>
      </c>
      <c r="I25" s="24"/>
      <c r="J25" s="17">
        <f t="shared" ref="J25:K27" si="2">J21*$B25</f>
        <v>10.882543116666666</v>
      </c>
      <c r="K25" s="17">
        <f t="shared" si="2"/>
        <v>170.49317549444444</v>
      </c>
      <c r="L25" s="24"/>
      <c r="M25" s="17">
        <f t="shared" ref="M25:N27" si="3">M21*$B25</f>
        <v>10.557691083333335</v>
      </c>
      <c r="N25" s="17">
        <f t="shared" si="3"/>
        <v>165.40382697222225</v>
      </c>
      <c r="O25" s="24"/>
      <c r="P25" s="17">
        <f t="shared" ref="P25:Q27" si="4">P21*$B25</f>
        <v>10.232839050000001</v>
      </c>
      <c r="Q25" s="17">
        <f t="shared" si="4"/>
        <v>160.31447845</v>
      </c>
      <c r="R25" s="24"/>
      <c r="S25" s="17">
        <f t="shared" ref="S25:T27" si="5">S21*$B25</f>
        <v>9.9079870166666666</v>
      </c>
      <c r="T25" s="17">
        <f t="shared" si="5"/>
        <v>155.22512992777777</v>
      </c>
      <c r="U25" s="93"/>
      <c r="V25" s="85">
        <f t="shared" ref="V25:W27" si="6">V21*$B25</f>
        <v>10.344287375333336</v>
      </c>
      <c r="W25" s="85">
        <f t="shared" si="6"/>
        <v>162.06050221355559</v>
      </c>
      <c r="X25" s="93"/>
      <c r="Y25" s="85">
        <f t="shared" ref="Y25:Z27" si="7">Y21*$B25</f>
        <v>9.2582829500000017</v>
      </c>
      <c r="Z25" s="85">
        <f t="shared" si="7"/>
        <v>145.04643288333335</v>
      </c>
      <c r="AA25" s="93"/>
      <c r="AB25" s="85">
        <f t="shared" ref="AB25:AC27" si="8">AB21*$B25</f>
        <v>8.9334309166666692</v>
      </c>
      <c r="AC25" s="85">
        <f t="shared" si="8"/>
        <v>139.95708436111113</v>
      </c>
      <c r="AD25" s="93"/>
      <c r="AE25" s="85">
        <f t="shared" ref="AE25:AF25" si="9">AE21*$B25</f>
        <v>8.608578883333335</v>
      </c>
      <c r="AF25" s="85">
        <f t="shared" si="9"/>
        <v>134.8677358388889</v>
      </c>
      <c r="AG25" s="93"/>
      <c r="AH25" s="85">
        <f t="shared" ref="AH25:AI25" si="10">AH21*$B25</f>
        <v>8.283726849999999</v>
      </c>
      <c r="AI25" s="85">
        <f t="shared" si="10"/>
        <v>129.77838731666668</v>
      </c>
    </row>
    <row r="26" spans="1:35" x14ac:dyDescent="0.25">
      <c r="A26" s="6" t="s">
        <v>17</v>
      </c>
      <c r="B26" s="64">
        <v>2.07E-2</v>
      </c>
      <c r="C26" s="24"/>
      <c r="D26" s="17">
        <f t="shared" si="0"/>
        <v>84.303735767999996</v>
      </c>
      <c r="E26" s="17">
        <f t="shared" si="0"/>
        <v>1320.7585270320001</v>
      </c>
      <c r="F26" s="24"/>
      <c r="G26" s="17">
        <f t="shared" si="1"/>
        <v>78.641721900000007</v>
      </c>
      <c r="H26" s="17">
        <f t="shared" si="1"/>
        <v>1232.0536430999998</v>
      </c>
      <c r="I26" s="24"/>
      <c r="J26" s="17">
        <f t="shared" si="2"/>
        <v>76.362251700000002</v>
      </c>
      <c r="K26" s="17">
        <f t="shared" si="2"/>
        <v>1196.3419433000001</v>
      </c>
      <c r="L26" s="24"/>
      <c r="M26" s="17">
        <f t="shared" si="3"/>
        <v>74.08278150000001</v>
      </c>
      <c r="N26" s="17">
        <f t="shared" si="3"/>
        <v>1160.6302435000002</v>
      </c>
      <c r="O26" s="24"/>
      <c r="P26" s="17">
        <f t="shared" si="4"/>
        <v>71.803311300000004</v>
      </c>
      <c r="Q26" s="17">
        <f t="shared" si="4"/>
        <v>1124.9185437000001</v>
      </c>
      <c r="R26" s="24"/>
      <c r="S26" s="17">
        <f t="shared" si="5"/>
        <v>69.523841099999999</v>
      </c>
      <c r="T26" s="17">
        <f t="shared" si="5"/>
        <v>1089.2068439</v>
      </c>
      <c r="U26" s="93"/>
      <c r="V26" s="85">
        <f t="shared" si="6"/>
        <v>72.585338532000009</v>
      </c>
      <c r="W26" s="85">
        <f t="shared" si="6"/>
        <v>1137.1703036680001</v>
      </c>
      <c r="X26" s="93"/>
      <c r="Y26" s="85">
        <f t="shared" si="7"/>
        <v>64.964900700000001</v>
      </c>
      <c r="Z26" s="85">
        <f t="shared" si="7"/>
        <v>1017.7834443</v>
      </c>
      <c r="AA26" s="93"/>
      <c r="AB26" s="85">
        <f t="shared" si="8"/>
        <v>62.68543050000001</v>
      </c>
      <c r="AC26" s="85">
        <f t="shared" si="8"/>
        <v>982.07174450000002</v>
      </c>
      <c r="AD26" s="93"/>
      <c r="AE26" s="85">
        <f t="shared" ref="AE26:AF26" si="11">AE22*$B26</f>
        <v>60.405960300000004</v>
      </c>
      <c r="AF26" s="85">
        <f t="shared" si="11"/>
        <v>946.36004470000023</v>
      </c>
      <c r="AG26" s="93"/>
      <c r="AH26" s="85">
        <f t="shared" ref="AH26:AI26" si="12">AH22*$B26</f>
        <v>58.126490099999991</v>
      </c>
      <c r="AI26" s="85">
        <f t="shared" si="12"/>
        <v>910.64834489999998</v>
      </c>
    </row>
    <row r="27" spans="1:35" x14ac:dyDescent="0.25">
      <c r="A27" s="6" t="s">
        <v>18</v>
      </c>
      <c r="B27" s="64">
        <v>8.9800000000000005E-2</v>
      </c>
      <c r="C27" s="24"/>
      <c r="D27" s="17">
        <f t="shared" si="0"/>
        <v>261.23103768000004</v>
      </c>
      <c r="E27" s="17">
        <f t="shared" si="0"/>
        <v>4092.61959032</v>
      </c>
      <c r="F27" s="24"/>
      <c r="G27" s="17">
        <f t="shared" si="1"/>
        <v>243.68621900000002</v>
      </c>
      <c r="H27" s="17">
        <f t="shared" si="1"/>
        <v>3817.7507643333333</v>
      </c>
      <c r="I27" s="24"/>
      <c r="J27" s="17">
        <f t="shared" si="2"/>
        <v>236.6228503333333</v>
      </c>
      <c r="K27" s="17">
        <f t="shared" si="2"/>
        <v>3707.0913218888891</v>
      </c>
      <c r="L27" s="24"/>
      <c r="M27" s="17">
        <f t="shared" si="3"/>
        <v>229.55948166666673</v>
      </c>
      <c r="N27" s="17">
        <f t="shared" si="3"/>
        <v>3596.4318794444453</v>
      </c>
      <c r="O27" s="24"/>
      <c r="P27" s="17">
        <f t="shared" si="4"/>
        <v>222.49611300000001</v>
      </c>
      <c r="Q27" s="17">
        <f t="shared" si="4"/>
        <v>3485.7724369999996</v>
      </c>
      <c r="R27" s="24"/>
      <c r="S27" s="17">
        <f t="shared" si="5"/>
        <v>215.43274433333335</v>
      </c>
      <c r="T27" s="17">
        <f t="shared" si="5"/>
        <v>3375.1129945555554</v>
      </c>
      <c r="U27" s="93"/>
      <c r="V27" s="85">
        <f t="shared" si="6"/>
        <v>224.9193719866667</v>
      </c>
      <c r="W27" s="85">
        <f t="shared" si="6"/>
        <v>3523.7368277911119</v>
      </c>
      <c r="X27" s="93"/>
      <c r="Y27" s="85">
        <f t="shared" si="7"/>
        <v>201.30600700000002</v>
      </c>
      <c r="Z27" s="85">
        <f t="shared" si="7"/>
        <v>3153.7941096666668</v>
      </c>
      <c r="AA27" s="93"/>
      <c r="AB27" s="85">
        <f t="shared" si="8"/>
        <v>194.24263833333339</v>
      </c>
      <c r="AC27" s="85">
        <f t="shared" si="8"/>
        <v>3043.1346672222226</v>
      </c>
      <c r="AD27" s="93"/>
      <c r="AE27" s="85">
        <f t="shared" ref="AE27:AF27" si="13">AE23*$B27</f>
        <v>187.17926966666667</v>
      </c>
      <c r="AF27" s="85">
        <f t="shared" si="13"/>
        <v>2932.4752247777783</v>
      </c>
      <c r="AG27" s="93"/>
      <c r="AH27" s="85">
        <f t="shared" ref="AH27:AI27" si="14">AH23*$B27</f>
        <v>180.11590100000001</v>
      </c>
      <c r="AI27" s="85">
        <f t="shared" si="14"/>
        <v>2821.8157823333336</v>
      </c>
    </row>
    <row r="28" spans="1:35" x14ac:dyDescent="0.25">
      <c r="A28" s="25" t="s">
        <v>19</v>
      </c>
      <c r="B28" s="6"/>
      <c r="C28" s="6"/>
      <c r="D28" s="26">
        <f>SUM(D25:D27)</f>
        <v>357.54907395600003</v>
      </c>
      <c r="E28" s="26">
        <f>SUM(E25:E27)</f>
        <v>5601.6021586440002</v>
      </c>
      <c r="F28" s="6"/>
      <c r="G28" s="26">
        <f>SUM(G25:G27)</f>
        <v>333.53533605000001</v>
      </c>
      <c r="H28" s="26">
        <f>SUM(H25:H27)</f>
        <v>5225.3869314499998</v>
      </c>
      <c r="I28" s="6"/>
      <c r="J28" s="26">
        <f>SUM(J25:J27)</f>
        <v>323.86764514999999</v>
      </c>
      <c r="K28" s="26">
        <f>SUM(K25:K27)</f>
        <v>5073.9264406833336</v>
      </c>
      <c r="L28" s="6"/>
      <c r="M28" s="26">
        <f>SUM(M25:M27)</f>
        <v>314.19995425000008</v>
      </c>
      <c r="N28" s="26">
        <f>SUM(N25:N27)</f>
        <v>4922.4659499166683</v>
      </c>
      <c r="O28" s="6"/>
      <c r="P28" s="26">
        <f>SUM(P25:P27)</f>
        <v>304.53226334999999</v>
      </c>
      <c r="Q28" s="26">
        <f>SUM(Q25:Q27)</f>
        <v>4771.0054591499993</v>
      </c>
      <c r="R28" s="6"/>
      <c r="S28" s="26">
        <f>SUM(S25:S27)</f>
        <v>294.86457245000003</v>
      </c>
      <c r="T28" s="26">
        <f>SUM(T25:T27)</f>
        <v>4619.5449683833331</v>
      </c>
      <c r="U28" s="78"/>
      <c r="V28" s="94">
        <f>SUM(V25:V27)</f>
        <v>307.84899789400004</v>
      </c>
      <c r="W28" s="94">
        <f>SUM(W25:W27)</f>
        <v>4822.9676336726679</v>
      </c>
      <c r="X28" s="78"/>
      <c r="Y28" s="94">
        <f>SUM(Y25:Y27)</f>
        <v>275.52919065000003</v>
      </c>
      <c r="Z28" s="94">
        <f>SUM(Z25:Z27)</f>
        <v>4316.6239868499997</v>
      </c>
      <c r="AA28" s="78"/>
      <c r="AB28" s="94">
        <f>SUM(AB25:AB27)</f>
        <v>265.86149975000006</v>
      </c>
      <c r="AC28" s="94">
        <f>SUM(AC25:AC27)</f>
        <v>4165.1634960833335</v>
      </c>
      <c r="AD28" s="78"/>
      <c r="AE28" s="94">
        <f>SUM(AE25:AE27)</f>
        <v>256.19380884999998</v>
      </c>
      <c r="AF28" s="94">
        <f>SUM(AF25:AF27)</f>
        <v>4013.7030053166673</v>
      </c>
      <c r="AG28" s="78"/>
      <c r="AH28" s="94">
        <f>SUM(AH25:AH27)</f>
        <v>246.52611795000001</v>
      </c>
      <c r="AI28" s="94">
        <f>SUM(AI25:AI27)</f>
        <v>3862.2425145500001</v>
      </c>
    </row>
    <row r="29" spans="1:35" x14ac:dyDescent="0.25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78"/>
      <c r="V29" s="78"/>
      <c r="W29" s="78"/>
      <c r="X29" s="78"/>
      <c r="Y29" s="78"/>
      <c r="Z29" s="78"/>
      <c r="AA29" s="78"/>
      <c r="AB29" s="78"/>
      <c r="AC29" s="78"/>
      <c r="AD29" s="78"/>
      <c r="AE29" s="78"/>
      <c r="AF29" s="78"/>
      <c r="AG29" s="78"/>
      <c r="AH29" s="78"/>
      <c r="AI29" s="78"/>
    </row>
    <row r="30" spans="1:35" x14ac:dyDescent="0.25">
      <c r="A30" s="6" t="s">
        <v>20</v>
      </c>
      <c r="B30" s="6"/>
      <c r="C30" s="6"/>
      <c r="D30" s="27">
        <f>D15+D16</f>
        <v>2244.2999999999997</v>
      </c>
      <c r="E30" s="17">
        <f>E16</f>
        <v>35160.699999999997</v>
      </c>
      <c r="F30" s="6"/>
      <c r="G30" s="27">
        <f>+G15+G16</f>
        <v>0</v>
      </c>
      <c r="H30" s="27">
        <f>+H15+H16</f>
        <v>0</v>
      </c>
      <c r="I30" s="6"/>
      <c r="J30" s="27">
        <f>+J15+J16</f>
        <v>0</v>
      </c>
      <c r="K30" s="27">
        <f>+K15+K16</f>
        <v>0</v>
      </c>
      <c r="L30" s="6"/>
      <c r="M30" s="27">
        <f>+M15+M16</f>
        <v>0</v>
      </c>
      <c r="N30" s="27">
        <f>+N15+N16</f>
        <v>0</v>
      </c>
      <c r="O30" s="6"/>
      <c r="P30" s="27">
        <f>+P15+P16</f>
        <v>0</v>
      </c>
      <c r="Q30" s="27">
        <f>+Q15+Q16</f>
        <v>0</v>
      </c>
      <c r="R30" s="6"/>
      <c r="S30" s="27">
        <f>+S15+S16</f>
        <v>0</v>
      </c>
      <c r="T30" s="27">
        <f>+T15+T16</f>
        <v>0</v>
      </c>
      <c r="U30" s="78"/>
      <c r="V30" s="85">
        <f>+V15+V16</f>
        <v>6143.28</v>
      </c>
      <c r="W30" s="85">
        <f>+W15+W16</f>
        <v>96244.72</v>
      </c>
      <c r="X30" s="78"/>
      <c r="Y30" s="85">
        <f>+Y15+Y16</f>
        <v>0</v>
      </c>
      <c r="Z30" s="85">
        <f>+Z15+Z16</f>
        <v>0</v>
      </c>
      <c r="AA30" s="78"/>
      <c r="AB30" s="85">
        <f>+AB15+AB16</f>
        <v>0</v>
      </c>
      <c r="AC30" s="85">
        <f>+AC15+AC16</f>
        <v>0</v>
      </c>
      <c r="AD30" s="78"/>
      <c r="AE30" s="85">
        <f>+AE15+AE16</f>
        <v>0</v>
      </c>
      <c r="AF30" s="85">
        <f>+AF15+AF16</f>
        <v>0</v>
      </c>
      <c r="AG30" s="78"/>
      <c r="AH30" s="85">
        <f>+AH15+AH16</f>
        <v>0</v>
      </c>
      <c r="AI30" s="85">
        <f>+AI15+AI16</f>
        <v>0</v>
      </c>
    </row>
    <row r="31" spans="1:35" x14ac:dyDescent="0.25">
      <c r="A31" s="6" t="s">
        <v>21</v>
      </c>
      <c r="B31" s="28"/>
      <c r="C31" s="13">
        <f>+H70+H99</f>
        <v>3277.3611111111113</v>
      </c>
      <c r="D31" s="17">
        <f>C31*D$13</f>
        <v>196.64166666666668</v>
      </c>
      <c r="E31" s="17">
        <f>C31*E$13</f>
        <v>3080.7194444444444</v>
      </c>
      <c r="F31" s="13">
        <f>+I70+I99</f>
        <v>3277.3611111111113</v>
      </c>
      <c r="G31" s="17">
        <f>F31*G$13</f>
        <v>196.64166666666668</v>
      </c>
      <c r="H31" s="17">
        <f>F31*H$13</f>
        <v>3080.7194444444444</v>
      </c>
      <c r="I31" s="13">
        <f>+J70+J99</f>
        <v>3277.3611111111113</v>
      </c>
      <c r="J31" s="17">
        <f>I31*J$13</f>
        <v>196.64166666666668</v>
      </c>
      <c r="K31" s="17">
        <f>I31*K$13</f>
        <v>3080.7194444444444</v>
      </c>
      <c r="L31" s="13">
        <f>+K70+K99</f>
        <v>3277.3611111111113</v>
      </c>
      <c r="M31" s="17">
        <f>L31*M$13</f>
        <v>196.64166666666668</v>
      </c>
      <c r="N31" s="17">
        <f>L31*N$13</f>
        <v>3080.7194444444444</v>
      </c>
      <c r="O31" s="13">
        <f>+L70+L99</f>
        <v>3277.3611111111113</v>
      </c>
      <c r="P31" s="17">
        <f>O31*P$13</f>
        <v>196.64166666666668</v>
      </c>
      <c r="Q31" s="17">
        <f>O31*Q$13</f>
        <v>3080.7194444444444</v>
      </c>
      <c r="R31" s="13">
        <f>+M70+M99</f>
        <v>3277.3611111111113</v>
      </c>
      <c r="S31" s="17">
        <f>R31*S$13</f>
        <v>196.64166666666668</v>
      </c>
      <c r="T31" s="17">
        <f>R31*T$13</f>
        <v>3080.7194444444444</v>
      </c>
      <c r="U31" s="67">
        <f>+N70+N99</f>
        <v>3277.3611111111113</v>
      </c>
      <c r="V31" s="85">
        <f>U31*V$13</f>
        <v>196.64166666666668</v>
      </c>
      <c r="W31" s="85">
        <f>U31*W$13</f>
        <v>3080.7194444444444</v>
      </c>
      <c r="X31" s="67">
        <f>+O70+O99</f>
        <v>3277.3611111111113</v>
      </c>
      <c r="Y31" s="85">
        <f>X31*Y$13</f>
        <v>196.64166666666668</v>
      </c>
      <c r="Z31" s="85">
        <f>X31*Z$13</f>
        <v>3080.7194444444444</v>
      </c>
      <c r="AA31" s="67">
        <f>+P70+P99</f>
        <v>3277.3611111111113</v>
      </c>
      <c r="AB31" s="85">
        <f>AA31*AB$13</f>
        <v>196.64166666666668</v>
      </c>
      <c r="AC31" s="85">
        <f>AA31*AC$13</f>
        <v>3080.7194444444444</v>
      </c>
      <c r="AD31" s="67">
        <f>+Q70+Q99</f>
        <v>3277.3611111111113</v>
      </c>
      <c r="AE31" s="85">
        <f>AD31*AE$13</f>
        <v>196.64166666666668</v>
      </c>
      <c r="AF31" s="85">
        <f>AD31*AF$13</f>
        <v>3080.7194444444444</v>
      </c>
      <c r="AG31" s="67">
        <f>+R70+R99</f>
        <v>3277.3611111111113</v>
      </c>
      <c r="AH31" s="85">
        <f>AG31*AH$13</f>
        <v>196.64166666666668</v>
      </c>
      <c r="AI31" s="85">
        <f>AG31*AI$13</f>
        <v>3080.7194444444444</v>
      </c>
    </row>
    <row r="32" spans="1:35" x14ac:dyDescent="0.25">
      <c r="A32" s="6" t="s">
        <v>22</v>
      </c>
      <c r="B32" s="28"/>
      <c r="C32" s="6"/>
      <c r="D32" s="13">
        <f>D59</f>
        <v>-1161.2113582967802</v>
      </c>
      <c r="E32" s="13">
        <f>E59</f>
        <v>-18192.311279982889</v>
      </c>
      <c r="F32" s="6"/>
      <c r="G32" s="13">
        <f>G59</f>
        <v>-453.57214836507933</v>
      </c>
      <c r="H32" s="13">
        <f>H59</f>
        <v>-7105.963657719577</v>
      </c>
      <c r="I32" s="6"/>
      <c r="J32" s="13">
        <f>J59</f>
        <v>-131.73516330952378</v>
      </c>
      <c r="K32" s="13">
        <f>K59</f>
        <v>-2063.8508918492053</v>
      </c>
      <c r="L32" s="6"/>
      <c r="M32" s="13">
        <f>M59</f>
        <v>14.170370763888968</v>
      </c>
      <c r="N32" s="13">
        <f>N59</f>
        <v>222.00247530092665</v>
      </c>
      <c r="O32" s="6"/>
      <c r="P32" s="13">
        <f>P59</f>
        <v>80.410841495337337</v>
      </c>
      <c r="Q32" s="13">
        <f>Q59</f>
        <v>1259.7698500936181</v>
      </c>
      <c r="R32" s="6"/>
      <c r="S32" s="13">
        <f>S59</f>
        <v>110.40530540290182</v>
      </c>
      <c r="T32" s="13">
        <f>T59</f>
        <v>1729.6831179787948</v>
      </c>
      <c r="U32" s="78"/>
      <c r="V32" s="67">
        <f>V59</f>
        <v>129.7386890596369</v>
      </c>
      <c r="W32" s="67">
        <f>W59</f>
        <v>2032.5727952676452</v>
      </c>
      <c r="X32" s="95"/>
      <c r="Y32" s="67">
        <f>Y59</f>
        <v>129.40151706269873</v>
      </c>
      <c r="Z32" s="67">
        <f>Z59</f>
        <v>2027.2904339822803</v>
      </c>
      <c r="AA32" s="95"/>
      <c r="AB32" s="67">
        <f>AB59</f>
        <v>131.34678052601254</v>
      </c>
      <c r="AC32" s="67">
        <f>AC59</f>
        <v>2057.7662282408633</v>
      </c>
      <c r="AD32" s="95"/>
      <c r="AE32" s="67">
        <f>AE59</f>
        <v>131.47148756240443</v>
      </c>
      <c r="AF32" s="67">
        <f>AF59</f>
        <v>2059.7199718110032</v>
      </c>
      <c r="AG32" s="95"/>
      <c r="AH32" s="67">
        <f>AH59</f>
        <v>130.64694427078391</v>
      </c>
      <c r="AI32" s="67">
        <f>AI59</f>
        <v>2046.8021269089477</v>
      </c>
    </row>
    <row r="33" spans="1:35" x14ac:dyDescent="0.25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78"/>
      <c r="V33" s="78"/>
      <c r="W33" s="78"/>
      <c r="X33" s="78"/>
      <c r="Y33" s="78"/>
      <c r="Z33" s="78"/>
      <c r="AA33" s="78"/>
      <c r="AB33" s="78"/>
      <c r="AC33" s="78"/>
      <c r="AD33" s="78"/>
      <c r="AE33" s="78"/>
      <c r="AF33" s="78"/>
      <c r="AG33" s="78"/>
      <c r="AH33" s="78"/>
      <c r="AI33" s="78"/>
    </row>
    <row r="34" spans="1:35" ht="15.75" thickBot="1" x14ac:dyDescent="0.3">
      <c r="A34" s="5" t="s">
        <v>23</v>
      </c>
      <c r="B34" s="6"/>
      <c r="C34" s="6"/>
      <c r="D34" s="29">
        <f>SUM(D28:D32)</f>
        <v>1637.2793823258864</v>
      </c>
      <c r="E34" s="29">
        <f>SUM(E28:E32)</f>
        <v>25650.710323105559</v>
      </c>
      <c r="F34" s="6"/>
      <c r="G34" s="29">
        <f>SUM(G28:G32)</f>
        <v>76.604854351587392</v>
      </c>
      <c r="H34" s="29">
        <f>SUM(H28:H32)</f>
        <v>1200.1427181748668</v>
      </c>
      <c r="I34" s="6"/>
      <c r="J34" s="29">
        <f>SUM(J28:J32)</f>
        <v>388.77414850714291</v>
      </c>
      <c r="K34" s="29">
        <f>SUM(K28:K32)</f>
        <v>6090.7949932785732</v>
      </c>
      <c r="L34" s="6"/>
      <c r="M34" s="29">
        <f>SUM(M28:M32)</f>
        <v>525.01199168055575</v>
      </c>
      <c r="N34" s="29">
        <f>SUM(N28:N32)</f>
        <v>8225.1878696620406</v>
      </c>
      <c r="O34" s="6"/>
      <c r="P34" s="29">
        <f>SUM(P28:P32)</f>
        <v>581.58477151200395</v>
      </c>
      <c r="Q34" s="29">
        <f>SUM(Q28:Q32)</f>
        <v>9111.4947536880627</v>
      </c>
      <c r="R34" s="6"/>
      <c r="S34" s="29">
        <f>SUM(S28:S32)</f>
        <v>601.91154451956857</v>
      </c>
      <c r="T34" s="29">
        <f>SUM(T28:T32)</f>
        <v>9429.9475308065721</v>
      </c>
      <c r="U34" s="78"/>
      <c r="V34" s="96">
        <f>SUM(V28:V32)</f>
        <v>6777.509353620303</v>
      </c>
      <c r="W34" s="96">
        <f>SUM(W28:W32)</f>
        <v>106180.97987338476</v>
      </c>
      <c r="X34" s="78"/>
      <c r="Y34" s="96">
        <f>SUM(Y28:Y32)</f>
        <v>601.57237437936544</v>
      </c>
      <c r="Z34" s="96">
        <f>SUM(Z28:Z32)</f>
        <v>9424.6338652767245</v>
      </c>
      <c r="AA34" s="78"/>
      <c r="AB34" s="96">
        <f>SUM(AB28:AB32)</f>
        <v>593.84994694267925</v>
      </c>
      <c r="AC34" s="96">
        <f>SUM(AC28:AC32)</f>
        <v>9303.6491687686412</v>
      </c>
      <c r="AD34" s="78"/>
      <c r="AE34" s="96">
        <f>SUM(AE28:AE32)</f>
        <v>584.30696307907101</v>
      </c>
      <c r="AF34" s="96">
        <f>SUM(AF28:AF32)</f>
        <v>9154.1424215721163</v>
      </c>
      <c r="AG34" s="78"/>
      <c r="AH34" s="96">
        <f>SUM(AH28:AH32)</f>
        <v>573.81472888745066</v>
      </c>
      <c r="AI34" s="96">
        <f>SUM(AI28:AI32)</f>
        <v>8989.7640859033927</v>
      </c>
    </row>
    <row r="35" spans="1:35" x14ac:dyDescent="0.25">
      <c r="A35" s="6"/>
      <c r="B35" s="30"/>
      <c r="C35" s="6"/>
      <c r="D35" s="17"/>
      <c r="E35" s="17"/>
      <c r="F35" s="6"/>
      <c r="G35" s="17"/>
      <c r="H35" s="17"/>
      <c r="I35" s="6"/>
      <c r="J35" s="17"/>
      <c r="K35" s="17"/>
      <c r="L35" s="6"/>
      <c r="M35" s="17"/>
      <c r="N35" s="17"/>
      <c r="O35" s="6"/>
      <c r="P35" s="17"/>
      <c r="Q35" s="17"/>
      <c r="R35" s="6"/>
      <c r="S35" s="17"/>
      <c r="T35" s="17"/>
      <c r="U35" s="78"/>
      <c r="V35" s="85"/>
      <c r="W35" s="85"/>
      <c r="X35" s="78"/>
      <c r="Y35" s="85"/>
      <c r="Z35" s="85"/>
      <c r="AA35" s="78"/>
      <c r="AB35" s="85"/>
      <c r="AC35" s="85"/>
      <c r="AD35" s="78"/>
      <c r="AE35" s="85"/>
      <c r="AF35" s="85"/>
      <c r="AG35" s="78"/>
      <c r="AH35" s="85"/>
      <c r="AI35" s="85"/>
    </row>
    <row r="36" spans="1:35" x14ac:dyDescent="0.25">
      <c r="A36" s="6"/>
      <c r="B36" s="31"/>
      <c r="C36" s="6"/>
      <c r="D36" s="17"/>
      <c r="E36" s="6"/>
      <c r="F36" s="6"/>
      <c r="G36" s="17"/>
      <c r="H36" s="6"/>
      <c r="I36" s="6"/>
      <c r="J36" s="17"/>
      <c r="K36" s="6"/>
      <c r="L36" s="6"/>
      <c r="M36" s="17"/>
      <c r="N36" s="6"/>
      <c r="O36" s="6"/>
      <c r="P36" s="17"/>
      <c r="Q36" s="6"/>
      <c r="R36" s="6"/>
      <c r="S36" s="17"/>
      <c r="T36" s="6"/>
      <c r="U36" s="78"/>
      <c r="V36" s="85"/>
      <c r="W36" s="78"/>
      <c r="X36" s="85"/>
      <c r="Y36" s="78"/>
      <c r="Z36" s="85"/>
      <c r="AA36" s="85"/>
      <c r="AB36" s="78"/>
      <c r="AC36" s="85"/>
      <c r="AD36" s="85"/>
      <c r="AE36" s="78"/>
      <c r="AF36" s="85"/>
      <c r="AG36" s="85"/>
      <c r="AH36" s="78"/>
      <c r="AI36" s="85"/>
    </row>
    <row r="37" spans="1:35" x14ac:dyDescent="0.25">
      <c r="A37" s="6" t="s">
        <v>24</v>
      </c>
      <c r="B37" s="31"/>
      <c r="C37" s="6"/>
      <c r="D37" s="17"/>
      <c r="E37" s="26">
        <f>E34</f>
        <v>25650.710323105559</v>
      </c>
      <c r="F37" s="6"/>
      <c r="G37" s="17"/>
      <c r="H37" s="26">
        <f>H34</f>
        <v>1200.1427181748668</v>
      </c>
      <c r="I37" s="6"/>
      <c r="J37" s="17"/>
      <c r="K37" s="26">
        <f>K34</f>
        <v>6090.7949932785732</v>
      </c>
      <c r="L37" s="6"/>
      <c r="M37" s="17"/>
      <c r="N37" s="26">
        <f>N34</f>
        <v>8225.1878696620406</v>
      </c>
      <c r="O37" s="6"/>
      <c r="P37" s="17"/>
      <c r="Q37" s="26">
        <f>Q34</f>
        <v>9111.4947536880627</v>
      </c>
      <c r="R37" s="6"/>
      <c r="S37" s="17"/>
      <c r="T37" s="26">
        <f>T34</f>
        <v>9429.9475308065721</v>
      </c>
      <c r="U37" s="78"/>
      <c r="V37" s="85"/>
      <c r="W37" s="94">
        <f>W34</f>
        <v>106180.97987338476</v>
      </c>
      <c r="X37" s="85"/>
      <c r="Y37" s="78"/>
      <c r="Z37" s="94">
        <f>Z34</f>
        <v>9424.6338652767245</v>
      </c>
      <c r="AA37" s="85"/>
      <c r="AB37" s="78"/>
      <c r="AC37" s="94">
        <f>AC34</f>
        <v>9303.6491687686412</v>
      </c>
      <c r="AD37" s="85"/>
      <c r="AE37" s="78"/>
      <c r="AF37" s="94">
        <f>AF34</f>
        <v>9154.1424215721163</v>
      </c>
      <c r="AG37" s="85"/>
      <c r="AH37" s="78"/>
      <c r="AI37" s="94">
        <f>AI34</f>
        <v>8989.7640859033927</v>
      </c>
    </row>
    <row r="38" spans="1:35" x14ac:dyDescent="0.25">
      <c r="A38" s="6"/>
      <c r="B38" s="32"/>
      <c r="C38" s="6"/>
      <c r="D38" s="33"/>
      <c r="E38" s="6"/>
      <c r="F38" s="6"/>
      <c r="G38" s="33"/>
      <c r="H38" s="6"/>
      <c r="I38" s="6"/>
      <c r="J38" s="33"/>
      <c r="K38" s="6"/>
      <c r="L38" s="6"/>
      <c r="M38" s="33"/>
      <c r="N38" s="6"/>
      <c r="O38" s="6"/>
      <c r="P38" s="33"/>
      <c r="Q38" s="6"/>
      <c r="R38" s="6"/>
      <c r="S38" s="33"/>
      <c r="T38" s="6"/>
      <c r="U38" s="78"/>
      <c r="V38" s="97">
        <f>2138*12</f>
        <v>25656</v>
      </c>
      <c r="W38" s="78"/>
      <c r="X38" s="78"/>
      <c r="Y38" s="98"/>
      <c r="Z38" s="78"/>
      <c r="AA38" s="78"/>
      <c r="AB38" s="98"/>
      <c r="AC38" s="78"/>
      <c r="AD38" s="78"/>
      <c r="AE38" s="98"/>
      <c r="AF38" s="78"/>
      <c r="AG38" s="78"/>
      <c r="AH38" s="98"/>
      <c r="AI38" s="78"/>
    </row>
    <row r="39" spans="1:35" x14ac:dyDescent="0.25">
      <c r="A39" s="6" t="s">
        <v>25</v>
      </c>
      <c r="B39" s="6"/>
      <c r="C39" s="13"/>
      <c r="D39" s="13"/>
      <c r="E39" s="26">
        <f>E37/12</f>
        <v>2137.5591935921298</v>
      </c>
      <c r="F39" s="13"/>
      <c r="G39" s="13"/>
      <c r="H39" s="26">
        <f>H37/12</f>
        <v>100.0118931812389</v>
      </c>
      <c r="I39" s="13"/>
      <c r="J39" s="13"/>
      <c r="K39" s="26">
        <f>K37/12</f>
        <v>507.56624943988112</v>
      </c>
      <c r="L39" s="13"/>
      <c r="M39" s="13"/>
      <c r="N39" s="26">
        <f>N37/12</f>
        <v>685.43232247183676</v>
      </c>
      <c r="O39" s="13"/>
      <c r="P39" s="13"/>
      <c r="Q39" s="26">
        <f>Q37/12</f>
        <v>759.29122947400526</v>
      </c>
      <c r="R39" s="13"/>
      <c r="S39" s="13"/>
      <c r="T39" s="26">
        <f>T37/12</f>
        <v>785.82896090054771</v>
      </c>
      <c r="U39" s="67"/>
      <c r="V39" s="67"/>
      <c r="W39" s="94">
        <f>W37/12</f>
        <v>8848.4149894487291</v>
      </c>
      <c r="X39" s="67"/>
      <c r="Y39" s="78"/>
      <c r="Z39" s="94">
        <f>Z37/12</f>
        <v>785.38615543972708</v>
      </c>
      <c r="AA39" s="67"/>
      <c r="AB39" s="78"/>
      <c r="AC39" s="94">
        <f>AC37/12</f>
        <v>775.30409739738673</v>
      </c>
      <c r="AD39" s="67"/>
      <c r="AE39" s="78"/>
      <c r="AF39" s="94">
        <f>AF37/12</f>
        <v>762.8452017976764</v>
      </c>
      <c r="AG39" s="67"/>
      <c r="AH39" s="78"/>
      <c r="AI39" s="94">
        <f>AI37/12</f>
        <v>749.14700715861602</v>
      </c>
    </row>
    <row r="40" spans="1:35" x14ac:dyDescent="0.25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13"/>
      <c r="U40" s="67"/>
      <c r="V40" s="67"/>
      <c r="W40" s="99"/>
      <c r="X40" s="67"/>
      <c r="Y40" s="78"/>
      <c r="Z40" s="67"/>
      <c r="AA40" s="67"/>
      <c r="AB40" s="78"/>
      <c r="AC40" s="78"/>
      <c r="AD40" s="67"/>
      <c r="AE40" s="78"/>
      <c r="AF40" s="78"/>
      <c r="AG40" s="67"/>
      <c r="AH40" s="78"/>
      <c r="AI40" s="78"/>
    </row>
    <row r="41" spans="1:35" x14ac:dyDescent="0.25">
      <c r="A41" s="164" t="s">
        <v>26</v>
      </c>
      <c r="B41" s="164"/>
      <c r="C41" s="164"/>
      <c r="D41" s="164"/>
      <c r="E41" s="164"/>
      <c r="F41" s="164"/>
      <c r="G41" s="164"/>
      <c r="H41" s="164"/>
      <c r="I41" s="164"/>
      <c r="J41" s="164"/>
      <c r="K41" s="164"/>
      <c r="L41" s="164"/>
      <c r="M41" s="164"/>
      <c r="N41" s="164"/>
      <c r="O41" s="164"/>
      <c r="P41" s="164"/>
      <c r="Q41" s="164"/>
      <c r="R41" s="164"/>
      <c r="S41" s="164"/>
      <c r="T41" s="164"/>
      <c r="U41" s="164"/>
      <c r="V41" s="164"/>
      <c r="W41" s="164"/>
      <c r="X41" s="164"/>
      <c r="Y41" s="164"/>
      <c r="Z41" s="164"/>
      <c r="AA41" s="164"/>
      <c r="AB41" s="164"/>
      <c r="AC41" s="164"/>
    </row>
    <row r="42" spans="1:35" x14ac:dyDescent="0.25">
      <c r="A42" s="34" t="s">
        <v>27</v>
      </c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66"/>
      <c r="AE42" s="66"/>
      <c r="AF42" s="66"/>
      <c r="AG42" s="66"/>
      <c r="AH42" s="66"/>
      <c r="AI42" s="66"/>
    </row>
    <row r="43" spans="1:35" x14ac:dyDescent="0.25">
      <c r="A43" s="164" t="s">
        <v>28</v>
      </c>
      <c r="B43" s="164"/>
      <c r="C43" s="164"/>
      <c r="D43" s="164"/>
      <c r="E43" s="164"/>
      <c r="F43" s="164"/>
      <c r="G43" s="164"/>
      <c r="H43" s="164"/>
      <c r="I43" s="164"/>
      <c r="J43" s="164"/>
      <c r="K43" s="164"/>
      <c r="L43" s="164"/>
      <c r="M43" s="164"/>
      <c r="N43" s="164"/>
      <c r="O43" s="164"/>
      <c r="P43" s="164"/>
      <c r="Q43" s="164"/>
      <c r="R43" s="164"/>
      <c r="S43" s="164"/>
      <c r="T43" s="164"/>
      <c r="U43" s="164"/>
      <c r="V43" s="164"/>
      <c r="W43" s="164"/>
      <c r="X43" s="164"/>
      <c r="Y43" s="164"/>
      <c r="Z43" s="164"/>
      <c r="AA43" s="164"/>
      <c r="AB43" s="164"/>
      <c r="AC43" s="164"/>
    </row>
    <row r="44" spans="1:35" x14ac:dyDescent="0.25">
      <c r="A44" s="165"/>
      <c r="B44" s="165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8"/>
      <c r="U44" s="8"/>
      <c r="V44" s="8"/>
      <c r="W44" s="8"/>
      <c r="X44" s="6"/>
      <c r="Y44" s="6"/>
      <c r="Z44" s="6"/>
      <c r="AA44" s="6"/>
      <c r="AB44" s="6"/>
      <c r="AC44" s="6"/>
      <c r="AD44" s="65"/>
      <c r="AE44" s="65"/>
      <c r="AF44" s="65"/>
      <c r="AG44" s="65"/>
      <c r="AH44" s="65"/>
      <c r="AI44" s="65"/>
    </row>
    <row r="45" spans="1:35" ht="16.5" thickBot="1" x14ac:dyDescent="0.3">
      <c r="A45" s="36" t="s">
        <v>29</v>
      </c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8"/>
      <c r="U45" s="8"/>
      <c r="V45" s="8"/>
      <c r="W45" s="8"/>
      <c r="X45" s="6"/>
      <c r="Y45" s="6"/>
      <c r="Z45" s="6"/>
      <c r="AA45" s="6"/>
      <c r="AB45" s="6"/>
      <c r="AC45" s="6"/>
      <c r="AD45" s="65"/>
      <c r="AE45" s="65"/>
      <c r="AF45" s="65"/>
      <c r="AG45" s="65"/>
      <c r="AH45" s="65"/>
      <c r="AI45" s="65"/>
    </row>
    <row r="46" spans="1:35" ht="15.75" thickBot="1" x14ac:dyDescent="0.3">
      <c r="A46" s="37"/>
      <c r="B46" s="6"/>
      <c r="C46" s="6"/>
      <c r="D46" s="162">
        <f>F11-1</f>
        <v>2014</v>
      </c>
      <c r="E46" s="163"/>
      <c r="F46" s="6"/>
      <c r="G46" s="162">
        <f>I11-1</f>
        <v>2015</v>
      </c>
      <c r="H46" s="163"/>
      <c r="I46" s="6"/>
      <c r="J46" s="162">
        <f>I11</f>
        <v>2016</v>
      </c>
      <c r="K46" s="163"/>
      <c r="L46" s="6"/>
      <c r="M46" s="162">
        <f>L11</f>
        <v>2017</v>
      </c>
      <c r="N46" s="163"/>
      <c r="O46" s="6"/>
      <c r="P46" s="162">
        <f>O11</f>
        <v>2018</v>
      </c>
      <c r="Q46" s="163"/>
      <c r="R46" s="6"/>
      <c r="S46" s="162">
        <f>R11</f>
        <v>2019</v>
      </c>
      <c r="T46" s="163"/>
      <c r="U46" s="6"/>
      <c r="V46" s="162" t="str">
        <f>U11</f>
        <v>2020 Test Year</v>
      </c>
      <c r="W46" s="163"/>
      <c r="X46" s="6"/>
      <c r="Y46" s="162">
        <f>X11</f>
        <v>2021</v>
      </c>
      <c r="Z46" s="163"/>
      <c r="AA46" s="6"/>
      <c r="AB46" s="162">
        <f>AA11</f>
        <v>2022</v>
      </c>
      <c r="AC46" s="163"/>
      <c r="AD46" s="65"/>
      <c r="AE46" s="162">
        <f>AD11</f>
        <v>2023</v>
      </c>
      <c r="AF46" s="163"/>
      <c r="AG46" s="65"/>
      <c r="AH46" s="162">
        <f>AG11</f>
        <v>2024</v>
      </c>
      <c r="AI46" s="163"/>
    </row>
    <row r="47" spans="1:35" x14ac:dyDescent="0.25">
      <c r="A47" s="38" t="s">
        <v>30</v>
      </c>
      <c r="B47" s="6"/>
      <c r="C47" s="6"/>
      <c r="D47" s="5" t="s">
        <v>5</v>
      </c>
      <c r="E47" s="7" t="s">
        <v>6</v>
      </c>
      <c r="F47" s="6"/>
      <c r="G47" s="5" t="s">
        <v>5</v>
      </c>
      <c r="H47" s="7" t="s">
        <v>6</v>
      </c>
      <c r="I47" s="6"/>
      <c r="J47" s="5" t="s">
        <v>5</v>
      </c>
      <c r="K47" s="7" t="s">
        <v>6</v>
      </c>
      <c r="L47" s="6"/>
      <c r="M47" s="5" t="s">
        <v>5</v>
      </c>
      <c r="N47" s="7" t="s">
        <v>6</v>
      </c>
      <c r="O47" s="6"/>
      <c r="P47" s="5" t="s">
        <v>5</v>
      </c>
      <c r="Q47" s="7" t="s">
        <v>6</v>
      </c>
      <c r="R47" s="6"/>
      <c r="S47" s="5" t="s">
        <v>5</v>
      </c>
      <c r="T47" s="7" t="s">
        <v>6</v>
      </c>
      <c r="U47" s="6"/>
      <c r="V47" s="5" t="s">
        <v>5</v>
      </c>
      <c r="W47" s="7" t="s">
        <v>6</v>
      </c>
      <c r="X47" s="6"/>
      <c r="Y47" s="5" t="s">
        <v>5</v>
      </c>
      <c r="Z47" s="7" t="s">
        <v>6</v>
      </c>
      <c r="AA47" s="6"/>
      <c r="AB47" s="5" t="s">
        <v>5</v>
      </c>
      <c r="AC47" s="7" t="s">
        <v>6</v>
      </c>
      <c r="AD47" s="65"/>
      <c r="AE47" s="5" t="s">
        <v>5</v>
      </c>
      <c r="AF47" s="7" t="s">
        <v>6</v>
      </c>
      <c r="AG47" s="65"/>
      <c r="AH47" s="5" t="s">
        <v>5</v>
      </c>
      <c r="AI47" s="7" t="s">
        <v>6</v>
      </c>
    </row>
    <row r="48" spans="1:35" x14ac:dyDescent="0.25">
      <c r="A48" s="39"/>
      <c r="B48" s="6"/>
      <c r="C48" s="6"/>
      <c r="D48" s="5"/>
      <c r="E48" s="7"/>
      <c r="F48" s="6"/>
      <c r="G48" s="5"/>
      <c r="H48" s="7"/>
      <c r="I48" s="6"/>
      <c r="J48" s="5"/>
      <c r="K48" s="7"/>
      <c r="L48" s="9"/>
      <c r="M48" s="5"/>
      <c r="N48" s="7"/>
      <c r="O48" s="9"/>
      <c r="P48" s="5"/>
      <c r="Q48" s="7"/>
      <c r="R48" s="9"/>
      <c r="S48" s="5"/>
      <c r="T48" s="7"/>
      <c r="U48" s="9"/>
      <c r="V48" s="5"/>
      <c r="W48" s="7"/>
      <c r="X48" s="9"/>
      <c r="Y48" s="5"/>
      <c r="Z48" s="7"/>
      <c r="AA48" s="9"/>
      <c r="AB48" s="5"/>
      <c r="AC48" s="7"/>
      <c r="AD48" s="9"/>
      <c r="AE48" s="5"/>
      <c r="AF48" s="7"/>
      <c r="AG48" s="9"/>
      <c r="AH48" s="5"/>
      <c r="AI48" s="7"/>
    </row>
    <row r="49" spans="1:35" x14ac:dyDescent="0.25">
      <c r="A49" s="37" t="s">
        <v>31</v>
      </c>
      <c r="B49" s="6"/>
      <c r="C49" s="6"/>
      <c r="D49" s="14">
        <f>D27</f>
        <v>261.23103768000004</v>
      </c>
      <c r="E49" s="40">
        <f>E27</f>
        <v>4092.61959032</v>
      </c>
      <c r="F49" s="6"/>
      <c r="G49" s="14">
        <f>G27</f>
        <v>243.68621900000002</v>
      </c>
      <c r="H49" s="40">
        <f>H27</f>
        <v>3817.7507643333333</v>
      </c>
      <c r="I49" s="6"/>
      <c r="J49" s="14">
        <f>J27</f>
        <v>236.6228503333333</v>
      </c>
      <c r="K49" s="40">
        <f>K27</f>
        <v>3707.0913218888891</v>
      </c>
      <c r="L49" s="14"/>
      <c r="M49" s="14">
        <f>M27</f>
        <v>229.55948166666673</v>
      </c>
      <c r="N49" s="40">
        <f>N27</f>
        <v>3596.4318794444453</v>
      </c>
      <c r="O49" s="14"/>
      <c r="P49" s="14">
        <f>P27</f>
        <v>222.49611300000001</v>
      </c>
      <c r="Q49" s="40">
        <f>Q27</f>
        <v>3485.7724369999996</v>
      </c>
      <c r="R49" s="14"/>
      <c r="S49" s="14">
        <f>S27</f>
        <v>215.43274433333335</v>
      </c>
      <c r="T49" s="40">
        <f>T27</f>
        <v>3375.1129945555554</v>
      </c>
      <c r="U49" s="14"/>
      <c r="V49" s="71">
        <f>V27</f>
        <v>224.9193719866667</v>
      </c>
      <c r="W49" s="72">
        <f>W27</f>
        <v>3523.7368277911119</v>
      </c>
      <c r="X49" s="71"/>
      <c r="Y49" s="71">
        <f>Y27</f>
        <v>201.30600700000002</v>
      </c>
      <c r="Z49" s="72">
        <f>Z27</f>
        <v>3153.7941096666668</v>
      </c>
      <c r="AA49" s="71"/>
      <c r="AB49" s="71">
        <f>AB27</f>
        <v>194.24263833333339</v>
      </c>
      <c r="AC49" s="72">
        <f>AC27</f>
        <v>3043.1346672222226</v>
      </c>
      <c r="AD49" s="71"/>
      <c r="AE49" s="71">
        <f>AE27</f>
        <v>187.17926966666667</v>
      </c>
      <c r="AF49" s="72">
        <f>AF27</f>
        <v>2932.4752247777783</v>
      </c>
      <c r="AG49" s="71"/>
      <c r="AH49" s="71">
        <f>AH27</f>
        <v>180.11590100000001</v>
      </c>
      <c r="AI49" s="72">
        <f>AI27</f>
        <v>2821.8157823333336</v>
      </c>
    </row>
    <row r="50" spans="1:35" x14ac:dyDescent="0.25">
      <c r="A50" s="37" t="s">
        <v>32</v>
      </c>
      <c r="B50" s="6"/>
      <c r="C50" s="6"/>
      <c r="D50" s="13">
        <f>D31</f>
        <v>196.64166666666668</v>
      </c>
      <c r="E50" s="13">
        <f>E31</f>
        <v>3080.7194444444444</v>
      </c>
      <c r="F50" s="6"/>
      <c r="G50" s="13">
        <f>G31</f>
        <v>196.64166666666668</v>
      </c>
      <c r="H50" s="13">
        <f>H31</f>
        <v>3080.7194444444444</v>
      </c>
      <c r="I50" s="6"/>
      <c r="J50" s="13">
        <f>J31</f>
        <v>196.64166666666668</v>
      </c>
      <c r="K50" s="13">
        <f>K31</f>
        <v>3080.7194444444444</v>
      </c>
      <c r="L50" s="13"/>
      <c r="M50" s="13">
        <f>M31</f>
        <v>196.64166666666668</v>
      </c>
      <c r="N50" s="13">
        <f>N31</f>
        <v>3080.7194444444444</v>
      </c>
      <c r="O50" s="13"/>
      <c r="P50" s="13">
        <f>P31</f>
        <v>196.64166666666668</v>
      </c>
      <c r="Q50" s="13">
        <f>Q31</f>
        <v>3080.7194444444444</v>
      </c>
      <c r="R50" s="13"/>
      <c r="S50" s="13">
        <f>S31</f>
        <v>196.64166666666668</v>
      </c>
      <c r="T50" s="13">
        <f>T31</f>
        <v>3080.7194444444444</v>
      </c>
      <c r="U50" s="13"/>
      <c r="V50" s="69">
        <f>V31</f>
        <v>196.64166666666668</v>
      </c>
      <c r="W50" s="69">
        <f>W31</f>
        <v>3080.7194444444444</v>
      </c>
      <c r="X50" s="69"/>
      <c r="Y50" s="69">
        <f>Y31</f>
        <v>196.64166666666668</v>
      </c>
      <c r="Z50" s="69">
        <f>Z31</f>
        <v>3080.7194444444444</v>
      </c>
      <c r="AA50" s="69"/>
      <c r="AB50" s="69">
        <f>AB31</f>
        <v>196.64166666666668</v>
      </c>
      <c r="AC50" s="69">
        <f>AC31</f>
        <v>3080.7194444444444</v>
      </c>
      <c r="AD50" s="69"/>
      <c r="AE50" s="69">
        <f>AE31</f>
        <v>196.64166666666668</v>
      </c>
      <c r="AF50" s="69">
        <f>AF31</f>
        <v>3080.7194444444444</v>
      </c>
      <c r="AG50" s="69"/>
      <c r="AH50" s="69">
        <f>AH31</f>
        <v>196.64166666666668</v>
      </c>
      <c r="AI50" s="69">
        <f>AI31</f>
        <v>3080.7194444444444</v>
      </c>
    </row>
    <row r="51" spans="1:35" x14ac:dyDescent="0.25">
      <c r="A51" s="37" t="s">
        <v>33</v>
      </c>
      <c r="B51" s="6"/>
      <c r="C51" s="17"/>
      <c r="D51" s="13">
        <f>(-H88-H117)*D13</f>
        <v>-3678.5910000000003</v>
      </c>
      <c r="E51" s="13">
        <f>(-H88-H117)*E13</f>
        <v>-57631.259000000005</v>
      </c>
      <c r="F51" s="6"/>
      <c r="G51" s="13">
        <f>(-I88-I117)*G13</f>
        <v>-1698.3487499999999</v>
      </c>
      <c r="H51" s="13">
        <f>(-I88-I117)*H13</f>
        <v>-26607.463749999999</v>
      </c>
      <c r="I51" s="6"/>
      <c r="J51" s="13">
        <f>(-J88-J117)*J13</f>
        <v>-798.64317749999987</v>
      </c>
      <c r="K51" s="13">
        <f>(-J88-J117)*K13</f>
        <v>-12512.076447499998</v>
      </c>
      <c r="L51" s="13"/>
      <c r="M51" s="13">
        <f>(-K88-K117)*M13</f>
        <v>-386.89842187499988</v>
      </c>
      <c r="N51" s="13">
        <f>(-K88-K117)*N13</f>
        <v>-6061.4086093749984</v>
      </c>
      <c r="O51" s="13"/>
      <c r="P51" s="13">
        <f>(-L88-L117)*P13</f>
        <v>-196.11148344374996</v>
      </c>
      <c r="Q51" s="13">
        <f>(-L88-L117)*Q13</f>
        <v>-3072.4132406187491</v>
      </c>
      <c r="R51" s="13"/>
      <c r="S51" s="13">
        <f>(-M88-M117)*S13</f>
        <v>-105.85592242968748</v>
      </c>
      <c r="T51" s="13">
        <f>(-M88-M117)*T13</f>
        <v>-1658.4094513984371</v>
      </c>
      <c r="U51" s="13"/>
      <c r="V51" s="69">
        <f>(-N88-N117)*V13</f>
        <v>-61.719768997359374</v>
      </c>
      <c r="W51" s="69">
        <f>(-N88-N117)*W13</f>
        <v>-966.9430476252968</v>
      </c>
      <c r="X51" s="69"/>
      <c r="Y51" s="69">
        <f>(-O88-O117)*Y13</f>
        <v>-39.041579172011716</v>
      </c>
      <c r="Z51" s="69">
        <f>(-O88-O117)*Z13</f>
        <v>-611.65140702818348</v>
      </c>
      <c r="AA51" s="69"/>
      <c r="AB51" s="69">
        <f>(-P88-P117)*AB13</f>
        <v>-26.582857125965276</v>
      </c>
      <c r="AC51" s="69">
        <f>(-P88-P117)*AC13</f>
        <v>-416.46476164012267</v>
      </c>
      <c r="AD51" s="69"/>
      <c r="AE51" s="69">
        <f>(-Q88-Q117)*AE13</f>
        <v>-19.173602905532373</v>
      </c>
      <c r="AF51" s="69">
        <f>(-Q88-Q117)*AF13</f>
        <v>-300.38644552000716</v>
      </c>
      <c r="AG51" s="69"/>
      <c r="AH51" s="69">
        <f>(-R88-R117)*AH13</f>
        <v>-14.39717506656797</v>
      </c>
      <c r="AI51" s="69">
        <f>(-R88-R117)*AI13</f>
        <v>-225.55574270956484</v>
      </c>
    </row>
    <row r="52" spans="1:35" x14ac:dyDescent="0.25">
      <c r="A52" s="39" t="s">
        <v>34</v>
      </c>
      <c r="B52" s="6"/>
      <c r="C52" s="6"/>
      <c r="D52" s="41">
        <f>SUM(D49:D51)</f>
        <v>-3220.7182956533334</v>
      </c>
      <c r="E52" s="41">
        <f>SUM(E49:E51)</f>
        <v>-50457.91996523556</v>
      </c>
      <c r="F52" s="6"/>
      <c r="G52" s="41">
        <f>SUM(G49:G51)</f>
        <v>-1258.0208643333331</v>
      </c>
      <c r="H52" s="41">
        <f>SUM(H49:H51)</f>
        <v>-19708.993541222222</v>
      </c>
      <c r="I52" s="6"/>
      <c r="J52" s="41">
        <f>SUM(J49:J51)</f>
        <v>-365.37866049999991</v>
      </c>
      <c r="K52" s="41">
        <f>SUM(K49:K51)</f>
        <v>-5724.2656811666639</v>
      </c>
      <c r="L52" s="13"/>
      <c r="M52" s="41">
        <f>SUM(M49:M51)</f>
        <v>39.302726458333552</v>
      </c>
      <c r="N52" s="41">
        <f>SUM(N49:N51)</f>
        <v>615.74271451389086</v>
      </c>
      <c r="O52" s="13"/>
      <c r="P52" s="41">
        <f>SUM(P49:P51)</f>
        <v>223.02629622291673</v>
      </c>
      <c r="Q52" s="41">
        <f>SUM(Q49:Q51)</f>
        <v>3494.0786408256954</v>
      </c>
      <c r="R52" s="13"/>
      <c r="S52" s="41">
        <f>SUM(S49:S51)</f>
        <v>306.21848857031256</v>
      </c>
      <c r="T52" s="41">
        <f>SUM(T49:T51)</f>
        <v>4797.4229876015625</v>
      </c>
      <c r="U52" s="13"/>
      <c r="V52" s="70">
        <f>SUM(V49:V51)</f>
        <v>359.84126965597403</v>
      </c>
      <c r="W52" s="70">
        <f>SUM(W49:W51)</f>
        <v>5637.5132246102603</v>
      </c>
      <c r="X52" s="69"/>
      <c r="Y52" s="70">
        <f>SUM(Y49:Y51)</f>
        <v>358.90609449465495</v>
      </c>
      <c r="Z52" s="70">
        <f>SUM(Z49:Z51)</f>
        <v>5622.8621470829275</v>
      </c>
      <c r="AA52" s="69"/>
      <c r="AB52" s="70">
        <f>SUM(AB49:AB51)</f>
        <v>364.30144787403475</v>
      </c>
      <c r="AC52" s="70">
        <f>SUM(AC49:AC51)</f>
        <v>5707.3893500265449</v>
      </c>
      <c r="AD52" s="69"/>
      <c r="AE52" s="70">
        <f>SUM(AE49:AE51)</f>
        <v>364.64733342780096</v>
      </c>
      <c r="AF52" s="70">
        <f>SUM(AF49:AF51)</f>
        <v>5712.8082237022154</v>
      </c>
      <c r="AG52" s="69"/>
      <c r="AH52" s="70">
        <f>SUM(AH49:AH51)</f>
        <v>362.36039260009869</v>
      </c>
      <c r="AI52" s="70">
        <f>SUM(AI49:AI51)</f>
        <v>5676.9794840682134</v>
      </c>
    </row>
    <row r="53" spans="1:35" x14ac:dyDescent="0.25">
      <c r="A53" s="37"/>
      <c r="B53" s="6"/>
      <c r="C53" s="6"/>
      <c r="D53" s="13"/>
      <c r="E53" s="13"/>
      <c r="F53" s="6"/>
      <c r="G53" s="13"/>
      <c r="H53" s="13"/>
      <c r="I53" s="6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 s="13"/>
    </row>
    <row r="54" spans="1:35" x14ac:dyDescent="0.25">
      <c r="A54" s="37" t="s">
        <v>35</v>
      </c>
      <c r="B54" s="8"/>
      <c r="C54" s="8"/>
      <c r="D54" s="42">
        <v>0.26500000000000001</v>
      </c>
      <c r="E54" s="42">
        <v>0.26500000000000001</v>
      </c>
      <c r="F54" s="8"/>
      <c r="G54" s="42">
        <v>0.26500000000000001</v>
      </c>
      <c r="H54" s="42">
        <v>0.26500000000000001</v>
      </c>
      <c r="I54" s="8"/>
      <c r="J54" s="42">
        <v>0.26500000000000001</v>
      </c>
      <c r="K54" s="42">
        <v>0.26500000000000001</v>
      </c>
      <c r="L54" s="43"/>
      <c r="M54" s="42">
        <v>0.26500000000000001</v>
      </c>
      <c r="N54" s="42">
        <v>0.26500000000000001</v>
      </c>
      <c r="O54" s="43"/>
      <c r="P54" s="42">
        <v>0.26500000000000001</v>
      </c>
      <c r="Q54" s="42">
        <v>0.26500000000000001</v>
      </c>
      <c r="R54" s="43"/>
      <c r="S54" s="42">
        <v>0.26500000000000001</v>
      </c>
      <c r="T54" s="42">
        <v>0.26500000000000001</v>
      </c>
      <c r="U54" s="43"/>
      <c r="V54" s="42">
        <v>0.26500000000000001</v>
      </c>
      <c r="W54" s="42">
        <v>0.26500000000000001</v>
      </c>
      <c r="X54" s="43"/>
      <c r="Y54" s="42">
        <v>0.26500000000000001</v>
      </c>
      <c r="Z54" s="42">
        <v>0.26500000000000001</v>
      </c>
      <c r="AA54" s="43"/>
      <c r="AB54" s="42">
        <v>0.26500000000000001</v>
      </c>
      <c r="AC54" s="42">
        <v>0.26500000000000001</v>
      </c>
      <c r="AD54" s="43"/>
      <c r="AE54" s="42">
        <v>0.26500000000000001</v>
      </c>
      <c r="AF54" s="42">
        <v>0.26500000000000001</v>
      </c>
      <c r="AG54" s="43"/>
      <c r="AH54" s="42">
        <v>0.26500000000000001</v>
      </c>
      <c r="AI54" s="42">
        <v>0.26500000000000001</v>
      </c>
    </row>
    <row r="55" spans="1:35" x14ac:dyDescent="0.25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5"/>
      <c r="AE55" s="65"/>
      <c r="AF55" s="65"/>
      <c r="AG55" s="65"/>
      <c r="AH55" s="65"/>
      <c r="AI55" s="65"/>
    </row>
    <row r="56" spans="1:35" x14ac:dyDescent="0.25">
      <c r="A56" s="37" t="s">
        <v>36</v>
      </c>
      <c r="B56" s="6"/>
      <c r="C56" s="6"/>
      <c r="D56" s="44">
        <f>D52*D54</f>
        <v>-853.49034834813335</v>
      </c>
      <c r="E56" s="44">
        <f>E52*E54</f>
        <v>-13371.348790787424</v>
      </c>
      <c r="F56" s="6"/>
      <c r="G56" s="44">
        <f>G52*G54</f>
        <v>-333.37552904833331</v>
      </c>
      <c r="H56" s="44">
        <f>H52*H54</f>
        <v>-5222.8832884238891</v>
      </c>
      <c r="I56" s="6"/>
      <c r="J56" s="44">
        <f>J52*J54</f>
        <v>-96.825345032499982</v>
      </c>
      <c r="K56" s="44">
        <f>K52*K54</f>
        <v>-1516.9304055091659</v>
      </c>
      <c r="L56" s="13"/>
      <c r="M56" s="44">
        <f>M52*M54</f>
        <v>10.415222511458392</v>
      </c>
      <c r="N56" s="44">
        <f>N52*N54</f>
        <v>163.17181934618108</v>
      </c>
      <c r="O56" s="13"/>
      <c r="P56" s="44">
        <f>P52*P54</f>
        <v>59.101968499072939</v>
      </c>
      <c r="Q56" s="44">
        <f>Q52*Q54</f>
        <v>925.93083981880932</v>
      </c>
      <c r="R56" s="13"/>
      <c r="S56" s="44">
        <f>S52*S54</f>
        <v>81.147899471132831</v>
      </c>
      <c r="T56" s="44">
        <f>T52*T54</f>
        <v>1271.3170917144141</v>
      </c>
      <c r="U56" s="13"/>
      <c r="V56" s="73">
        <f>V52*V54</f>
        <v>95.357936458833123</v>
      </c>
      <c r="W56" s="73">
        <f>W52*W54</f>
        <v>1493.9410045217192</v>
      </c>
      <c r="X56" s="69"/>
      <c r="Y56" s="73">
        <f>Y52*Y54</f>
        <v>95.11011504108356</v>
      </c>
      <c r="Z56" s="73">
        <f>Z52*Z54</f>
        <v>1490.058468976976</v>
      </c>
      <c r="AA56" s="69"/>
      <c r="AB56" s="73">
        <f>AB52*AB54</f>
        <v>96.53988368661922</v>
      </c>
      <c r="AC56" s="73">
        <f>AC52*AC54</f>
        <v>1512.4581777570345</v>
      </c>
      <c r="AD56" s="69"/>
      <c r="AE56" s="73">
        <f>AE52*AE54</f>
        <v>96.631543358367253</v>
      </c>
      <c r="AF56" s="73">
        <f>AF52*AF54</f>
        <v>1513.8941792810872</v>
      </c>
      <c r="AG56" s="69"/>
      <c r="AH56" s="73">
        <f>AH52*AH54</f>
        <v>96.02550403902616</v>
      </c>
      <c r="AI56" s="73">
        <f>AI52*AI54</f>
        <v>1504.3995632780766</v>
      </c>
    </row>
    <row r="57" spans="1:35" x14ac:dyDescent="0.25">
      <c r="A57" s="45" t="s">
        <v>37</v>
      </c>
      <c r="B57" s="6"/>
      <c r="C57" s="6"/>
      <c r="D57" s="37"/>
      <c r="E57" s="37"/>
      <c r="F57" s="6"/>
      <c r="G57" s="37"/>
      <c r="H57" s="37"/>
      <c r="I57" s="6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</row>
    <row r="58" spans="1:35" x14ac:dyDescent="0.25">
      <c r="A58" s="37" t="s">
        <v>36</v>
      </c>
      <c r="B58" s="6"/>
      <c r="C58" s="6"/>
      <c r="D58" s="23">
        <f>D56/(1-D54)</f>
        <v>-1161.2113582967802</v>
      </c>
      <c r="E58" s="23">
        <f>E56/(1-E54)</f>
        <v>-18192.311279982889</v>
      </c>
      <c r="F58" s="6"/>
      <c r="G58" s="23">
        <f>G56/(1-G54)</f>
        <v>-453.57214836507933</v>
      </c>
      <c r="H58" s="23">
        <f>H56/(1-H54)</f>
        <v>-7105.963657719577</v>
      </c>
      <c r="I58" s="6"/>
      <c r="J58" s="23">
        <f>J56/(1-J54)</f>
        <v>-131.73516330952378</v>
      </c>
      <c r="K58" s="23">
        <f>K56/(1-K54)</f>
        <v>-2063.8508918492053</v>
      </c>
      <c r="L58" s="23"/>
      <c r="M58" s="23">
        <f>M56/(1-M54)</f>
        <v>14.170370763888968</v>
      </c>
      <c r="N58" s="23">
        <f>N56/(1-N54)</f>
        <v>222.00247530092665</v>
      </c>
      <c r="O58" s="23"/>
      <c r="P58" s="23">
        <f>P56/(1-P54)</f>
        <v>80.410841495337337</v>
      </c>
      <c r="Q58" s="23">
        <f>Q56/(1-Q54)</f>
        <v>1259.7698500936181</v>
      </c>
      <c r="R58" s="23"/>
      <c r="S58" s="23">
        <f>S56/(1-S54)</f>
        <v>110.40530540290182</v>
      </c>
      <c r="T58" s="23">
        <f>T56/(1-T54)</f>
        <v>1729.6831179787948</v>
      </c>
      <c r="U58" s="23"/>
      <c r="V58" s="74">
        <f>V56/(1-V54)</f>
        <v>129.7386890596369</v>
      </c>
      <c r="W58" s="74">
        <f>W56/(1-W54)</f>
        <v>2032.5727952676452</v>
      </c>
      <c r="X58" s="74"/>
      <c r="Y58" s="74">
        <f>Y56/(1-Y54)</f>
        <v>129.40151706269873</v>
      </c>
      <c r="Z58" s="74">
        <f>Z56/(1-Z54)</f>
        <v>2027.2904339822803</v>
      </c>
      <c r="AA58" s="74"/>
      <c r="AB58" s="74">
        <f>AB56/(1-AB54)</f>
        <v>131.34678052601254</v>
      </c>
      <c r="AC58" s="74">
        <f>AC56/(1-AC54)</f>
        <v>2057.7662282408633</v>
      </c>
      <c r="AD58" s="74"/>
      <c r="AE58" s="74">
        <f>AE56/(1-AE54)</f>
        <v>131.47148756240443</v>
      </c>
      <c r="AF58" s="74">
        <f>AF56/(1-AF54)</f>
        <v>2059.7199718110032</v>
      </c>
      <c r="AG58" s="74"/>
      <c r="AH58" s="74">
        <f>AH56/(1-AH54)</f>
        <v>130.64694427078391</v>
      </c>
      <c r="AI58" s="74">
        <f>AI56/(1-AI54)</f>
        <v>2046.8021269089477</v>
      </c>
    </row>
    <row r="59" spans="1:35" x14ac:dyDescent="0.25">
      <c r="A59" s="39" t="s">
        <v>38</v>
      </c>
      <c r="B59" s="6"/>
      <c r="C59" s="6"/>
      <c r="D59" s="46">
        <f>SUM(D58:D58)</f>
        <v>-1161.2113582967802</v>
      </c>
      <c r="E59" s="46">
        <f>SUM(E58:E58)</f>
        <v>-18192.311279982889</v>
      </c>
      <c r="F59" s="6"/>
      <c r="G59" s="46">
        <f>SUM(G58:G58)</f>
        <v>-453.57214836507933</v>
      </c>
      <c r="H59" s="46">
        <f>SUM(H58:H58)</f>
        <v>-7105.963657719577</v>
      </c>
      <c r="I59" s="6"/>
      <c r="J59" s="46">
        <f>SUM(J58:J58)</f>
        <v>-131.73516330952378</v>
      </c>
      <c r="K59" s="46">
        <f>SUM(K58:K58)</f>
        <v>-2063.8508918492053</v>
      </c>
      <c r="L59" s="47"/>
      <c r="M59" s="46">
        <f>SUM(M58:M58)</f>
        <v>14.170370763888968</v>
      </c>
      <c r="N59" s="46">
        <f>SUM(N58:N58)</f>
        <v>222.00247530092665</v>
      </c>
      <c r="O59" s="47"/>
      <c r="P59" s="46">
        <f>SUM(P58:P58)</f>
        <v>80.410841495337337</v>
      </c>
      <c r="Q59" s="46">
        <f>SUM(Q58:Q58)</f>
        <v>1259.7698500936181</v>
      </c>
      <c r="R59" s="47"/>
      <c r="S59" s="46">
        <f>SUM(S58:S58)</f>
        <v>110.40530540290182</v>
      </c>
      <c r="T59" s="46">
        <f>SUM(T58:T58)</f>
        <v>1729.6831179787948</v>
      </c>
      <c r="U59" s="47"/>
      <c r="V59" s="46">
        <f>SUM(V58:V58)</f>
        <v>129.7386890596369</v>
      </c>
      <c r="W59" s="46">
        <f>SUM(W58:W58)</f>
        <v>2032.5727952676452</v>
      </c>
      <c r="X59" s="47"/>
      <c r="Y59" s="46">
        <f>SUM(Y58:Y58)</f>
        <v>129.40151706269873</v>
      </c>
      <c r="Z59" s="46">
        <f>SUM(Z58:Z58)</f>
        <v>2027.2904339822803</v>
      </c>
      <c r="AA59" s="47"/>
      <c r="AB59" s="46">
        <f>SUM(AB58:AB58)</f>
        <v>131.34678052601254</v>
      </c>
      <c r="AC59" s="46">
        <f>SUM(AC58:AC58)</f>
        <v>2057.7662282408633</v>
      </c>
      <c r="AD59" s="47"/>
      <c r="AE59" s="46">
        <f>SUM(AE58:AE58)</f>
        <v>131.47148756240443</v>
      </c>
      <c r="AF59" s="46">
        <f>SUM(AF58:AF58)</f>
        <v>2059.7199718110032</v>
      </c>
      <c r="AG59" s="47"/>
      <c r="AH59" s="46">
        <f>SUM(AH58:AH58)</f>
        <v>130.64694427078391</v>
      </c>
      <c r="AI59" s="46">
        <f>SUM(AI58:AI58)</f>
        <v>2046.8021269089477</v>
      </c>
    </row>
    <row r="60" spans="1:35" x14ac:dyDescent="0.25">
      <c r="A60" s="6"/>
      <c r="B60" s="35"/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48"/>
      <c r="U60" s="48"/>
      <c r="V60" s="48"/>
      <c r="W60" s="48"/>
      <c r="X60" s="6"/>
      <c r="Y60" s="6"/>
      <c r="Z60" s="6"/>
      <c r="AA60" s="6"/>
      <c r="AB60" s="6"/>
      <c r="AC60" s="6"/>
      <c r="AD60" s="65"/>
      <c r="AE60" s="65"/>
      <c r="AF60" s="65"/>
      <c r="AG60" s="65"/>
      <c r="AH60" s="65"/>
      <c r="AI60" s="65"/>
    </row>
    <row r="61" spans="1:35" ht="15.75" thickBot="1" x14ac:dyDescent="0.3">
      <c r="A61" s="6"/>
      <c r="B61" s="35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48"/>
      <c r="U61" s="48"/>
      <c r="V61" s="48"/>
      <c r="W61" s="48"/>
      <c r="X61" s="6"/>
      <c r="Y61" s="6"/>
      <c r="Z61" s="6"/>
    </row>
    <row r="62" spans="1:35" ht="16.5" thickBot="1" x14ac:dyDescent="0.3">
      <c r="A62" s="49"/>
      <c r="B62" s="49"/>
      <c r="C62" s="49"/>
      <c r="D62" s="49"/>
      <c r="E62" s="49"/>
      <c r="F62" s="49"/>
      <c r="G62" s="49"/>
      <c r="H62" s="50">
        <f t="shared" ref="H62:M62" si="15">I62-1</f>
        <v>2014</v>
      </c>
      <c r="I62" s="50">
        <f t="shared" si="15"/>
        <v>2015</v>
      </c>
      <c r="J62" s="50">
        <f t="shared" si="15"/>
        <v>2016</v>
      </c>
      <c r="K62" s="50">
        <f t="shared" si="15"/>
        <v>2017</v>
      </c>
      <c r="L62" s="50">
        <f t="shared" si="15"/>
        <v>2018</v>
      </c>
      <c r="M62" s="50">
        <f t="shared" si="15"/>
        <v>2019</v>
      </c>
      <c r="N62" s="50">
        <f>TestYear</f>
        <v>2020</v>
      </c>
      <c r="O62" s="51">
        <f>N62+1</f>
        <v>2021</v>
      </c>
      <c r="P62" s="51">
        <f>O62+1</f>
        <v>2022</v>
      </c>
      <c r="Q62" s="51">
        <f>P62+1</f>
        <v>2023</v>
      </c>
      <c r="R62" s="51">
        <f>Q62+1</f>
        <v>2024</v>
      </c>
      <c r="S62" s="6"/>
      <c r="T62" s="52"/>
    </row>
    <row r="63" spans="1:35" x14ac:dyDescent="0.25">
      <c r="A63" s="53" t="s">
        <v>39</v>
      </c>
      <c r="B63" s="54"/>
      <c r="C63" s="54"/>
      <c r="D63" s="54"/>
      <c r="E63" s="54"/>
      <c r="F63" s="54"/>
      <c r="G63" s="54"/>
      <c r="H63" s="54"/>
      <c r="I63" s="54"/>
      <c r="J63" s="54"/>
      <c r="K63" s="54"/>
      <c r="L63" s="54"/>
      <c r="M63" s="14"/>
      <c r="N63" s="14"/>
      <c r="O63" s="14"/>
      <c r="P63" s="6"/>
      <c r="Q63" s="14"/>
      <c r="R63" s="6"/>
      <c r="S63" s="6"/>
      <c r="T63" s="55"/>
      <c r="U63" s="56"/>
      <c r="V63" s="6"/>
      <c r="W63" s="6"/>
    </row>
    <row r="64" spans="1:35" x14ac:dyDescent="0.25">
      <c r="A64" s="49"/>
      <c r="B64" s="57" t="s">
        <v>40</v>
      </c>
      <c r="C64" s="57"/>
      <c r="D64" s="57"/>
      <c r="E64" s="57"/>
      <c r="F64" s="58">
        <v>36</v>
      </c>
      <c r="G64" s="57"/>
      <c r="H64" s="3"/>
      <c r="I64" s="3"/>
      <c r="J64" s="57"/>
      <c r="K64" s="57"/>
      <c r="L64" s="57"/>
      <c r="M64" s="3"/>
      <c r="N64" s="13"/>
      <c r="O64" s="13"/>
      <c r="P64" s="6"/>
      <c r="Q64" s="13"/>
      <c r="R64" s="6"/>
      <c r="S64" s="6"/>
      <c r="T64" s="6"/>
      <c r="U64" s="6"/>
      <c r="V64" s="6"/>
      <c r="W64" s="6"/>
    </row>
    <row r="65" spans="1:23" x14ac:dyDescent="0.25">
      <c r="A65" s="49" t="s">
        <v>41</v>
      </c>
      <c r="B65" s="49"/>
      <c r="C65" s="49"/>
      <c r="D65" s="49"/>
      <c r="E65" s="49"/>
      <c r="F65" s="49"/>
      <c r="G65" s="49"/>
      <c r="H65" s="70">
        <v>107751</v>
      </c>
      <c r="I65" s="70">
        <v>107751</v>
      </c>
      <c r="J65" s="70">
        <v>107751</v>
      </c>
      <c r="K65" s="70">
        <v>107751</v>
      </c>
      <c r="L65" s="70">
        <v>107751</v>
      </c>
      <c r="M65" s="70">
        <v>107751</v>
      </c>
      <c r="N65" s="70">
        <v>107751</v>
      </c>
      <c r="O65" s="70">
        <v>107751</v>
      </c>
      <c r="P65" s="70">
        <v>107751</v>
      </c>
      <c r="Q65" s="70">
        <v>107751</v>
      </c>
      <c r="R65" s="70">
        <v>107751</v>
      </c>
      <c r="S65" s="6"/>
      <c r="T65" s="6"/>
      <c r="U65" s="6"/>
      <c r="V65" s="6"/>
      <c r="W65" s="6"/>
    </row>
    <row r="66" spans="1:23" x14ac:dyDescent="0.25">
      <c r="A66" s="49" t="s">
        <v>42</v>
      </c>
      <c r="B66" s="49"/>
      <c r="C66" s="49"/>
      <c r="D66" s="49"/>
      <c r="E66" s="49"/>
      <c r="F66" s="49"/>
      <c r="G66" s="49"/>
      <c r="H66" s="71">
        <v>0</v>
      </c>
      <c r="I66" s="71">
        <v>0</v>
      </c>
      <c r="J66" s="71">
        <v>0</v>
      </c>
      <c r="K66" s="71">
        <v>0</v>
      </c>
      <c r="L66" s="71">
        <v>0</v>
      </c>
      <c r="M66" s="71">
        <v>0</v>
      </c>
      <c r="N66" s="71">
        <v>0</v>
      </c>
      <c r="O66" s="71">
        <v>0</v>
      </c>
      <c r="P66" s="71">
        <v>0</v>
      </c>
      <c r="Q66" s="71">
        <v>0</v>
      </c>
      <c r="R66" s="71">
        <v>0</v>
      </c>
      <c r="S66" s="6"/>
      <c r="T66" s="6"/>
      <c r="U66" s="6"/>
      <c r="V66" s="6"/>
      <c r="W66" s="59"/>
    </row>
    <row r="67" spans="1:23" x14ac:dyDescent="0.25">
      <c r="A67" s="49" t="s">
        <v>43</v>
      </c>
      <c r="B67" s="49"/>
      <c r="C67" s="49"/>
      <c r="D67" s="49"/>
      <c r="E67" s="49"/>
      <c r="F67" s="49"/>
      <c r="G67" s="49"/>
      <c r="H67" s="70">
        <v>107751</v>
      </c>
      <c r="I67" s="70">
        <v>107751</v>
      </c>
      <c r="J67" s="70">
        <v>107751</v>
      </c>
      <c r="K67" s="70">
        <v>107751</v>
      </c>
      <c r="L67" s="70">
        <v>107751</v>
      </c>
      <c r="M67" s="70">
        <v>107751</v>
      </c>
      <c r="N67" s="70">
        <v>107751</v>
      </c>
      <c r="O67" s="70">
        <v>107751</v>
      </c>
      <c r="P67" s="70">
        <v>107751</v>
      </c>
      <c r="Q67" s="70">
        <v>107751</v>
      </c>
      <c r="R67" s="70">
        <v>107751</v>
      </c>
      <c r="S67" s="6"/>
    </row>
    <row r="68" spans="1:23" x14ac:dyDescent="0.25">
      <c r="A68" s="49"/>
      <c r="B68" s="49"/>
      <c r="C68" s="49"/>
      <c r="D68" s="49"/>
      <c r="E68" s="49"/>
      <c r="F68" s="49"/>
      <c r="G68" s="49"/>
      <c r="H68" s="13"/>
      <c r="I68" s="13"/>
      <c r="J68" s="13"/>
      <c r="K68" s="13"/>
      <c r="L68" s="13"/>
      <c r="M68" s="13"/>
      <c r="N68" s="13"/>
      <c r="O68" s="13"/>
      <c r="P68" s="6"/>
      <c r="Q68" s="13"/>
      <c r="R68" s="6"/>
      <c r="S68" s="6"/>
      <c r="T68" s="6"/>
    </row>
    <row r="69" spans="1:23" x14ac:dyDescent="0.25">
      <c r="A69" s="49" t="s">
        <v>44</v>
      </c>
      <c r="B69" s="49"/>
      <c r="C69" s="49"/>
      <c r="D69" s="49"/>
      <c r="E69" s="49"/>
      <c r="F69" s="49"/>
      <c r="G69" s="49"/>
      <c r="H69" s="70"/>
      <c r="I69" s="70">
        <v>2993.0833333333335</v>
      </c>
      <c r="J69" s="70">
        <v>5986.166666666667</v>
      </c>
      <c r="K69" s="70">
        <v>8979.25</v>
      </c>
      <c r="L69" s="70">
        <v>11972.333333333334</v>
      </c>
      <c r="M69" s="70">
        <v>14965.416666666668</v>
      </c>
      <c r="N69" s="70">
        <v>17958.5</v>
      </c>
      <c r="O69" s="70">
        <v>20951.583333333332</v>
      </c>
      <c r="P69" s="70">
        <v>23944.666666666664</v>
      </c>
      <c r="Q69" s="70">
        <v>26937.749999999996</v>
      </c>
      <c r="R69" s="70">
        <v>29930.833333333328</v>
      </c>
      <c r="S69" s="6"/>
      <c r="T69" s="6"/>
    </row>
    <row r="70" spans="1:23" x14ac:dyDescent="0.25">
      <c r="A70" s="49" t="s">
        <v>45</v>
      </c>
      <c r="B70" s="49"/>
      <c r="C70" s="49"/>
      <c r="D70" s="49"/>
      <c r="E70" s="49"/>
      <c r="F70" s="49"/>
      <c r="G70" s="49"/>
      <c r="H70" s="69">
        <v>2993.0833333333335</v>
      </c>
      <c r="I70" s="69">
        <v>2993.0833333333335</v>
      </c>
      <c r="J70" s="69">
        <v>2993.0833333333335</v>
      </c>
      <c r="K70" s="69">
        <v>2993.0833333333335</v>
      </c>
      <c r="L70" s="69">
        <v>2993.0833333333335</v>
      </c>
      <c r="M70" s="69">
        <v>2993.0833333333335</v>
      </c>
      <c r="N70" s="69">
        <v>2993.0833333333335</v>
      </c>
      <c r="O70" s="69">
        <v>2993.0833333333335</v>
      </c>
      <c r="P70" s="69">
        <v>2993.0833333333335</v>
      </c>
      <c r="Q70" s="69">
        <v>2993.0833333333335</v>
      </c>
      <c r="R70" s="69">
        <v>2993.0833333333335</v>
      </c>
      <c r="S70" s="6"/>
      <c r="T70" s="6"/>
    </row>
    <row r="71" spans="1:23" x14ac:dyDescent="0.25">
      <c r="A71" s="49" t="s">
        <v>46</v>
      </c>
      <c r="B71" s="6"/>
      <c r="C71" s="6"/>
      <c r="D71" s="6"/>
      <c r="E71" s="6"/>
      <c r="F71" s="6"/>
      <c r="G71" s="6"/>
      <c r="H71" s="69">
        <v>0</v>
      </c>
      <c r="I71" s="69">
        <v>0</v>
      </c>
      <c r="J71" s="69">
        <v>0</v>
      </c>
      <c r="K71" s="69">
        <v>0</v>
      </c>
      <c r="L71" s="69">
        <v>0</v>
      </c>
      <c r="M71" s="69">
        <v>0</v>
      </c>
      <c r="N71" s="69">
        <v>0</v>
      </c>
      <c r="O71" s="69">
        <v>0</v>
      </c>
      <c r="P71" s="69">
        <v>0</v>
      </c>
      <c r="Q71" s="69">
        <v>0</v>
      </c>
      <c r="R71" s="69">
        <v>0</v>
      </c>
      <c r="S71" s="6"/>
      <c r="T71" s="6"/>
    </row>
    <row r="72" spans="1:23" x14ac:dyDescent="0.25">
      <c r="A72" s="49" t="s">
        <v>47</v>
      </c>
      <c r="B72" s="49"/>
      <c r="C72" s="49"/>
      <c r="D72" s="49"/>
      <c r="E72" s="49"/>
      <c r="F72" s="49"/>
      <c r="G72" s="49"/>
      <c r="H72" s="70">
        <v>2993.0833333333335</v>
      </c>
      <c r="I72" s="70">
        <v>5986.166666666667</v>
      </c>
      <c r="J72" s="70">
        <v>8979.25</v>
      </c>
      <c r="K72" s="70">
        <v>11972.333333333334</v>
      </c>
      <c r="L72" s="70">
        <v>14965.416666666668</v>
      </c>
      <c r="M72" s="70">
        <v>17958.5</v>
      </c>
      <c r="N72" s="70">
        <v>20951.583333333332</v>
      </c>
      <c r="O72" s="70">
        <v>23944.666666666664</v>
      </c>
      <c r="P72" s="70">
        <v>26937.749999999996</v>
      </c>
      <c r="Q72" s="70">
        <v>29930.833333333328</v>
      </c>
      <c r="R72" s="70">
        <v>32923.916666666664</v>
      </c>
      <c r="S72" s="6"/>
      <c r="T72" s="6"/>
    </row>
    <row r="73" spans="1:23" x14ac:dyDescent="0.25">
      <c r="A73" s="49"/>
      <c r="B73" s="49"/>
      <c r="C73" s="49"/>
      <c r="D73" s="49"/>
      <c r="E73" s="49"/>
      <c r="F73" s="49"/>
      <c r="G73" s="49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6"/>
      <c r="T73" s="6"/>
      <c r="V73" s="59"/>
      <c r="W73" s="6"/>
    </row>
    <row r="74" spans="1:23" x14ac:dyDescent="0.25">
      <c r="A74" s="49" t="s">
        <v>48</v>
      </c>
      <c r="B74" s="49"/>
      <c r="C74" s="49"/>
      <c r="D74" s="49"/>
      <c r="E74" s="49"/>
      <c r="F74" s="49"/>
      <c r="G74" s="49"/>
      <c r="H74" s="69">
        <v>107751</v>
      </c>
      <c r="I74" s="69">
        <v>104757.91666666667</v>
      </c>
      <c r="J74" s="69">
        <v>101764.83333333333</v>
      </c>
      <c r="K74" s="69">
        <v>98771.75</v>
      </c>
      <c r="L74" s="71">
        <v>95778.666666666672</v>
      </c>
      <c r="M74" s="69">
        <v>92785.583333333328</v>
      </c>
      <c r="N74" s="69">
        <v>89792.5</v>
      </c>
      <c r="O74" s="69">
        <v>86799.416666666672</v>
      </c>
      <c r="P74" s="69">
        <v>83806.333333333343</v>
      </c>
      <c r="Q74" s="69">
        <v>80813.25</v>
      </c>
      <c r="R74" s="69">
        <v>77820.166666666672</v>
      </c>
      <c r="S74" s="6"/>
      <c r="T74" s="6"/>
      <c r="V74" s="6"/>
    </row>
    <row r="75" spans="1:23" x14ac:dyDescent="0.25">
      <c r="A75" s="49" t="s">
        <v>49</v>
      </c>
      <c r="B75" s="49"/>
      <c r="C75" s="49"/>
      <c r="D75" s="49"/>
      <c r="E75" s="49"/>
      <c r="F75" s="49"/>
      <c r="G75" s="49"/>
      <c r="H75" s="70">
        <v>104757.91666666667</v>
      </c>
      <c r="I75" s="70">
        <v>101764.83333333333</v>
      </c>
      <c r="J75" s="70">
        <v>98771.75</v>
      </c>
      <c r="K75" s="70">
        <v>95778.666666666672</v>
      </c>
      <c r="L75" s="70">
        <v>92785.583333333328</v>
      </c>
      <c r="M75" s="70">
        <v>89792.5</v>
      </c>
      <c r="N75" s="70">
        <v>86799.416666666672</v>
      </c>
      <c r="O75" s="70">
        <v>83806.333333333343</v>
      </c>
      <c r="P75" s="70">
        <v>80813.25</v>
      </c>
      <c r="Q75" s="70">
        <v>77820.166666666672</v>
      </c>
      <c r="R75" s="70">
        <v>74827.083333333343</v>
      </c>
      <c r="S75" s="6"/>
      <c r="T75" s="6"/>
    </row>
    <row r="76" spans="1:23" ht="15.75" thickBot="1" x14ac:dyDescent="0.3">
      <c r="A76" s="54" t="s">
        <v>50</v>
      </c>
      <c r="B76" s="49"/>
      <c r="C76" s="49"/>
      <c r="D76" s="49"/>
      <c r="E76" s="49"/>
      <c r="F76" s="49"/>
      <c r="G76" s="49"/>
      <c r="H76" s="68">
        <v>106254.45833333334</v>
      </c>
      <c r="I76" s="68">
        <v>103261.375</v>
      </c>
      <c r="J76" s="68">
        <v>100268.29166666666</v>
      </c>
      <c r="K76" s="68">
        <v>97275.208333333343</v>
      </c>
      <c r="L76" s="68">
        <v>94282.125</v>
      </c>
      <c r="M76" s="68">
        <v>91289.041666666657</v>
      </c>
      <c r="N76" s="68">
        <v>88295.958333333343</v>
      </c>
      <c r="O76" s="68">
        <v>85302.875</v>
      </c>
      <c r="P76" s="68">
        <v>82309.791666666672</v>
      </c>
      <c r="Q76" s="68">
        <v>79316.708333333343</v>
      </c>
      <c r="R76" s="68">
        <v>76323.625</v>
      </c>
      <c r="S76" s="6"/>
      <c r="T76" s="6"/>
    </row>
    <row r="77" spans="1:23" x14ac:dyDescent="0.25">
      <c r="A77" s="49"/>
      <c r="B77" s="49"/>
      <c r="C77" s="49"/>
      <c r="D77" s="49"/>
      <c r="E77" s="49"/>
      <c r="F77" s="49"/>
      <c r="G77" s="49"/>
      <c r="H77" s="49"/>
      <c r="I77" s="49"/>
      <c r="J77" s="13"/>
      <c r="K77" s="13"/>
      <c r="L77" s="13"/>
      <c r="M77" s="13"/>
      <c r="N77" s="13"/>
      <c r="O77" s="13"/>
      <c r="P77" s="6"/>
      <c r="Q77" s="13"/>
      <c r="R77" s="6"/>
      <c r="S77" s="6"/>
      <c r="T77" s="6"/>
    </row>
    <row r="78" spans="1:23" ht="15.75" thickBot="1" x14ac:dyDescent="0.3">
      <c r="A78" s="53" t="s">
        <v>51</v>
      </c>
      <c r="B78" s="54"/>
      <c r="C78" s="54"/>
      <c r="D78" s="54"/>
      <c r="E78" s="54"/>
      <c r="F78" s="54"/>
      <c r="G78" s="54"/>
      <c r="H78" s="54"/>
      <c r="I78" s="54"/>
      <c r="J78" s="13"/>
      <c r="K78" s="13"/>
      <c r="L78" s="13"/>
      <c r="M78" s="13"/>
      <c r="N78" s="13"/>
      <c r="O78" s="13"/>
      <c r="P78" s="6"/>
      <c r="Q78" s="13"/>
      <c r="R78" s="6"/>
      <c r="S78" s="6"/>
      <c r="T78" s="6"/>
    </row>
    <row r="79" spans="1:23" ht="15.75" thickBot="1" x14ac:dyDescent="0.3">
      <c r="A79" s="54"/>
      <c r="B79" s="6"/>
      <c r="C79" s="6"/>
      <c r="D79" s="6"/>
      <c r="E79" s="6"/>
      <c r="F79" s="6"/>
      <c r="G79" s="6"/>
      <c r="H79" s="50">
        <f>H62</f>
        <v>2014</v>
      </c>
      <c r="I79" s="50">
        <f>I62</f>
        <v>2015</v>
      </c>
      <c r="J79" s="50">
        <f>J62</f>
        <v>2016</v>
      </c>
      <c r="K79" s="50">
        <f t="shared" ref="K79:R79" si="16">K62</f>
        <v>2017</v>
      </c>
      <c r="L79" s="50">
        <f t="shared" si="16"/>
        <v>2018</v>
      </c>
      <c r="M79" s="50">
        <f t="shared" si="16"/>
        <v>2019</v>
      </c>
      <c r="N79" s="50">
        <f t="shared" si="16"/>
        <v>2020</v>
      </c>
      <c r="O79" s="50">
        <f t="shared" si="16"/>
        <v>2021</v>
      </c>
      <c r="P79" s="50">
        <f t="shared" si="16"/>
        <v>2022</v>
      </c>
      <c r="Q79" s="50">
        <f t="shared" si="16"/>
        <v>2023</v>
      </c>
      <c r="R79" s="50">
        <f t="shared" si="16"/>
        <v>2024</v>
      </c>
      <c r="S79" s="6"/>
      <c r="T79" s="6"/>
    </row>
    <row r="80" spans="1:23" x14ac:dyDescent="0.25">
      <c r="A80" s="49"/>
      <c r="B80" s="6"/>
      <c r="C80" s="6"/>
      <c r="D80" s="6"/>
      <c r="E80" s="6"/>
      <c r="F80" s="6"/>
      <c r="G80" s="6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6"/>
      <c r="T80" s="6"/>
    </row>
    <row r="81" spans="1:35" x14ac:dyDescent="0.25">
      <c r="A81" s="49" t="s">
        <v>52</v>
      </c>
      <c r="B81" s="6"/>
      <c r="C81" s="6"/>
      <c r="D81" s="6"/>
      <c r="E81" s="6"/>
      <c r="F81" s="6"/>
      <c r="G81" s="6"/>
      <c r="H81" s="70">
        <v>107751</v>
      </c>
      <c r="I81" s="70">
        <v>48487.95</v>
      </c>
      <c r="J81" s="70">
        <v>21819.577499999996</v>
      </c>
      <c r="K81" s="70">
        <v>9818.8098749999972</v>
      </c>
      <c r="L81" s="70">
        <v>4418.4644437499983</v>
      </c>
      <c r="M81" s="70">
        <v>1988.3089996874992</v>
      </c>
      <c r="N81" s="70">
        <v>894.73904985937452</v>
      </c>
      <c r="O81" s="70">
        <v>402.63257243671848</v>
      </c>
      <c r="P81" s="70">
        <v>181.18465759652329</v>
      </c>
      <c r="Q81" s="70">
        <v>81.533095918435478</v>
      </c>
      <c r="R81" s="70">
        <v>36.689893163295963</v>
      </c>
      <c r="S81" s="6"/>
      <c r="T81" s="6"/>
    </row>
    <row r="82" spans="1:35" x14ac:dyDescent="0.25">
      <c r="A82" s="49" t="s">
        <v>53</v>
      </c>
      <c r="B82" s="6"/>
      <c r="C82" s="6"/>
      <c r="D82" s="6"/>
      <c r="E82" s="6"/>
      <c r="F82" s="6"/>
      <c r="G82" s="6"/>
      <c r="H82" s="69">
        <v>0</v>
      </c>
      <c r="I82" s="69">
        <v>0</v>
      </c>
      <c r="J82" s="69">
        <v>0</v>
      </c>
      <c r="K82" s="69">
        <v>0</v>
      </c>
      <c r="L82" s="69">
        <v>0</v>
      </c>
      <c r="M82" s="69">
        <v>0</v>
      </c>
      <c r="N82" s="69">
        <v>0</v>
      </c>
      <c r="O82" s="69">
        <v>0</v>
      </c>
      <c r="P82" s="69">
        <v>0</v>
      </c>
      <c r="Q82" s="69">
        <v>0</v>
      </c>
      <c r="R82" s="69">
        <v>0</v>
      </c>
      <c r="S82" s="6"/>
      <c r="T82" s="6"/>
      <c r="V82" s="59"/>
      <c r="W82" s="6"/>
    </row>
    <row r="83" spans="1:35" x14ac:dyDescent="0.25">
      <c r="A83" s="49" t="s">
        <v>54</v>
      </c>
      <c r="B83" s="6"/>
      <c r="C83" s="6"/>
      <c r="D83" s="6"/>
      <c r="E83" s="6"/>
      <c r="F83" s="6"/>
      <c r="G83" s="6"/>
      <c r="H83" s="70">
        <v>107751</v>
      </c>
      <c r="I83" s="70">
        <v>48487.95</v>
      </c>
      <c r="J83" s="70">
        <v>21819.577499999996</v>
      </c>
      <c r="K83" s="70">
        <v>9818.8098749999972</v>
      </c>
      <c r="L83" s="70">
        <v>4418.4644437499983</v>
      </c>
      <c r="M83" s="70">
        <v>1988.3089996874992</v>
      </c>
      <c r="N83" s="70">
        <v>894.73904985937452</v>
      </c>
      <c r="O83" s="70">
        <v>402.63257243671848</v>
      </c>
      <c r="P83" s="70">
        <v>181.18465759652329</v>
      </c>
      <c r="Q83" s="70">
        <v>81.533095918435478</v>
      </c>
      <c r="R83" s="70">
        <v>36.689893163295963</v>
      </c>
      <c r="S83" s="6"/>
      <c r="T83" s="6"/>
      <c r="V83" s="6"/>
    </row>
    <row r="84" spans="1:35" x14ac:dyDescent="0.25">
      <c r="A84" s="49" t="s">
        <v>55</v>
      </c>
      <c r="B84" s="6"/>
      <c r="C84" s="6"/>
      <c r="D84" s="6"/>
      <c r="E84" s="6"/>
      <c r="F84" s="6"/>
      <c r="G84" s="6"/>
      <c r="H84" s="69">
        <v>0</v>
      </c>
      <c r="I84" s="69">
        <v>0</v>
      </c>
      <c r="J84" s="69">
        <v>0</v>
      </c>
      <c r="K84" s="69">
        <v>0</v>
      </c>
      <c r="L84" s="69">
        <v>0</v>
      </c>
      <c r="M84" s="69">
        <v>0</v>
      </c>
      <c r="N84" s="69">
        <v>0</v>
      </c>
      <c r="O84" s="69">
        <v>0</v>
      </c>
      <c r="P84" s="69">
        <v>0</v>
      </c>
      <c r="Q84" s="69">
        <v>0</v>
      </c>
      <c r="R84" s="69">
        <v>0</v>
      </c>
      <c r="S84" s="6"/>
      <c r="T84" s="6"/>
    </row>
    <row r="85" spans="1:35" x14ac:dyDescent="0.25">
      <c r="A85" s="49" t="s">
        <v>56</v>
      </c>
      <c r="B85" s="6"/>
      <c r="C85" s="6"/>
      <c r="D85" s="6"/>
      <c r="E85" s="6"/>
      <c r="F85" s="6"/>
      <c r="G85" s="6"/>
      <c r="H85" s="70">
        <v>107751</v>
      </c>
      <c r="I85" s="70">
        <v>48487.95</v>
      </c>
      <c r="J85" s="70">
        <v>21819.577499999996</v>
      </c>
      <c r="K85" s="70">
        <v>9818.8098749999972</v>
      </c>
      <c r="L85" s="70">
        <v>4418.4644437499983</v>
      </c>
      <c r="M85" s="70">
        <v>1988.3089996874992</v>
      </c>
      <c r="N85" s="70">
        <v>894.73904985937452</v>
      </c>
      <c r="O85" s="70">
        <v>402.63257243671848</v>
      </c>
      <c r="P85" s="70">
        <v>181.18465759652329</v>
      </c>
      <c r="Q85" s="70">
        <v>81.533095918435478</v>
      </c>
      <c r="R85" s="70">
        <v>36.689893163295963</v>
      </c>
      <c r="S85" s="6"/>
    </row>
    <row r="86" spans="1:35" x14ac:dyDescent="0.25">
      <c r="A86" s="49" t="s">
        <v>57</v>
      </c>
      <c r="B86" s="6"/>
      <c r="C86" s="6"/>
      <c r="D86" s="6"/>
      <c r="E86" s="6"/>
      <c r="F86" s="60">
        <v>50</v>
      </c>
      <c r="G86" s="6"/>
      <c r="H86" s="60">
        <v>50</v>
      </c>
      <c r="I86" s="60">
        <v>50</v>
      </c>
      <c r="J86" s="60">
        <v>50</v>
      </c>
      <c r="K86" s="60">
        <v>50</v>
      </c>
      <c r="L86" s="60">
        <v>50</v>
      </c>
      <c r="M86" s="60">
        <v>50</v>
      </c>
      <c r="N86" s="60">
        <v>50</v>
      </c>
      <c r="O86" s="60">
        <v>50</v>
      </c>
      <c r="P86" s="60">
        <v>50</v>
      </c>
      <c r="Q86" s="60">
        <v>50</v>
      </c>
      <c r="R86" s="60">
        <v>50</v>
      </c>
      <c r="S86" s="6"/>
    </row>
    <row r="87" spans="1:35" x14ac:dyDescent="0.25">
      <c r="A87" s="49" t="s">
        <v>58</v>
      </c>
      <c r="B87" s="6"/>
      <c r="C87" s="6"/>
      <c r="D87" s="6"/>
      <c r="E87" s="6"/>
      <c r="F87" s="61">
        <v>0.55000000000000004</v>
      </c>
      <c r="G87" s="6"/>
      <c r="H87" s="61">
        <v>0.55000000000000004</v>
      </c>
      <c r="I87" s="61">
        <v>0.55000000000000004</v>
      </c>
      <c r="J87" s="61">
        <v>0.55000000000000004</v>
      </c>
      <c r="K87" s="61">
        <v>0.55000000000000004</v>
      </c>
      <c r="L87" s="61">
        <v>0.55000000000000004</v>
      </c>
      <c r="M87" s="61">
        <v>0.55000000000000004</v>
      </c>
      <c r="N87" s="61">
        <v>0.55000000000000004</v>
      </c>
      <c r="O87" s="61">
        <v>0.55000000000000004</v>
      </c>
      <c r="P87" s="61">
        <v>0.55000000000000004</v>
      </c>
      <c r="Q87" s="61">
        <v>0.55000000000000004</v>
      </c>
      <c r="R87" s="61">
        <v>0.55000000000000004</v>
      </c>
      <c r="S87" s="6"/>
      <c r="T87" s="6"/>
    </row>
    <row r="88" spans="1:35" x14ac:dyDescent="0.25">
      <c r="A88" s="49" t="s">
        <v>59</v>
      </c>
      <c r="B88" s="6"/>
      <c r="C88" s="6"/>
      <c r="D88" s="6"/>
      <c r="E88" s="6"/>
      <c r="F88" s="6"/>
      <c r="G88" s="6"/>
      <c r="H88" s="70">
        <v>59263.05</v>
      </c>
      <c r="I88" s="70">
        <v>26668.372500000001</v>
      </c>
      <c r="J88" s="70">
        <v>12000.767624999999</v>
      </c>
      <c r="K88" s="70">
        <v>5400.3454312499989</v>
      </c>
      <c r="L88" s="70">
        <v>2430.1554440624991</v>
      </c>
      <c r="M88" s="70">
        <v>1093.5699498281247</v>
      </c>
      <c r="N88" s="70">
        <v>492.10647742265604</v>
      </c>
      <c r="O88" s="70">
        <v>221.44791484019518</v>
      </c>
      <c r="P88" s="70">
        <v>99.651561678087816</v>
      </c>
      <c r="Q88" s="70">
        <v>44.843202755139515</v>
      </c>
      <c r="R88" s="70">
        <v>20.179441239812782</v>
      </c>
      <c r="S88" s="6"/>
      <c r="T88" s="6"/>
    </row>
    <row r="89" spans="1:35" ht="15.75" thickBot="1" x14ac:dyDescent="0.3">
      <c r="A89" s="54" t="s">
        <v>60</v>
      </c>
      <c r="B89" s="6"/>
      <c r="C89" s="6"/>
      <c r="D89" s="6"/>
      <c r="E89" s="6"/>
      <c r="F89" s="6"/>
      <c r="G89" s="6"/>
      <c r="H89" s="68">
        <v>48487.95</v>
      </c>
      <c r="I89" s="68">
        <v>21819.577499999996</v>
      </c>
      <c r="J89" s="68">
        <v>9818.8098749999972</v>
      </c>
      <c r="K89" s="68">
        <v>4418.4644437499983</v>
      </c>
      <c r="L89" s="68">
        <v>1988.3089996874992</v>
      </c>
      <c r="M89" s="68">
        <v>894.73904985937452</v>
      </c>
      <c r="N89" s="68">
        <v>402.63257243671848</v>
      </c>
      <c r="O89" s="68">
        <v>181.18465759652329</v>
      </c>
      <c r="P89" s="68">
        <v>81.533095918435478</v>
      </c>
      <c r="Q89" s="68">
        <v>36.689893163295963</v>
      </c>
      <c r="R89" s="68">
        <v>16.510451923483181</v>
      </c>
      <c r="S89" s="6"/>
      <c r="T89" s="6"/>
    </row>
    <row r="90" spans="1:35" ht="15.75" thickBot="1" x14ac:dyDescent="0.3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</row>
    <row r="91" spans="1:35" ht="16.5" thickBot="1" x14ac:dyDescent="0.3">
      <c r="A91" s="49"/>
      <c r="B91" s="49"/>
      <c r="C91" s="49"/>
      <c r="D91" s="49"/>
      <c r="E91" s="49"/>
      <c r="F91" s="49"/>
      <c r="G91" s="49"/>
      <c r="H91" s="50">
        <f t="shared" ref="H91" si="17">I91-1</f>
        <v>2014</v>
      </c>
      <c r="I91" s="50">
        <f t="shared" ref="I91" si="18">J91-1</f>
        <v>2015</v>
      </c>
      <c r="J91" s="50">
        <f t="shared" ref="J91" si="19">K91-1</f>
        <v>2016</v>
      </c>
      <c r="K91" s="50">
        <f t="shared" ref="K91" si="20">L91-1</f>
        <v>2017</v>
      </c>
      <c r="L91" s="50">
        <f t="shared" ref="L91" si="21">M91-1</f>
        <v>2018</v>
      </c>
      <c r="M91" s="50">
        <f t="shared" ref="M91" si="22">N91-1</f>
        <v>2019</v>
      </c>
      <c r="N91" s="50">
        <f>TestYear</f>
        <v>2020</v>
      </c>
      <c r="O91" s="51">
        <f>N91+1</f>
        <v>2021</v>
      </c>
      <c r="P91" s="51">
        <f>O91+1</f>
        <v>2022</v>
      </c>
      <c r="Q91" s="51">
        <f>P91+1</f>
        <v>2023</v>
      </c>
      <c r="R91" s="51">
        <f>Q91+1</f>
        <v>2024</v>
      </c>
      <c r="S91" s="65"/>
      <c r="T91" s="52"/>
    </row>
    <row r="92" spans="1:35" x14ac:dyDescent="0.25">
      <c r="A92" s="53" t="s">
        <v>39</v>
      </c>
      <c r="B92" s="54"/>
      <c r="C92" s="54"/>
      <c r="D92" s="54"/>
      <c r="E92" s="54"/>
      <c r="F92" s="54"/>
      <c r="G92" s="54"/>
      <c r="H92" s="54"/>
      <c r="I92" s="54"/>
      <c r="J92" s="54"/>
      <c r="K92" s="54"/>
      <c r="L92" s="54"/>
      <c r="M92" s="14"/>
      <c r="N92" s="14"/>
      <c r="O92" s="14"/>
      <c r="P92" s="65"/>
      <c r="Q92" s="14"/>
      <c r="R92" s="65"/>
      <c r="S92" s="65"/>
      <c r="T92" s="55"/>
      <c r="U92" s="56"/>
      <c r="V92" s="65"/>
      <c r="W92" s="65"/>
    </row>
    <row r="93" spans="1:35" x14ac:dyDescent="0.25">
      <c r="A93" s="49"/>
      <c r="B93" s="57" t="s">
        <v>40</v>
      </c>
      <c r="C93" s="57"/>
      <c r="D93" s="57"/>
      <c r="E93" s="57"/>
      <c r="F93" s="58">
        <v>15</v>
      </c>
      <c r="G93" s="57"/>
      <c r="H93" s="3"/>
      <c r="I93" s="3"/>
      <c r="J93" s="57"/>
      <c r="K93" s="57"/>
      <c r="L93" s="57"/>
      <c r="M93" s="3"/>
      <c r="N93" s="13"/>
      <c r="O93" s="13"/>
      <c r="P93" s="65"/>
      <c r="Q93" s="13"/>
      <c r="R93" s="65"/>
      <c r="S93" s="65"/>
      <c r="T93" s="65"/>
      <c r="U93" s="65"/>
      <c r="V93" s="65"/>
      <c r="W93" s="65"/>
    </row>
    <row r="94" spans="1:35" x14ac:dyDescent="0.25">
      <c r="A94" s="49" t="s">
        <v>41</v>
      </c>
      <c r="B94" s="49"/>
      <c r="C94" s="49"/>
      <c r="D94" s="49"/>
      <c r="E94" s="49"/>
      <c r="F94" s="49"/>
      <c r="G94" s="49"/>
      <c r="H94" s="70">
        <v>10234</v>
      </c>
      <c r="I94" s="70">
        <v>10234</v>
      </c>
      <c r="J94" s="70">
        <v>10234</v>
      </c>
      <c r="K94" s="70">
        <v>10234</v>
      </c>
      <c r="L94" s="70">
        <v>10234</v>
      </c>
      <c r="M94" s="70">
        <v>10234</v>
      </c>
      <c r="N94" s="70">
        <v>10234</v>
      </c>
      <c r="O94" s="70">
        <v>10234</v>
      </c>
      <c r="P94" s="70">
        <v>10234</v>
      </c>
      <c r="Q94" s="70">
        <v>10234</v>
      </c>
      <c r="R94" s="70">
        <v>10234</v>
      </c>
      <c r="S94" s="65"/>
      <c r="T94" s="65"/>
      <c r="U94" s="65"/>
      <c r="V94" s="65"/>
      <c r="W94" s="65"/>
    </row>
    <row r="95" spans="1:35" x14ac:dyDescent="0.25">
      <c r="A95" s="49" t="s">
        <v>42</v>
      </c>
      <c r="B95" s="49"/>
      <c r="C95" s="49"/>
      <c r="D95" s="49"/>
      <c r="E95" s="49"/>
      <c r="F95" s="49"/>
      <c r="G95" s="49"/>
      <c r="H95" s="71">
        <v>0</v>
      </c>
      <c r="I95" s="71">
        <v>0</v>
      </c>
      <c r="J95" s="71">
        <v>0</v>
      </c>
      <c r="K95" s="71">
        <v>0</v>
      </c>
      <c r="L95" s="71">
        <v>0</v>
      </c>
      <c r="M95" s="71">
        <v>0</v>
      </c>
      <c r="N95" s="71">
        <v>0</v>
      </c>
      <c r="O95" s="71">
        <v>0</v>
      </c>
      <c r="P95" s="71">
        <v>0</v>
      </c>
      <c r="Q95" s="71">
        <v>0</v>
      </c>
      <c r="R95" s="71">
        <v>0</v>
      </c>
      <c r="S95" s="65"/>
      <c r="T95" s="65"/>
      <c r="U95" s="65"/>
      <c r="V95" s="65"/>
      <c r="W95" s="59"/>
    </row>
    <row r="96" spans="1:35" x14ac:dyDescent="0.25">
      <c r="A96" s="49" t="s">
        <v>43</v>
      </c>
      <c r="B96" s="49"/>
      <c r="C96" s="49"/>
      <c r="D96" s="49"/>
      <c r="E96" s="49"/>
      <c r="F96" s="49"/>
      <c r="G96" s="49"/>
      <c r="H96" s="70">
        <v>10234</v>
      </c>
      <c r="I96" s="70">
        <v>10234</v>
      </c>
      <c r="J96" s="70">
        <v>10234</v>
      </c>
      <c r="K96" s="70">
        <v>10234</v>
      </c>
      <c r="L96" s="70">
        <v>10234</v>
      </c>
      <c r="M96" s="70">
        <v>10234</v>
      </c>
      <c r="N96" s="70">
        <v>10234</v>
      </c>
      <c r="O96" s="70">
        <v>10234</v>
      </c>
      <c r="P96" s="70">
        <v>10234</v>
      </c>
      <c r="Q96" s="70">
        <v>10234</v>
      </c>
      <c r="R96" s="70">
        <v>10234</v>
      </c>
      <c r="S96" s="65"/>
    </row>
    <row r="97" spans="1:26" x14ac:dyDescent="0.25">
      <c r="A97" s="49"/>
      <c r="B97" s="49"/>
      <c r="C97" s="49"/>
      <c r="D97" s="49"/>
      <c r="E97" s="49"/>
      <c r="F97" s="49"/>
      <c r="G97" s="49"/>
      <c r="H97" s="13"/>
      <c r="I97" s="13"/>
      <c r="J97" s="13"/>
      <c r="K97" s="13"/>
      <c r="L97" s="13"/>
      <c r="M97" s="13"/>
      <c r="N97" s="13"/>
      <c r="O97" s="13"/>
      <c r="P97" s="65"/>
      <c r="Q97" s="13"/>
      <c r="R97" s="65"/>
      <c r="S97" s="65"/>
      <c r="T97" s="65"/>
    </row>
    <row r="98" spans="1:26" x14ac:dyDescent="0.25">
      <c r="A98" s="49" t="s">
        <v>44</v>
      </c>
      <c r="B98" s="49"/>
      <c r="C98" s="49"/>
      <c r="D98" s="49"/>
      <c r="E98" s="49"/>
      <c r="F98" s="49"/>
      <c r="G98" s="49"/>
      <c r="H98" s="70"/>
      <c r="I98" s="70">
        <v>284.27777777777777</v>
      </c>
      <c r="J98" s="70">
        <v>568.55555555555554</v>
      </c>
      <c r="K98" s="70">
        <v>852.83333333333326</v>
      </c>
      <c r="L98" s="70">
        <v>1137.1111111111111</v>
      </c>
      <c r="M98" s="70">
        <v>1421.3888888888889</v>
      </c>
      <c r="N98" s="70">
        <v>1705.6666666666667</v>
      </c>
      <c r="O98" s="70">
        <v>1989.9444444444446</v>
      </c>
      <c r="P98" s="70">
        <v>2274.2222222222222</v>
      </c>
      <c r="Q98" s="70">
        <v>2558.5</v>
      </c>
      <c r="R98" s="70">
        <v>2842.7777777777778</v>
      </c>
      <c r="S98" s="65"/>
      <c r="T98" s="65"/>
    </row>
    <row r="99" spans="1:26" x14ac:dyDescent="0.25">
      <c r="A99" s="49" t="s">
        <v>45</v>
      </c>
      <c r="B99" s="49"/>
      <c r="C99" s="49"/>
      <c r="D99" s="49"/>
      <c r="E99" s="49"/>
      <c r="F99" s="49"/>
      <c r="G99" s="49"/>
      <c r="H99" s="70">
        <v>284.27777777777777</v>
      </c>
      <c r="I99" s="70">
        <v>284.27777777777777</v>
      </c>
      <c r="J99" s="70">
        <v>284.27777777777777</v>
      </c>
      <c r="K99" s="70">
        <v>284.27777777777777</v>
      </c>
      <c r="L99" s="70">
        <v>284.27777777777777</v>
      </c>
      <c r="M99" s="70">
        <v>284.27777777777777</v>
      </c>
      <c r="N99" s="70">
        <v>284.27777777777777</v>
      </c>
      <c r="O99" s="70">
        <v>284.27777777777777</v>
      </c>
      <c r="P99" s="70">
        <v>284.27777777777777</v>
      </c>
      <c r="Q99" s="70">
        <v>284.27777777777777</v>
      </c>
      <c r="R99" s="70">
        <v>284.27777777777777</v>
      </c>
      <c r="S99" s="65"/>
      <c r="T99" s="103"/>
      <c r="U99" s="104"/>
      <c r="V99" s="104"/>
      <c r="W99" s="104"/>
      <c r="X99" s="104"/>
      <c r="Y99" s="104"/>
      <c r="Z99" s="104"/>
    </row>
    <row r="100" spans="1:26" x14ac:dyDescent="0.25">
      <c r="A100" s="49" t="s">
        <v>46</v>
      </c>
      <c r="B100" s="65"/>
      <c r="C100" s="65"/>
      <c r="D100" s="65"/>
      <c r="E100" s="65"/>
      <c r="F100" s="65"/>
      <c r="G100" s="65"/>
      <c r="H100" s="69">
        <v>0</v>
      </c>
      <c r="I100" s="69">
        <v>0</v>
      </c>
      <c r="J100" s="69">
        <v>0</v>
      </c>
      <c r="K100" s="69">
        <v>0</v>
      </c>
      <c r="L100" s="69">
        <v>0</v>
      </c>
      <c r="M100" s="69">
        <v>0</v>
      </c>
      <c r="N100" s="69">
        <v>0</v>
      </c>
      <c r="O100" s="69">
        <v>0</v>
      </c>
      <c r="P100" s="69">
        <v>0</v>
      </c>
      <c r="Q100" s="69">
        <v>0</v>
      </c>
      <c r="R100" s="69">
        <v>0</v>
      </c>
      <c r="S100" s="65"/>
      <c r="T100" s="65"/>
    </row>
    <row r="101" spans="1:26" x14ac:dyDescent="0.25">
      <c r="A101" s="49" t="s">
        <v>47</v>
      </c>
      <c r="B101" s="49"/>
      <c r="C101" s="49"/>
      <c r="D101" s="49"/>
      <c r="E101" s="49"/>
      <c r="F101" s="49"/>
      <c r="G101" s="49"/>
      <c r="H101" s="70">
        <v>284.27777777777777</v>
      </c>
      <c r="I101" s="70">
        <v>568.55555555555554</v>
      </c>
      <c r="J101" s="70">
        <v>852.83333333333326</v>
      </c>
      <c r="K101" s="70">
        <v>1137.1111111111111</v>
      </c>
      <c r="L101" s="70">
        <v>1421.3888888888889</v>
      </c>
      <c r="M101" s="70">
        <v>1705.6666666666667</v>
      </c>
      <c r="N101" s="70">
        <v>1989.9444444444446</v>
      </c>
      <c r="O101" s="70">
        <v>2274.2222222222222</v>
      </c>
      <c r="P101" s="70">
        <v>2558.5</v>
      </c>
      <c r="Q101" s="70">
        <v>2842.7777777777778</v>
      </c>
      <c r="R101" s="70">
        <v>3127.0555555555557</v>
      </c>
      <c r="S101" s="65"/>
      <c r="T101" s="65"/>
    </row>
    <row r="102" spans="1:26" x14ac:dyDescent="0.25">
      <c r="A102" s="49"/>
      <c r="B102" s="49"/>
      <c r="C102" s="49"/>
      <c r="D102" s="49"/>
      <c r="E102" s="49"/>
      <c r="F102" s="49"/>
      <c r="G102" s="49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65"/>
      <c r="T102" s="65"/>
      <c r="V102" s="59"/>
      <c r="W102" s="65"/>
    </row>
    <row r="103" spans="1:26" x14ac:dyDescent="0.25">
      <c r="A103" s="49" t="s">
        <v>48</v>
      </c>
      <c r="B103" s="49"/>
      <c r="C103" s="49"/>
      <c r="D103" s="49"/>
      <c r="E103" s="49"/>
      <c r="F103" s="49"/>
      <c r="G103" s="49"/>
      <c r="H103" s="69">
        <v>10234</v>
      </c>
      <c r="I103" s="69">
        <v>9949.7222222222226</v>
      </c>
      <c r="J103" s="69">
        <v>9665.4444444444453</v>
      </c>
      <c r="K103" s="69">
        <v>9381.1666666666661</v>
      </c>
      <c r="L103" s="69">
        <v>9096.8888888888887</v>
      </c>
      <c r="M103" s="69">
        <v>8812.6111111111113</v>
      </c>
      <c r="N103" s="69">
        <v>8528.3333333333339</v>
      </c>
      <c r="O103" s="69">
        <v>8244.0555555555547</v>
      </c>
      <c r="P103" s="69">
        <v>7959.7777777777774</v>
      </c>
      <c r="Q103" s="69">
        <v>7675.5</v>
      </c>
      <c r="R103" s="69">
        <v>7391.2222222222226</v>
      </c>
      <c r="S103" s="65"/>
      <c r="T103" s="65"/>
      <c r="V103" s="65"/>
    </row>
    <row r="104" spans="1:26" x14ac:dyDescent="0.25">
      <c r="A104" s="49" t="s">
        <v>49</v>
      </c>
      <c r="B104" s="49"/>
      <c r="C104" s="49"/>
      <c r="D104" s="49"/>
      <c r="E104" s="49"/>
      <c r="F104" s="49"/>
      <c r="G104" s="49"/>
      <c r="H104" s="70">
        <v>9949.7222222222226</v>
      </c>
      <c r="I104" s="70">
        <v>9665.4444444444453</v>
      </c>
      <c r="J104" s="70">
        <v>9381.1666666666661</v>
      </c>
      <c r="K104" s="70">
        <v>9096.8888888888887</v>
      </c>
      <c r="L104" s="70">
        <v>8812.6111111111113</v>
      </c>
      <c r="M104" s="70">
        <v>8528.3333333333339</v>
      </c>
      <c r="N104" s="70">
        <v>8244.0555555555547</v>
      </c>
      <c r="O104" s="70">
        <v>7959.7777777777774</v>
      </c>
      <c r="P104" s="70">
        <v>7675.5</v>
      </c>
      <c r="Q104" s="70">
        <v>7391.2222222222226</v>
      </c>
      <c r="R104" s="70">
        <v>7106.9444444444443</v>
      </c>
      <c r="S104" s="65"/>
      <c r="T104" s="65"/>
    </row>
    <row r="105" spans="1:26" ht="15.75" thickBot="1" x14ac:dyDescent="0.3">
      <c r="A105" s="54" t="s">
        <v>50</v>
      </c>
      <c r="B105" s="49"/>
      <c r="C105" s="49"/>
      <c r="D105" s="49"/>
      <c r="E105" s="49"/>
      <c r="F105" s="49"/>
      <c r="G105" s="49"/>
      <c r="H105" s="68">
        <v>10091.861111111111</v>
      </c>
      <c r="I105" s="68">
        <v>9807.5833333333339</v>
      </c>
      <c r="J105" s="68">
        <v>9523.3055555555547</v>
      </c>
      <c r="K105" s="68">
        <v>9239.0277777777774</v>
      </c>
      <c r="L105" s="68">
        <v>8954.75</v>
      </c>
      <c r="M105" s="68">
        <v>8670.4722222222226</v>
      </c>
      <c r="N105" s="68">
        <v>8386.1944444444453</v>
      </c>
      <c r="O105" s="68">
        <v>8101.9166666666661</v>
      </c>
      <c r="P105" s="68">
        <v>7817.6388888888887</v>
      </c>
      <c r="Q105" s="68">
        <v>7533.3611111111113</v>
      </c>
      <c r="R105" s="68">
        <v>7249.0833333333339</v>
      </c>
      <c r="S105" s="65"/>
      <c r="T105" s="65"/>
    </row>
    <row r="106" spans="1:26" x14ac:dyDescent="0.25">
      <c r="A106" s="49"/>
      <c r="B106" s="49"/>
      <c r="C106" s="49"/>
      <c r="D106" s="49"/>
      <c r="E106" s="49"/>
      <c r="F106" s="49"/>
      <c r="G106" s="49"/>
      <c r="H106" s="49"/>
      <c r="I106" s="49"/>
      <c r="J106" s="13"/>
      <c r="K106" s="13"/>
      <c r="L106" s="13"/>
      <c r="M106" s="13"/>
      <c r="N106" s="13"/>
      <c r="O106" s="13"/>
      <c r="P106" s="65"/>
      <c r="Q106" s="13"/>
      <c r="R106" s="65"/>
      <c r="S106" s="65"/>
      <c r="T106" s="65"/>
    </row>
    <row r="107" spans="1:26" ht="15.75" thickBot="1" x14ac:dyDescent="0.3">
      <c r="A107" s="53" t="s">
        <v>51</v>
      </c>
      <c r="B107" s="54"/>
      <c r="C107" s="54"/>
      <c r="D107" s="54"/>
      <c r="E107" s="54"/>
      <c r="F107" s="54"/>
      <c r="G107" s="54"/>
      <c r="H107" s="54"/>
      <c r="I107" s="54"/>
      <c r="J107" s="13"/>
      <c r="K107" s="13"/>
      <c r="L107" s="13"/>
      <c r="M107" s="13"/>
      <c r="N107" s="13"/>
      <c r="O107" s="13"/>
      <c r="P107" s="65"/>
      <c r="Q107" s="13"/>
      <c r="R107" s="65"/>
      <c r="S107" s="65"/>
      <c r="T107" s="65"/>
    </row>
    <row r="108" spans="1:26" ht="15.75" thickBot="1" x14ac:dyDescent="0.3">
      <c r="A108" s="54"/>
      <c r="B108" s="65"/>
      <c r="C108" s="65"/>
      <c r="D108" s="65"/>
      <c r="E108" s="65"/>
      <c r="F108" s="65"/>
      <c r="G108" s="65"/>
      <c r="H108" s="50">
        <f>H91</f>
        <v>2014</v>
      </c>
      <c r="I108" s="50">
        <f>I91</f>
        <v>2015</v>
      </c>
      <c r="J108" s="50">
        <f>J91</f>
        <v>2016</v>
      </c>
      <c r="K108" s="50">
        <f t="shared" ref="K108:R108" si="23">K91</f>
        <v>2017</v>
      </c>
      <c r="L108" s="50">
        <f t="shared" si="23"/>
        <v>2018</v>
      </c>
      <c r="M108" s="50">
        <f t="shared" si="23"/>
        <v>2019</v>
      </c>
      <c r="N108" s="50">
        <f t="shared" si="23"/>
        <v>2020</v>
      </c>
      <c r="O108" s="50">
        <f t="shared" si="23"/>
        <v>2021</v>
      </c>
      <c r="P108" s="50">
        <f t="shared" si="23"/>
        <v>2022</v>
      </c>
      <c r="Q108" s="50">
        <f t="shared" si="23"/>
        <v>2023</v>
      </c>
      <c r="R108" s="50">
        <f t="shared" si="23"/>
        <v>2024</v>
      </c>
      <c r="S108" s="65"/>
      <c r="T108" s="65"/>
    </row>
    <row r="109" spans="1:26" x14ac:dyDescent="0.25">
      <c r="A109" s="49"/>
      <c r="B109" s="65"/>
      <c r="C109" s="65"/>
      <c r="D109" s="65"/>
      <c r="E109" s="65"/>
      <c r="F109" s="65"/>
      <c r="G109" s="65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65"/>
      <c r="T109" s="65"/>
    </row>
    <row r="110" spans="1:26" x14ac:dyDescent="0.25">
      <c r="A110" s="49" t="s">
        <v>52</v>
      </c>
      <c r="B110" s="65"/>
      <c r="C110" s="65"/>
      <c r="D110" s="65"/>
      <c r="E110" s="65"/>
      <c r="F110" s="65"/>
      <c r="G110" s="65"/>
      <c r="H110" s="70">
        <v>10234</v>
      </c>
      <c r="I110" s="70">
        <v>8187.2</v>
      </c>
      <c r="J110" s="70">
        <v>6549.76</v>
      </c>
      <c r="K110" s="70">
        <v>5239.808</v>
      </c>
      <c r="L110" s="70">
        <v>4191.8464000000004</v>
      </c>
      <c r="M110" s="70">
        <v>3353.4771200000005</v>
      </c>
      <c r="N110" s="70">
        <v>2682.7816960000005</v>
      </c>
      <c r="O110" s="70">
        <v>2146.2253568000006</v>
      </c>
      <c r="P110" s="70">
        <v>1716.9802854400004</v>
      </c>
      <c r="Q110" s="70">
        <v>1373.5842283520003</v>
      </c>
      <c r="R110" s="70">
        <v>1098.8673826816002</v>
      </c>
      <c r="S110" s="65"/>
      <c r="T110" s="65"/>
    </row>
    <row r="111" spans="1:26" x14ac:dyDescent="0.25">
      <c r="A111" s="49" t="s">
        <v>53</v>
      </c>
      <c r="B111" s="65"/>
      <c r="C111" s="65"/>
      <c r="D111" s="65"/>
      <c r="E111" s="65"/>
      <c r="F111" s="65"/>
      <c r="G111" s="65"/>
      <c r="H111" s="69">
        <v>0</v>
      </c>
      <c r="I111" s="69">
        <v>0</v>
      </c>
      <c r="J111" s="69">
        <v>0</v>
      </c>
      <c r="K111" s="69">
        <v>0</v>
      </c>
      <c r="L111" s="69">
        <v>0</v>
      </c>
      <c r="M111" s="69">
        <v>0</v>
      </c>
      <c r="N111" s="69">
        <v>0</v>
      </c>
      <c r="O111" s="69">
        <v>0</v>
      </c>
      <c r="P111" s="69">
        <v>0</v>
      </c>
      <c r="Q111" s="69">
        <v>0</v>
      </c>
      <c r="R111" s="69">
        <v>0</v>
      </c>
      <c r="S111" s="65"/>
      <c r="T111" s="65"/>
      <c r="V111" s="59"/>
      <c r="W111" s="65"/>
    </row>
    <row r="112" spans="1:26" x14ac:dyDescent="0.25">
      <c r="A112" s="49" t="s">
        <v>54</v>
      </c>
      <c r="B112" s="65"/>
      <c r="C112" s="65"/>
      <c r="D112" s="65"/>
      <c r="E112" s="65"/>
      <c r="F112" s="65"/>
      <c r="G112" s="65"/>
      <c r="H112" s="70">
        <v>10234</v>
      </c>
      <c r="I112" s="70">
        <v>8187.2</v>
      </c>
      <c r="J112" s="70">
        <v>6549.76</v>
      </c>
      <c r="K112" s="70">
        <v>5239.808</v>
      </c>
      <c r="L112" s="70">
        <v>4191.8464000000004</v>
      </c>
      <c r="M112" s="70">
        <v>3353.4771200000005</v>
      </c>
      <c r="N112" s="70">
        <v>2682.7816960000005</v>
      </c>
      <c r="O112" s="70">
        <v>2146.2253568000006</v>
      </c>
      <c r="P112" s="70">
        <v>1716.9802854400004</v>
      </c>
      <c r="Q112" s="70">
        <v>1373.5842283520003</v>
      </c>
      <c r="R112" s="70">
        <v>1098.8673826816002</v>
      </c>
      <c r="S112" s="65"/>
      <c r="T112" s="65"/>
      <c r="V112" s="65"/>
    </row>
    <row r="113" spans="1:20" x14ac:dyDescent="0.25">
      <c r="A113" s="49" t="s">
        <v>55</v>
      </c>
      <c r="B113" s="65"/>
      <c r="C113" s="65"/>
      <c r="D113" s="65"/>
      <c r="E113" s="65"/>
      <c r="F113" s="65"/>
      <c r="G113" s="65"/>
      <c r="H113" s="69">
        <v>0</v>
      </c>
      <c r="I113" s="69">
        <v>0</v>
      </c>
      <c r="J113" s="69">
        <v>0</v>
      </c>
      <c r="K113" s="69">
        <v>0</v>
      </c>
      <c r="L113" s="69">
        <v>0</v>
      </c>
      <c r="M113" s="69">
        <v>0</v>
      </c>
      <c r="N113" s="69">
        <v>0</v>
      </c>
      <c r="O113" s="69">
        <v>0</v>
      </c>
      <c r="P113" s="69">
        <v>0</v>
      </c>
      <c r="Q113" s="69">
        <v>0</v>
      </c>
      <c r="R113" s="69">
        <v>0</v>
      </c>
      <c r="S113" s="65"/>
      <c r="T113" s="65"/>
    </row>
    <row r="114" spans="1:20" x14ac:dyDescent="0.25">
      <c r="A114" s="49" t="s">
        <v>56</v>
      </c>
      <c r="B114" s="65"/>
      <c r="C114" s="65"/>
      <c r="D114" s="65"/>
      <c r="E114" s="65"/>
      <c r="F114" s="65"/>
      <c r="G114" s="65"/>
      <c r="H114" s="70">
        <v>10234</v>
      </c>
      <c r="I114" s="70">
        <v>8187.2</v>
      </c>
      <c r="J114" s="70">
        <v>6549.76</v>
      </c>
      <c r="K114" s="70">
        <v>5239.808</v>
      </c>
      <c r="L114" s="70">
        <v>4191.8464000000004</v>
      </c>
      <c r="M114" s="70">
        <v>3353.4771200000005</v>
      </c>
      <c r="N114" s="70">
        <v>2682.7816960000005</v>
      </c>
      <c r="O114" s="70">
        <v>2146.2253568000006</v>
      </c>
      <c r="P114" s="70">
        <v>1716.9802854400004</v>
      </c>
      <c r="Q114" s="70">
        <v>1373.5842283520003</v>
      </c>
      <c r="R114" s="70">
        <v>1098.8673826816002</v>
      </c>
      <c r="S114" s="65"/>
    </row>
    <row r="115" spans="1:20" x14ac:dyDescent="0.25">
      <c r="A115" s="49" t="s">
        <v>57</v>
      </c>
      <c r="B115" s="65"/>
      <c r="C115" s="65"/>
      <c r="D115" s="65"/>
      <c r="E115" s="65"/>
      <c r="F115" s="60">
        <v>8</v>
      </c>
      <c r="G115" s="65"/>
      <c r="H115" s="60">
        <v>8</v>
      </c>
      <c r="I115" s="60">
        <v>8</v>
      </c>
      <c r="J115" s="60">
        <v>8</v>
      </c>
      <c r="K115" s="60">
        <v>8</v>
      </c>
      <c r="L115" s="60">
        <v>8</v>
      </c>
      <c r="M115" s="60">
        <v>8</v>
      </c>
      <c r="N115" s="60">
        <v>8</v>
      </c>
      <c r="O115" s="60">
        <v>8</v>
      </c>
      <c r="P115" s="60">
        <v>8</v>
      </c>
      <c r="Q115" s="60">
        <v>8</v>
      </c>
      <c r="R115" s="60">
        <v>8</v>
      </c>
      <c r="S115" s="65"/>
    </row>
    <row r="116" spans="1:20" x14ac:dyDescent="0.25">
      <c r="A116" s="49" t="s">
        <v>58</v>
      </c>
      <c r="B116" s="65"/>
      <c r="C116" s="65"/>
      <c r="D116" s="65"/>
      <c r="E116" s="65"/>
      <c r="F116" s="61">
        <v>0.2</v>
      </c>
      <c r="G116" s="65"/>
      <c r="H116" s="61">
        <v>0.2</v>
      </c>
      <c r="I116" s="61">
        <v>0.2</v>
      </c>
      <c r="J116" s="61">
        <v>0.2</v>
      </c>
      <c r="K116" s="61">
        <v>0.2</v>
      </c>
      <c r="L116" s="61">
        <v>0.2</v>
      </c>
      <c r="M116" s="61">
        <v>0.2</v>
      </c>
      <c r="N116" s="61">
        <v>0.2</v>
      </c>
      <c r="O116" s="61">
        <v>0.2</v>
      </c>
      <c r="P116" s="61">
        <v>0.2</v>
      </c>
      <c r="Q116" s="61">
        <v>0.2</v>
      </c>
      <c r="R116" s="61">
        <v>0.2</v>
      </c>
      <c r="S116" s="65"/>
      <c r="T116" s="65"/>
    </row>
    <row r="117" spans="1:20" x14ac:dyDescent="0.25">
      <c r="A117" s="49" t="s">
        <v>59</v>
      </c>
      <c r="B117" s="65"/>
      <c r="C117" s="65"/>
      <c r="D117" s="65"/>
      <c r="E117" s="65"/>
      <c r="F117" s="65"/>
      <c r="G117" s="65"/>
      <c r="H117" s="70">
        <v>2046.8000000000002</v>
      </c>
      <c r="I117" s="70">
        <v>1637.44</v>
      </c>
      <c r="J117" s="70">
        <v>1309.9520000000002</v>
      </c>
      <c r="K117" s="70">
        <v>1047.9616000000001</v>
      </c>
      <c r="L117" s="70">
        <v>838.36928000000012</v>
      </c>
      <c r="M117" s="70">
        <v>670.69542400000012</v>
      </c>
      <c r="N117" s="70">
        <v>536.55633920000014</v>
      </c>
      <c r="O117" s="70">
        <v>429.24507136000011</v>
      </c>
      <c r="P117" s="70">
        <v>343.39605708800013</v>
      </c>
      <c r="Q117" s="70">
        <v>274.71684567040006</v>
      </c>
      <c r="R117" s="70">
        <v>219.77347653632006</v>
      </c>
      <c r="S117" s="65"/>
      <c r="T117" s="65"/>
    </row>
    <row r="118" spans="1:20" ht="15.75" thickBot="1" x14ac:dyDescent="0.3">
      <c r="A118" s="54" t="s">
        <v>60</v>
      </c>
      <c r="B118" s="65"/>
      <c r="C118" s="65"/>
      <c r="D118" s="65"/>
      <c r="E118" s="65"/>
      <c r="F118" s="65"/>
      <c r="G118" s="65"/>
      <c r="H118" s="68">
        <v>8187.2</v>
      </c>
      <c r="I118" s="68">
        <v>6549.76</v>
      </c>
      <c r="J118" s="68">
        <v>5239.808</v>
      </c>
      <c r="K118" s="68">
        <v>4191.8464000000004</v>
      </c>
      <c r="L118" s="68">
        <v>3353.4771200000005</v>
      </c>
      <c r="M118" s="68">
        <v>2682.7816960000005</v>
      </c>
      <c r="N118" s="68">
        <v>2146.2253568000006</v>
      </c>
      <c r="O118" s="68">
        <v>1716.9802854400004</v>
      </c>
      <c r="P118" s="68">
        <v>1373.5842283520003</v>
      </c>
      <c r="Q118" s="68">
        <v>1098.8673826816002</v>
      </c>
      <c r="R118" s="68">
        <v>879.09390614528024</v>
      </c>
      <c r="S118" s="65"/>
      <c r="T118" s="65"/>
    </row>
  </sheetData>
  <mergeCells count="32">
    <mergeCell ref="A1:X1"/>
    <mergeCell ref="Y1:AI1"/>
    <mergeCell ref="R11:T11"/>
    <mergeCell ref="U11:W11"/>
    <mergeCell ref="X11:Z11"/>
    <mergeCell ref="AA11:AC11"/>
    <mergeCell ref="C11:E11"/>
    <mergeCell ref="F11:H11"/>
    <mergeCell ref="I11:K11"/>
    <mergeCell ref="L11:N11"/>
    <mergeCell ref="O11:Q11"/>
    <mergeCell ref="A3:X3"/>
    <mergeCell ref="A4:X4"/>
    <mergeCell ref="A6:X6"/>
    <mergeCell ref="A7:X7"/>
    <mergeCell ref="A9:X9"/>
    <mergeCell ref="AD11:AF11"/>
    <mergeCell ref="AE46:AF46"/>
    <mergeCell ref="AG11:AI11"/>
    <mergeCell ref="AH46:AI46"/>
    <mergeCell ref="S46:T46"/>
    <mergeCell ref="V46:W46"/>
    <mergeCell ref="Y46:Z46"/>
    <mergeCell ref="AB46:AC46"/>
    <mergeCell ref="A41:AC41"/>
    <mergeCell ref="A44:B44"/>
    <mergeCell ref="D46:E46"/>
    <mergeCell ref="G46:H46"/>
    <mergeCell ref="J46:K46"/>
    <mergeCell ref="M46:N46"/>
    <mergeCell ref="P46:Q46"/>
    <mergeCell ref="A43:AC43"/>
  </mergeCells>
  <pageMargins left="0.7" right="0.7" top="0.75" bottom="0.75" header="0.3" footer="0.3"/>
  <pageSetup paperSize="3" scale="3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AE2D7E-766C-4B52-BCF4-1259BA038BEB}">
  <sheetPr>
    <pageSetUpPr fitToPage="1"/>
  </sheetPr>
  <dimension ref="A1:R127"/>
  <sheetViews>
    <sheetView workbookViewId="0">
      <selection activeCell="A10" sqref="A10"/>
    </sheetView>
  </sheetViews>
  <sheetFormatPr defaultRowHeight="15" x14ac:dyDescent="0.25"/>
  <cols>
    <col min="1" max="1" width="53.42578125" customWidth="1"/>
    <col min="4" max="18" width="12.5703125" customWidth="1"/>
  </cols>
  <sheetData>
    <row r="1" spans="1:18" x14ac:dyDescent="0.25">
      <c r="A1" s="111"/>
      <c r="B1" s="111"/>
      <c r="C1" s="111"/>
      <c r="D1" s="111"/>
      <c r="E1" s="112"/>
      <c r="F1" s="5" t="s">
        <v>65</v>
      </c>
      <c r="G1" s="113" t="str">
        <f>EBNUMBER</f>
        <v>eb-2013-0147</v>
      </c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112"/>
    </row>
    <row r="2" spans="1:18" x14ac:dyDescent="0.25">
      <c r="A2" s="111"/>
      <c r="B2" s="111"/>
      <c r="C2" s="111"/>
      <c r="D2" s="111"/>
      <c r="E2" s="112"/>
      <c r="F2" s="5" t="s">
        <v>66</v>
      </c>
      <c r="G2" s="114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</row>
    <row r="3" spans="1:18" x14ac:dyDescent="0.25">
      <c r="A3" s="111"/>
      <c r="B3" s="111"/>
      <c r="C3" s="111"/>
      <c r="D3" s="111"/>
      <c r="E3" s="112"/>
      <c r="F3" s="5" t="s">
        <v>67</v>
      </c>
      <c r="G3" s="114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</row>
    <row r="4" spans="1:18" x14ac:dyDescent="0.25">
      <c r="A4" s="111"/>
      <c r="B4" s="111"/>
      <c r="C4" s="111"/>
      <c r="D4" s="111"/>
      <c r="E4" s="112"/>
      <c r="F4" s="5" t="s">
        <v>68</v>
      </c>
      <c r="G4" s="114"/>
      <c r="H4" s="112"/>
      <c r="I4" s="112"/>
      <c r="J4" s="112"/>
      <c r="K4" s="112"/>
      <c r="L4" s="112"/>
      <c r="M4" s="112"/>
      <c r="N4" s="112"/>
      <c r="O4" s="112"/>
      <c r="P4" s="112"/>
      <c r="Q4" s="112"/>
      <c r="R4" s="112"/>
    </row>
    <row r="5" spans="1:18" x14ac:dyDescent="0.25">
      <c r="A5" s="111"/>
      <c r="B5" s="111"/>
      <c r="C5" s="111"/>
      <c r="D5" s="111"/>
      <c r="E5" s="112"/>
      <c r="F5" s="5" t="s">
        <v>69</v>
      </c>
      <c r="G5" s="115"/>
      <c r="H5" s="112"/>
      <c r="I5" s="112"/>
      <c r="J5" s="112"/>
      <c r="K5" s="112"/>
      <c r="L5" s="112"/>
      <c r="M5" s="112"/>
      <c r="N5" s="112"/>
      <c r="O5" s="112"/>
      <c r="P5" s="112"/>
      <c r="Q5" s="112"/>
      <c r="R5" s="112"/>
    </row>
    <row r="6" spans="1:18" x14ac:dyDescent="0.25">
      <c r="A6" s="111"/>
      <c r="B6" s="111"/>
      <c r="C6" s="111"/>
      <c r="D6" s="111"/>
      <c r="E6" s="112"/>
      <c r="F6" s="5"/>
      <c r="G6" s="116"/>
      <c r="H6" s="112"/>
      <c r="I6" s="112"/>
      <c r="J6" s="112"/>
      <c r="K6" s="112"/>
      <c r="L6" s="112"/>
      <c r="M6" s="112"/>
      <c r="N6" s="112"/>
      <c r="O6" s="112"/>
      <c r="P6" s="112"/>
      <c r="Q6" s="112"/>
      <c r="R6" s="112"/>
    </row>
    <row r="7" spans="1:18" x14ac:dyDescent="0.25">
      <c r="A7" s="111"/>
      <c r="B7" s="111"/>
      <c r="C7" s="111"/>
      <c r="D7" s="111"/>
      <c r="E7" s="112"/>
      <c r="F7" s="5" t="s">
        <v>70</v>
      </c>
      <c r="G7" s="115"/>
      <c r="H7" s="112"/>
      <c r="I7" s="112"/>
      <c r="J7" s="112"/>
      <c r="K7" s="112"/>
      <c r="L7" s="112"/>
      <c r="M7" s="112"/>
      <c r="N7" s="112"/>
      <c r="O7" s="112"/>
      <c r="P7" s="112"/>
      <c r="Q7" s="112"/>
      <c r="R7" s="112"/>
    </row>
    <row r="8" spans="1:18" x14ac:dyDescent="0.25">
      <c r="A8" s="111"/>
      <c r="B8" s="111"/>
      <c r="C8" s="111"/>
      <c r="D8" s="111"/>
      <c r="E8" s="112"/>
      <c r="F8" s="5"/>
      <c r="G8" s="115"/>
      <c r="H8" s="112"/>
      <c r="I8" s="112"/>
      <c r="J8" s="112"/>
      <c r="K8" s="112"/>
      <c r="L8" s="112"/>
      <c r="M8" s="112"/>
      <c r="N8" s="112"/>
      <c r="O8" s="112"/>
      <c r="P8" s="112"/>
      <c r="Q8" s="112"/>
      <c r="R8" s="112"/>
    </row>
    <row r="9" spans="1:18" ht="18" x14ac:dyDescent="0.25">
      <c r="A9" s="166" t="s">
        <v>75</v>
      </c>
      <c r="B9" s="166"/>
      <c r="C9" s="166"/>
      <c r="D9" s="166"/>
      <c r="E9" s="166"/>
      <c r="F9" s="166"/>
      <c r="G9" s="166"/>
      <c r="H9" s="112"/>
      <c r="I9" s="112"/>
      <c r="J9" s="112"/>
      <c r="K9" s="112"/>
      <c r="L9" s="112"/>
      <c r="M9" s="112"/>
      <c r="N9" s="112"/>
      <c r="O9" s="112"/>
      <c r="P9" s="112"/>
      <c r="Q9" s="112"/>
      <c r="R9" s="112"/>
    </row>
    <row r="10" spans="1:18" x14ac:dyDescent="0.25">
      <c r="A10" s="111"/>
      <c r="B10" s="111"/>
      <c r="C10" s="111"/>
      <c r="D10" s="111"/>
      <c r="E10" s="111"/>
      <c r="F10" s="111"/>
      <c r="G10" s="111"/>
      <c r="H10" s="111"/>
      <c r="I10" s="111"/>
      <c r="J10" s="2"/>
      <c r="K10" s="2"/>
      <c r="L10" s="2"/>
      <c r="M10" s="2"/>
      <c r="N10" s="112"/>
      <c r="O10" s="112"/>
      <c r="P10" s="112"/>
      <c r="Q10" s="112"/>
      <c r="R10" s="112"/>
    </row>
    <row r="11" spans="1:18" ht="18" x14ac:dyDescent="0.25">
      <c r="A11" s="166" t="s">
        <v>0</v>
      </c>
      <c r="B11" s="166"/>
      <c r="C11" s="166"/>
      <c r="D11" s="166"/>
      <c r="E11" s="166"/>
      <c r="F11" s="166"/>
      <c r="G11" s="166"/>
      <c r="H11" s="1"/>
      <c r="I11" s="1"/>
      <c r="J11" s="1"/>
      <c r="K11" s="2"/>
      <c r="L11" s="2"/>
      <c r="M11" s="2"/>
      <c r="N11" s="112"/>
      <c r="O11" s="112"/>
      <c r="P11" s="112"/>
      <c r="Q11" s="112"/>
      <c r="R11" s="112"/>
    </row>
    <row r="12" spans="1:18" ht="18" x14ac:dyDescent="0.25">
      <c r="A12" s="167" t="s">
        <v>1</v>
      </c>
      <c r="B12" s="167"/>
      <c r="C12" s="167"/>
      <c r="D12" s="167"/>
      <c r="E12" s="167"/>
      <c r="F12" s="167"/>
      <c r="G12" s="167"/>
      <c r="H12" s="1"/>
      <c r="I12" s="1"/>
      <c r="J12" s="1"/>
      <c r="K12" s="2"/>
      <c r="L12" s="2"/>
      <c r="M12" s="2"/>
      <c r="N12" s="112"/>
      <c r="O12" s="112"/>
      <c r="P12" s="112"/>
      <c r="Q12" s="112"/>
      <c r="R12" s="112"/>
    </row>
    <row r="13" spans="1:18" ht="18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2"/>
      <c r="L13" s="2"/>
      <c r="M13" s="2"/>
      <c r="N13" s="112"/>
      <c r="O13" s="112"/>
      <c r="P13" s="112"/>
      <c r="Q13" s="112"/>
      <c r="R13" s="112"/>
    </row>
    <row r="14" spans="1:18" x14ac:dyDescent="0.25">
      <c r="A14" s="173" t="s">
        <v>2</v>
      </c>
      <c r="B14" s="173"/>
      <c r="C14" s="173"/>
      <c r="D14" s="173"/>
      <c r="E14" s="173"/>
      <c r="F14" s="173"/>
      <c r="G14" s="17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</row>
    <row r="15" spans="1:18" x14ac:dyDescent="0.25">
      <c r="A15" s="173" t="s">
        <v>3</v>
      </c>
      <c r="B15" s="173"/>
      <c r="C15" s="173"/>
      <c r="D15" s="173"/>
      <c r="E15" s="173"/>
      <c r="F15" s="173"/>
      <c r="G15" s="17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</row>
    <row r="16" spans="1:18" x14ac:dyDescent="0.25">
      <c r="A16" s="173" t="s">
        <v>71</v>
      </c>
      <c r="B16" s="173"/>
      <c r="C16" s="173"/>
      <c r="D16" s="173"/>
      <c r="E16" s="173"/>
      <c r="F16" s="173"/>
      <c r="G16" s="17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</row>
    <row r="17" spans="1:18" ht="15.75" thickBot="1" x14ac:dyDescent="0.3">
      <c r="A17" s="117"/>
      <c r="B17" s="117"/>
      <c r="C17" s="117"/>
      <c r="D17" s="117"/>
      <c r="E17" s="117"/>
      <c r="F17" s="117"/>
      <c r="G17" s="117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</row>
    <row r="18" spans="1:18" ht="15.75" thickBot="1" x14ac:dyDescent="0.3">
      <c r="A18" s="5"/>
      <c r="B18" s="5"/>
      <c r="C18" s="5"/>
      <c r="D18" s="169" t="s">
        <v>72</v>
      </c>
      <c r="E18" s="170"/>
      <c r="F18" s="171"/>
      <c r="G18" s="169">
        <v>2015</v>
      </c>
      <c r="H18" s="170"/>
      <c r="I18" s="171"/>
      <c r="J18" s="169">
        <v>2016</v>
      </c>
      <c r="K18" s="170">
        <v>2016</v>
      </c>
      <c r="L18" s="171"/>
      <c r="M18" s="169">
        <v>2017</v>
      </c>
      <c r="N18" s="170"/>
      <c r="O18" s="171"/>
      <c r="P18" s="169">
        <v>2018</v>
      </c>
      <c r="Q18" s="170"/>
      <c r="R18" s="171"/>
    </row>
    <row r="19" spans="1:18" x14ac:dyDescent="0.25">
      <c r="A19" s="106"/>
      <c r="B19" s="106"/>
      <c r="C19" s="106"/>
      <c r="D19" s="106"/>
      <c r="E19" s="5" t="s">
        <v>5</v>
      </c>
      <c r="F19" s="7" t="s">
        <v>6</v>
      </c>
      <c r="G19" s="106"/>
      <c r="H19" s="5" t="s">
        <v>5</v>
      </c>
      <c r="I19" s="7" t="s">
        <v>6</v>
      </c>
      <c r="J19" s="106"/>
      <c r="K19" s="5" t="s">
        <v>5</v>
      </c>
      <c r="L19" s="7" t="s">
        <v>6</v>
      </c>
      <c r="M19" s="106"/>
      <c r="N19" s="5" t="s">
        <v>5</v>
      </c>
      <c r="O19" s="7" t="s">
        <v>6</v>
      </c>
      <c r="P19" s="106"/>
      <c r="Q19" s="5" t="s">
        <v>5</v>
      </c>
      <c r="R19" s="7" t="s">
        <v>6</v>
      </c>
    </row>
    <row r="20" spans="1:18" x14ac:dyDescent="0.25">
      <c r="A20" s="8"/>
      <c r="B20" s="9"/>
      <c r="C20" s="9"/>
      <c r="D20" s="9" t="s">
        <v>7</v>
      </c>
      <c r="E20" s="10">
        <v>0.06</v>
      </c>
      <c r="F20" s="10">
        <v>0.94</v>
      </c>
      <c r="G20" s="9" t="s">
        <v>7</v>
      </c>
      <c r="H20" s="10">
        <v>0.06</v>
      </c>
      <c r="I20" s="10">
        <v>0.94</v>
      </c>
      <c r="J20" s="9" t="s">
        <v>7</v>
      </c>
      <c r="K20" s="10">
        <v>0.06</v>
      </c>
      <c r="L20" s="10">
        <v>0.94</v>
      </c>
      <c r="M20" s="9" t="s">
        <v>7</v>
      </c>
      <c r="N20" s="10">
        <v>0.06</v>
      </c>
      <c r="O20" s="10">
        <v>0.94</v>
      </c>
      <c r="P20" s="9" t="s">
        <v>7</v>
      </c>
      <c r="Q20" s="10">
        <v>0.06</v>
      </c>
      <c r="R20" s="10">
        <v>0.94</v>
      </c>
    </row>
    <row r="21" spans="1:18" x14ac:dyDescent="0.25">
      <c r="A21" s="5" t="s">
        <v>8</v>
      </c>
      <c r="B21" s="11"/>
      <c r="C21" s="106"/>
      <c r="D21" s="118">
        <v>116347</v>
      </c>
      <c r="E21" s="119">
        <f>D21*E20</f>
        <v>6980.82</v>
      </c>
      <c r="F21" s="120">
        <f>D21*F20</f>
        <v>109366.18</v>
      </c>
      <c r="G21" s="118">
        <v>113069</v>
      </c>
      <c r="H21" s="119">
        <f>G21*H20</f>
        <v>6784.1399999999994</v>
      </c>
      <c r="I21" s="120">
        <f>G21*I20</f>
        <v>106284.86</v>
      </c>
      <c r="J21" s="121">
        <v>109792</v>
      </c>
      <c r="K21" s="119">
        <f>J21*K20</f>
        <v>6587.5199999999995</v>
      </c>
      <c r="L21" s="120">
        <f>J21*L20</f>
        <v>103204.48</v>
      </c>
      <c r="M21" s="121">
        <v>106515</v>
      </c>
      <c r="N21" s="119">
        <f>M21*N20</f>
        <v>6390.9</v>
      </c>
      <c r="O21" s="120">
        <f>M21*O20</f>
        <v>100124.09999999999</v>
      </c>
      <c r="P21" s="121">
        <v>103237</v>
      </c>
      <c r="Q21" s="119">
        <f>P21*Q20</f>
        <v>6194.2199999999993</v>
      </c>
      <c r="R21" s="120">
        <f>P21*R20</f>
        <v>97042.78</v>
      </c>
    </row>
    <row r="22" spans="1:18" x14ac:dyDescent="0.25">
      <c r="A22" s="106" t="s">
        <v>9</v>
      </c>
      <c r="B22" s="15"/>
      <c r="C22" s="106"/>
      <c r="D22" s="122">
        <f>'[2]App.2-FA Proposed REG Invest.'!C55</f>
        <v>0</v>
      </c>
      <c r="E22" s="17">
        <f>D22</f>
        <v>0</v>
      </c>
      <c r="F22" s="15"/>
      <c r="G22" s="122">
        <f>'[2]App.2-FA Proposed REG Invest.'!D55</f>
        <v>0</v>
      </c>
      <c r="H22" s="17">
        <f>G22</f>
        <v>0</v>
      </c>
      <c r="I22" s="15"/>
      <c r="J22" s="122">
        <f>'[2]App.2-FA Proposed REG Invest.'!E55</f>
        <v>0</v>
      </c>
      <c r="K22" s="17">
        <f>J22</f>
        <v>0</v>
      </c>
      <c r="L22" s="15"/>
      <c r="M22" s="122">
        <f>'[2]App.2-FA Proposed REG Invest.'!F55</f>
        <v>0</v>
      </c>
      <c r="N22" s="17">
        <f>M22</f>
        <v>0</v>
      </c>
      <c r="O22" s="15"/>
      <c r="P22" s="122">
        <f>'[2]App.2-FA Proposed REG Invest.'!G55</f>
        <v>0</v>
      </c>
      <c r="Q22" s="17">
        <f>P22</f>
        <v>0</v>
      </c>
      <c r="R22" s="15"/>
    </row>
    <row r="23" spans="1:18" x14ac:dyDescent="0.25">
      <c r="A23" s="106" t="s">
        <v>10</v>
      </c>
      <c r="B23" s="15"/>
      <c r="C23" s="106"/>
      <c r="D23" s="122">
        <f>'[2]App.2-FA Proposed REG Invest.'!C54</f>
        <v>37405</v>
      </c>
      <c r="E23" s="17">
        <f>D23*E20</f>
        <v>2244.2999999999997</v>
      </c>
      <c r="F23" s="17">
        <f>D23*F20</f>
        <v>35160.699999999997</v>
      </c>
      <c r="G23" s="122">
        <f>'[2]App.2-FA Proposed REG Invest.'!D54</f>
        <v>0</v>
      </c>
      <c r="H23" s="17">
        <f>G23*H20</f>
        <v>0</v>
      </c>
      <c r="I23" s="17">
        <f>G23*I20</f>
        <v>0</v>
      </c>
      <c r="J23" s="122">
        <f>'[2]App.2-FA Proposed REG Invest.'!E54</f>
        <v>0</v>
      </c>
      <c r="K23" s="17">
        <f>J23*K20</f>
        <v>0</v>
      </c>
      <c r="L23" s="17">
        <f>J23*L20</f>
        <v>0</v>
      </c>
      <c r="M23" s="122">
        <f>'[2]App.2-FA Proposed REG Invest.'!F54</f>
        <v>0</v>
      </c>
      <c r="N23" s="17">
        <f>M23*N20</f>
        <v>0</v>
      </c>
      <c r="O23" s="17">
        <f>M23*O20</f>
        <v>0</v>
      </c>
      <c r="P23" s="122">
        <f>'[2]App.2-FA Proposed REG Invest.'!G54</f>
        <v>0</v>
      </c>
      <c r="Q23" s="17">
        <f>P23*Q20</f>
        <v>0</v>
      </c>
      <c r="R23" s="17">
        <f>P23*R20</f>
        <v>0</v>
      </c>
    </row>
    <row r="24" spans="1:18" x14ac:dyDescent="0.25">
      <c r="A24" s="106" t="s">
        <v>11</v>
      </c>
      <c r="B24" s="123">
        <v>0.13</v>
      </c>
      <c r="C24" s="17"/>
      <c r="D24" s="19"/>
      <c r="E24" s="20">
        <f>(E22+E23)*$B$24</f>
        <v>291.75899999999996</v>
      </c>
      <c r="F24" s="124">
        <f>F23*$B$24</f>
        <v>4570.8909999999996</v>
      </c>
      <c r="G24" s="19"/>
      <c r="H24" s="20">
        <f>(H22+H23)*$B$24</f>
        <v>0</v>
      </c>
      <c r="I24" s="124">
        <f>I23*$B$24</f>
        <v>0</v>
      </c>
      <c r="J24" s="19"/>
      <c r="K24" s="20">
        <f>(K22+K23)*$B$24</f>
        <v>0</v>
      </c>
      <c r="L24" s="124">
        <f>L23*$B$24</f>
        <v>0</v>
      </c>
      <c r="M24" s="19"/>
      <c r="N24" s="20">
        <f>(N22+N23)*$B$24</f>
        <v>0</v>
      </c>
      <c r="O24" s="124">
        <f>O23*$B$24</f>
        <v>0</v>
      </c>
      <c r="P24" s="19"/>
      <c r="Q24" s="20">
        <f>(Q22+Q23)*$B$24</f>
        <v>0</v>
      </c>
      <c r="R24" s="124">
        <f>R23*$B$24</f>
        <v>0</v>
      </c>
    </row>
    <row r="25" spans="1:18" x14ac:dyDescent="0.25">
      <c r="A25" s="5" t="s">
        <v>12</v>
      </c>
      <c r="B25" s="106"/>
      <c r="C25" s="17"/>
      <c r="D25" s="106"/>
      <c r="E25" s="17">
        <f>SUM(E21+E24)</f>
        <v>7272.5789999999997</v>
      </c>
      <c r="F25" s="17">
        <f>SUM(F21+F24)</f>
        <v>113937.071</v>
      </c>
      <c r="G25" s="106"/>
      <c r="H25" s="17">
        <f>SUM(H21+H24)</f>
        <v>6784.1399999999994</v>
      </c>
      <c r="I25" s="17">
        <f>SUM(I21+I24)</f>
        <v>106284.86</v>
      </c>
      <c r="J25" s="106"/>
      <c r="K25" s="17">
        <f>SUM(K21+K24)</f>
        <v>6587.5199999999995</v>
      </c>
      <c r="L25" s="17">
        <f>SUM(L21+L24)</f>
        <v>103204.48</v>
      </c>
      <c r="M25" s="106"/>
      <c r="N25" s="17">
        <f>SUM(N21+N24)</f>
        <v>6390.9</v>
      </c>
      <c r="O25" s="17">
        <f>SUM(O21+O24)</f>
        <v>100124.09999999999</v>
      </c>
      <c r="P25" s="106"/>
      <c r="Q25" s="17">
        <f>SUM(Q21+Q24)</f>
        <v>6194.2199999999993</v>
      </c>
      <c r="R25" s="17">
        <f>SUM(R21+R24)</f>
        <v>97042.78</v>
      </c>
    </row>
    <row r="26" spans="1:18" x14ac:dyDescent="0.25">
      <c r="A26" s="106"/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</row>
    <row r="27" spans="1:18" x14ac:dyDescent="0.25">
      <c r="A27" s="106"/>
      <c r="B27" s="106"/>
      <c r="C27" s="106"/>
      <c r="D27" s="106"/>
      <c r="E27" s="106"/>
      <c r="F27" s="106"/>
      <c r="G27" s="106"/>
      <c r="H27" s="106"/>
      <c r="I27" s="106"/>
      <c r="J27" s="106"/>
      <c r="K27" s="106"/>
      <c r="L27" s="106"/>
      <c r="M27" s="106"/>
      <c r="N27" s="106"/>
      <c r="O27" s="106"/>
      <c r="P27" s="106"/>
      <c r="Q27" s="106"/>
      <c r="R27" s="106"/>
    </row>
    <row r="28" spans="1:18" x14ac:dyDescent="0.25">
      <c r="A28" s="106" t="s">
        <v>13</v>
      </c>
      <c r="B28" s="123">
        <v>0.04</v>
      </c>
      <c r="C28" s="17"/>
      <c r="D28" s="11"/>
      <c r="E28" s="17">
        <f>E25*$B$28</f>
        <v>290.90316000000001</v>
      </c>
      <c r="F28" s="17">
        <f>F25*$B$28</f>
        <v>4557.4828399999997</v>
      </c>
      <c r="G28" s="11"/>
      <c r="H28" s="17">
        <f>H25*$B$28</f>
        <v>271.36559999999997</v>
      </c>
      <c r="I28" s="17">
        <f>I25*$B$28</f>
        <v>4251.3944000000001</v>
      </c>
      <c r="J28" s="11"/>
      <c r="K28" s="17">
        <f>K25*$B$28</f>
        <v>263.50079999999997</v>
      </c>
      <c r="L28" s="17">
        <f>L25*$B$28</f>
        <v>4128.1791999999996</v>
      </c>
      <c r="M28" s="11"/>
      <c r="N28" s="17">
        <f>N25*$B$28</f>
        <v>255.636</v>
      </c>
      <c r="O28" s="17">
        <f>O25*$B$28</f>
        <v>4004.9639999999999</v>
      </c>
      <c r="P28" s="11"/>
      <c r="Q28" s="17">
        <f>Q25*$B$28</f>
        <v>247.76879999999997</v>
      </c>
      <c r="R28" s="17">
        <f>R25*$B$28</f>
        <v>3881.7112000000002</v>
      </c>
    </row>
    <row r="29" spans="1:18" x14ac:dyDescent="0.25">
      <c r="A29" s="106" t="s">
        <v>14</v>
      </c>
      <c r="B29" s="123">
        <v>0.56000000000000005</v>
      </c>
      <c r="C29" s="17"/>
      <c r="D29" s="125"/>
      <c r="E29" s="17">
        <f>E25*$B$29</f>
        <v>4072.6442400000001</v>
      </c>
      <c r="F29" s="17">
        <f>F25*$B$29</f>
        <v>63804.759760000001</v>
      </c>
      <c r="G29" s="125"/>
      <c r="H29" s="17">
        <f>H25*$B$29</f>
        <v>3799.1183999999998</v>
      </c>
      <c r="I29" s="17">
        <f>I25*$B$29</f>
        <v>59519.521600000007</v>
      </c>
      <c r="J29" s="125"/>
      <c r="K29" s="17">
        <f>K25*$B$29</f>
        <v>3689.0111999999999</v>
      </c>
      <c r="L29" s="17">
        <f>L25*$B$29</f>
        <v>57794.508800000003</v>
      </c>
      <c r="M29" s="125"/>
      <c r="N29" s="17">
        <f>N25*$B$29</f>
        <v>3578.904</v>
      </c>
      <c r="O29" s="17">
        <f>O25*$B$29</f>
        <v>56069.495999999999</v>
      </c>
      <c r="P29" s="125"/>
      <c r="Q29" s="17">
        <f>Q25*$B$29</f>
        <v>3468.7631999999999</v>
      </c>
      <c r="R29" s="17">
        <f>R25*$B$29</f>
        <v>54343.956800000007</v>
      </c>
    </row>
    <row r="30" spans="1:18" x14ac:dyDescent="0.25">
      <c r="A30" s="106" t="s">
        <v>15</v>
      </c>
      <c r="B30" s="123">
        <v>0.4</v>
      </c>
      <c r="C30" s="17"/>
      <c r="D30" s="126"/>
      <c r="E30" s="17">
        <f>E25*$B$30</f>
        <v>2909.0316000000003</v>
      </c>
      <c r="F30" s="17">
        <f>F25*$B$30</f>
        <v>45574.828399999999</v>
      </c>
      <c r="G30" s="126"/>
      <c r="H30" s="17">
        <f>H25*$B$30</f>
        <v>2713.6559999999999</v>
      </c>
      <c r="I30" s="17">
        <f>I25*$B$30</f>
        <v>42513.944000000003</v>
      </c>
      <c r="J30" s="126"/>
      <c r="K30" s="17">
        <f>K25*$B$30</f>
        <v>2635.0079999999998</v>
      </c>
      <c r="L30" s="17">
        <f>L25*$B$30</f>
        <v>41281.792000000001</v>
      </c>
      <c r="M30" s="126"/>
      <c r="N30" s="17">
        <f>N25*$B$30</f>
        <v>2556.36</v>
      </c>
      <c r="O30" s="17">
        <f>O25*$B$30</f>
        <v>40049.64</v>
      </c>
      <c r="P30" s="126"/>
      <c r="Q30" s="17">
        <f>Q25*$B$30</f>
        <v>2477.6880000000001</v>
      </c>
      <c r="R30" s="17">
        <f>R25*$B$30</f>
        <v>38817.112000000001</v>
      </c>
    </row>
    <row r="31" spans="1:18" x14ac:dyDescent="0.25">
      <c r="A31" s="106"/>
      <c r="B31" s="106"/>
      <c r="C31" s="127"/>
      <c r="D31" s="106"/>
      <c r="E31" s="128"/>
      <c r="F31" s="106"/>
      <c r="G31" s="106"/>
      <c r="H31" s="128"/>
      <c r="I31" s="106"/>
      <c r="J31" s="106"/>
      <c r="K31" s="128"/>
      <c r="L31" s="106"/>
      <c r="M31" s="106"/>
      <c r="N31" s="128"/>
      <c r="O31" s="106"/>
      <c r="P31" s="106"/>
      <c r="Q31" s="128"/>
      <c r="R31" s="106"/>
    </row>
    <row r="32" spans="1:18" x14ac:dyDescent="0.25">
      <c r="A32" s="106" t="s">
        <v>16</v>
      </c>
      <c r="B32" s="129">
        <v>4.1300000000000003E-2</v>
      </c>
      <c r="C32" s="17"/>
      <c r="D32" s="130"/>
      <c r="E32" s="17">
        <f>E28*$B32</f>
        <v>12.014300508000002</v>
      </c>
      <c r="F32" s="17">
        <f>F28*$B32</f>
        <v>188.22404129200001</v>
      </c>
      <c r="G32" s="130"/>
      <c r="H32" s="17">
        <f>H28*$B32</f>
        <v>11.207399280000001</v>
      </c>
      <c r="I32" s="17">
        <f>I28*$B32</f>
        <v>175.58258872000002</v>
      </c>
      <c r="J32" s="130"/>
      <c r="K32" s="17">
        <f>K28*$B32</f>
        <v>10.88258304</v>
      </c>
      <c r="L32" s="17">
        <f>L28*$B32</f>
        <v>170.49380095999999</v>
      </c>
      <c r="M32" s="130"/>
      <c r="N32" s="17">
        <f>N28*$B32</f>
        <v>10.557766800000001</v>
      </c>
      <c r="O32" s="17">
        <f>O28*$B32</f>
        <v>165.40501320000001</v>
      </c>
      <c r="P32" s="130"/>
      <c r="Q32" s="17">
        <f>Q28*$B32</f>
        <v>10.232851439999999</v>
      </c>
      <c r="R32" s="17">
        <f>R28*$B32</f>
        <v>160.31467256000002</v>
      </c>
    </row>
    <row r="33" spans="1:18" x14ac:dyDescent="0.25">
      <c r="A33" s="106" t="s">
        <v>17</v>
      </c>
      <c r="B33" s="129">
        <v>2.07E-2</v>
      </c>
      <c r="C33" s="17"/>
      <c r="D33" s="130"/>
      <c r="E33" s="17">
        <f t="shared" ref="E33:F34" si="0">E29*$B33</f>
        <v>84.303735767999996</v>
      </c>
      <c r="F33" s="17">
        <f t="shared" si="0"/>
        <v>1320.7585270320001</v>
      </c>
      <c r="G33" s="130"/>
      <c r="H33" s="17">
        <f t="shared" ref="H33:I34" si="1">H29*$B33</f>
        <v>78.641750879999989</v>
      </c>
      <c r="I33" s="17">
        <f t="shared" si="1"/>
        <v>1232.0540971200001</v>
      </c>
      <c r="J33" s="130"/>
      <c r="K33" s="17">
        <f t="shared" ref="K33:L34" si="2">K29*$B33</f>
        <v>76.362531840000003</v>
      </c>
      <c r="L33" s="17">
        <f t="shared" si="2"/>
        <v>1196.34633216</v>
      </c>
      <c r="M33" s="130"/>
      <c r="N33" s="17">
        <f t="shared" ref="N33:O34" si="3">N29*$B33</f>
        <v>74.083312800000002</v>
      </c>
      <c r="O33" s="17">
        <f t="shared" si="3"/>
        <v>1160.6385671999999</v>
      </c>
      <c r="P33" s="130"/>
      <c r="Q33" s="17">
        <f t="shared" ref="Q33:R34" si="4">Q29*$B33</f>
        <v>71.803398239999993</v>
      </c>
      <c r="R33" s="17">
        <f t="shared" si="4"/>
        <v>1124.9199057600001</v>
      </c>
    </row>
    <row r="34" spans="1:18" x14ac:dyDescent="0.25">
      <c r="A34" s="106" t="s">
        <v>18</v>
      </c>
      <c r="B34" s="129">
        <v>8.9800000000000005E-2</v>
      </c>
      <c r="C34" s="17"/>
      <c r="D34" s="130"/>
      <c r="E34" s="17">
        <f t="shared" si="0"/>
        <v>261.23103768000004</v>
      </c>
      <c r="F34" s="17">
        <f t="shared" si="0"/>
        <v>4092.61959032</v>
      </c>
      <c r="G34" s="130"/>
      <c r="H34" s="17">
        <f t="shared" si="1"/>
        <v>243.68630880000001</v>
      </c>
      <c r="I34" s="17">
        <f t="shared" si="1"/>
        <v>3817.7521712000007</v>
      </c>
      <c r="J34" s="130"/>
      <c r="K34" s="17">
        <f t="shared" si="2"/>
        <v>236.6237184</v>
      </c>
      <c r="L34" s="17">
        <f t="shared" si="2"/>
        <v>3707.1049216000001</v>
      </c>
      <c r="M34" s="130"/>
      <c r="N34" s="17">
        <f t="shared" si="3"/>
        <v>229.56112800000002</v>
      </c>
      <c r="O34" s="17">
        <f t="shared" si="3"/>
        <v>3596.457672</v>
      </c>
      <c r="P34" s="130"/>
      <c r="Q34" s="17">
        <f t="shared" si="4"/>
        <v>222.49638240000002</v>
      </c>
      <c r="R34" s="17">
        <f t="shared" si="4"/>
        <v>3485.7766576000004</v>
      </c>
    </row>
    <row r="35" spans="1:18" x14ac:dyDescent="0.25">
      <c r="A35" s="131" t="s">
        <v>19</v>
      </c>
      <c r="B35" s="106"/>
      <c r="C35" s="17"/>
      <c r="D35" s="106"/>
      <c r="E35" s="26">
        <f>SUM(E32:E34)</f>
        <v>357.54907395600003</v>
      </c>
      <c r="F35" s="26">
        <f>SUM(F32:F34)</f>
        <v>5601.6021586440002</v>
      </c>
      <c r="G35" s="106"/>
      <c r="H35" s="26">
        <f>SUM(H32:H34)</f>
        <v>333.53545896000003</v>
      </c>
      <c r="I35" s="26">
        <f>SUM(I32:I34)</f>
        <v>5225.3888570400013</v>
      </c>
      <c r="J35" s="106"/>
      <c r="K35" s="26">
        <f>SUM(K32:K34)</f>
        <v>323.86883327999999</v>
      </c>
      <c r="L35" s="26">
        <f>SUM(L32:L34)</f>
        <v>5073.9450547200004</v>
      </c>
      <c r="M35" s="106"/>
      <c r="N35" s="26">
        <f>SUM(N32:N34)</f>
        <v>314.20220760000001</v>
      </c>
      <c r="O35" s="26">
        <f>SUM(O32:O34)</f>
        <v>4922.5012523999994</v>
      </c>
      <c r="P35" s="106"/>
      <c r="Q35" s="26">
        <f>SUM(Q32:Q34)</f>
        <v>304.53263207999998</v>
      </c>
      <c r="R35" s="26">
        <f>SUM(R32:R34)</f>
        <v>4771.0112359200002</v>
      </c>
    </row>
    <row r="36" spans="1:18" x14ac:dyDescent="0.25">
      <c r="A36" s="106"/>
      <c r="B36" s="106"/>
      <c r="C36" s="106"/>
      <c r="D36" s="106"/>
      <c r="E36" s="106"/>
      <c r="F36" s="106"/>
      <c r="G36" s="106"/>
      <c r="H36" s="106"/>
      <c r="I36" s="106"/>
      <c r="J36" s="106"/>
      <c r="K36" s="106"/>
      <c r="L36" s="106"/>
      <c r="M36" s="106"/>
      <c r="N36" s="106"/>
      <c r="O36" s="106"/>
      <c r="P36" s="106"/>
      <c r="Q36" s="106"/>
      <c r="R36" s="106"/>
    </row>
    <row r="37" spans="1:18" x14ac:dyDescent="0.25">
      <c r="A37" s="106" t="s">
        <v>20</v>
      </c>
      <c r="B37" s="106"/>
      <c r="C37" s="132"/>
      <c r="D37" s="106"/>
      <c r="E37" s="27">
        <f>E22+E23</f>
        <v>2244.2999999999997</v>
      </c>
      <c r="F37" s="17">
        <f>F23</f>
        <v>35160.699999999997</v>
      </c>
      <c r="G37" s="106"/>
      <c r="H37" s="27">
        <f>H22+H23</f>
        <v>0</v>
      </c>
      <c r="I37" s="17">
        <f>I23</f>
        <v>0</v>
      </c>
      <c r="J37" s="106"/>
      <c r="K37" s="27">
        <f>K22+K23</f>
        <v>0</v>
      </c>
      <c r="L37" s="17">
        <f>L23</f>
        <v>0</v>
      </c>
      <c r="M37" s="106"/>
      <c r="N37" s="27">
        <f>N22+N23</f>
        <v>0</v>
      </c>
      <c r="O37" s="17">
        <f>O23</f>
        <v>0</v>
      </c>
      <c r="P37" s="106"/>
      <c r="Q37" s="27">
        <f>Q22+Q23</f>
        <v>0</v>
      </c>
      <c r="R37" s="17">
        <f>R23</f>
        <v>0</v>
      </c>
    </row>
    <row r="38" spans="1:18" x14ac:dyDescent="0.25">
      <c r="A38" s="106" t="s">
        <v>21</v>
      </c>
      <c r="B38" s="28"/>
      <c r="C38" s="17"/>
      <c r="D38" s="119">
        <f>+D77+D78+D106+D107</f>
        <v>3277.3611111111113</v>
      </c>
      <c r="E38" s="17">
        <f>D38*E$20</f>
        <v>196.64166666666668</v>
      </c>
      <c r="F38" s="17">
        <f>D38*F$20</f>
        <v>3080.7194444444444</v>
      </c>
      <c r="G38" s="119">
        <f>+E77+E78+E106+E107</f>
        <v>3277.3611111111113</v>
      </c>
      <c r="H38" s="17">
        <f>G38*H$20</f>
        <v>196.64166666666668</v>
      </c>
      <c r="I38" s="17">
        <f>G38*I$20</f>
        <v>3080.7194444444444</v>
      </c>
      <c r="J38" s="119">
        <f>+F77+F78+F106+F107</f>
        <v>3277.3611111111113</v>
      </c>
      <c r="K38" s="17">
        <f>J38*K$20</f>
        <v>196.64166666666668</v>
      </c>
      <c r="L38" s="17">
        <f>J38*L$20</f>
        <v>3080.7194444444444</v>
      </c>
      <c r="M38" s="119">
        <f>+G77+G78+G106+G107</f>
        <v>3277.3611111111113</v>
      </c>
      <c r="N38" s="17">
        <f>M38*N$20</f>
        <v>196.64166666666668</v>
      </c>
      <c r="O38" s="17">
        <f>M38*O$20</f>
        <v>3080.7194444444444</v>
      </c>
      <c r="P38" s="119">
        <f>+H77+H78+H106+H107</f>
        <v>3277.3611111111113</v>
      </c>
      <c r="Q38" s="17">
        <f>P38*Q$20</f>
        <v>196.64166666666668</v>
      </c>
      <c r="R38" s="17">
        <f>P38*R$20</f>
        <v>3080.7194444444444</v>
      </c>
    </row>
    <row r="39" spans="1:18" x14ac:dyDescent="0.25">
      <c r="A39" s="106" t="s">
        <v>22</v>
      </c>
      <c r="B39" s="28"/>
      <c r="C39" s="133"/>
      <c r="D39" s="106"/>
      <c r="E39" s="119">
        <f>E66</f>
        <v>-1161.2113582967802</v>
      </c>
      <c r="F39" s="119">
        <f>F66</f>
        <v>-18192.311279982889</v>
      </c>
      <c r="G39" s="28"/>
      <c r="H39" s="119">
        <f>H66</f>
        <v>-453.57211598820862</v>
      </c>
      <c r="I39" s="119">
        <f>I66</f>
        <v>-7105.9631504819345</v>
      </c>
      <c r="J39" s="28"/>
      <c r="K39" s="119">
        <f>K66</f>
        <v>-131.73485033310652</v>
      </c>
      <c r="L39" s="119">
        <f>L66</f>
        <v>-2063.8459885520024</v>
      </c>
      <c r="M39" s="28"/>
      <c r="N39" s="119">
        <f>N66</f>
        <v>14.170964339852665</v>
      </c>
      <c r="O39" s="119">
        <f>O66</f>
        <v>222.01177465769146</v>
      </c>
      <c r="P39" s="28"/>
      <c r="Q39" s="119">
        <f>Q66</f>
        <v>80.410938625949569</v>
      </c>
      <c r="R39" s="119">
        <f>R66</f>
        <v>1259.7713718065431</v>
      </c>
    </row>
    <row r="40" spans="1:18" x14ac:dyDescent="0.25">
      <c r="A40" s="106"/>
      <c r="B40" s="106"/>
      <c r="C40" s="106"/>
      <c r="D40" s="106"/>
      <c r="E40" s="106"/>
      <c r="F40" s="106"/>
      <c r="G40" s="106"/>
      <c r="H40" s="106"/>
      <c r="I40" s="106"/>
      <c r="J40" s="106"/>
      <c r="K40" s="106"/>
      <c r="L40" s="106"/>
      <c r="M40" s="106"/>
      <c r="N40" s="106"/>
      <c r="O40" s="106"/>
      <c r="P40" s="106"/>
      <c r="Q40" s="106"/>
      <c r="R40" s="106"/>
    </row>
    <row r="41" spans="1:18" ht="15.75" thickBot="1" x14ac:dyDescent="0.3">
      <c r="A41" s="5" t="s">
        <v>23</v>
      </c>
      <c r="B41" s="106"/>
      <c r="C41" s="17"/>
      <c r="D41" s="106"/>
      <c r="E41" s="29">
        <f>SUM(E35:E39)</f>
        <v>1637.2793823258864</v>
      </c>
      <c r="F41" s="29">
        <f>SUM(F35:F39)</f>
        <v>25650.710323105559</v>
      </c>
      <c r="G41" s="106"/>
      <c r="H41" s="29">
        <f>SUM(H35:H39)</f>
        <v>76.605009638458057</v>
      </c>
      <c r="I41" s="29">
        <f>SUM(I35:I39)</f>
        <v>1200.1451510025117</v>
      </c>
      <c r="J41" s="106"/>
      <c r="K41" s="29">
        <f>SUM(K35:K39)</f>
        <v>388.77564961356012</v>
      </c>
      <c r="L41" s="29">
        <f>SUM(L35:L39)</f>
        <v>6090.818510612442</v>
      </c>
      <c r="M41" s="106"/>
      <c r="N41" s="29">
        <f>SUM(N35:N39)</f>
        <v>525.01483860651933</v>
      </c>
      <c r="O41" s="29">
        <f>SUM(O35:O39)</f>
        <v>8225.232471502135</v>
      </c>
      <c r="P41" s="106"/>
      <c r="Q41" s="29">
        <f>SUM(Q35:Q39)</f>
        <v>581.58523737261623</v>
      </c>
      <c r="R41" s="29">
        <f>SUM(R35:R39)</f>
        <v>9111.5020521709866</v>
      </c>
    </row>
    <row r="42" spans="1:18" x14ac:dyDescent="0.25">
      <c r="A42" s="106"/>
      <c r="B42" s="30"/>
      <c r="C42" s="17"/>
      <c r="D42" s="106"/>
      <c r="E42" s="17"/>
      <c r="F42" s="17"/>
      <c r="G42" s="106"/>
      <c r="H42" s="17"/>
      <c r="I42" s="17"/>
      <c r="J42" s="106"/>
      <c r="K42" s="17"/>
      <c r="L42" s="17"/>
      <c r="M42" s="106"/>
      <c r="N42" s="17"/>
      <c r="O42" s="17"/>
      <c r="P42" s="106"/>
      <c r="Q42" s="17"/>
      <c r="R42" s="17"/>
    </row>
    <row r="43" spans="1:18" x14ac:dyDescent="0.25">
      <c r="A43" s="106"/>
      <c r="B43" s="31"/>
      <c r="C43" s="17"/>
      <c r="D43" s="106"/>
      <c r="E43" s="17"/>
      <c r="F43" s="106"/>
      <c r="G43" s="17"/>
      <c r="H43" s="106"/>
      <c r="I43" s="17"/>
      <c r="J43" s="17"/>
      <c r="K43" s="106"/>
      <c r="L43" s="17"/>
      <c r="M43" s="17"/>
      <c r="N43" s="106"/>
      <c r="O43" s="17"/>
      <c r="P43" s="17"/>
      <c r="Q43" s="106"/>
      <c r="R43" s="17"/>
    </row>
    <row r="44" spans="1:18" x14ac:dyDescent="0.25">
      <c r="A44" s="106" t="s">
        <v>24</v>
      </c>
      <c r="B44" s="31"/>
      <c r="C44" s="17"/>
      <c r="D44" s="106"/>
      <c r="E44" s="17"/>
      <c r="F44" s="26">
        <f>F41</f>
        <v>25650.710323105559</v>
      </c>
      <c r="G44" s="17"/>
      <c r="H44" s="106"/>
      <c r="I44" s="26">
        <f>I41</f>
        <v>1200.1451510025117</v>
      </c>
      <c r="J44" s="17"/>
      <c r="K44" s="106"/>
      <c r="L44" s="26">
        <f>L41</f>
        <v>6090.818510612442</v>
      </c>
      <c r="M44" s="17"/>
      <c r="N44" s="106"/>
      <c r="O44" s="26">
        <f>O41</f>
        <v>8225.232471502135</v>
      </c>
      <c r="P44" s="17"/>
      <c r="Q44" s="106"/>
      <c r="R44" s="26">
        <f>R41</f>
        <v>9111.5020521709866</v>
      </c>
    </row>
    <row r="45" spans="1:18" x14ac:dyDescent="0.25">
      <c r="A45" s="106"/>
      <c r="B45" s="134"/>
      <c r="C45" s="106"/>
      <c r="D45" s="106"/>
      <c r="E45" s="33"/>
      <c r="F45" s="106"/>
      <c r="G45" s="106"/>
      <c r="H45" s="135"/>
      <c r="I45" s="106"/>
      <c r="J45" s="106"/>
      <c r="K45" s="135"/>
      <c r="L45" s="106"/>
      <c r="M45" s="106"/>
      <c r="N45" s="135"/>
      <c r="O45" s="106"/>
      <c r="P45" s="106"/>
      <c r="Q45" s="135"/>
      <c r="R45" s="106"/>
    </row>
    <row r="46" spans="1:18" x14ac:dyDescent="0.25">
      <c r="A46" s="106" t="s">
        <v>25</v>
      </c>
      <c r="B46" s="106"/>
      <c r="C46" s="119"/>
      <c r="D46" s="119"/>
      <c r="E46" s="119"/>
      <c r="F46" s="26">
        <f>F44/12</f>
        <v>2137.5591935921298</v>
      </c>
      <c r="G46" s="119"/>
      <c r="H46" s="106"/>
      <c r="I46" s="26">
        <f>I44/12</f>
        <v>100.01209591687598</v>
      </c>
      <c r="J46" s="119"/>
      <c r="K46" s="106"/>
      <c r="L46" s="26">
        <f>L44/12</f>
        <v>507.5682092177035</v>
      </c>
      <c r="M46" s="119"/>
      <c r="N46" s="106"/>
      <c r="O46" s="26">
        <f>O44/12</f>
        <v>685.43603929184462</v>
      </c>
      <c r="P46" s="119"/>
      <c r="Q46" s="106"/>
      <c r="R46" s="26">
        <f>R44/12</f>
        <v>759.29183768091559</v>
      </c>
    </row>
    <row r="47" spans="1:18" x14ac:dyDescent="0.25">
      <c r="A47" s="106"/>
      <c r="B47" s="106"/>
      <c r="C47" s="119"/>
      <c r="D47" s="119"/>
      <c r="E47" s="119"/>
      <c r="F47" s="136"/>
      <c r="G47" s="119"/>
      <c r="H47" s="106"/>
      <c r="I47" s="119"/>
      <c r="J47" s="119"/>
      <c r="K47" s="106"/>
      <c r="L47" s="106"/>
      <c r="M47" s="119"/>
      <c r="N47" s="106"/>
      <c r="O47" s="119"/>
      <c r="P47" s="119"/>
      <c r="Q47" s="106"/>
      <c r="R47" s="106"/>
    </row>
    <row r="48" spans="1:18" x14ac:dyDescent="0.25">
      <c r="A48" s="164" t="s">
        <v>26</v>
      </c>
      <c r="B48" s="164"/>
      <c r="C48" s="164"/>
      <c r="D48" s="164"/>
      <c r="E48" s="164"/>
      <c r="F48" s="164"/>
      <c r="G48" s="164"/>
      <c r="H48" s="164"/>
      <c r="I48" s="164"/>
      <c r="J48" s="164"/>
      <c r="K48" s="164"/>
      <c r="L48" s="164"/>
      <c r="M48" s="106"/>
      <c r="N48" s="106"/>
      <c r="O48" s="106"/>
      <c r="P48" s="106"/>
      <c r="Q48" s="106"/>
      <c r="R48" s="106"/>
    </row>
    <row r="49" spans="1:18" x14ac:dyDescent="0.25">
      <c r="A49" s="34" t="s">
        <v>27</v>
      </c>
      <c r="B49" s="105"/>
      <c r="C49" s="105"/>
      <c r="D49" s="105"/>
      <c r="E49" s="105"/>
      <c r="F49" s="105"/>
      <c r="G49" s="105"/>
      <c r="H49" s="105"/>
      <c r="I49" s="105"/>
      <c r="J49" s="105"/>
      <c r="K49" s="105"/>
      <c r="L49" s="105"/>
      <c r="M49" s="106"/>
      <c r="N49" s="106"/>
      <c r="O49" s="106"/>
      <c r="P49" s="106"/>
      <c r="Q49" s="106"/>
      <c r="R49" s="106"/>
    </row>
    <row r="50" spans="1:18" x14ac:dyDescent="0.25">
      <c r="A50" s="164" t="s">
        <v>73</v>
      </c>
      <c r="B50" s="164"/>
      <c r="C50" s="164"/>
      <c r="D50" s="164"/>
      <c r="E50" s="164"/>
      <c r="F50" s="164"/>
      <c r="G50" s="164"/>
      <c r="H50" s="164"/>
      <c r="I50" s="164"/>
      <c r="J50" s="164"/>
      <c r="K50" s="164"/>
      <c r="L50" s="164"/>
      <c r="M50" s="106"/>
      <c r="N50" s="106"/>
      <c r="O50" s="106"/>
      <c r="P50" s="106"/>
      <c r="Q50" s="106"/>
      <c r="R50" s="106"/>
    </row>
    <row r="51" spans="1:18" x14ac:dyDescent="0.25">
      <c r="A51" s="165"/>
      <c r="B51" s="165"/>
      <c r="C51" s="8"/>
      <c r="D51" s="8"/>
      <c r="E51" s="8"/>
      <c r="F51" s="8"/>
      <c r="G51" s="106"/>
      <c r="H51" s="106"/>
      <c r="I51" s="106"/>
      <c r="J51" s="106"/>
      <c r="K51" s="106"/>
      <c r="L51" s="106"/>
      <c r="M51" s="106"/>
      <c r="N51" s="106"/>
      <c r="O51" s="106"/>
      <c r="P51" s="106"/>
      <c r="Q51" s="106"/>
      <c r="R51" s="106"/>
    </row>
    <row r="52" spans="1:18" ht="16.5" thickBot="1" x14ac:dyDescent="0.3">
      <c r="A52" s="36" t="s">
        <v>29</v>
      </c>
      <c r="B52" s="106"/>
      <c r="C52" s="8"/>
      <c r="D52" s="8"/>
      <c r="E52" s="8"/>
      <c r="F52" s="8"/>
      <c r="G52" s="106"/>
      <c r="H52" s="106"/>
      <c r="I52" s="106"/>
      <c r="J52" s="106"/>
      <c r="K52" s="106"/>
      <c r="L52" s="106"/>
      <c r="M52" s="106"/>
      <c r="N52" s="106"/>
      <c r="O52" s="106"/>
      <c r="P52" s="106"/>
      <c r="Q52" s="106"/>
      <c r="R52" s="106"/>
    </row>
    <row r="53" spans="1:18" ht="15.75" thickBot="1" x14ac:dyDescent="0.3">
      <c r="A53" s="37"/>
      <c r="B53" s="106"/>
      <c r="C53" s="8"/>
      <c r="D53" s="106"/>
      <c r="E53" s="162">
        <v>2014</v>
      </c>
      <c r="F53" s="163"/>
      <c r="G53" s="106"/>
      <c r="H53" s="162">
        <v>2015</v>
      </c>
      <c r="I53" s="163"/>
      <c r="J53" s="106"/>
      <c r="K53" s="162">
        <v>2016</v>
      </c>
      <c r="L53" s="163"/>
      <c r="M53" s="106"/>
      <c r="N53" s="162">
        <v>2017</v>
      </c>
      <c r="O53" s="163"/>
      <c r="P53" s="106"/>
      <c r="Q53" s="162">
        <v>2018</v>
      </c>
      <c r="R53" s="163"/>
    </row>
    <row r="54" spans="1:18" x14ac:dyDescent="0.25">
      <c r="A54" s="38" t="s">
        <v>30</v>
      </c>
      <c r="B54" s="106"/>
      <c r="C54" s="8"/>
      <c r="D54" s="106"/>
      <c r="E54" s="5" t="s">
        <v>5</v>
      </c>
      <c r="F54" s="7" t="s">
        <v>6</v>
      </c>
      <c r="G54" s="106"/>
      <c r="H54" s="5" t="s">
        <v>5</v>
      </c>
      <c r="I54" s="7" t="s">
        <v>6</v>
      </c>
      <c r="J54" s="106"/>
      <c r="K54" s="5" t="s">
        <v>5</v>
      </c>
      <c r="L54" s="7" t="s">
        <v>6</v>
      </c>
      <c r="M54" s="106"/>
      <c r="N54" s="5" t="s">
        <v>5</v>
      </c>
      <c r="O54" s="7" t="s">
        <v>6</v>
      </c>
      <c r="P54" s="106"/>
      <c r="Q54" s="5" t="s">
        <v>5</v>
      </c>
      <c r="R54" s="7" t="s">
        <v>6</v>
      </c>
    </row>
    <row r="55" spans="1:18" x14ac:dyDescent="0.25">
      <c r="A55" s="39"/>
      <c r="B55" s="106"/>
      <c r="C55" s="8"/>
      <c r="D55" s="9"/>
      <c r="E55" s="5"/>
      <c r="F55" s="7"/>
      <c r="G55" s="9"/>
      <c r="H55" s="5"/>
      <c r="I55" s="7"/>
      <c r="J55" s="9"/>
      <c r="K55" s="5"/>
      <c r="L55" s="7"/>
      <c r="M55" s="9" t="s">
        <v>7</v>
      </c>
      <c r="N55" s="5"/>
      <c r="O55" s="7"/>
      <c r="P55" s="9" t="s">
        <v>7</v>
      </c>
      <c r="Q55" s="5"/>
      <c r="R55" s="7"/>
    </row>
    <row r="56" spans="1:18" x14ac:dyDescent="0.25">
      <c r="A56" s="37" t="s">
        <v>31</v>
      </c>
      <c r="B56" s="106"/>
      <c r="C56" s="8"/>
      <c r="D56" s="137"/>
      <c r="E56" s="137">
        <v>261.23103768000004</v>
      </c>
      <c r="F56" s="40">
        <v>4092.61959032</v>
      </c>
      <c r="G56" s="137"/>
      <c r="H56" s="137">
        <v>243.68630880000001</v>
      </c>
      <c r="I56" s="40">
        <v>3817.7521712000007</v>
      </c>
      <c r="J56" s="137"/>
      <c r="K56" s="137">
        <v>236.6237184</v>
      </c>
      <c r="L56" s="40">
        <v>3707.1049216000001</v>
      </c>
      <c r="M56" s="137"/>
      <c r="N56" s="137">
        <v>229.56112800000002</v>
      </c>
      <c r="O56" s="40">
        <v>3596.457672</v>
      </c>
      <c r="P56" s="137"/>
      <c r="Q56" s="137">
        <v>222.49638240000002</v>
      </c>
      <c r="R56" s="40">
        <v>3485.7766576000004</v>
      </c>
    </row>
    <row r="57" spans="1:18" x14ac:dyDescent="0.25">
      <c r="A57" s="37" t="s">
        <v>32</v>
      </c>
      <c r="B57" s="106"/>
      <c r="C57" s="8"/>
      <c r="D57" s="138"/>
      <c r="E57" s="139">
        <v>196.64166666666668</v>
      </c>
      <c r="F57" s="139">
        <v>3080.7194444444444</v>
      </c>
      <c r="G57" s="138"/>
      <c r="H57" s="139">
        <v>196.64166666666668</v>
      </c>
      <c r="I57" s="139">
        <v>3080.7194444444444</v>
      </c>
      <c r="J57" s="138"/>
      <c r="K57" s="139">
        <v>196.64166666666668</v>
      </c>
      <c r="L57" s="139">
        <v>3080.7194444444444</v>
      </c>
      <c r="M57" s="138"/>
      <c r="N57" s="139">
        <v>196.64166666666668</v>
      </c>
      <c r="O57" s="139">
        <v>3080.7194444444444</v>
      </c>
      <c r="P57" s="138"/>
      <c r="Q57" s="139">
        <v>196.64166666666668</v>
      </c>
      <c r="R57" s="139">
        <v>3080.7194444444444</v>
      </c>
    </row>
    <row r="58" spans="1:18" x14ac:dyDescent="0.25">
      <c r="A58" s="37" t="s">
        <v>33</v>
      </c>
      <c r="B58" s="106"/>
      <c r="C58" s="8"/>
      <c r="D58" s="138"/>
      <c r="E58" s="138">
        <v>-3678.5910000000003</v>
      </c>
      <c r="F58" s="138">
        <v>-57631.259000000005</v>
      </c>
      <c r="G58" s="138"/>
      <c r="H58" s="138">
        <v>-1698.3487499999999</v>
      </c>
      <c r="I58" s="138">
        <v>-26607.463749999999</v>
      </c>
      <c r="J58" s="138"/>
      <c r="K58" s="138">
        <v>-798.64317749999987</v>
      </c>
      <c r="L58" s="138">
        <v>-12512.076447499998</v>
      </c>
      <c r="M58" s="43"/>
      <c r="N58" s="138">
        <v>-386.89842187499988</v>
      </c>
      <c r="O58" s="138">
        <v>-6061.4086093749984</v>
      </c>
      <c r="P58" s="138"/>
      <c r="Q58" s="138">
        <v>-196.11148344374996</v>
      </c>
      <c r="R58" s="138">
        <v>-3072.4132406187491</v>
      </c>
    </row>
    <row r="59" spans="1:18" x14ac:dyDescent="0.25">
      <c r="A59" s="39" t="s">
        <v>34</v>
      </c>
      <c r="B59" s="106"/>
      <c r="C59" s="8"/>
      <c r="D59" s="138"/>
      <c r="E59" s="140">
        <f>SUM(E56:E58)</f>
        <v>-3220.7182956533334</v>
      </c>
      <c r="F59" s="140">
        <f>SUM(F56:F58)</f>
        <v>-50457.91996523556</v>
      </c>
      <c r="G59" s="138"/>
      <c r="H59" s="140">
        <f>SUM(H56:H58)</f>
        <v>-1258.0207745333332</v>
      </c>
      <c r="I59" s="140">
        <f>SUM(I56:I58)</f>
        <v>-19708.992134355554</v>
      </c>
      <c r="J59" s="138"/>
      <c r="K59" s="140">
        <f>SUM(K56:K58)</f>
        <v>-365.37779243333318</v>
      </c>
      <c r="L59" s="140">
        <f>SUM(L56:L58)</f>
        <v>-5724.2520814555537</v>
      </c>
      <c r="M59" s="43"/>
      <c r="N59" s="140">
        <f>SUM(N56:N58)</f>
        <v>39.304372791666822</v>
      </c>
      <c r="O59" s="140">
        <f>SUM(O56:O58)</f>
        <v>615.76850706944606</v>
      </c>
      <c r="P59" s="138"/>
      <c r="Q59" s="140">
        <f>SUM(Q56:Q58)</f>
        <v>223.02656562291671</v>
      </c>
      <c r="R59" s="140">
        <f>SUM(R56:R58)</f>
        <v>3494.0828614256952</v>
      </c>
    </row>
    <row r="60" spans="1:18" x14ac:dyDescent="0.25">
      <c r="A60" s="37"/>
      <c r="B60" s="106"/>
      <c r="C60" s="8"/>
      <c r="D60" s="138"/>
      <c r="E60" s="138"/>
      <c r="F60" s="138"/>
      <c r="G60" s="138"/>
      <c r="H60" s="138"/>
      <c r="I60" s="138"/>
      <c r="J60" s="138"/>
      <c r="K60" s="138"/>
      <c r="L60" s="138"/>
      <c r="M60" s="43"/>
      <c r="N60" s="138"/>
      <c r="O60" s="138"/>
      <c r="P60" s="138"/>
      <c r="Q60" s="138"/>
      <c r="R60" s="138"/>
    </row>
    <row r="61" spans="1:18" x14ac:dyDescent="0.25">
      <c r="A61" s="37" t="s">
        <v>35</v>
      </c>
      <c r="B61" s="8"/>
      <c r="C61" s="8"/>
      <c r="D61" s="43"/>
      <c r="E61" s="141">
        <v>0.26500000000000001</v>
      </c>
      <c r="F61" s="141">
        <v>0.26500000000000001</v>
      </c>
      <c r="G61" s="43"/>
      <c r="H61" s="141">
        <v>0.26500000000000001</v>
      </c>
      <c r="I61" s="141">
        <v>0.26500000000000001</v>
      </c>
      <c r="J61" s="43"/>
      <c r="K61" s="141">
        <v>0.26500000000000001</v>
      </c>
      <c r="L61" s="141">
        <v>0.26500000000000001</v>
      </c>
      <c r="M61" s="43"/>
      <c r="N61" s="141">
        <v>0.26500000000000001</v>
      </c>
      <c r="O61" s="141">
        <v>0.26500000000000001</v>
      </c>
      <c r="P61" s="138"/>
      <c r="Q61" s="141">
        <v>0.26500000000000001</v>
      </c>
      <c r="R61" s="141">
        <v>0.26500000000000001</v>
      </c>
    </row>
    <row r="62" spans="1:18" x14ac:dyDescent="0.25">
      <c r="A62" s="106"/>
      <c r="B62" s="106"/>
      <c r="C62" s="106"/>
      <c r="D62" s="106"/>
      <c r="E62" s="106"/>
      <c r="F62" s="106"/>
      <c r="G62" s="106"/>
      <c r="H62" s="106"/>
      <c r="I62" s="106"/>
      <c r="J62" s="106"/>
      <c r="K62" s="106"/>
      <c r="L62" s="106"/>
      <c r="M62" s="106"/>
      <c r="N62" s="106"/>
      <c r="O62" s="106"/>
      <c r="P62" s="106"/>
      <c r="Q62" s="106"/>
      <c r="R62" s="106"/>
    </row>
    <row r="63" spans="1:18" x14ac:dyDescent="0.25">
      <c r="A63" s="37" t="s">
        <v>36</v>
      </c>
      <c r="B63" s="106"/>
      <c r="C63" s="8"/>
      <c r="D63" s="138"/>
      <c r="E63" s="142">
        <f>E59*E61</f>
        <v>-853.49034834813335</v>
      </c>
      <c r="F63" s="142">
        <f>F59*F61</f>
        <v>-13371.348790787424</v>
      </c>
      <c r="G63" s="138"/>
      <c r="H63" s="142">
        <f>H59*H61</f>
        <v>-333.37550525133332</v>
      </c>
      <c r="I63" s="142">
        <f>I59*I61</f>
        <v>-5222.882915604222</v>
      </c>
      <c r="J63" s="138"/>
      <c r="K63" s="142">
        <f>K59*K61</f>
        <v>-96.825114994833299</v>
      </c>
      <c r="L63" s="142">
        <f>L59*L61</f>
        <v>-1516.9268015857217</v>
      </c>
      <c r="M63" s="138"/>
      <c r="N63" s="142">
        <f>N59*N61</f>
        <v>10.415658789791708</v>
      </c>
      <c r="O63" s="142">
        <f>O59*O61</f>
        <v>163.17865437340322</v>
      </c>
      <c r="P63" s="138"/>
      <c r="Q63" s="142">
        <f>Q59*Q61</f>
        <v>59.10203989007293</v>
      </c>
      <c r="R63" s="142">
        <f>R59*R61</f>
        <v>925.93195827780926</v>
      </c>
    </row>
    <row r="64" spans="1:18" x14ac:dyDescent="0.25">
      <c r="A64" s="45" t="s">
        <v>37</v>
      </c>
      <c r="B64" s="106"/>
      <c r="C64" s="8"/>
      <c r="D64" s="37"/>
      <c r="E64" s="37"/>
      <c r="F64" s="37"/>
      <c r="G64" s="37"/>
      <c r="H64" s="37"/>
      <c r="I64" s="37"/>
      <c r="J64" s="37"/>
      <c r="K64" s="37"/>
      <c r="L64" s="37"/>
      <c r="M64" s="37"/>
      <c r="N64" s="37"/>
      <c r="O64" s="37"/>
      <c r="P64" s="37"/>
      <c r="Q64" s="37"/>
      <c r="R64" s="37"/>
    </row>
    <row r="65" spans="1:18" x14ac:dyDescent="0.25">
      <c r="A65" s="37" t="s">
        <v>36</v>
      </c>
      <c r="B65" s="106"/>
      <c r="C65" s="8"/>
      <c r="D65" s="143"/>
      <c r="E65" s="144">
        <v>-1161.2113582967802</v>
      </c>
      <c r="F65" s="144">
        <v>-18192.311279982889</v>
      </c>
      <c r="G65" s="143"/>
      <c r="H65" s="144">
        <v>-453.57211598820862</v>
      </c>
      <c r="I65" s="144">
        <v>-7105.9631504819345</v>
      </c>
      <c r="J65" s="143"/>
      <c r="K65" s="144">
        <v>-131.73485033310652</v>
      </c>
      <c r="L65" s="144">
        <v>-2063.8459885520024</v>
      </c>
      <c r="M65" s="143"/>
      <c r="N65" s="144">
        <v>14.170964339852665</v>
      </c>
      <c r="O65" s="144">
        <v>222.01177465769146</v>
      </c>
      <c r="P65" s="143"/>
      <c r="Q65" s="144">
        <v>80.410938625949569</v>
      </c>
      <c r="R65" s="144">
        <v>1259.7713718065431</v>
      </c>
    </row>
    <row r="66" spans="1:18" x14ac:dyDescent="0.25">
      <c r="A66" s="39" t="s">
        <v>38</v>
      </c>
      <c r="B66" s="106"/>
      <c r="C66" s="8"/>
      <c r="D66" s="145"/>
      <c r="E66" s="146">
        <f>SUM(E65:E65)</f>
        <v>-1161.2113582967802</v>
      </c>
      <c r="F66" s="146">
        <f>SUM(F65:F65)</f>
        <v>-18192.311279982889</v>
      </c>
      <c r="G66" s="145"/>
      <c r="H66" s="146">
        <f>SUM(H65:H65)</f>
        <v>-453.57211598820862</v>
      </c>
      <c r="I66" s="146">
        <f>SUM(I65:I65)</f>
        <v>-7105.9631504819345</v>
      </c>
      <c r="J66" s="145"/>
      <c r="K66" s="146">
        <f>SUM(K65:K65)</f>
        <v>-131.73485033310652</v>
      </c>
      <c r="L66" s="146">
        <f>SUM(L65:L65)</f>
        <v>-2063.8459885520024</v>
      </c>
      <c r="M66" s="145"/>
      <c r="N66" s="146">
        <f>SUM(N65:N65)</f>
        <v>14.170964339852665</v>
      </c>
      <c r="O66" s="146">
        <f>SUM(O65:O65)</f>
        <v>222.01177465769146</v>
      </c>
      <c r="P66" s="145"/>
      <c r="Q66" s="146">
        <f>SUM(Q65:Q65)</f>
        <v>80.410938625949569</v>
      </c>
      <c r="R66" s="146">
        <f>SUM(R65:R65)</f>
        <v>1259.7713718065431</v>
      </c>
    </row>
    <row r="67" spans="1:18" x14ac:dyDescent="0.25">
      <c r="A67" s="106"/>
      <c r="B67" s="105"/>
      <c r="C67" s="48"/>
      <c r="D67" s="48"/>
      <c r="E67" s="48"/>
      <c r="F67" s="48"/>
      <c r="G67" s="106"/>
      <c r="H67" s="106"/>
      <c r="I67" s="106"/>
      <c r="J67" s="106"/>
      <c r="K67" s="106"/>
      <c r="L67" s="106"/>
      <c r="M67" s="106"/>
      <c r="N67" s="106"/>
      <c r="O67" s="106"/>
      <c r="P67" s="106"/>
      <c r="Q67" s="106"/>
      <c r="R67" s="106"/>
    </row>
    <row r="68" spans="1:18" ht="15.75" thickBot="1" x14ac:dyDescent="0.3">
      <c r="A68" s="106"/>
      <c r="B68" s="105"/>
      <c r="C68" s="48"/>
      <c r="D68" s="48"/>
      <c r="E68" s="48"/>
      <c r="F68" s="48"/>
      <c r="G68" s="106"/>
      <c r="H68" s="106"/>
      <c r="I68" s="106"/>
    </row>
    <row r="69" spans="1:18" ht="16.5" thickBot="1" x14ac:dyDescent="0.3">
      <c r="A69" s="49"/>
      <c r="B69" s="49"/>
      <c r="C69" s="147"/>
      <c r="D69" s="148">
        <v>2014</v>
      </c>
      <c r="E69" s="149">
        <v>2015</v>
      </c>
      <c r="F69" s="149">
        <v>2016</v>
      </c>
      <c r="G69" s="149">
        <v>2017</v>
      </c>
      <c r="H69" s="150">
        <v>2018</v>
      </c>
      <c r="I69" s="106"/>
      <c r="J69" s="52"/>
    </row>
    <row r="70" spans="1:18" x14ac:dyDescent="0.25">
      <c r="A70" s="53" t="s">
        <v>39</v>
      </c>
      <c r="B70" s="54"/>
      <c r="C70" s="151"/>
      <c r="D70" s="151"/>
      <c r="E70" s="151"/>
      <c r="F70" s="106"/>
      <c r="G70" s="151"/>
      <c r="H70" s="106"/>
      <c r="I70" s="106"/>
      <c r="J70" s="55"/>
      <c r="K70" s="56"/>
      <c r="L70" s="106"/>
      <c r="M70" s="106"/>
    </row>
    <row r="71" spans="1:18" x14ac:dyDescent="0.25">
      <c r="A71" s="49"/>
      <c r="B71" s="152" t="s">
        <v>40</v>
      </c>
      <c r="C71" s="153">
        <v>36</v>
      </c>
      <c r="D71" s="139"/>
      <c r="E71" s="139"/>
      <c r="F71" s="106"/>
      <c r="G71" s="139"/>
      <c r="H71" s="106"/>
      <c r="I71" s="106"/>
      <c r="J71" s="106"/>
      <c r="K71" s="106"/>
      <c r="L71" s="106"/>
      <c r="M71" s="106"/>
    </row>
    <row r="72" spans="1:18" x14ac:dyDescent="0.25">
      <c r="A72" s="49" t="s">
        <v>41</v>
      </c>
      <c r="B72" s="49"/>
      <c r="C72" s="138"/>
      <c r="D72" s="140">
        <v>107751</v>
      </c>
      <c r="E72" s="140">
        <v>107751</v>
      </c>
      <c r="F72" s="140">
        <v>107751</v>
      </c>
      <c r="G72" s="140">
        <v>107751</v>
      </c>
      <c r="H72" s="140">
        <v>107751</v>
      </c>
      <c r="I72" s="106"/>
      <c r="J72" s="106"/>
      <c r="K72" s="106"/>
      <c r="L72" s="106"/>
      <c r="M72" s="106"/>
    </row>
    <row r="73" spans="1:18" x14ac:dyDescent="0.25">
      <c r="A73" s="49" t="s">
        <v>42</v>
      </c>
      <c r="B73" s="49"/>
      <c r="C73" s="154"/>
      <c r="D73" s="151">
        <v>0</v>
      </c>
      <c r="E73" s="151">
        <v>0</v>
      </c>
      <c r="F73" s="151">
        <v>0</v>
      </c>
      <c r="G73" s="151">
        <v>0</v>
      </c>
      <c r="H73" s="151">
        <v>0</v>
      </c>
      <c r="I73" s="106"/>
      <c r="J73" s="106"/>
      <c r="K73" s="106"/>
      <c r="L73" s="106"/>
      <c r="M73" s="59"/>
    </row>
    <row r="74" spans="1:18" x14ac:dyDescent="0.25">
      <c r="A74" s="49" t="s">
        <v>43</v>
      </c>
      <c r="B74" s="49"/>
      <c r="C74" s="138"/>
      <c r="D74" s="140">
        <v>107751</v>
      </c>
      <c r="E74" s="140">
        <v>107751</v>
      </c>
      <c r="F74" s="140">
        <v>107751</v>
      </c>
      <c r="G74" s="140">
        <v>107751</v>
      </c>
      <c r="H74" s="140">
        <v>107751</v>
      </c>
      <c r="I74" s="106"/>
    </row>
    <row r="75" spans="1:18" x14ac:dyDescent="0.25">
      <c r="A75" s="49"/>
      <c r="B75" s="49"/>
      <c r="C75" s="138"/>
      <c r="D75" s="138"/>
      <c r="E75" s="139"/>
      <c r="F75" s="106"/>
      <c r="G75" s="139"/>
      <c r="H75" s="106"/>
      <c r="I75" s="106"/>
      <c r="J75" s="106"/>
    </row>
    <row r="76" spans="1:18" x14ac:dyDescent="0.25">
      <c r="A76" s="49" t="s">
        <v>44</v>
      </c>
      <c r="B76" s="49"/>
      <c r="C76" s="138"/>
      <c r="D76" s="140"/>
      <c r="E76" s="140">
        <v>2993.0833333333335</v>
      </c>
      <c r="F76" s="140">
        <v>5986.166666666667</v>
      </c>
      <c r="G76" s="140">
        <v>8979.25</v>
      </c>
      <c r="H76" s="140">
        <v>11972.333333333334</v>
      </c>
      <c r="I76" s="106"/>
      <c r="J76" s="106"/>
    </row>
    <row r="77" spans="1:18" x14ac:dyDescent="0.25">
      <c r="A77" s="49" t="s">
        <v>45</v>
      </c>
      <c r="B77" s="49"/>
      <c r="C77" s="138"/>
      <c r="D77" s="138">
        <v>2993.0833333333335</v>
      </c>
      <c r="E77" s="138">
        <v>2993.0833333333335</v>
      </c>
      <c r="F77" s="138">
        <v>2993.0833333333335</v>
      </c>
      <c r="G77" s="138">
        <v>2993.0833333333335</v>
      </c>
      <c r="H77" s="138">
        <v>2993.0833333333335</v>
      </c>
      <c r="I77" s="106"/>
      <c r="J77" s="106"/>
    </row>
    <row r="78" spans="1:18" x14ac:dyDescent="0.25">
      <c r="A78" s="49" t="s">
        <v>46</v>
      </c>
      <c r="B78" s="106"/>
      <c r="C78" s="106"/>
      <c r="D78" s="139">
        <v>0</v>
      </c>
      <c r="E78" s="139">
        <v>0</v>
      </c>
      <c r="F78" s="139">
        <v>0</v>
      </c>
      <c r="G78" s="139">
        <v>0</v>
      </c>
      <c r="H78" s="139">
        <v>0</v>
      </c>
      <c r="I78" s="106"/>
      <c r="J78" s="106"/>
    </row>
    <row r="79" spans="1:18" x14ac:dyDescent="0.25">
      <c r="A79" s="49" t="s">
        <v>47</v>
      </c>
      <c r="B79" s="49"/>
      <c r="C79" s="138"/>
      <c r="D79" s="140">
        <v>2993.0833333333335</v>
      </c>
      <c r="E79" s="140">
        <v>5986.166666666667</v>
      </c>
      <c r="F79" s="140">
        <v>8979.25</v>
      </c>
      <c r="G79" s="140">
        <v>11972.333333333334</v>
      </c>
      <c r="H79" s="140">
        <v>14965.416666666668</v>
      </c>
      <c r="I79" s="106"/>
      <c r="J79" s="106"/>
    </row>
    <row r="80" spans="1:18" x14ac:dyDescent="0.25">
      <c r="A80" s="49"/>
      <c r="B80" s="49"/>
      <c r="C80" s="155"/>
      <c r="D80" s="121"/>
      <c r="E80" s="139"/>
      <c r="F80" s="139"/>
      <c r="G80" s="139"/>
      <c r="H80" s="139"/>
      <c r="I80" s="106"/>
      <c r="J80" s="106"/>
      <c r="L80" s="59"/>
      <c r="M80" s="106"/>
    </row>
    <row r="81" spans="1:13" x14ac:dyDescent="0.25">
      <c r="A81" s="49" t="s">
        <v>48</v>
      </c>
      <c r="B81" s="49"/>
      <c r="C81" s="138"/>
      <c r="D81" s="139">
        <v>107751</v>
      </c>
      <c r="E81" s="139">
        <v>104757.91666666667</v>
      </c>
      <c r="F81" s="139">
        <v>101764.83333333333</v>
      </c>
      <c r="G81" s="139">
        <v>98771.75</v>
      </c>
      <c r="H81" s="139">
        <v>95778.666666666672</v>
      </c>
      <c r="I81" s="106"/>
      <c r="J81" s="106"/>
      <c r="L81" s="106"/>
    </row>
    <row r="82" spans="1:13" x14ac:dyDescent="0.25">
      <c r="A82" s="49" t="s">
        <v>49</v>
      </c>
      <c r="B82" s="49"/>
      <c r="C82" s="138"/>
      <c r="D82" s="140">
        <v>104757.91666666667</v>
      </c>
      <c r="E82" s="140">
        <v>101764.83333333333</v>
      </c>
      <c r="F82" s="140">
        <v>98771.75</v>
      </c>
      <c r="G82" s="140">
        <v>95778.666666666672</v>
      </c>
      <c r="H82" s="140">
        <v>92785.583333333328</v>
      </c>
      <c r="I82" s="106"/>
      <c r="J82" s="106"/>
    </row>
    <row r="83" spans="1:13" ht="15.75" thickBot="1" x14ac:dyDescent="0.3">
      <c r="A83" s="54" t="s">
        <v>50</v>
      </c>
      <c r="B83" s="49"/>
      <c r="C83" s="138"/>
      <c r="D83" s="156">
        <v>106254.45833333334</v>
      </c>
      <c r="E83" s="156">
        <v>103261.375</v>
      </c>
      <c r="F83" s="156">
        <v>100268.29166666666</v>
      </c>
      <c r="G83" s="156">
        <v>97275.208333333343</v>
      </c>
      <c r="H83" s="156">
        <v>94282.125</v>
      </c>
      <c r="I83" s="106"/>
      <c r="J83" s="106"/>
    </row>
    <row r="84" spans="1:13" x14ac:dyDescent="0.25">
      <c r="A84" s="49"/>
      <c r="B84" s="49"/>
      <c r="C84" s="139"/>
      <c r="D84" s="139"/>
      <c r="E84" s="139"/>
      <c r="F84" s="106"/>
      <c r="G84" s="139"/>
      <c r="H84" s="106"/>
      <c r="I84" s="106"/>
      <c r="J84" s="106"/>
    </row>
    <row r="85" spans="1:13" ht="15.75" thickBot="1" x14ac:dyDescent="0.3">
      <c r="A85" s="53" t="s">
        <v>51</v>
      </c>
      <c r="B85" s="54"/>
      <c r="C85" s="139"/>
      <c r="D85" s="139"/>
      <c r="E85" s="139"/>
      <c r="F85" s="106"/>
      <c r="G85" s="139"/>
      <c r="H85" s="106"/>
      <c r="I85" s="106"/>
      <c r="J85" s="106"/>
    </row>
    <row r="86" spans="1:13" ht="15.75" thickBot="1" x14ac:dyDescent="0.3">
      <c r="A86" s="54"/>
      <c r="B86" s="106"/>
      <c r="C86" s="54"/>
      <c r="D86" s="148">
        <v>2014</v>
      </c>
      <c r="E86" s="149">
        <v>2015</v>
      </c>
      <c r="F86" s="149">
        <v>2016</v>
      </c>
      <c r="G86" s="149">
        <v>2017</v>
      </c>
      <c r="H86" s="150">
        <v>2018</v>
      </c>
      <c r="I86" s="106"/>
      <c r="J86" s="106"/>
    </row>
    <row r="87" spans="1:13" x14ac:dyDescent="0.25">
      <c r="A87" s="49"/>
      <c r="B87" s="106"/>
      <c r="C87" s="49"/>
      <c r="D87" s="139"/>
      <c r="E87" s="139"/>
      <c r="F87" s="139"/>
      <c r="G87" s="139"/>
      <c r="H87" s="139"/>
      <c r="I87" s="106"/>
      <c r="J87" s="106"/>
    </row>
    <row r="88" spans="1:13" x14ac:dyDescent="0.25">
      <c r="A88" s="49" t="s">
        <v>52</v>
      </c>
      <c r="B88" s="106"/>
      <c r="C88" s="49"/>
      <c r="D88" s="140">
        <v>107751</v>
      </c>
      <c r="E88" s="140">
        <v>48487.95</v>
      </c>
      <c r="F88" s="140">
        <v>21819.577499999996</v>
      </c>
      <c r="G88" s="140">
        <v>9818.8098749999972</v>
      </c>
      <c r="H88" s="140">
        <v>4418.4644437499983</v>
      </c>
      <c r="I88" s="106"/>
      <c r="J88" s="106"/>
    </row>
    <row r="89" spans="1:13" x14ac:dyDescent="0.25">
      <c r="A89" s="49" t="s">
        <v>53</v>
      </c>
      <c r="B89" s="106"/>
      <c r="C89" s="49"/>
      <c r="D89" s="139">
        <v>0</v>
      </c>
      <c r="E89" s="139">
        <v>0</v>
      </c>
      <c r="F89" s="139">
        <v>0</v>
      </c>
      <c r="G89" s="139">
        <v>0</v>
      </c>
      <c r="H89" s="139">
        <v>0</v>
      </c>
      <c r="I89" s="106"/>
      <c r="J89" s="106"/>
      <c r="L89" s="59"/>
      <c r="M89" s="106"/>
    </row>
    <row r="90" spans="1:13" x14ac:dyDescent="0.25">
      <c r="A90" s="49" t="s">
        <v>54</v>
      </c>
      <c r="B90" s="106"/>
      <c r="C90" s="49"/>
      <c r="D90" s="140">
        <v>107751</v>
      </c>
      <c r="E90" s="140">
        <v>48487.95</v>
      </c>
      <c r="F90" s="140">
        <v>21819.577499999996</v>
      </c>
      <c r="G90" s="140">
        <v>9818.8098749999972</v>
      </c>
      <c r="H90" s="140">
        <v>4418.4644437499983</v>
      </c>
      <c r="I90" s="106"/>
      <c r="J90" s="106"/>
      <c r="L90" s="106"/>
    </row>
    <row r="91" spans="1:13" x14ac:dyDescent="0.25">
      <c r="A91" s="49" t="s">
        <v>55</v>
      </c>
      <c r="B91" s="106"/>
      <c r="C91" s="49"/>
      <c r="D91" s="139">
        <v>0</v>
      </c>
      <c r="E91" s="139">
        <v>0</v>
      </c>
      <c r="F91" s="139">
        <v>0</v>
      </c>
      <c r="G91" s="139">
        <v>0</v>
      </c>
      <c r="H91" s="139">
        <v>0</v>
      </c>
      <c r="I91" s="106"/>
      <c r="J91" s="106"/>
    </row>
    <row r="92" spans="1:13" x14ac:dyDescent="0.25">
      <c r="A92" s="49" t="s">
        <v>56</v>
      </c>
      <c r="B92" s="106"/>
      <c r="C92" s="49"/>
      <c r="D92" s="140">
        <v>107751</v>
      </c>
      <c r="E92" s="140">
        <v>48487.95</v>
      </c>
      <c r="F92" s="140">
        <v>21819.577499999996</v>
      </c>
      <c r="G92" s="140">
        <v>9818.8098749999972</v>
      </c>
      <c r="H92" s="140">
        <v>4418.4644437499983</v>
      </c>
      <c r="I92" s="106"/>
    </row>
    <row r="93" spans="1:13" x14ac:dyDescent="0.25">
      <c r="A93" s="49" t="s">
        <v>57</v>
      </c>
      <c r="B93" s="106"/>
      <c r="C93" s="157">
        <v>50</v>
      </c>
      <c r="D93" s="157">
        <v>50</v>
      </c>
      <c r="E93" s="157">
        <v>50</v>
      </c>
      <c r="F93" s="157">
        <v>50</v>
      </c>
      <c r="G93" s="157">
        <v>50</v>
      </c>
      <c r="H93" s="157">
        <v>50</v>
      </c>
      <c r="I93" s="106"/>
    </row>
    <row r="94" spans="1:13" x14ac:dyDescent="0.25">
      <c r="A94" s="49" t="s">
        <v>58</v>
      </c>
      <c r="B94" s="106"/>
      <c r="C94" s="158">
        <v>0.55000000000000004</v>
      </c>
      <c r="D94" s="158">
        <v>0.55000000000000004</v>
      </c>
      <c r="E94" s="158">
        <v>0.55000000000000004</v>
      </c>
      <c r="F94" s="158">
        <v>0.55000000000000004</v>
      </c>
      <c r="G94" s="158">
        <v>0.55000000000000004</v>
      </c>
      <c r="H94" s="158">
        <v>0.55000000000000004</v>
      </c>
      <c r="I94" s="106"/>
      <c r="J94" s="106"/>
    </row>
    <row r="95" spans="1:13" x14ac:dyDescent="0.25">
      <c r="A95" s="49" t="s">
        <v>59</v>
      </c>
      <c r="B95" s="106"/>
      <c r="C95" s="49"/>
      <c r="D95" s="140">
        <v>59263.05</v>
      </c>
      <c r="E95" s="140">
        <v>26668.372500000001</v>
      </c>
      <c r="F95" s="140">
        <v>12000.767624999999</v>
      </c>
      <c r="G95" s="140">
        <v>5400.3454312499989</v>
      </c>
      <c r="H95" s="140">
        <v>2430.1554440624991</v>
      </c>
      <c r="I95" s="106"/>
      <c r="J95" s="106"/>
    </row>
    <row r="96" spans="1:13" ht="15.75" thickBot="1" x14ac:dyDescent="0.3">
      <c r="A96" s="54" t="s">
        <v>60</v>
      </c>
      <c r="B96" s="106"/>
      <c r="C96" s="49"/>
      <c r="D96" s="156">
        <v>48487.95</v>
      </c>
      <c r="E96" s="156">
        <v>21819.577499999996</v>
      </c>
      <c r="F96" s="156">
        <v>9818.8098749999972</v>
      </c>
      <c r="G96" s="156">
        <v>4418.4644437499983</v>
      </c>
      <c r="H96" s="156">
        <v>1988.3089996874992</v>
      </c>
      <c r="I96" s="106"/>
      <c r="J96" s="106"/>
    </row>
    <row r="97" spans="1:18" ht="15.75" thickBot="1" x14ac:dyDescent="0.3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</row>
    <row r="98" spans="1:18" ht="16.5" thickBot="1" x14ac:dyDescent="0.3">
      <c r="A98" s="49"/>
      <c r="B98" s="49"/>
      <c r="C98" s="147"/>
      <c r="D98" s="148">
        <v>2014</v>
      </c>
      <c r="E98" s="149">
        <v>2015</v>
      </c>
      <c r="F98" s="149">
        <v>2016</v>
      </c>
      <c r="G98" s="149">
        <v>2017</v>
      </c>
      <c r="H98" s="150">
        <v>2018</v>
      </c>
      <c r="I98" s="106"/>
      <c r="J98" s="52"/>
    </row>
    <row r="99" spans="1:18" x14ac:dyDescent="0.25">
      <c r="A99" s="53" t="s">
        <v>39</v>
      </c>
      <c r="B99" s="54"/>
      <c r="C99" s="151"/>
      <c r="D99" s="151"/>
      <c r="E99" s="151"/>
      <c r="F99" s="106"/>
      <c r="G99" s="151"/>
      <c r="H99" s="106"/>
      <c r="I99" s="106"/>
      <c r="J99" s="55"/>
      <c r="K99" s="56"/>
      <c r="L99" s="106"/>
      <c r="M99" s="106"/>
    </row>
    <row r="100" spans="1:18" x14ac:dyDescent="0.25">
      <c r="A100" s="49"/>
      <c r="B100" s="152" t="s">
        <v>40</v>
      </c>
      <c r="C100" s="153">
        <v>15</v>
      </c>
      <c r="D100" s="139"/>
      <c r="E100" s="139"/>
      <c r="F100" s="106"/>
      <c r="G100" s="139"/>
      <c r="H100" s="106"/>
      <c r="I100" s="106"/>
      <c r="J100" s="106"/>
      <c r="K100" s="106"/>
      <c r="L100" s="106"/>
      <c r="M100" s="106"/>
    </row>
    <row r="101" spans="1:18" x14ac:dyDescent="0.25">
      <c r="A101" s="49" t="s">
        <v>41</v>
      </c>
      <c r="B101" s="49"/>
      <c r="C101" s="138"/>
      <c r="D101" s="140">
        <v>10234</v>
      </c>
      <c r="E101" s="140">
        <v>10234</v>
      </c>
      <c r="F101" s="140">
        <v>10234</v>
      </c>
      <c r="G101" s="140">
        <v>10234</v>
      </c>
      <c r="H101" s="140">
        <v>10234</v>
      </c>
      <c r="I101" s="106"/>
      <c r="J101" s="106"/>
      <c r="K101" s="106"/>
      <c r="L101" s="106"/>
      <c r="M101" s="106"/>
    </row>
    <row r="102" spans="1:18" x14ac:dyDescent="0.25">
      <c r="A102" s="49" t="s">
        <v>42</v>
      </c>
      <c r="B102" s="49"/>
      <c r="C102" s="154"/>
      <c r="D102" s="151">
        <v>0</v>
      </c>
      <c r="E102" s="151">
        <v>0</v>
      </c>
      <c r="F102" s="151">
        <v>0</v>
      </c>
      <c r="G102" s="151">
        <v>0</v>
      </c>
      <c r="H102" s="151">
        <v>0</v>
      </c>
      <c r="I102" s="106"/>
      <c r="J102" s="106"/>
      <c r="K102" s="106"/>
      <c r="L102" s="106"/>
      <c r="M102" s="59"/>
    </row>
    <row r="103" spans="1:18" x14ac:dyDescent="0.25">
      <c r="A103" s="49" t="s">
        <v>43</v>
      </c>
      <c r="B103" s="49"/>
      <c r="C103" s="138"/>
      <c r="D103" s="140">
        <v>10234</v>
      </c>
      <c r="E103" s="140">
        <v>10234</v>
      </c>
      <c r="F103" s="140">
        <v>10234</v>
      </c>
      <c r="G103" s="140">
        <v>10234</v>
      </c>
      <c r="H103" s="140">
        <v>10234</v>
      </c>
      <c r="I103" s="106"/>
    </row>
    <row r="104" spans="1:18" x14ac:dyDescent="0.25">
      <c r="A104" s="49"/>
      <c r="B104" s="49"/>
      <c r="C104" s="138"/>
      <c r="D104" s="138"/>
      <c r="E104" s="139"/>
      <c r="F104" s="106"/>
      <c r="G104" s="139"/>
      <c r="H104" s="106"/>
      <c r="I104" s="106"/>
      <c r="J104" s="106"/>
    </row>
    <row r="105" spans="1:18" x14ac:dyDescent="0.25">
      <c r="A105" s="49" t="s">
        <v>44</v>
      </c>
      <c r="B105" s="49"/>
      <c r="C105" s="138"/>
      <c r="D105" s="140"/>
      <c r="E105" s="140">
        <v>284.27777777777777</v>
      </c>
      <c r="F105" s="140">
        <v>568.55555555555554</v>
      </c>
      <c r="G105" s="140">
        <v>852.83333333333326</v>
      </c>
      <c r="H105" s="140">
        <v>1137.1111111111111</v>
      </c>
      <c r="I105" s="106"/>
      <c r="J105" s="106"/>
    </row>
    <row r="106" spans="1:18" x14ac:dyDescent="0.25">
      <c r="A106" s="49" t="s">
        <v>45</v>
      </c>
      <c r="B106" s="49"/>
      <c r="C106" s="138"/>
      <c r="D106" s="138">
        <v>284.27777777777777</v>
      </c>
      <c r="E106" s="138">
        <v>284.27777777777777</v>
      </c>
      <c r="F106" s="138">
        <v>284.27777777777777</v>
      </c>
      <c r="G106" s="138">
        <v>284.27777777777777</v>
      </c>
      <c r="H106" s="138">
        <v>284.27777777777777</v>
      </c>
      <c r="I106" s="106"/>
      <c r="J106" s="106"/>
    </row>
    <row r="107" spans="1:18" x14ac:dyDescent="0.25">
      <c r="A107" s="49" t="s">
        <v>46</v>
      </c>
      <c r="B107" s="106"/>
      <c r="C107" s="106"/>
      <c r="D107" s="139">
        <v>0</v>
      </c>
      <c r="E107" s="139">
        <v>0</v>
      </c>
      <c r="F107" s="139">
        <v>0</v>
      </c>
      <c r="G107" s="139">
        <v>0</v>
      </c>
      <c r="H107" s="139">
        <v>0</v>
      </c>
      <c r="I107" s="106"/>
      <c r="J107" s="106"/>
    </row>
    <row r="108" spans="1:18" x14ac:dyDescent="0.25">
      <c r="A108" s="49" t="s">
        <v>47</v>
      </c>
      <c r="B108" s="49"/>
      <c r="C108" s="138"/>
      <c r="D108" s="140">
        <v>284.27777777777777</v>
      </c>
      <c r="E108" s="140">
        <v>568.55555555555554</v>
      </c>
      <c r="F108" s="140">
        <v>852.83333333333326</v>
      </c>
      <c r="G108" s="140">
        <v>1137.1111111111111</v>
      </c>
      <c r="H108" s="140">
        <v>1421.3888888888889</v>
      </c>
      <c r="I108" s="106"/>
      <c r="J108" s="106"/>
    </row>
    <row r="109" spans="1:18" x14ac:dyDescent="0.25">
      <c r="A109" s="49"/>
      <c r="B109" s="49"/>
      <c r="C109" s="155"/>
      <c r="D109" s="121"/>
      <c r="E109" s="139"/>
      <c r="F109" s="139"/>
      <c r="G109" s="139"/>
      <c r="H109" s="139"/>
      <c r="I109" s="106"/>
      <c r="J109" s="106"/>
      <c r="L109" s="59"/>
      <c r="M109" s="106"/>
    </row>
    <row r="110" spans="1:18" x14ac:dyDescent="0.25">
      <c r="A110" s="49" t="s">
        <v>48</v>
      </c>
      <c r="B110" s="49"/>
      <c r="C110" s="138"/>
      <c r="D110" s="139">
        <v>10234</v>
      </c>
      <c r="E110" s="139">
        <v>9949.7222222222226</v>
      </c>
      <c r="F110" s="139">
        <v>9665.4444444444453</v>
      </c>
      <c r="G110" s="139">
        <v>9381.1666666666661</v>
      </c>
      <c r="H110" s="139">
        <v>9096.8888888888887</v>
      </c>
      <c r="I110" s="106"/>
      <c r="J110" s="106"/>
      <c r="L110" s="106"/>
    </row>
    <row r="111" spans="1:18" x14ac:dyDescent="0.25">
      <c r="A111" s="49" t="s">
        <v>49</v>
      </c>
      <c r="B111" s="49"/>
      <c r="C111" s="138"/>
      <c r="D111" s="140">
        <v>9949.7222222222226</v>
      </c>
      <c r="E111" s="140">
        <v>9665.4444444444453</v>
      </c>
      <c r="F111" s="140">
        <v>9381.1666666666661</v>
      </c>
      <c r="G111" s="140">
        <v>9096.8888888888887</v>
      </c>
      <c r="H111" s="140">
        <v>8812.6111111111113</v>
      </c>
      <c r="I111" s="106"/>
      <c r="J111" s="106"/>
    </row>
    <row r="112" spans="1:18" ht="15.75" thickBot="1" x14ac:dyDescent="0.3">
      <c r="A112" s="54" t="s">
        <v>50</v>
      </c>
      <c r="B112" s="49"/>
      <c r="C112" s="138"/>
      <c r="D112" s="156">
        <v>10091.861111111111</v>
      </c>
      <c r="E112" s="156">
        <v>9807.5833333333339</v>
      </c>
      <c r="F112" s="156">
        <v>9523.3055555555547</v>
      </c>
      <c r="G112" s="156">
        <v>9239.0277777777774</v>
      </c>
      <c r="H112" s="156">
        <v>8954.75</v>
      </c>
      <c r="I112" s="106"/>
      <c r="J112" s="106"/>
    </row>
    <row r="113" spans="1:18" x14ac:dyDescent="0.25">
      <c r="A113" s="49"/>
      <c r="B113" s="49"/>
      <c r="C113" s="139"/>
      <c r="D113" s="139"/>
      <c r="E113" s="139"/>
      <c r="F113" s="106"/>
      <c r="G113" s="139"/>
      <c r="H113" s="106"/>
      <c r="I113" s="106"/>
      <c r="J113" s="106"/>
    </row>
    <row r="114" spans="1:18" ht="15.75" thickBot="1" x14ac:dyDescent="0.3">
      <c r="A114" s="53" t="s">
        <v>51</v>
      </c>
      <c r="B114" s="54"/>
      <c r="C114" s="139"/>
      <c r="D114" s="139"/>
      <c r="E114" s="139"/>
      <c r="F114" s="106"/>
      <c r="G114" s="139"/>
      <c r="H114" s="106"/>
      <c r="I114" s="106"/>
      <c r="J114" s="106"/>
    </row>
    <row r="115" spans="1:18" ht="15.75" thickBot="1" x14ac:dyDescent="0.3">
      <c r="A115" s="54"/>
      <c r="B115" s="106"/>
      <c r="C115" s="54"/>
      <c r="D115" s="148">
        <v>2014</v>
      </c>
      <c r="E115" s="149">
        <v>2015</v>
      </c>
      <c r="F115" s="149">
        <v>2016</v>
      </c>
      <c r="G115" s="149">
        <v>2017</v>
      </c>
      <c r="H115" s="150">
        <v>2018</v>
      </c>
      <c r="I115" s="106"/>
      <c r="J115" s="106"/>
    </row>
    <row r="116" spans="1:18" x14ac:dyDescent="0.25">
      <c r="A116" s="49"/>
      <c r="B116" s="106"/>
      <c r="C116" s="49"/>
      <c r="D116" s="139"/>
      <c r="E116" s="139"/>
      <c r="F116" s="139"/>
      <c r="G116" s="139"/>
      <c r="H116" s="139"/>
      <c r="I116" s="106"/>
      <c r="J116" s="106"/>
    </row>
    <row r="117" spans="1:18" x14ac:dyDescent="0.25">
      <c r="A117" s="49" t="s">
        <v>52</v>
      </c>
      <c r="B117" s="106"/>
      <c r="C117" s="49"/>
      <c r="D117" s="140">
        <v>10234</v>
      </c>
      <c r="E117" s="140">
        <v>8187.2</v>
      </c>
      <c r="F117" s="140">
        <v>6549.76</v>
      </c>
      <c r="G117" s="140">
        <v>5239.808</v>
      </c>
      <c r="H117" s="140">
        <v>4191.8464000000004</v>
      </c>
      <c r="I117" s="106"/>
      <c r="J117" s="106"/>
    </row>
    <row r="118" spans="1:18" x14ac:dyDescent="0.25">
      <c r="A118" s="49" t="s">
        <v>53</v>
      </c>
      <c r="B118" s="106"/>
      <c r="C118" s="49"/>
      <c r="D118" s="139">
        <v>0</v>
      </c>
      <c r="E118" s="139">
        <v>0</v>
      </c>
      <c r="F118" s="139">
        <v>0</v>
      </c>
      <c r="G118" s="139">
        <v>0</v>
      </c>
      <c r="H118" s="139">
        <v>0</v>
      </c>
      <c r="I118" s="106"/>
      <c r="J118" s="106"/>
      <c r="L118" s="59"/>
      <c r="M118" s="106"/>
    </row>
    <row r="119" spans="1:18" x14ac:dyDescent="0.25">
      <c r="A119" s="49" t="s">
        <v>54</v>
      </c>
      <c r="B119" s="106"/>
      <c r="C119" s="49"/>
      <c r="D119" s="140">
        <v>10234</v>
      </c>
      <c r="E119" s="140">
        <v>8187.2</v>
      </c>
      <c r="F119" s="140">
        <v>6549.76</v>
      </c>
      <c r="G119" s="140">
        <v>5239.808</v>
      </c>
      <c r="H119" s="140">
        <v>4191.8464000000004</v>
      </c>
      <c r="I119" s="106"/>
      <c r="J119" s="106"/>
      <c r="L119" s="106"/>
    </row>
    <row r="120" spans="1:18" x14ac:dyDescent="0.25">
      <c r="A120" s="49" t="s">
        <v>55</v>
      </c>
      <c r="B120" s="106"/>
      <c r="C120" s="49"/>
      <c r="D120" s="139">
        <v>0</v>
      </c>
      <c r="E120" s="139">
        <v>0</v>
      </c>
      <c r="F120" s="139">
        <v>0</v>
      </c>
      <c r="G120" s="139">
        <v>0</v>
      </c>
      <c r="H120" s="139">
        <v>0</v>
      </c>
      <c r="I120" s="106"/>
      <c r="J120" s="106"/>
    </row>
    <row r="121" spans="1:18" x14ac:dyDescent="0.25">
      <c r="A121" s="49" t="s">
        <v>56</v>
      </c>
      <c r="B121" s="106"/>
      <c r="C121" s="49"/>
      <c r="D121" s="140">
        <v>10234</v>
      </c>
      <c r="E121" s="140">
        <v>8187.2</v>
      </c>
      <c r="F121" s="140">
        <v>6549.76</v>
      </c>
      <c r="G121" s="140">
        <v>5239.808</v>
      </c>
      <c r="H121" s="140">
        <v>4191.8464000000004</v>
      </c>
      <c r="I121" s="106"/>
    </row>
    <row r="122" spans="1:18" x14ac:dyDescent="0.25">
      <c r="A122" s="49" t="s">
        <v>57</v>
      </c>
      <c r="B122" s="106"/>
      <c r="C122" s="157">
        <v>8</v>
      </c>
      <c r="D122" s="157">
        <v>8</v>
      </c>
      <c r="E122" s="157">
        <v>8</v>
      </c>
      <c r="F122" s="157">
        <v>8</v>
      </c>
      <c r="G122" s="157">
        <v>8</v>
      </c>
      <c r="H122" s="157">
        <v>8</v>
      </c>
      <c r="I122" s="106"/>
    </row>
    <row r="123" spans="1:18" x14ac:dyDescent="0.25">
      <c r="A123" s="49" t="s">
        <v>58</v>
      </c>
      <c r="B123" s="106"/>
      <c r="C123" s="158">
        <v>0.2</v>
      </c>
      <c r="D123" s="158">
        <v>0.2</v>
      </c>
      <c r="E123" s="158">
        <v>0.2</v>
      </c>
      <c r="F123" s="158">
        <v>0.2</v>
      </c>
      <c r="G123" s="158">
        <v>0.2</v>
      </c>
      <c r="H123" s="158">
        <v>0.2</v>
      </c>
      <c r="I123" s="106"/>
      <c r="J123" s="106"/>
    </row>
    <row r="124" spans="1:18" x14ac:dyDescent="0.25">
      <c r="A124" s="49" t="s">
        <v>59</v>
      </c>
      <c r="B124" s="106"/>
      <c r="C124" s="49"/>
      <c r="D124" s="140">
        <v>2046.8000000000002</v>
      </c>
      <c r="E124" s="140">
        <v>1637.44</v>
      </c>
      <c r="F124" s="140">
        <v>1309.9520000000002</v>
      </c>
      <c r="G124" s="140">
        <v>1047.9616000000001</v>
      </c>
      <c r="H124" s="140">
        <v>838.36928000000012</v>
      </c>
      <c r="I124" s="106"/>
      <c r="J124" s="106"/>
    </row>
    <row r="125" spans="1:18" ht="15.75" thickBot="1" x14ac:dyDescent="0.3">
      <c r="A125" s="54" t="s">
        <v>60</v>
      </c>
      <c r="B125" s="106"/>
      <c r="C125" s="49"/>
      <c r="D125" s="156">
        <v>8187.2</v>
      </c>
      <c r="E125" s="156">
        <v>6549.76</v>
      </c>
      <c r="F125" s="156">
        <v>5239.808</v>
      </c>
      <c r="G125" s="156">
        <v>4191.8464000000004</v>
      </c>
      <c r="H125" s="156">
        <v>3353.4771200000005</v>
      </c>
      <c r="I125" s="106"/>
      <c r="J125" s="106"/>
    </row>
    <row r="126" spans="1:18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</row>
    <row r="127" spans="1:18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</row>
  </sheetData>
  <mergeCells count="19">
    <mergeCell ref="A9:G9"/>
    <mergeCell ref="E53:F53"/>
    <mergeCell ref="H53:I53"/>
    <mergeCell ref="K53:L53"/>
    <mergeCell ref="N53:O53"/>
    <mergeCell ref="Q53:R53"/>
    <mergeCell ref="J18:L18"/>
    <mergeCell ref="M18:O18"/>
    <mergeCell ref="P18:R18"/>
    <mergeCell ref="A48:L48"/>
    <mergeCell ref="A50:L50"/>
    <mergeCell ref="A51:B51"/>
    <mergeCell ref="A11:G11"/>
    <mergeCell ref="A12:G12"/>
    <mergeCell ref="A14:G14"/>
    <mergeCell ref="A15:G15"/>
    <mergeCell ref="A16:G16"/>
    <mergeCell ref="D18:F18"/>
    <mergeCell ref="G18:I18"/>
  </mergeCells>
  <pageMargins left="0.7" right="0.7" top="0.75" bottom="0.75" header="0.3" footer="0.3"/>
  <pageSetup scale="2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Reconciliation</vt:lpstr>
      <vt:lpstr>Adjusted EB-2019-0049 App 2-FB</vt:lpstr>
      <vt:lpstr>EB-2013-0147 App 2-FB</vt:lpstr>
      <vt:lpstr>'Adjusted EB-2019-0049 App 2-FB'!Print_Area</vt:lpstr>
      <vt:lpstr>'EB-2013-0147 App 2-FB'!Print_Area</vt:lpstr>
      <vt:lpstr>Reconciliation!Print_Area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KWHI</dc:creator>
  <cp:lastModifiedBy>KWHI</cp:lastModifiedBy>
  <cp:lastPrinted>2019-12-13T13:50:28Z</cp:lastPrinted>
  <dcterms:created xsi:type="dcterms:W3CDTF">2019-11-25T21:58:14Z</dcterms:created>
  <dcterms:modified xsi:type="dcterms:W3CDTF">2019-12-13T14:01:55Z</dcterms:modified>
</cp:coreProperties>
</file>