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0709milpfv04\208160$\SynchFolder\Desktop\Regulatory Affairs\Submission\HORCI\"/>
    </mc:Choice>
  </mc:AlternateContent>
  <bookViews>
    <workbookView xWindow="1440" yWindow="528" windowWidth="19296" windowHeight="10896" tabRatio="889"/>
  </bookViews>
  <sheets>
    <sheet name="Information Sheet" sheetId="1" r:id="rId1"/>
    <sheet name="Rate Class Selection" sheetId="3" r:id="rId2"/>
    <sheet name="Current Tariff Schedule" sheetId="10" r:id="rId3"/>
    <sheet name="Proposed Rates" sheetId="6" r:id="rId4"/>
    <sheet name="Summary Sheet" sheetId="7" r:id="rId5"/>
    <sheet name="Proposed Tariff Schedule" sheetId="8" r:id="rId6"/>
    <sheet name="Bill Impacts" sheetId="9" r:id="rId7"/>
  </sheets>
  <externalReferences>
    <externalReference r:id="rId8"/>
    <externalReference r:id="rId9"/>
  </externalReferences>
  <definedNames>
    <definedName name="CustomerAdministration">[1]lists!$Z$1:$Z$36</definedName>
    <definedName name="NonPayment">[1]lists!$AA$1:$AA$71</definedName>
    <definedName name="_xlnm.Print_Area" localSheetId="6">'Bill Impacts'!$A$2:$O$29,'Bill Impacts'!$A$31:$O$58,'Bill Impacts'!$A$60:$O$87,'Bill Impacts'!$A$89:$O$116,'Bill Impacts'!$A$118:$O$142,'Bill Impacts'!$A$144:$O$171,'Bill Impacts'!$A$173:$O$198,'Bill Impacts'!$A$200:$O$225,'Bill Impacts'!$A$227:$O$253,'Bill Impacts'!$A$265:$O$290</definedName>
    <definedName name="_xlnm.Print_Area" localSheetId="2">'Current Tariff Schedule'!$A$1:$H$394</definedName>
    <definedName name="_xlnm.Print_Area" localSheetId="0">'Information Sheet'!$A$1:$I$29</definedName>
    <definedName name="_xlnm.Print_Area" localSheetId="3">'Proposed Rates'!$A$1:$L$28</definedName>
    <definedName name="_xlnm.Print_Area" localSheetId="5">'Proposed Tariff Schedule'!$A$1:$H$394</definedName>
    <definedName name="_xlnm.Print_Area" localSheetId="1">'Rate Class Selection'!$A$1:$M$23</definedName>
    <definedName name="_xlnm.Print_Area" localSheetId="4">'Summary Sheet'!$A$1:$G$65</definedName>
    <definedName name="_xlnm.Print_Titles" localSheetId="4">'Summary Sheet'!$1:$7</definedName>
    <definedName name="Units2">[1]lists!$P$2:$P$3</definedName>
  </definedNames>
  <calcPr calcId="162913"/>
</workbook>
</file>

<file path=xl/calcChain.xml><?xml version="1.0" encoding="utf-8"?>
<calcChain xmlns="http://schemas.openxmlformats.org/spreadsheetml/2006/main">
  <c r="L14" i="7" l="1"/>
  <c r="A5" i="8" l="1"/>
  <c r="A332" i="8" s="1"/>
  <c r="A72" i="8" l="1"/>
  <c r="A105" i="8"/>
  <c r="A362" i="8"/>
  <c r="A139" i="8"/>
  <c r="A173" i="8"/>
  <c r="A205" i="8"/>
  <c r="A238" i="8"/>
  <c r="A269" i="8"/>
  <c r="A38" i="8"/>
  <c r="A300" i="8"/>
  <c r="E4" i="7"/>
  <c r="H21" i="6"/>
  <c r="H14" i="6"/>
  <c r="H15" i="6"/>
  <c r="H16" i="6"/>
  <c r="H17" i="6"/>
  <c r="H18" i="6"/>
  <c r="H19" i="6"/>
  <c r="H20" i="6"/>
  <c r="H13" i="6"/>
  <c r="C63" i="7" l="1"/>
  <c r="B21" i="6"/>
  <c r="H328" i="10"/>
  <c r="E281" i="9" s="1"/>
  <c r="B16" i="6"/>
  <c r="H169" i="10"/>
  <c r="D16" i="6" s="1"/>
  <c r="B20" i="6"/>
  <c r="B19" i="6"/>
  <c r="B18" i="6"/>
  <c r="B17" i="6"/>
  <c r="B22" i="6"/>
  <c r="H297" i="10"/>
  <c r="E243" i="9" s="1"/>
  <c r="H266" i="10"/>
  <c r="E216" i="9" s="1"/>
  <c r="H234" i="10"/>
  <c r="E189" i="9" s="1"/>
  <c r="H233" i="10"/>
  <c r="E188" i="9" s="1"/>
  <c r="H202" i="10"/>
  <c r="C44" i="7" s="1"/>
  <c r="H201" i="10"/>
  <c r="C42" i="7" s="1"/>
  <c r="H135" i="10"/>
  <c r="E107" i="9" s="1"/>
  <c r="H134" i="10"/>
  <c r="E106" i="9" s="1"/>
  <c r="H133" i="10"/>
  <c r="E105" i="9" s="1"/>
  <c r="H132" i="10"/>
  <c r="B15" i="6" s="1"/>
  <c r="H102" i="10"/>
  <c r="E78" i="9" s="1"/>
  <c r="H101" i="10"/>
  <c r="E77" i="9" s="1"/>
  <c r="H100" i="10"/>
  <c r="E76" i="9" s="1"/>
  <c r="H99" i="10"/>
  <c r="E75" i="9" s="1"/>
  <c r="H68" i="10"/>
  <c r="E49" i="9" s="1"/>
  <c r="H67" i="10"/>
  <c r="E48" i="9" s="1"/>
  <c r="H66" i="10"/>
  <c r="E47" i="9" s="1"/>
  <c r="H65" i="10"/>
  <c r="E46" i="9" s="1"/>
  <c r="H35" i="10"/>
  <c r="E20" i="9" s="1"/>
  <c r="H34" i="10"/>
  <c r="C12" i="7" s="1"/>
  <c r="H33" i="10"/>
  <c r="C11" i="7" s="1"/>
  <c r="H32" i="10"/>
  <c r="C10" i="7" s="1"/>
  <c r="L12" i="10"/>
  <c r="F12" i="6" l="1"/>
  <c r="E15" i="6"/>
  <c r="D21" i="6"/>
  <c r="D17" i="6"/>
  <c r="E17" i="6"/>
  <c r="D18" i="6"/>
  <c r="C16" i="7"/>
  <c r="E18" i="6"/>
  <c r="C32" i="7"/>
  <c r="C50" i="7"/>
  <c r="D12" i="6"/>
  <c r="E160" i="9"/>
  <c r="B12" i="6"/>
  <c r="E18" i="9"/>
  <c r="E12" i="6"/>
  <c r="D15" i="6"/>
  <c r="C13" i="7"/>
  <c r="C28" i="7"/>
  <c r="C48" i="7"/>
  <c r="E17" i="9"/>
  <c r="E133" i="9"/>
  <c r="D13" i="6"/>
  <c r="F15" i="6"/>
  <c r="C17" i="7"/>
  <c r="C33" i="7"/>
  <c r="C54" i="7"/>
  <c r="E19" i="9"/>
  <c r="E161" i="9"/>
  <c r="C18" i="7"/>
  <c r="C34" i="7"/>
  <c r="C57" i="7"/>
  <c r="C19" i="7"/>
  <c r="C35" i="7"/>
  <c r="C60" i="7"/>
  <c r="E104" i="9"/>
  <c r="B14" i="6"/>
  <c r="D14" i="6"/>
  <c r="D19" i="6"/>
  <c r="C22" i="7"/>
  <c r="C38" i="7"/>
  <c r="E13" i="6"/>
  <c r="B13" i="6"/>
  <c r="F13" i="6"/>
  <c r="E14" i="6"/>
  <c r="D20" i="6"/>
  <c r="C24" i="7"/>
  <c r="F14" i="6"/>
  <c r="C26" i="7"/>
  <c r="J281" i="9"/>
  <c r="F281" i="9"/>
  <c r="G281" i="9" s="1"/>
  <c r="G280" i="9"/>
  <c r="G283" i="9" l="1"/>
  <c r="G285" i="9" s="1"/>
  <c r="K50" i="9"/>
  <c r="G50" i="9"/>
  <c r="L12" i="8"/>
  <c r="L12" i="9"/>
  <c r="J189" i="9"/>
  <c r="J188" i="9"/>
  <c r="J161" i="9"/>
  <c r="J160" i="9"/>
  <c r="F189" i="9"/>
  <c r="G189" i="9" s="1"/>
  <c r="F188" i="9"/>
  <c r="F161" i="9"/>
  <c r="F160" i="9"/>
  <c r="J107" i="9"/>
  <c r="J105" i="9"/>
  <c r="J106" i="9" s="1"/>
  <c r="F107" i="9"/>
  <c r="F105" i="9"/>
  <c r="F106" i="9" s="1"/>
  <c r="G106" i="9" s="1"/>
  <c r="J78" i="9"/>
  <c r="F78" i="9"/>
  <c r="J76" i="9"/>
  <c r="J77" i="9" s="1"/>
  <c r="F76" i="9"/>
  <c r="F77" i="9" s="1"/>
  <c r="J49" i="9"/>
  <c r="J47" i="9"/>
  <c r="J48" i="9" s="1"/>
  <c r="F49" i="9"/>
  <c r="F47" i="9"/>
  <c r="F48" i="9" s="1"/>
  <c r="G48" i="9"/>
  <c r="J18" i="9"/>
  <c r="J19" i="9" s="1"/>
  <c r="J20" i="9"/>
  <c r="F20" i="9"/>
  <c r="F18" i="9"/>
  <c r="F19" i="9" s="1"/>
  <c r="I12" i="6"/>
  <c r="G10" i="7" s="1"/>
  <c r="H32" i="8" s="1"/>
  <c r="I17" i="9" s="1"/>
  <c r="K17" i="9" s="1"/>
  <c r="J12" i="6"/>
  <c r="G11" i="7" s="1"/>
  <c r="H33" i="8" s="1"/>
  <c r="I18" i="9" s="1"/>
  <c r="K12" i="6"/>
  <c r="G12" i="7" s="1"/>
  <c r="H34" i="8" s="1"/>
  <c r="I19" i="9" s="1"/>
  <c r="I13" i="6"/>
  <c r="G16" i="7" s="1"/>
  <c r="H65" i="8" s="1"/>
  <c r="I46" i="9" s="1"/>
  <c r="K46" i="9" s="1"/>
  <c r="J13" i="6"/>
  <c r="G17" i="7" s="1"/>
  <c r="H66" i="8" s="1"/>
  <c r="I47" i="9" s="1"/>
  <c r="K47" i="9" s="1"/>
  <c r="K13" i="6"/>
  <c r="G18" i="7" s="1"/>
  <c r="H67" i="8" s="1"/>
  <c r="I14" i="6"/>
  <c r="G22" i="7" s="1"/>
  <c r="H99" i="8" s="1"/>
  <c r="I75" i="9" s="1"/>
  <c r="K75" i="9" s="1"/>
  <c r="J14" i="6"/>
  <c r="G24" i="7" s="1"/>
  <c r="H100" i="8" s="1"/>
  <c r="I76" i="9" s="1"/>
  <c r="K14" i="6"/>
  <c r="G26" i="7" s="1"/>
  <c r="H101" i="8" s="1"/>
  <c r="I77" i="9" s="1"/>
  <c r="I15" i="6"/>
  <c r="G32" i="7" s="1"/>
  <c r="H132" i="8" s="1"/>
  <c r="I104" i="9" s="1"/>
  <c r="K104" i="9" s="1"/>
  <c r="J15" i="6"/>
  <c r="G33" i="7" s="1"/>
  <c r="H133" i="8" s="1"/>
  <c r="I105" i="9" s="1"/>
  <c r="K15" i="6"/>
  <c r="G34" i="7" s="1"/>
  <c r="H134" i="8" s="1"/>
  <c r="I106" i="9" s="1"/>
  <c r="I16" i="6"/>
  <c r="J16" i="6"/>
  <c r="G38" i="7" s="1"/>
  <c r="H168" i="8" s="1"/>
  <c r="I133" i="9" s="1"/>
  <c r="I17" i="6"/>
  <c r="J17" i="6"/>
  <c r="G42" i="7" s="1"/>
  <c r="K17" i="6"/>
  <c r="G44" i="7" s="1"/>
  <c r="I18" i="6"/>
  <c r="J18" i="6"/>
  <c r="G48" i="7" s="1"/>
  <c r="H233" i="8" s="1"/>
  <c r="I188" i="9" s="1"/>
  <c r="K18" i="6"/>
  <c r="G50" i="7" s="1"/>
  <c r="H234" i="8" s="1"/>
  <c r="I189" i="9" s="1"/>
  <c r="J19" i="6"/>
  <c r="G54" i="7" s="1"/>
  <c r="H266" i="8" s="1"/>
  <c r="I216" i="9" s="1"/>
  <c r="I20" i="6"/>
  <c r="J20" i="6"/>
  <c r="G57" i="7" s="1"/>
  <c r="H297" i="8" s="1"/>
  <c r="I243" i="9" s="1"/>
  <c r="B6" i="6"/>
  <c r="G161" i="9"/>
  <c r="G46" i="9"/>
  <c r="G17" i="9"/>
  <c r="J21" i="6"/>
  <c r="G60" i="7" s="1"/>
  <c r="H327" i="8" s="1"/>
  <c r="I281" i="9" s="1"/>
  <c r="K281" i="9" s="1"/>
  <c r="J243" i="9"/>
  <c r="F243" i="9"/>
  <c r="G242" i="9"/>
  <c r="J216" i="9"/>
  <c r="F216" i="9"/>
  <c r="G215" i="9"/>
  <c r="G187" i="9"/>
  <c r="G159" i="9"/>
  <c r="J133" i="9"/>
  <c r="F133" i="9"/>
  <c r="G104" i="9"/>
  <c r="G75" i="9"/>
  <c r="I22" i="6"/>
  <c r="G63" i="7" s="1"/>
  <c r="I19" i="6"/>
  <c r="L15" i="6"/>
  <c r="G35" i="7" s="1"/>
  <c r="H135" i="8" s="1"/>
  <c r="I107" i="9" s="1"/>
  <c r="L14" i="6"/>
  <c r="G28" i="7" s="1"/>
  <c r="H102" i="8" s="1"/>
  <c r="I78" i="9" s="1"/>
  <c r="K78" i="9" s="1"/>
  <c r="L13" i="6"/>
  <c r="G19" i="7" s="1"/>
  <c r="H68" i="8" s="1"/>
  <c r="L12" i="6"/>
  <c r="G13" i="7" s="1"/>
  <c r="H35" i="8" s="1"/>
  <c r="I49" i="9" s="1"/>
  <c r="K49" i="9" s="1"/>
  <c r="M50" i="9" l="1"/>
  <c r="K107" i="9"/>
  <c r="K105" i="9"/>
  <c r="K189" i="9"/>
  <c r="M189" i="9" s="1"/>
  <c r="N189" i="9" s="1"/>
  <c r="K106" i="9"/>
  <c r="G76" i="9"/>
  <c r="K18" i="9"/>
  <c r="G160" i="9"/>
  <c r="G163" i="9" s="1"/>
  <c r="G165" i="9" s="1"/>
  <c r="G166" i="9" s="1"/>
  <c r="K76" i="9"/>
  <c r="G47" i="9"/>
  <c r="M47" i="9" s="1"/>
  <c r="N47" i="9" s="1"/>
  <c r="G18" i="9"/>
  <c r="G19" i="9"/>
  <c r="G77" i="9"/>
  <c r="K19" i="9"/>
  <c r="G20" i="9"/>
  <c r="G78" i="9"/>
  <c r="M78" i="9" s="1"/>
  <c r="G105" i="9"/>
  <c r="K77" i="9"/>
  <c r="G49" i="9"/>
  <c r="M49" i="9" s="1"/>
  <c r="G107" i="9"/>
  <c r="G216" i="9"/>
  <c r="G218" i="9" s="1"/>
  <c r="G220" i="9" s="1"/>
  <c r="G221" i="9" s="1"/>
  <c r="G222" i="9" s="1"/>
  <c r="M46" i="9"/>
  <c r="N46" i="9" s="1"/>
  <c r="G243" i="9"/>
  <c r="G245" i="9" s="1"/>
  <c r="G247" i="9" s="1"/>
  <c r="G248" i="9" s="1"/>
  <c r="G249" i="9" s="1"/>
  <c r="G188" i="9"/>
  <c r="G191" i="9" s="1"/>
  <c r="G193" i="9" s="1"/>
  <c r="G194" i="9" s="1"/>
  <c r="G195" i="9" s="1"/>
  <c r="M75" i="9"/>
  <c r="N75" i="9" s="1"/>
  <c r="G133" i="9"/>
  <c r="G135" i="9" s="1"/>
  <c r="G137" i="9" s="1"/>
  <c r="H202" i="8"/>
  <c r="I161" i="9"/>
  <c r="K161" i="9" s="1"/>
  <c r="M161" i="9" s="1"/>
  <c r="N161" i="9" s="1"/>
  <c r="I160" i="9"/>
  <c r="K160" i="9" s="1"/>
  <c r="H201" i="8"/>
  <c r="M281" i="9"/>
  <c r="N281" i="9" s="1"/>
  <c r="K283" i="9"/>
  <c r="M283" i="9" s="1"/>
  <c r="N283" i="9" s="1"/>
  <c r="M17" i="9"/>
  <c r="M104" i="9"/>
  <c r="N104" i="9" s="1"/>
  <c r="K188" i="9"/>
  <c r="I48" i="9"/>
  <c r="K48" i="9" s="1"/>
  <c r="K243" i="9"/>
  <c r="K133" i="9"/>
  <c r="K135" i="9" s="1"/>
  <c r="K137" i="9" s="1"/>
  <c r="K138" i="9" s="1"/>
  <c r="K216" i="9"/>
  <c r="K218" i="9" s="1"/>
  <c r="I20" i="9"/>
  <c r="K20" i="9" s="1"/>
  <c r="G286" i="9"/>
  <c r="G287" i="9" s="1"/>
  <c r="G288" i="9" s="1"/>
  <c r="G224" i="9" l="1"/>
  <c r="G250" i="9"/>
  <c r="G251" i="9" s="1"/>
  <c r="G223" i="9"/>
  <c r="G196" i="9"/>
  <c r="G197" i="9" s="1"/>
  <c r="K191" i="9"/>
  <c r="K193" i="9" s="1"/>
  <c r="M193" i="9" s="1"/>
  <c r="N193" i="9" s="1"/>
  <c r="K109" i="9"/>
  <c r="K111" i="9" s="1"/>
  <c r="M76" i="9"/>
  <c r="N76" i="9" s="1"/>
  <c r="M160" i="9"/>
  <c r="N160" i="9" s="1"/>
  <c r="M106" i="9"/>
  <c r="M105" i="9"/>
  <c r="N105" i="9" s="1"/>
  <c r="K80" i="9"/>
  <c r="K82" i="9" s="1"/>
  <c r="G109" i="9"/>
  <c r="G111" i="9" s="1"/>
  <c r="G112" i="9" s="1"/>
  <c r="M19" i="9"/>
  <c r="M77" i="9"/>
  <c r="M107" i="9"/>
  <c r="G80" i="9"/>
  <c r="G82" i="9" s="1"/>
  <c r="G83" i="9" s="1"/>
  <c r="G84" i="9" s="1"/>
  <c r="G22" i="9"/>
  <c r="G24" i="9" s="1"/>
  <c r="G25" i="9" s="1"/>
  <c r="G26" i="9" s="1"/>
  <c r="M18" i="9"/>
  <c r="N18" i="9" s="1"/>
  <c r="G51" i="9"/>
  <c r="G53" i="9" s="1"/>
  <c r="G54" i="9" s="1"/>
  <c r="G55" i="9" s="1"/>
  <c r="M20" i="9"/>
  <c r="M243" i="9"/>
  <c r="N243" i="9" s="1"/>
  <c r="G167" i="9"/>
  <c r="K163" i="9"/>
  <c r="M163" i="9" s="1"/>
  <c r="K245" i="9"/>
  <c r="K247" i="9" s="1"/>
  <c r="K248" i="9" s="1"/>
  <c r="M248" i="9" s="1"/>
  <c r="N248" i="9" s="1"/>
  <c r="K285" i="9"/>
  <c r="M285" i="9" s="1"/>
  <c r="N285" i="9" s="1"/>
  <c r="M133" i="9"/>
  <c r="N133" i="9" s="1"/>
  <c r="K22" i="9"/>
  <c r="M135" i="9"/>
  <c r="N135" i="9" s="1"/>
  <c r="M137" i="9"/>
  <c r="N137" i="9" s="1"/>
  <c r="M216" i="9"/>
  <c r="N216" i="9" s="1"/>
  <c r="M188" i="9"/>
  <c r="N188" i="9" s="1"/>
  <c r="M48" i="9"/>
  <c r="K51" i="9"/>
  <c r="N17" i="9"/>
  <c r="K220" i="9"/>
  <c r="M218" i="9"/>
  <c r="N218" i="9" s="1"/>
  <c r="G138" i="9"/>
  <c r="G139" i="9" s="1"/>
  <c r="K139" i="9"/>
  <c r="K194" i="9" l="1"/>
  <c r="M194" i="9" s="1"/>
  <c r="N194" i="9" s="1"/>
  <c r="G168" i="9"/>
  <c r="G169" i="9" s="1"/>
  <c r="K140" i="9"/>
  <c r="K141" i="9"/>
  <c r="M191" i="9"/>
  <c r="N191" i="9" s="1"/>
  <c r="G140" i="9"/>
  <c r="G141" i="9" s="1"/>
  <c r="G56" i="9"/>
  <c r="G57" i="9" s="1"/>
  <c r="G85" i="9"/>
  <c r="G86" i="9" s="1"/>
  <c r="G27" i="9"/>
  <c r="G28" i="9" s="1"/>
  <c r="M109" i="9"/>
  <c r="N109" i="9" s="1"/>
  <c r="G113" i="9"/>
  <c r="M80" i="9"/>
  <c r="N80" i="9" s="1"/>
  <c r="M22" i="9"/>
  <c r="N22" i="9" s="1"/>
  <c r="N10" i="9"/>
  <c r="K165" i="9"/>
  <c r="K166" i="9" s="1"/>
  <c r="M166" i="9" s="1"/>
  <c r="N166" i="9" s="1"/>
  <c r="K249" i="9"/>
  <c r="K286" i="9"/>
  <c r="M286" i="9" s="1"/>
  <c r="N286" i="9" s="1"/>
  <c r="M247" i="9"/>
  <c r="N247" i="9" s="1"/>
  <c r="M245" i="9"/>
  <c r="N245" i="9" s="1"/>
  <c r="K24" i="9"/>
  <c r="M24" i="9" s="1"/>
  <c r="N24" i="9" s="1"/>
  <c r="K112" i="9"/>
  <c r="M112" i="9" s="1"/>
  <c r="N112" i="9" s="1"/>
  <c r="M111" i="9"/>
  <c r="N111" i="9" s="1"/>
  <c r="K83" i="9"/>
  <c r="M83" i="9" s="1"/>
  <c r="N83" i="9" s="1"/>
  <c r="M82" i="9"/>
  <c r="N82" i="9" s="1"/>
  <c r="M51" i="9"/>
  <c r="N51" i="9" s="1"/>
  <c r="K53" i="9"/>
  <c r="M165" i="9"/>
  <c r="N165" i="9" s="1"/>
  <c r="N163" i="9"/>
  <c r="K221" i="9"/>
  <c r="M221" i="9" s="1"/>
  <c r="N221" i="9" s="1"/>
  <c r="M220" i="9"/>
  <c r="N220" i="9" s="1"/>
  <c r="M139" i="9"/>
  <c r="N139" i="9" s="1"/>
  <c r="M138" i="9"/>
  <c r="N138" i="9" s="1"/>
  <c r="M249" i="9" l="1"/>
  <c r="N249" i="9" s="1"/>
  <c r="K250" i="9"/>
  <c r="K195" i="9"/>
  <c r="M140" i="9"/>
  <c r="M141" i="9"/>
  <c r="N141" i="9" s="1"/>
  <c r="G114" i="9"/>
  <c r="G115" i="9" s="1"/>
  <c r="K287" i="9"/>
  <c r="M287" i="9" s="1"/>
  <c r="N287" i="9" s="1"/>
  <c r="K25" i="9"/>
  <c r="M25" i="9" s="1"/>
  <c r="N25" i="9" s="1"/>
  <c r="K54" i="9"/>
  <c r="M54" i="9" s="1"/>
  <c r="N54" i="9" s="1"/>
  <c r="M53" i="9"/>
  <c r="N53" i="9" s="1"/>
  <c r="K167" i="9"/>
  <c r="K84" i="9"/>
  <c r="K113" i="9"/>
  <c r="M195" i="9"/>
  <c r="N195" i="9" s="1"/>
  <c r="K222" i="9"/>
  <c r="M250" i="9" l="1"/>
  <c r="K251" i="9"/>
  <c r="M251" i="9" s="1"/>
  <c r="N251" i="9" s="1"/>
  <c r="K223" i="9"/>
  <c r="M223" i="9" s="1"/>
  <c r="K224" i="9"/>
  <c r="M224" i="9" s="1"/>
  <c r="N224" i="9" s="1"/>
  <c r="K196" i="9"/>
  <c r="M196" i="9" s="1"/>
  <c r="K197" i="9"/>
  <c r="M197" i="9" s="1"/>
  <c r="N197" i="9" s="1"/>
  <c r="K168" i="9"/>
  <c r="M168" i="9" s="1"/>
  <c r="K114" i="9"/>
  <c r="M114" i="9" s="1"/>
  <c r="K115" i="9"/>
  <c r="M115" i="9" s="1"/>
  <c r="N115" i="9" s="1"/>
  <c r="K85" i="9"/>
  <c r="M85" i="9" s="1"/>
  <c r="K288" i="9"/>
  <c r="M288" i="9" s="1"/>
  <c r="N288" i="9" s="1"/>
  <c r="K26" i="9"/>
  <c r="K55" i="9"/>
  <c r="M84" i="9"/>
  <c r="N84" i="9" s="1"/>
  <c r="M167" i="9"/>
  <c r="N167" i="9" s="1"/>
  <c r="M113" i="9"/>
  <c r="N113" i="9" s="1"/>
  <c r="M222" i="9"/>
  <c r="N222" i="9" s="1"/>
  <c r="K169" i="9" l="1"/>
  <c r="M169" i="9" s="1"/>
  <c r="N169" i="9" s="1"/>
  <c r="K86" i="9"/>
  <c r="M86" i="9" s="1"/>
  <c r="N86" i="9" s="1"/>
  <c r="K27" i="9"/>
  <c r="M27" i="9" s="1"/>
  <c r="K56" i="9"/>
  <c r="M56" i="9" s="1"/>
  <c r="M26" i="9"/>
  <c r="N26" i="9" s="1"/>
  <c r="M55" i="9"/>
  <c r="N55" i="9" s="1"/>
  <c r="K28" i="9" l="1"/>
  <c r="M28" i="9" s="1"/>
  <c r="N28" i="9" s="1"/>
  <c r="K57" i="9"/>
  <c r="M57" i="9" s="1"/>
  <c r="N57" i="9" s="1"/>
</calcChain>
</file>

<file path=xl/sharedStrings.xml><?xml version="1.0" encoding="utf-8"?>
<sst xmlns="http://schemas.openxmlformats.org/spreadsheetml/2006/main" count="936" uniqueCount="181">
  <si>
    <t xml:space="preserve">Utility Name   </t>
  </si>
  <si>
    <t>Service Territory</t>
  </si>
  <si>
    <t>Hydro One Remote Communities Inc.</t>
  </si>
  <si>
    <t>Assigned EB Number</t>
  </si>
  <si>
    <t>Name of Contact and Title</t>
  </si>
  <si>
    <t xml:space="preserve">Phone Number   </t>
  </si>
  <si>
    <t xml:space="preserve">Email Address   </t>
  </si>
  <si>
    <t>regulatory@HydroOne.com</t>
  </si>
  <si>
    <t xml:space="preserve">We are applying for rates effective   </t>
  </si>
  <si>
    <t>Rate-Setting Method</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</si>
  <si>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</si>
  <si>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</si>
  <si>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</si>
  <si>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</si>
  <si>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 xml:space="preserve">Hydro One Remote Communities Inc. </t>
  </si>
  <si>
    <t>How many classes are listed on your most recent Board-Approved Tariff of Rates and Charges?</t>
  </si>
  <si>
    <r>
      <t xml:space="preserve">Select Your Rate Classes from the </t>
    </r>
    <r>
      <rPr>
        <b/>
        <sz val="11"/>
        <color theme="3"/>
        <rFont val="Calibri"/>
        <family val="2"/>
        <scheme val="minor"/>
      </rPr>
      <t>Blue Cells</t>
    </r>
    <r>
      <rPr>
        <sz val="11"/>
        <color theme="1"/>
        <rFont val="Calibri"/>
        <family val="2"/>
        <scheme val="minor"/>
      </rPr>
      <t xml:space="preserve"> below.  Please ensure that a rate class is assigned to </t>
    </r>
    <r>
      <rPr>
        <b/>
        <u/>
        <sz val="11"/>
        <color theme="1"/>
        <rFont val="Calibri"/>
        <family val="2"/>
        <scheme val="minor"/>
      </rPr>
      <t>each shaded cell.</t>
    </r>
  </si>
  <si>
    <t>Rate Class Classification</t>
  </si>
  <si>
    <t>YEAR-ROUND RESIDENTIAL - R2</t>
  </si>
  <si>
    <t>SEASONAL RESIDENTIAL - NORMAL DENSITY [R4]</t>
  </si>
  <si>
    <t>GENERAL SERVICE SINGLE PHASE - G1</t>
  </si>
  <si>
    <t>GENERAL SERVICE THREE PHASE - G3</t>
  </si>
  <si>
    <t>STREET LIGHTING</t>
  </si>
  <si>
    <t>STANDARD A RESIDENTIAL ROAD/RAIL</t>
  </si>
  <si>
    <t>STANDARD A RESIDENTIAL AIR ACCESS</t>
  </si>
  <si>
    <t>STANDARD A GENERAL SERVICE ROAD/RAIL</t>
  </si>
  <si>
    <t>STANDARD A GENERAL SERVICE AIR ACCESS</t>
  </si>
  <si>
    <t>microFIT</t>
  </si>
  <si>
    <t>TARIFF OF RATES AND CHARGES</t>
  </si>
  <si>
    <t>YEAR-ROUND RESIDENTIAL - R2 Service Classification</t>
  </si>
  <si>
    <t>APPLICATION</t>
  </si>
  <si>
    <t>Service Charge</t>
  </si>
  <si>
    <t>$</t>
  </si>
  <si>
    <t>Electricity Rate - First 1,000 kWh</t>
  </si>
  <si>
    <t>$/kWh</t>
  </si>
  <si>
    <t>SEASONAL RESIDENTIAL - NORMAL DENSITY [R4] Service Classification</t>
  </si>
  <si>
    <t xml:space="preserve">This classification refers to a residential service that is the principal residence of the customer.  This classification may include additional buildings served through the same meter, provided they are not rental income units.  To be classed as year round residential, all of the following criteria must be met:
• Occupants must state that this is their principal residence for purposes of the Income Tax Act;
• The occupant must live in this residence for at least 8 months of the year;
• The address of this residence must appear on the occupant’s electric bill, driver’s licence, credit card invoice, property tax bill, etc.;
• Occupants who are eligible to vote in Provincial or Federal elections must be enumerated for this purpose at the address of this residence.
Further servicing details are available in the distributor’s Conditions of Service.
</t>
  </si>
  <si>
    <t>GENERAL SERVICE SINGLE PHASE - G1 Service Classification</t>
  </si>
  <si>
    <t>GENERAL SERVICE THREE PHASE - G3 Service Classification</t>
  </si>
  <si>
    <t>STREET LIGHTING Service Classification</t>
  </si>
  <si>
    <t>STANDARD A RESIDENTIAL ROAD/RAIL Service Classification</t>
  </si>
  <si>
    <t>STANDARD A RESIDENTIAL AIR ACCESS Service Classification</t>
  </si>
  <si>
    <t>STANDARD A GENERAL SERVICE ROAD/RAIL Service Classification</t>
  </si>
  <si>
    <t>STANDARD A GENERAL SERVICE AIR ACCESS Service Classification</t>
  </si>
  <si>
    <t>microFIT Service Classification</t>
  </si>
  <si>
    <t>Price Escalator</t>
  </si>
  <si>
    <t>Choose Stretch Factor Group</t>
  </si>
  <si>
    <t>Productivity Factor</t>
  </si>
  <si>
    <t>Associated Stretch Factor Value</t>
  </si>
  <si>
    <t>Price Cap Index</t>
  </si>
  <si>
    <t>Current  Volumetric Charge</t>
  </si>
  <si>
    <t>Proposed Volumetric Charge</t>
  </si>
  <si>
    <t>Rate Class</t>
  </si>
  <si>
    <t>RESIDENTIAL</t>
  </si>
  <si>
    <t>SEASONAL RESIDENTIAL</t>
  </si>
  <si>
    <t>The following table provides applicants with a class to class comparison of current vs. proposed rates.</t>
  </si>
  <si>
    <t>Current Rates</t>
  </si>
  <si>
    <t>Proposed Rates</t>
  </si>
  <si>
    <t>Rate Description</t>
  </si>
  <si>
    <t>Unit</t>
  </si>
  <si>
    <t>Amount</t>
  </si>
  <si>
    <t>Loss Factor</t>
  </si>
  <si>
    <t>Consumption</t>
  </si>
  <si>
    <t xml:space="preserve"> kWh</t>
  </si>
  <si>
    <t>If Billed on a kW basis:</t>
  </si>
  <si>
    <t>Demand</t>
  </si>
  <si>
    <t>kW</t>
  </si>
  <si>
    <t>Load Factor</t>
  </si>
  <si>
    <t/>
  </si>
  <si>
    <t>Current Board-Approved</t>
  </si>
  <si>
    <t>Proposed</t>
  </si>
  <si>
    <t>Impact</t>
  </si>
  <si>
    <t>Rate</t>
  </si>
  <si>
    <t>Volume</t>
  </si>
  <si>
    <t>Charge</t>
  </si>
  <si>
    <t>$ Change</t>
  </si>
  <si>
    <t>% Change</t>
  </si>
  <si>
    <t>($)</t>
  </si>
  <si>
    <t>Monthly Service Charge</t>
  </si>
  <si>
    <t>HST</t>
  </si>
  <si>
    <t>Total Bill on TOU (including OCEB)</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</si>
  <si>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</si>
  <si>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</si>
  <si>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</si>
  <si>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Electricity Rate First 1,000 kWh</t>
  </si>
  <si>
    <t>This classification is comprised of any residential service not meeting the year-round residential criteria.  As such, the seasonal residential class includes cottages, chalets, and camps.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</si>
  <si>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</si>
  <si>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Single Phase customers. Further servicing details are available in the distributor’s Conditions of Service.</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</si>
  <si>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Three Phase customers. Further servicing details are available in the distributor’s Conditions of Service.</t>
  </si>
  <si>
    <t xml:space="preserve">The energy consumption for street lights is estimated based on Remotes’ profile for street lighting load, which provides the amount of time each month that the street lights are operating.  Streetlight charges include: 
• An energy charge based on installed load, at a rate approved annually (Dollars per kWh x # of fixtures x billing);
• A pole rental charge approved annually, when the light is attached to a Remotes’ pole.
Remotes must approve the location of new lighting installations on its poles and the streetlight owner must enter into an agreement to use such poles.  Remotes will make the electrical service connection of all streetlights to the distribution system.  Further servicing details are available in the distributor’s Conditions of Service.
</t>
  </si>
  <si>
    <t>Electricity Rate</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</si>
  <si>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Aboriginal Affairs and Northern Development Canada.  Further servicing details are available in the distributor’s Conditions of Service.
This classification is applicable to residential customers in communities that are accessible by a year-round road or by rail.</t>
  </si>
  <si>
    <t>1st Tier</t>
  </si>
  <si>
    <t>2nd Tier</t>
  </si>
  <si>
    <t>3rd Tier</t>
  </si>
  <si>
    <t xml:space="preserve">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</si>
  <si>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residential customers in communities that are not accessible by a year-round road or by rail.
</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</si>
  <si>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</si>
  <si>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Electricity Rate Next 1,500 kWh</t>
  </si>
  <si>
    <t>Electricity Rate - First 250 kWh</t>
  </si>
  <si>
    <t>Electricity Rate - Next 1,500 kWh</t>
  </si>
  <si>
    <t>Electricity Rate - All Additional kWh</t>
  </si>
  <si>
    <t>Electricity Rate - First 6,000 kWh</t>
  </si>
  <si>
    <t>Electricity Rate - Next 7,000 kWh</t>
  </si>
  <si>
    <t>Electricity Rate - First 25,000 kWh</t>
  </si>
  <si>
    <t>Electricity Rate - Next 15,000 kWh</t>
  </si>
  <si>
    <t>Electricity Rate -All Additional kWh</t>
  </si>
  <si>
    <t xml:space="preserve">This classification applies to an electricity generation facility contracted under the Ontario Power Authority’s microFIT program and connected to the distributor’s distribution system.  Further servicing details are available in the distributor’s Conditions of Service.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</si>
  <si>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accessible by a year-round road or by rail.
This classification is applicable to all non-residential Standard A customers in communities that are accessible by a year-round road or by rail.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</si>
  <si>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not accessible by a year-round road or by rail.
</t>
  </si>
  <si>
    <r>
      <t xml:space="preserve">MONTHLY RATES AND CHARGES - Delivery Component     </t>
    </r>
    <r>
      <rPr>
        <b/>
        <u/>
        <sz val="10"/>
        <color rgb="FFFF0000"/>
        <rFont val="Arial"/>
        <family val="2"/>
      </rPr>
      <t/>
    </r>
  </si>
  <si>
    <t xml:space="preserve">MONTHLY RATES AND CHARGES - Delivery Component    </t>
  </si>
  <si>
    <t xml:space="preserve">MONTHLY RATES AND CHARGES - Delivery Component </t>
  </si>
  <si>
    <t xml:space="preserve">MONTHLY RATES AND CHARGES - Delivery Component  </t>
  </si>
  <si>
    <t>MONTHLY RATES AND CHARGES - Delivery Component</t>
  </si>
  <si>
    <t xml:space="preserve">MONTHLY RATES AND CHARGES - Delivery Component   </t>
  </si>
  <si>
    <t>Current SC</t>
  </si>
  <si>
    <t>Proposed SC</t>
  </si>
  <si>
    <t xml:space="preserve">Price Cap Index to be Applied </t>
  </si>
  <si>
    <t>YEAR-ROUND RESIDENTIAL</t>
  </si>
  <si>
    <t>Total Bill  (before Taxes)</t>
  </si>
  <si>
    <t>Total Bill (Before Taxes)</t>
  </si>
  <si>
    <t>GENERAL SERVICE SINGLE PHASE</t>
  </si>
  <si>
    <t>GENERAL SERVICE THREE PHASE</t>
  </si>
  <si>
    <t>STANDARD A RESIDENTIAL ROAD-RAIL</t>
  </si>
  <si>
    <t>Electricity Rate First 250 kWh</t>
  </si>
  <si>
    <t>Electricity Rate All Additional kWh</t>
  </si>
  <si>
    <t>STANDARD A GENERAL SERVICE ROAD-RAIL</t>
  </si>
  <si>
    <t xml:space="preserve">Electricity Rate </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</si>
  <si>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</si>
  <si>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</si>
  <si>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</si>
  <si>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</si>
  <si>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</si>
  <si>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</si>
  <si>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</si>
  <si>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</si>
  <si>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</si>
  <si>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</si>
  <si>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</si>
  <si>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Non-Payment of Account</t>
  </si>
  <si>
    <t>Arrears certificate</t>
  </si>
  <si>
    <t>Account set up charge/change of occupancy charge (plus credit agency costs if applicable – Residential)</t>
  </si>
  <si>
    <t>Returned cheque (plus bank charges)</t>
  </si>
  <si>
    <t>Meter dispute charge plus Measurement Canada fees (if meter found correct)</t>
  </si>
  <si>
    <t>Late Payment – per month</t>
  </si>
  <si>
    <t>%</t>
  </si>
  <si>
    <t>Late Payment – per annum</t>
  </si>
  <si>
    <t>Collection/Disconnection/Load Limiter/Reconnection – if in Community</t>
  </si>
  <si>
    <t>STANDARD A GRID CONNECTED Service Classification</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</si>
  <si>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Standard A customers in communities that are connected to the grid.
</t>
  </si>
  <si>
    <t>Electricity rate</t>
  </si>
  <si>
    <t>GRID CONNECTED RATES</t>
  </si>
  <si>
    <t>STANDARD A GRID CONNECTED SERVICE</t>
  </si>
  <si>
    <t>STANDARD A GRID CONNECTED</t>
  </si>
  <si>
    <t>Please indicate in which Rate Year the Group 1 accounts were last cleared</t>
  </si>
  <si>
    <t>Electricity Rate First 6,000 kWh</t>
  </si>
  <si>
    <t>Electricity Rate First 25,000 kWh</t>
  </si>
  <si>
    <r>
      <t xml:space="preserve">Total Bill </t>
    </r>
    <r>
      <rPr>
        <sz val="12"/>
        <rFont val="Arial"/>
        <family val="2"/>
      </rPr>
      <t>(including HST)</t>
    </r>
  </si>
  <si>
    <r>
      <t xml:space="preserve">Total Bill </t>
    </r>
    <r>
      <rPr>
        <sz val="11"/>
        <rFont val="Arial"/>
        <family val="2"/>
      </rPr>
      <t>(including HST)</t>
    </r>
  </si>
  <si>
    <t xml:space="preserve">Total Bill </t>
  </si>
  <si>
    <t>Total Bill</t>
  </si>
  <si>
    <t>Effective Date May 1, 2016</t>
  </si>
  <si>
    <t>Price Cap IR</t>
  </si>
  <si>
    <t>I</t>
  </si>
  <si>
    <t>Total Bill  (including OCEB)</t>
  </si>
  <si>
    <t>Current  
Volumetric 
Charge</t>
  </si>
  <si>
    <t>Current 
Volumetric 
Charge</t>
  </si>
  <si>
    <t>Select the appropriate rate classes as they appear on your most recent Board-Approved Tariff of Rates and Charges, including the 
MicroFit Class.</t>
  </si>
  <si>
    <t>Electricity Rate Next 7,000 kWh</t>
  </si>
  <si>
    <t>Electricity Rate Next 15,000 kWh</t>
  </si>
  <si>
    <t>Rates Generator Model</t>
  </si>
  <si>
    <t>Linda Gibbons, Sr. Regulatory Coordinator</t>
  </si>
  <si>
    <t>416-345-4373</t>
  </si>
  <si>
    <t>Effective Date, May 1, 2019</t>
  </si>
  <si>
    <t>Effective Date May 1, 2019</t>
  </si>
  <si>
    <t>Effective Date, May 1, 2020</t>
  </si>
  <si>
    <r>
      <t xml:space="preserve">Total Bill </t>
    </r>
    <r>
      <rPr>
        <sz val="12"/>
        <rFont val="Calibri"/>
        <family val="2"/>
        <scheme val="minor"/>
      </rPr>
      <t>(including HST)</t>
    </r>
  </si>
  <si>
    <t>EB-2019-0045</t>
  </si>
  <si>
    <t>Effective Date May 1, 2020</t>
  </si>
  <si>
    <t>Ontario Electricity Rebate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</si>
</sst>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0.0000;[Red]\(#,##0.0000\)"/>
    <numFmt numFmtId="176" formatCode="#,##0.00;[Red]\(#,##0.00\)"/>
    <numFmt numFmtId="177" formatCode="0.0000"/>
    <numFmt numFmtId="178" formatCode="_-* #,##0_-;\-* #,##0_-;_-* &quot;-&quot;??_-;_-@_-"/>
    <numFmt numFmtId="179" formatCode="_-&quot;$&quot;* #,##0.0000_-;\-&quot;$&quot;* #,##0.0000_-;_-&quot;$&quot;* &quot;-&quot;??_-;_-@_-"/>
    <numFmt numFmtId="180" formatCode="_-* #,##0.0000_-;\-* #,##0.0000_-;_-* &quot;-&quot;??_-;_-@_-"/>
    <numFmt numFmtId="181" formatCode="#,##0.00000;[Red]\(#,##0.00000\)"/>
    <numFmt numFmtId="182" formatCode="_(&quot;$&quot;* #,##0.0000_);_(&quot;$&quot;* \(#,##0.0000\);_(&quot;$&quot;* &quot;-&quot;??_);_(@_)"/>
    <numFmt numFmtId="183" formatCode="0.0%"/>
  </numFmts>
  <fonts count="5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b/>
      <u/>
      <sz val="11"/>
      <color theme="1"/>
      <name val="Calibri"/>
      <family val="2"/>
      <scheme val="minor"/>
    </font>
    <font>
      <sz val="11"/>
      <color theme="1"/>
      <name val="Arial"/>
      <family val="2"/>
    </font>
    <font>
      <sz val="8"/>
      <color theme="1"/>
      <name val="Arial"/>
      <family val="2"/>
    </font>
    <font>
      <sz val="10"/>
      <color theme="1"/>
      <name val="Arial"/>
      <family val="2"/>
    </font>
    <font>
      <b/>
      <sz val="14"/>
      <color theme="1"/>
      <name val="Arial"/>
      <family val="2"/>
    </font>
    <font>
      <b/>
      <sz val="18"/>
      <color theme="1"/>
      <name val="Arial"/>
      <family val="2"/>
    </font>
    <font>
      <b/>
      <sz val="18"/>
      <color theme="1"/>
      <name val="Calibri"/>
      <family val="2"/>
      <scheme val="minor"/>
    </font>
    <font>
      <b/>
      <sz val="10"/>
      <color theme="1"/>
      <name val="Arial"/>
      <family val="2"/>
    </font>
    <font>
      <sz val="8"/>
      <color theme="1"/>
      <name val="Calibri"/>
      <family val="2"/>
      <scheme val="minor"/>
    </font>
    <font>
      <b/>
      <sz val="11"/>
      <name val="Arial"/>
      <family val="2"/>
    </font>
    <font>
      <sz val="11"/>
      <name val="Arial"/>
      <family val="2"/>
    </font>
    <font>
      <b/>
      <sz val="10"/>
      <name val="Arial"/>
      <family val="2"/>
    </font>
    <font>
      <sz val="12"/>
      <color theme="1"/>
      <name val="Arial"/>
      <family val="2"/>
    </font>
    <font>
      <sz val="9"/>
      <color theme="1"/>
      <name val="Arial"/>
      <family val="2"/>
    </font>
    <font>
      <b/>
      <sz val="11"/>
      <color theme="1"/>
      <name val="Arial"/>
      <family val="2"/>
    </font>
    <font>
      <sz val="14"/>
      <color theme="1"/>
      <name val="Arial"/>
      <family val="2"/>
    </font>
    <font>
      <b/>
      <u/>
      <sz val="10"/>
      <color rgb="FFFF0000"/>
      <name val="Arial"/>
      <family val="2"/>
    </font>
    <font>
      <b/>
      <u/>
      <sz val="10"/>
      <name val="Arial"/>
      <family val="2"/>
    </font>
    <font>
      <i/>
      <sz val="11"/>
      <name val="Arial"/>
      <family val="2"/>
    </font>
    <font>
      <sz val="11"/>
      <color rgb="FFFF0000"/>
      <name val="Arial"/>
      <family val="2"/>
    </font>
    <font>
      <b/>
      <sz val="11"/>
      <color rgb="FFFF0000"/>
      <name val="Arial"/>
      <family val="2"/>
    </font>
    <font>
      <b/>
      <sz val="14"/>
      <name val="Arial"/>
      <family val="2"/>
    </font>
    <font>
      <sz val="9"/>
      <name val="Arial"/>
      <family val="2"/>
    </font>
    <font>
      <b/>
      <sz val="9"/>
      <name val="Arial"/>
      <family val="2"/>
    </font>
    <font>
      <b/>
      <sz val="8"/>
      <name val="Arial"/>
      <family val="2"/>
    </font>
    <font>
      <b/>
      <sz val="10"/>
      <color theme="1"/>
      <name val="Calibri"/>
      <family val="2"/>
      <scheme val="minor"/>
    </font>
    <font>
      <sz val="12"/>
      <name val="Arial"/>
      <family val="2"/>
    </font>
    <font>
      <sz val="12"/>
      <color theme="1"/>
      <name val="Calibri"/>
      <family val="2"/>
      <scheme val="minor"/>
    </font>
    <font>
      <b/>
      <sz val="12"/>
      <color theme="1"/>
      <name val="Calibri"/>
      <family val="2"/>
      <scheme val="minor"/>
    </font>
    <font>
      <sz val="12"/>
      <name val="Calibri"/>
      <family val="2"/>
      <scheme val="minor"/>
    </font>
    <font>
      <b/>
      <sz val="12"/>
      <name val="Calibri"/>
      <family val="2"/>
      <scheme val="minor"/>
    </font>
    <font>
      <b/>
      <sz val="12"/>
      <color rgb="FFFF0000"/>
      <name val="Calibri"/>
      <family val="2"/>
      <scheme val="minor"/>
    </font>
    <font>
      <b/>
      <u/>
      <sz val="12"/>
      <color rgb="FFFF0000"/>
      <name val="Calibri"/>
      <family val="2"/>
      <scheme val="minor"/>
    </font>
    <font>
      <b/>
      <sz val="11"/>
      <name val="Calibri"/>
      <family val="2"/>
      <scheme val="minor"/>
    </font>
    <font>
      <sz val="11"/>
      <name val="Calibri"/>
      <family val="2"/>
      <scheme val="minor"/>
    </font>
    <font>
      <b/>
      <sz val="11"/>
      <color rgb="FFFF0000"/>
      <name val="Calibri"/>
      <family val="2"/>
      <scheme val="minor"/>
    </font>
    <font>
      <b/>
      <u/>
      <sz val="11"/>
      <color rgb="FFFF0000"/>
      <name val="Calibri"/>
      <family val="2"/>
      <scheme val="minor"/>
    </font>
    <font>
      <sz val="1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CC"/>
        <bgColor indexed="64"/>
      </patternFill>
    </fill>
    <fill>
      <patternFill patternType="solid">
        <fgColor theme="3" tint="0.79998168889431442"/>
        <bgColor indexed="64"/>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bottom/>
      <diagonal/>
    </border>
    <border>
      <left/>
      <right/>
      <top style="thick">
        <color theme="0"/>
      </top>
      <bottom/>
      <diagonal/>
    </border>
    <border>
      <left style="thick">
        <color theme="0"/>
      </left>
      <right/>
      <top style="thick">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theme="0" tint="-0.34998626667073579"/>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2"/>
      </left>
      <right style="thin">
        <color theme="2"/>
      </right>
      <top style="thin">
        <color theme="2"/>
      </top>
      <bottom style="thin">
        <color theme="2"/>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theme="2"/>
      </top>
      <bottom style="thin">
        <color theme="2"/>
      </bottom>
      <diagonal/>
    </border>
    <border>
      <left/>
      <right/>
      <top/>
      <bottom style="thin">
        <color indexed="9"/>
      </bottom>
      <diagonal/>
    </border>
    <border>
      <left/>
      <right/>
      <top style="thin">
        <color indexed="9"/>
      </top>
      <bottom style="thin">
        <color indexed="9"/>
      </bottom>
      <diagonal/>
    </border>
    <border>
      <left/>
      <right/>
      <top/>
      <bottom style="thin">
        <color theme="2"/>
      </bottom>
      <diagonal/>
    </border>
    <border>
      <left style="thin">
        <color indexed="64"/>
      </left>
      <right style="thin">
        <color indexed="64"/>
      </right>
      <top style="thick">
        <color theme="0"/>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s>
  <cellStyleXfs count="83">
    <xf numFmtId="0" fontId="0" fillId="0" borderId="0"/>
    <xf numFmtId="9" fontId="1" fillId="0" borderId="0" applyFont="0" applyFill="0" applyBorder="0" applyAlignment="0" applyProtection="0"/>
    <xf numFmtId="0" fontId="17" fillId="12" borderId="0" applyNumberFormat="0" applyBorder="0" applyAlignment="0" applyProtection="0"/>
    <xf numFmtId="168" fontId="18" fillId="0" borderId="0"/>
    <xf numFmtId="169" fontId="18" fillId="0" borderId="0"/>
    <xf numFmtId="170" fontId="18" fillId="0" borderId="0"/>
    <xf numFmtId="171" fontId="18" fillId="0" borderId="0"/>
    <xf numFmtId="3"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38" fontId="19" fillId="36" borderId="0" applyNumberFormat="0" applyBorder="0" applyAlignment="0" applyProtection="0"/>
    <xf numFmtId="10" fontId="19" fillId="37" borderId="13" applyNumberFormat="0" applyBorder="0" applyAlignment="0" applyProtection="0"/>
    <xf numFmtId="172" fontId="18" fillId="0" borderId="0"/>
    <xf numFmtId="173" fontId="18" fillId="0" borderId="0"/>
    <xf numFmtId="174" fontId="18" fillId="0" borderId="0"/>
    <xf numFmtId="10" fontId="18" fillId="0" borderId="0" applyFont="0" applyFill="0" applyBorder="0" applyAlignment="0" applyProtection="0"/>
    <xf numFmtId="168" fontId="18" fillId="0" borderId="0"/>
    <xf numFmtId="172" fontId="18" fillId="0" borderId="0"/>
    <xf numFmtId="165" fontId="1" fillId="0" borderId="0" applyFont="0" applyFill="0" applyBorder="0" applyAlignment="0" applyProtection="0"/>
    <xf numFmtId="168" fontId="18" fillId="0" borderId="0"/>
    <xf numFmtId="172" fontId="18" fillId="0" borderId="0"/>
    <xf numFmtId="0" fontId="18" fillId="0" borderId="0"/>
    <xf numFmtId="0" fontId="18" fillId="0" borderId="0"/>
    <xf numFmtId="168" fontId="18" fillId="0" borderId="0"/>
    <xf numFmtId="170" fontId="18" fillId="0" borderId="0"/>
    <xf numFmtId="172" fontId="18" fillId="0" borderId="0"/>
    <xf numFmtId="0" fontId="18" fillId="0" borderId="0"/>
    <xf numFmtId="168" fontId="18" fillId="0" borderId="0"/>
    <xf numFmtId="172" fontId="18" fillId="0" borderId="0"/>
    <xf numFmtId="164" fontId="1"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18" fillId="0" borderId="0"/>
    <xf numFmtId="0" fontId="18" fillId="0" borderId="0"/>
    <xf numFmtId="44" fontId="1" fillId="0" borderId="0" applyFont="0" applyFill="0" applyBorder="0" applyAlignment="0" applyProtection="0"/>
  </cellStyleXfs>
  <cellXfs count="485">
    <xf numFmtId="0" fontId="0" fillId="0" borderId="0" xfId="0"/>
    <xf numFmtId="0" fontId="0" fillId="0" borderId="0" xfId="0"/>
    <xf numFmtId="0" fontId="0" fillId="0" borderId="0" xfId="0" applyFill="1" applyProtection="1"/>
    <xf numFmtId="0" fontId="0" fillId="33" borderId="0" xfId="0" applyFill="1" applyAlignment="1" applyProtection="1">
      <alignment horizontal="left"/>
    </xf>
    <xf numFmtId="0" fontId="16" fillId="0" borderId="0" xfId="0" applyFont="1" applyProtection="1"/>
    <xf numFmtId="166" fontId="5" fillId="0" borderId="0" xfId="0" applyNumberFormat="1" applyFont="1" applyAlignment="1" applyProtection="1">
      <alignment horizontal="left"/>
    </xf>
    <xf numFmtId="0" fontId="0" fillId="0" borderId="0" xfId="0" applyAlignment="1" applyProtection="1">
      <alignment horizontal="right" vertical="center"/>
    </xf>
    <xf numFmtId="0" fontId="0" fillId="0" borderId="0" xfId="0" applyAlignment="1" applyProtection="1">
      <alignment vertical="center"/>
    </xf>
    <xf numFmtId="0" fontId="0" fillId="0" borderId="0" xfId="0" applyFill="1" applyAlignment="1" applyProtection="1">
      <alignment vertical="center"/>
    </xf>
    <xf numFmtId="0" fontId="34" fillId="0" borderId="0" xfId="0" applyFont="1" applyAlignment="1" applyProtection="1">
      <alignment horizontal="right" vertical="center"/>
    </xf>
    <xf numFmtId="0" fontId="34" fillId="0" borderId="0" xfId="0" applyFont="1" applyAlignment="1" applyProtection="1">
      <alignment horizontal="right" vertical="center" indent="1"/>
    </xf>
    <xf numFmtId="0" fontId="21" fillId="0" borderId="0" xfId="0" applyFont="1" applyProtection="1"/>
    <xf numFmtId="0" fontId="21" fillId="0" borderId="0" xfId="0" applyFont="1" applyAlignment="1" applyProtection="1">
      <alignment horizontal="right" vertical="center"/>
    </xf>
    <xf numFmtId="0" fontId="0" fillId="0" borderId="0" xfId="0" applyAlignment="1">
      <alignment wrapText="1"/>
    </xf>
    <xf numFmtId="0" fontId="37" fillId="0" borderId="0" xfId="0" applyFont="1"/>
    <xf numFmtId="0" fontId="0" fillId="34" borderId="29" xfId="0" applyFill="1" applyBorder="1"/>
    <xf numFmtId="0" fontId="0" fillId="35" borderId="29" xfId="0" applyFill="1" applyBorder="1"/>
    <xf numFmtId="0" fontId="0" fillId="0" borderId="29" xfId="0" applyBorder="1"/>
    <xf numFmtId="0" fontId="34" fillId="0" borderId="0" xfId="0" applyFont="1" applyAlignment="1" applyProtection="1">
      <alignment horizontal="right" vertical="center" indent="2"/>
    </xf>
    <xf numFmtId="177" fontId="22" fillId="39" borderId="25" xfId="0" applyNumberFormat="1" applyFont="1" applyFill="1" applyBorder="1" applyAlignment="1" applyProtection="1">
      <alignment horizontal="left" vertical="top"/>
      <protection locked="0"/>
    </xf>
    <xf numFmtId="0" fontId="0" fillId="0" borderId="0" xfId="0" applyFill="1"/>
    <xf numFmtId="0" fontId="0" fillId="0" borderId="0" xfId="0" applyFill="1" applyBorder="1"/>
    <xf numFmtId="0" fontId="16" fillId="0" borderId="0" xfId="0" applyFont="1" applyFill="1" applyBorder="1" applyAlignment="1">
      <alignment horizontal="right" vertical="center"/>
    </xf>
    <xf numFmtId="0" fontId="0" fillId="0" borderId="0" xfId="0" applyFill="1" applyBorder="1" applyAlignment="1">
      <alignment horizontal="left" vertical="center"/>
    </xf>
    <xf numFmtId="0" fontId="0" fillId="0" borderId="0" xfId="0" applyFill="1" applyBorder="1" applyAlignment="1">
      <alignment horizontal="right" vertical="center"/>
    </xf>
    <xf numFmtId="0" fontId="0" fillId="0" borderId="0" xfId="0" applyFill="1" applyBorder="1" applyAlignment="1">
      <alignment vertical="center"/>
    </xf>
    <xf numFmtId="0" fontId="0" fillId="35" borderId="0" xfId="0" applyFill="1" applyBorder="1" applyAlignment="1" applyProtection="1">
      <alignment horizontal="center"/>
      <protection locked="0"/>
    </xf>
    <xf numFmtId="0" fontId="0" fillId="33" borderId="0" xfId="0" applyFont="1" applyFill="1" applyBorder="1" applyAlignment="1" applyProtection="1">
      <alignment horizontal="left"/>
      <protection locked="0"/>
    </xf>
    <xf numFmtId="0" fontId="27" fillId="33" borderId="0" xfId="0" applyFont="1" applyFill="1" applyBorder="1" applyAlignment="1" applyProtection="1">
      <alignment horizontal="left" vertical="top"/>
      <protection locked="0"/>
    </xf>
    <xf numFmtId="175" fontId="0" fillId="33" borderId="0" xfId="0" applyNumberFormat="1" applyFont="1" applyFill="1" applyBorder="1" applyAlignment="1" applyProtection="1">
      <alignment horizontal="left"/>
      <protection locked="0"/>
    </xf>
    <xf numFmtId="0" fontId="31" fillId="0" borderId="0" xfId="23" applyFont="1" applyFill="1" applyAlignment="1" applyProtection="1">
      <alignment vertical="top"/>
    </xf>
    <xf numFmtId="0" fontId="0" fillId="0" borderId="0" xfId="0" applyFont="1" applyProtection="1"/>
    <xf numFmtId="0" fontId="21" fillId="0" borderId="0" xfId="0" applyFont="1"/>
    <xf numFmtId="0" fontId="0" fillId="0" borderId="0" xfId="0"/>
    <xf numFmtId="0" fontId="18" fillId="0" borderId="0" xfId="23" applyFont="1" applyFill="1" applyProtection="1"/>
    <xf numFmtId="0" fontId="22" fillId="38" borderId="23" xfId="0" applyFont="1" applyFill="1" applyBorder="1" applyAlignment="1" applyProtection="1">
      <alignment horizontal="center" vertical="top"/>
      <protection locked="0"/>
    </xf>
    <xf numFmtId="0" fontId="22" fillId="38" borderId="25" xfId="0" applyFont="1" applyFill="1" applyBorder="1" applyAlignment="1" applyProtection="1">
      <alignment horizontal="center" vertical="top"/>
      <protection locked="0"/>
    </xf>
    <xf numFmtId="176" fontId="22" fillId="39" borderId="25" xfId="0" applyNumberFormat="1" applyFont="1" applyFill="1" applyBorder="1" applyAlignment="1" applyProtection="1">
      <alignment horizontal="left" vertical="top"/>
      <protection locked="0"/>
    </xf>
    <xf numFmtId="0" fontId="33" fillId="0" borderId="0" xfId="0" applyFont="1" applyAlignment="1">
      <alignment vertical="center"/>
    </xf>
    <xf numFmtId="176" fontId="22" fillId="39" borderId="23" xfId="0" applyNumberFormat="1" applyFont="1" applyFill="1" applyBorder="1" applyAlignment="1" applyProtection="1">
      <alignment horizontal="left" vertical="top"/>
      <protection locked="0"/>
    </xf>
    <xf numFmtId="177" fontId="0" fillId="0" borderId="0" xfId="0" applyNumberFormat="1"/>
    <xf numFmtId="0" fontId="29" fillId="0" borderId="0" xfId="27" applyFont="1" applyAlignment="1" applyProtection="1">
      <alignment vertical="center"/>
    </xf>
    <xf numFmtId="10" fontId="29" fillId="0" borderId="0" xfId="1" applyNumberFormat="1" applyFont="1" applyAlignment="1" applyProtection="1">
      <alignment horizontal="left" vertical="center" indent="1"/>
    </xf>
    <xf numFmtId="0" fontId="30" fillId="35" borderId="0" xfId="27" applyFont="1" applyFill="1" applyAlignment="1" applyProtection="1">
      <alignment horizontal="center" vertical="center"/>
      <protection locked="0"/>
    </xf>
    <xf numFmtId="10" fontId="29" fillId="0" borderId="0" xfId="27" applyNumberFormat="1" applyFont="1" applyFill="1" applyAlignment="1" applyProtection="1">
      <alignment horizontal="left" vertical="center" indent="1"/>
    </xf>
    <xf numFmtId="10" fontId="29" fillId="0" borderId="0" xfId="1" applyNumberFormat="1" applyFont="1" applyFill="1" applyAlignment="1" applyProtection="1">
      <alignment horizontal="center" vertical="center"/>
    </xf>
    <xf numFmtId="10" fontId="29" fillId="0" borderId="0" xfId="27" applyNumberFormat="1" applyFont="1" applyFill="1" applyBorder="1" applyAlignment="1" applyProtection="1">
      <alignment horizontal="left" vertical="center" indent="1"/>
    </xf>
    <xf numFmtId="0" fontId="29" fillId="0" borderId="0" xfId="27" applyFont="1" applyAlignment="1" applyProtection="1">
      <alignment horizontal="center" vertical="center" wrapText="1"/>
    </xf>
    <xf numFmtId="0" fontId="29" fillId="0" borderId="0" xfId="23" applyFont="1" applyAlignment="1" applyProtection="1"/>
    <xf numFmtId="0" fontId="21" fillId="0" borderId="0" xfId="0" applyFont="1" applyFill="1" applyProtection="1"/>
    <xf numFmtId="2" fontId="21" fillId="0" borderId="0" xfId="0" applyNumberFormat="1" applyFont="1" applyAlignment="1" applyProtection="1">
      <alignment horizontal="center" vertical="center"/>
    </xf>
    <xf numFmtId="0" fontId="21" fillId="33" borderId="0" xfId="0" applyFont="1" applyFill="1" applyBorder="1" applyProtection="1">
      <protection locked="0"/>
    </xf>
    <xf numFmtId="177" fontId="21" fillId="0" borderId="0" xfId="0" applyNumberFormat="1" applyFont="1" applyAlignment="1" applyProtection="1">
      <alignment horizontal="center" vertical="center"/>
    </xf>
    <xf numFmtId="0" fontId="21" fillId="33" borderId="31" xfId="0" applyFont="1" applyFill="1" applyBorder="1" applyProtection="1">
      <protection locked="0"/>
    </xf>
    <xf numFmtId="0" fontId="21" fillId="33" borderId="14" xfId="0" applyFont="1" applyFill="1" applyBorder="1" applyProtection="1">
      <protection locked="0"/>
    </xf>
    <xf numFmtId="176" fontId="22" fillId="39" borderId="23" xfId="0" applyNumberFormat="1" applyFont="1" applyFill="1" applyBorder="1" applyAlignment="1" applyProtection="1">
      <alignment horizontal="left" vertical="top"/>
    </xf>
    <xf numFmtId="177" fontId="22" fillId="39" borderId="25" xfId="0" applyNumberFormat="1" applyFont="1" applyFill="1" applyBorder="1" applyAlignment="1" applyProtection="1">
      <alignment horizontal="left" vertical="top"/>
    </xf>
    <xf numFmtId="175" fontId="22" fillId="39" borderId="25" xfId="0" applyNumberFormat="1" applyFont="1" applyFill="1" applyBorder="1" applyAlignment="1" applyProtection="1">
      <alignment horizontal="left" vertical="top"/>
    </xf>
    <xf numFmtId="0" fontId="0" fillId="33" borderId="0" xfId="0" applyFill="1"/>
    <xf numFmtId="0" fontId="0" fillId="0" borderId="0" xfId="0" applyBorder="1"/>
    <xf numFmtId="15" fontId="41" fillId="0" borderId="0" xfId="80" applyNumberFormat="1" applyFont="1" applyProtection="1"/>
    <xf numFmtId="15" fontId="31" fillId="0" borderId="0" xfId="80" applyNumberFormat="1" applyFont="1" applyProtection="1"/>
    <xf numFmtId="15" fontId="42" fillId="0" borderId="0" xfId="80" applyNumberFormat="1" applyFont="1" applyProtection="1"/>
    <xf numFmtId="15" fontId="43" fillId="0" borderId="0" xfId="80" applyNumberFormat="1" applyFont="1" applyProtection="1"/>
    <xf numFmtId="0" fontId="18" fillId="0" borderId="0" xfId="80" applyProtection="1"/>
    <xf numFmtId="0" fontId="18" fillId="0" borderId="0" xfId="80" applyAlignment="1" applyProtection="1">
      <alignment horizontal="left" indent="2"/>
    </xf>
    <xf numFmtId="0" fontId="19" fillId="0" borderId="49" xfId="80" applyFont="1" applyFill="1" applyBorder="1" applyProtection="1"/>
    <xf numFmtId="0" fontId="19" fillId="0" borderId="50" xfId="80" applyFont="1" applyFill="1" applyBorder="1" applyProtection="1"/>
    <xf numFmtId="0" fontId="18" fillId="0" borderId="0" xfId="80" applyProtection="1">
      <protection locked="0"/>
    </xf>
    <xf numFmtId="0" fontId="19" fillId="0" borderId="0" xfId="80" applyFont="1" applyProtection="1">
      <protection locked="0"/>
    </xf>
    <xf numFmtId="0" fontId="31" fillId="0" borderId="0" xfId="80" applyFont="1" applyAlignment="1" applyProtection="1">
      <alignment horizontal="center"/>
    </xf>
    <xf numFmtId="0" fontId="19" fillId="33" borderId="49" xfId="81" applyFont="1" applyFill="1" applyBorder="1" applyProtection="1">
      <protection locked="0"/>
    </xf>
    <xf numFmtId="0" fontId="19" fillId="33" borderId="50" xfId="81" applyFont="1" applyFill="1" applyBorder="1" applyProtection="1">
      <protection locked="0"/>
    </xf>
    <xf numFmtId="15" fontId="31" fillId="33" borderId="0" xfId="80" applyNumberFormat="1" applyFont="1" applyFill="1" applyProtection="1">
      <protection locked="0"/>
    </xf>
    <xf numFmtId="15" fontId="31" fillId="33" borderId="0" xfId="80" applyNumberFormat="1" applyFont="1" applyFill="1" applyProtection="1"/>
    <xf numFmtId="15" fontId="44" fillId="33" borderId="0" xfId="80" applyNumberFormat="1" applyFont="1" applyFill="1" applyProtection="1">
      <protection locked="0"/>
    </xf>
    <xf numFmtId="0" fontId="19" fillId="33" borderId="49" xfId="81" applyFont="1" applyFill="1" applyBorder="1" applyAlignment="1" applyProtection="1">
      <alignment horizontal="left" indent="2"/>
      <protection locked="0"/>
    </xf>
    <xf numFmtId="0" fontId="19" fillId="33" borderId="50" xfId="81" applyFont="1" applyFill="1" applyBorder="1" applyAlignment="1" applyProtection="1">
      <alignment horizontal="left" indent="2"/>
      <protection locked="0"/>
    </xf>
    <xf numFmtId="0" fontId="18" fillId="33" borderId="0" xfId="80" applyFill="1" applyProtection="1">
      <protection locked="0"/>
    </xf>
    <xf numFmtId="0" fontId="18" fillId="33" borderId="0" xfId="80" applyFill="1" applyAlignment="1" applyProtection="1">
      <alignment horizontal="left" indent="2"/>
      <protection locked="0"/>
    </xf>
    <xf numFmtId="0" fontId="18" fillId="33" borderId="0" xfId="80" applyFill="1" applyProtection="1"/>
    <xf numFmtId="0" fontId="18" fillId="33" borderId="0" xfId="80" applyFill="1" applyAlignment="1" applyProtection="1">
      <alignment horizontal="left" indent="2"/>
    </xf>
    <xf numFmtId="0" fontId="19" fillId="33" borderId="0" xfId="80" applyFont="1" applyFill="1" applyProtection="1">
      <protection locked="0"/>
    </xf>
    <xf numFmtId="0" fontId="19" fillId="33" borderId="0" xfId="80" applyFont="1" applyFill="1" applyAlignment="1" applyProtection="1">
      <alignment horizontal="left" indent="2"/>
      <protection locked="0"/>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2" fillId="38" borderId="23" xfId="0" applyFont="1" applyFill="1" applyBorder="1" applyAlignment="1" applyProtection="1">
      <alignment horizontal="center" vertical="top"/>
    </xf>
    <xf numFmtId="164" fontId="39" fillId="0" borderId="0" xfId="22" applyNumberFormat="1" applyFont="1" applyFill="1" applyBorder="1" applyAlignment="1" applyProtection="1">
      <alignment horizontal="right" vertical="center"/>
    </xf>
    <xf numFmtId="0" fontId="21" fillId="0" borderId="0" xfId="0" applyFont="1" applyAlignment="1">
      <alignment vertical="center"/>
    </xf>
    <xf numFmtId="0" fontId="24" fillId="0" borderId="0" xfId="0" applyFont="1" applyAlignment="1">
      <alignment vertical="center"/>
    </xf>
    <xf numFmtId="0" fontId="35" fillId="0" borderId="0" xfId="0" applyFont="1" applyAlignment="1">
      <alignment vertical="center"/>
    </xf>
    <xf numFmtId="0" fontId="17" fillId="12" borderId="0" xfId="2" applyAlignment="1">
      <alignment vertical="center"/>
    </xf>
    <xf numFmtId="0" fontId="17" fillId="33" borderId="0" xfId="2" applyFill="1" applyAlignment="1">
      <alignment vertical="center"/>
    </xf>
    <xf numFmtId="0" fontId="17" fillId="0" borderId="0" xfId="2" applyFill="1" applyAlignment="1">
      <alignment vertical="center"/>
    </xf>
    <xf numFmtId="0" fontId="0" fillId="42" borderId="0" xfId="0" applyFill="1" applyAlignment="1">
      <alignment vertical="center" wrapText="1"/>
    </xf>
    <xf numFmtId="0" fontId="22" fillId="0" borderId="45" xfId="0" applyFont="1" applyBorder="1" applyAlignment="1">
      <alignment horizontal="left" vertical="center" wrapText="1"/>
    </xf>
    <xf numFmtId="0" fontId="22" fillId="0" borderId="45" xfId="0" applyFont="1" applyBorder="1" applyAlignment="1">
      <alignment horizontal="center" vertical="center" wrapText="1"/>
    </xf>
    <xf numFmtId="176" fontId="22" fillId="0" borderId="45" xfId="0" applyNumberFormat="1" applyFont="1" applyBorder="1" applyAlignment="1">
      <alignment horizontal="center" vertical="center" wrapText="1"/>
    </xf>
    <xf numFmtId="0" fontId="0" fillId="0" borderId="45" xfId="0" applyBorder="1" applyAlignment="1">
      <alignment vertical="center" wrapText="1"/>
    </xf>
    <xf numFmtId="177" fontId="22" fillId="33" borderId="45" xfId="0" applyNumberFormat="1" applyFont="1" applyFill="1" applyBorder="1" applyAlignment="1" applyProtection="1">
      <alignment horizontal="center" vertical="center"/>
    </xf>
    <xf numFmtId="175" fontId="22" fillId="0" borderId="45" xfId="0" applyNumberFormat="1" applyFont="1" applyBorder="1" applyAlignment="1">
      <alignment horizontal="center" vertical="center" wrapText="1"/>
    </xf>
    <xf numFmtId="0" fontId="22" fillId="0" borderId="48" xfId="0" applyFont="1" applyBorder="1" applyAlignment="1">
      <alignment horizontal="left" vertical="center" wrapText="1"/>
    </xf>
    <xf numFmtId="0" fontId="22" fillId="0" borderId="48" xfId="0" applyFont="1" applyBorder="1" applyAlignment="1">
      <alignment horizontal="center" vertical="center" wrapText="1"/>
    </xf>
    <xf numFmtId="177" fontId="22" fillId="33" borderId="48" xfId="0" applyNumberFormat="1" applyFont="1" applyFill="1" applyBorder="1" applyAlignment="1" applyProtection="1">
      <alignment horizontal="center" vertical="center"/>
    </xf>
    <xf numFmtId="0" fontId="0" fillId="0" borderId="0" xfId="0" applyBorder="1" applyAlignment="1">
      <alignment vertical="center" wrapText="1"/>
    </xf>
    <xf numFmtId="181" fontId="22" fillId="0" borderId="48" xfId="0" applyNumberFormat="1" applyFont="1" applyBorder="1" applyAlignment="1">
      <alignment horizontal="center" vertical="center" wrapText="1"/>
    </xf>
    <xf numFmtId="2" fontId="22" fillId="0" borderId="45" xfId="0" applyNumberFormat="1" applyFont="1" applyBorder="1" applyAlignment="1">
      <alignment horizontal="center" vertical="center" wrapText="1"/>
    </xf>
    <xf numFmtId="177" fontId="22" fillId="0" borderId="45" xfId="0" applyNumberFormat="1" applyFont="1" applyBorder="1" applyAlignment="1">
      <alignment horizontal="center" vertical="center" wrapText="1"/>
    </xf>
    <xf numFmtId="0" fontId="28" fillId="0" borderId="45" xfId="0" applyFont="1" applyBorder="1" applyAlignment="1">
      <alignment vertical="center" wrapText="1"/>
    </xf>
    <xf numFmtId="181" fontId="22" fillId="0" borderId="45" xfId="0" applyNumberFormat="1" applyFont="1" applyBorder="1" applyAlignment="1">
      <alignment horizontal="center" vertical="center" wrapText="1"/>
    </xf>
    <xf numFmtId="0" fontId="22" fillId="0" borderId="45" xfId="0" applyFont="1" applyBorder="1" applyAlignment="1">
      <alignment vertical="center"/>
    </xf>
    <xf numFmtId="0" fontId="0" fillId="0" borderId="45" xfId="0" applyBorder="1" applyAlignment="1">
      <alignment vertical="center"/>
    </xf>
    <xf numFmtId="0" fontId="0" fillId="0" borderId="0" xfId="0" applyAlignment="1">
      <alignment vertical="center"/>
    </xf>
    <xf numFmtId="0" fontId="16" fillId="0" borderId="48" xfId="0" applyFont="1" applyBorder="1" applyAlignment="1">
      <alignment vertical="center" wrapText="1"/>
    </xf>
    <xf numFmtId="175" fontId="22" fillId="0" borderId="48" xfId="0" applyNumberFormat="1" applyFont="1" applyBorder="1" applyAlignment="1">
      <alignment horizontal="center" vertical="center" wrapText="1"/>
    </xf>
    <xf numFmtId="177" fontId="22" fillId="0" borderId="48" xfId="0" applyNumberFormat="1" applyFont="1" applyBorder="1" applyAlignment="1">
      <alignment horizontal="center" vertical="center" wrapText="1"/>
    </xf>
    <xf numFmtId="0" fontId="16" fillId="0" borderId="48" xfId="0" applyFont="1" applyBorder="1" applyAlignment="1">
      <alignment horizontal="center" vertical="center" wrapText="1"/>
    </xf>
    <xf numFmtId="49" fontId="0" fillId="0" borderId="0" xfId="0" applyNumberFormat="1" applyBorder="1" applyAlignment="1"/>
    <xf numFmtId="49" fontId="0" fillId="0" borderId="0" xfId="0" applyNumberFormat="1" applyBorder="1" applyAlignment="1">
      <alignment horizontal="left" vertical="center" wrapText="1"/>
    </xf>
    <xf numFmtId="0" fontId="16" fillId="0" borderId="0" xfId="0" applyFont="1" applyFill="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23" fillId="0" borderId="0" xfId="0" applyFont="1" applyFill="1" applyBorder="1" applyAlignment="1" applyProtection="1">
      <protection locked="0"/>
    </xf>
    <xf numFmtId="0" fontId="23" fillId="0" borderId="0" xfId="0" applyFont="1" applyFill="1" applyBorder="1" applyAlignment="1" applyProtection="1">
      <alignment vertical="center"/>
      <protection locked="0"/>
    </xf>
    <xf numFmtId="0" fontId="34" fillId="0" borderId="0" xfId="0" applyFont="1" applyFill="1" applyBorder="1" applyAlignment="1" applyProtection="1">
      <alignment horizontal="center"/>
      <protection locked="0"/>
    </xf>
    <xf numFmtId="0" fontId="24" fillId="0" borderId="0"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10" fontId="21" fillId="43" borderId="13" xfId="0" applyNumberFormat="1" applyFont="1" applyFill="1" applyBorder="1" applyAlignment="1" applyProtection="1">
      <alignment horizontal="center" vertical="center"/>
    </xf>
    <xf numFmtId="0" fontId="47" fillId="0" borderId="0" xfId="0" applyFont="1"/>
    <xf numFmtId="0" fontId="47" fillId="0" borderId="0" xfId="0" applyFont="1" applyFill="1"/>
    <xf numFmtId="43" fontId="0" fillId="0" borderId="0" xfId="0" applyNumberFormat="1"/>
    <xf numFmtId="0" fontId="31" fillId="0" borderId="0" xfId="27" applyFont="1" applyAlignment="1" applyProtection="1">
      <alignment horizontal="center" vertical="center" wrapText="1"/>
    </xf>
    <xf numFmtId="0" fontId="34" fillId="0" borderId="0" xfId="0" applyFont="1" applyAlignment="1" applyProtection="1">
      <alignment horizontal="center"/>
    </xf>
    <xf numFmtId="0" fontId="23" fillId="0" borderId="0" xfId="0" applyFont="1" applyAlignment="1" applyProtection="1">
      <alignment horizontal="center"/>
    </xf>
    <xf numFmtId="0" fontId="22" fillId="33" borderId="25" xfId="0" applyFont="1" applyFill="1" applyBorder="1" applyAlignment="1" applyProtection="1">
      <alignment horizontal="center" vertical="top"/>
      <protection locked="0"/>
    </xf>
    <xf numFmtId="176" fontId="22" fillId="33" borderId="25" xfId="0" applyNumberFormat="1" applyFont="1" applyFill="1" applyBorder="1" applyAlignment="1" applyProtection="1">
      <alignment horizontal="left" vertical="top"/>
      <protection locked="0"/>
    </xf>
    <xf numFmtId="0" fontId="23" fillId="0" borderId="0" xfId="0" applyFont="1" applyAlignment="1">
      <alignment vertical="center"/>
    </xf>
    <xf numFmtId="0" fontId="34" fillId="0" borderId="0" xfId="0" applyFont="1" applyFill="1" applyBorder="1" applyAlignment="1" applyProtection="1">
      <alignment horizontal="center"/>
      <protection locked="0"/>
    </xf>
    <xf numFmtId="2" fontId="22" fillId="0" borderId="45" xfId="0" applyNumberFormat="1" applyFont="1" applyBorder="1" applyAlignment="1">
      <alignment horizontal="center" vertical="center"/>
    </xf>
    <xf numFmtId="0" fontId="49" fillId="0" borderId="0" xfId="22" applyFont="1" applyProtection="1"/>
    <xf numFmtId="0" fontId="49" fillId="0" borderId="0" xfId="22" applyFont="1" applyFill="1" applyProtection="1"/>
    <xf numFmtId="0" fontId="50" fillId="0" borderId="0" xfId="22" applyFont="1" applyAlignment="1" applyProtection="1">
      <alignment horizontal="right"/>
      <protection locked="0"/>
    </xf>
    <xf numFmtId="0" fontId="50" fillId="0" borderId="0" xfId="22" applyFont="1" applyFill="1" applyAlignment="1" applyProtection="1">
      <alignment vertical="center"/>
      <protection locked="0"/>
    </xf>
    <xf numFmtId="0" fontId="49" fillId="0" borderId="0" xfId="22" applyFont="1" applyAlignment="1" applyProtection="1">
      <alignment horizontal="right"/>
    </xf>
    <xf numFmtId="0" fontId="51" fillId="0" borderId="0" xfId="22" applyFont="1" applyAlignment="1" applyProtection="1">
      <alignment horizontal="left"/>
    </xf>
    <xf numFmtId="0" fontId="50" fillId="0" borderId="0" xfId="22" applyFont="1" applyAlignment="1" applyProtection="1">
      <alignment horizontal="center"/>
    </xf>
    <xf numFmtId="0" fontId="50" fillId="0" borderId="0" xfId="22" applyFont="1" applyFill="1" applyAlignment="1" applyProtection="1">
      <alignment horizontal="center"/>
    </xf>
    <xf numFmtId="0" fontId="50" fillId="0" borderId="0" xfId="22" applyFont="1" applyAlignment="1" applyProtection="1">
      <alignment horizontal="center"/>
      <protection locked="0"/>
    </xf>
    <xf numFmtId="180" fontId="50" fillId="33" borderId="0" xfId="60" applyNumberFormat="1" applyFont="1" applyFill="1" applyBorder="1" applyProtection="1">
      <protection locked="0"/>
    </xf>
    <xf numFmtId="0" fontId="50" fillId="0" borderId="0" xfId="22" applyFont="1" applyFill="1" applyAlignment="1" applyProtection="1">
      <alignment horizontal="center"/>
      <protection locked="0"/>
    </xf>
    <xf numFmtId="0" fontId="50" fillId="0" borderId="0" xfId="22" applyFont="1" applyAlignment="1" applyProtection="1">
      <alignment horizontal="center" vertical="center"/>
      <protection locked="0"/>
    </xf>
    <xf numFmtId="0" fontId="50" fillId="0" borderId="0" xfId="22" applyFont="1" applyProtection="1">
      <protection locked="0"/>
    </xf>
    <xf numFmtId="178" fontId="50" fillId="39" borderId="0" xfId="60" applyNumberFormat="1" applyFont="1" applyFill="1" applyBorder="1" applyProtection="1">
      <protection locked="0"/>
    </xf>
    <xf numFmtId="0" fontId="50" fillId="0" borderId="0" xfId="22" applyFont="1" applyProtection="1"/>
    <xf numFmtId="0" fontId="52" fillId="0" borderId="0" xfId="22" applyFont="1" applyFill="1" applyAlignment="1" applyProtection="1">
      <alignment horizontal="right"/>
      <protection locked="0"/>
    </xf>
    <xf numFmtId="0" fontId="50" fillId="0" borderId="21" xfId="22" applyFont="1" applyBorder="1" applyAlignment="1" applyProtection="1">
      <alignment horizontal="right"/>
      <protection locked="0"/>
    </xf>
    <xf numFmtId="0" fontId="49" fillId="0" borderId="21" xfId="22" applyFont="1" applyBorder="1" applyProtection="1">
      <protection locked="0"/>
    </xf>
    <xf numFmtId="0" fontId="50" fillId="0" borderId="21" xfId="22" applyFont="1" applyBorder="1" applyAlignment="1" applyProtection="1">
      <alignment horizontal="center" vertical="center"/>
      <protection locked="0"/>
    </xf>
    <xf numFmtId="0" fontId="50" fillId="0" borderId="21" xfId="22" applyFont="1" applyBorder="1" applyProtection="1">
      <protection locked="0"/>
    </xf>
    <xf numFmtId="0" fontId="50" fillId="0" borderId="21" xfId="22" applyFont="1" applyFill="1" applyBorder="1" applyProtection="1"/>
    <xf numFmtId="44" fontId="47" fillId="0" borderId="0" xfId="0" applyNumberFormat="1" applyFont="1"/>
    <xf numFmtId="9" fontId="50" fillId="0" borderId="21" xfId="1" applyFont="1" applyFill="1" applyBorder="1" applyProtection="1"/>
    <xf numFmtId="0" fontId="50" fillId="0" borderId="0" xfId="22" applyFont="1" applyAlignment="1" applyProtection="1">
      <alignment horizontal="right"/>
    </xf>
    <xf numFmtId="0" fontId="50" fillId="0" borderId="0" xfId="22" applyFont="1" applyAlignment="1" applyProtection="1">
      <alignment horizontal="center" vertical="center"/>
    </xf>
    <xf numFmtId="0" fontId="1" fillId="0" borderId="0" xfId="0" applyFont="1"/>
    <xf numFmtId="0" fontId="50" fillId="0" borderId="0" xfId="22" applyFont="1" applyFill="1" applyAlignment="1" applyProtection="1"/>
    <xf numFmtId="0" fontId="50" fillId="0" borderId="0" xfId="22" applyFont="1" applyAlignment="1" applyProtection="1"/>
    <xf numFmtId="0" fontId="50" fillId="0" borderId="34" xfId="22" applyFont="1" applyBorder="1" applyAlignment="1" applyProtection="1">
      <alignment horizontal="center"/>
    </xf>
    <xf numFmtId="0" fontId="50" fillId="0" borderId="19" xfId="22" applyFont="1" applyBorder="1" applyAlignment="1" applyProtection="1">
      <alignment horizontal="center"/>
    </xf>
    <xf numFmtId="0" fontId="50" fillId="0" borderId="17" xfId="22" applyFont="1" applyBorder="1" applyAlignment="1" applyProtection="1">
      <alignment horizontal="center"/>
    </xf>
    <xf numFmtId="0" fontId="50" fillId="0" borderId="35" xfId="22" quotePrefix="1" applyFont="1" applyBorder="1" applyAlignment="1" applyProtection="1">
      <alignment horizontal="center"/>
    </xf>
    <xf numFmtId="0" fontId="50" fillId="0" borderId="22" xfId="22" quotePrefix="1" applyFont="1" applyBorder="1" applyAlignment="1" applyProtection="1">
      <alignment horizontal="center"/>
    </xf>
    <xf numFmtId="0" fontId="49" fillId="0" borderId="0" xfId="22" applyFont="1" applyFill="1" applyBorder="1" applyAlignment="1" applyProtection="1">
      <alignment vertical="top"/>
    </xf>
    <xf numFmtId="0" fontId="49" fillId="0" borderId="0" xfId="22" applyFont="1" applyFill="1" applyBorder="1" applyAlignment="1" applyProtection="1">
      <alignment vertical="top"/>
      <protection locked="0"/>
    </xf>
    <xf numFmtId="164" fontId="47" fillId="33" borderId="40" xfId="30" applyFont="1" applyFill="1" applyBorder="1" applyAlignment="1" applyProtection="1">
      <alignment horizontal="right" vertical="center"/>
      <protection locked="0"/>
    </xf>
    <xf numFmtId="0" fontId="49" fillId="0" borderId="40" xfId="22" applyFont="1" applyFill="1" applyBorder="1" applyAlignment="1" applyProtection="1">
      <alignment horizontal="right" vertical="center"/>
    </xf>
    <xf numFmtId="164" fontId="47" fillId="0" borderId="19" xfId="31" applyFont="1" applyBorder="1" applyAlignment="1" applyProtection="1">
      <alignment horizontal="right" vertical="center"/>
    </xf>
    <xf numFmtId="0" fontId="49" fillId="0" borderId="0" xfId="22" applyFont="1" applyBorder="1" applyAlignment="1" applyProtection="1">
      <alignment horizontal="right" vertical="center"/>
      <protection locked="0"/>
    </xf>
    <xf numFmtId="164" fontId="47" fillId="33" borderId="40" xfId="30" applyFont="1" applyFill="1" applyBorder="1" applyAlignment="1" applyProtection="1">
      <alignment horizontal="right" vertical="center"/>
    </xf>
    <xf numFmtId="0" fontId="49" fillId="0" borderId="40" xfId="22" applyFont="1" applyFill="1" applyBorder="1" applyAlignment="1" applyProtection="1">
      <alignment horizontal="right" vertical="center"/>
      <protection locked="0"/>
    </xf>
    <xf numFmtId="164" fontId="47" fillId="0" borderId="19" xfId="31" applyNumberFormat="1" applyFont="1" applyBorder="1" applyAlignment="1" applyProtection="1">
      <alignment horizontal="right" vertical="center"/>
    </xf>
    <xf numFmtId="164" fontId="49" fillId="0" borderId="40" xfId="22" applyNumberFormat="1" applyFont="1" applyBorder="1" applyAlignment="1" applyProtection="1">
      <alignment horizontal="right" vertical="center"/>
    </xf>
    <xf numFmtId="10" fontId="47" fillId="0" borderId="19" xfId="32" applyNumberFormat="1" applyFont="1" applyBorder="1" applyAlignment="1" applyProtection="1">
      <alignment horizontal="right" vertical="center"/>
    </xf>
    <xf numFmtId="182" fontId="47" fillId="33" borderId="52" xfId="82" applyNumberFormat="1" applyFont="1" applyFill="1" applyBorder="1" applyAlignment="1" applyProtection="1">
      <alignment horizontal="left" vertical="top"/>
    </xf>
    <xf numFmtId="0" fontId="47" fillId="44" borderId="40" xfId="0" applyFont="1" applyFill="1" applyBorder="1"/>
    <xf numFmtId="179" fontId="47" fillId="33" borderId="40" xfId="31" applyNumberFormat="1" applyFont="1" applyFill="1" applyBorder="1" applyAlignment="1" applyProtection="1">
      <alignment horizontal="right" vertical="center"/>
    </xf>
    <xf numFmtId="0" fontId="49" fillId="0" borderId="19" xfId="22" applyFont="1" applyFill="1" applyBorder="1" applyAlignment="1" applyProtection="1">
      <alignment vertical="top"/>
      <protection locked="0"/>
    </xf>
    <xf numFmtId="182" fontId="47" fillId="33" borderId="35" xfId="82" applyNumberFormat="1" applyFont="1" applyFill="1" applyBorder="1" applyAlignment="1" applyProtection="1">
      <alignment horizontal="left" vertical="top"/>
    </xf>
    <xf numFmtId="0" fontId="47" fillId="44" borderId="35" xfId="0" applyFont="1" applyFill="1" applyBorder="1"/>
    <xf numFmtId="177" fontId="47" fillId="33" borderId="35" xfId="0" applyNumberFormat="1" applyFont="1" applyFill="1" applyBorder="1" applyAlignment="1" applyProtection="1">
      <alignment horizontal="left" vertical="top"/>
    </xf>
    <xf numFmtId="0" fontId="50" fillId="40" borderId="53" xfId="22" applyFont="1" applyFill="1" applyBorder="1" applyAlignment="1" applyProtection="1">
      <alignment vertical="top"/>
    </xf>
    <xf numFmtId="0" fontId="49" fillId="40" borderId="43" xfId="22" applyFont="1" applyFill="1" applyBorder="1" applyAlignment="1" applyProtection="1">
      <alignment vertical="top"/>
    </xf>
    <xf numFmtId="0" fontId="49" fillId="40" borderId="43" xfId="22" applyFont="1" applyFill="1" applyBorder="1" applyAlignment="1" applyProtection="1">
      <alignment vertical="top"/>
      <protection locked="0"/>
    </xf>
    <xf numFmtId="179" fontId="47" fillId="40" borderId="54" xfId="31" applyNumberFormat="1" applyFont="1" applyFill="1" applyBorder="1" applyAlignment="1" applyProtection="1">
      <alignment horizontal="right" vertical="center"/>
      <protection locked="0"/>
    </xf>
    <xf numFmtId="0" fontId="49" fillId="40" borderId="54" xfId="22" applyFont="1" applyFill="1" applyBorder="1" applyAlignment="1" applyProtection="1">
      <alignment horizontal="right" vertical="center"/>
      <protection locked="0"/>
    </xf>
    <xf numFmtId="164" fontId="47" fillId="40" borderId="55" xfId="31" applyFont="1" applyFill="1" applyBorder="1" applyAlignment="1" applyProtection="1">
      <alignment horizontal="right" vertical="center"/>
    </xf>
    <xf numFmtId="0" fontId="49" fillId="40" borderId="55" xfId="22" applyFont="1" applyFill="1" applyBorder="1" applyAlignment="1" applyProtection="1">
      <alignment horizontal="right" vertical="center"/>
      <protection locked="0"/>
    </xf>
    <xf numFmtId="0" fontId="49" fillId="40" borderId="56" xfId="22" applyFont="1" applyFill="1" applyBorder="1" applyAlignment="1" applyProtection="1">
      <alignment horizontal="right" vertical="center"/>
      <protection locked="0"/>
    </xf>
    <xf numFmtId="164" fontId="49" fillId="40" borderId="54" xfId="22" applyNumberFormat="1" applyFont="1" applyFill="1" applyBorder="1" applyAlignment="1" applyProtection="1">
      <alignment horizontal="right" vertical="center"/>
    </xf>
    <xf numFmtId="10" fontId="50" fillId="40" borderId="55" xfId="32" applyNumberFormat="1" applyFont="1" applyFill="1" applyBorder="1" applyAlignment="1" applyProtection="1">
      <alignment horizontal="right" vertical="center"/>
    </xf>
    <xf numFmtId="0" fontId="49" fillId="41" borderId="57" xfId="22" applyFont="1" applyFill="1" applyBorder="1" applyProtection="1"/>
    <xf numFmtId="0" fontId="49" fillId="41" borderId="43" xfId="22" applyFont="1" applyFill="1" applyBorder="1" applyAlignment="1" applyProtection="1">
      <alignment vertical="top"/>
    </xf>
    <xf numFmtId="0" fontId="49" fillId="41" borderId="43" xfId="22" applyFont="1" applyFill="1" applyBorder="1" applyAlignment="1" applyProtection="1">
      <alignment vertical="top"/>
      <protection locked="0"/>
    </xf>
    <xf numFmtId="179" fontId="49" fillId="41" borderId="46" xfId="31" applyNumberFormat="1" applyFont="1" applyFill="1" applyBorder="1" applyAlignment="1" applyProtection="1">
      <alignment horizontal="right" vertical="center"/>
      <protection locked="0"/>
    </xf>
    <xf numFmtId="0" fontId="49" fillId="41" borderId="47" xfId="22" applyFont="1" applyFill="1" applyBorder="1" applyAlignment="1" applyProtection="1">
      <alignment horizontal="right" vertical="center"/>
      <protection locked="0"/>
    </xf>
    <xf numFmtId="164" fontId="49" fillId="41" borderId="43" xfId="31" applyFont="1" applyFill="1" applyBorder="1" applyAlignment="1" applyProtection="1">
      <alignment horizontal="right" vertical="center"/>
    </xf>
    <xf numFmtId="0" fontId="49" fillId="41" borderId="46" xfId="22" applyFont="1" applyFill="1" applyBorder="1" applyAlignment="1" applyProtection="1">
      <alignment horizontal="right" vertical="center"/>
      <protection locked="0"/>
    </xf>
    <xf numFmtId="0" fontId="49" fillId="41" borderId="43" xfId="22" applyFont="1" applyFill="1" applyBorder="1" applyAlignment="1" applyProtection="1">
      <alignment horizontal="right" vertical="center"/>
      <protection locked="0"/>
    </xf>
    <xf numFmtId="164" fontId="49" fillId="41" borderId="46" xfId="22" applyNumberFormat="1" applyFont="1" applyFill="1" applyBorder="1" applyAlignment="1" applyProtection="1">
      <alignment horizontal="right" vertical="center"/>
    </xf>
    <xf numFmtId="10" fontId="49" fillId="41" borderId="44" xfId="32" applyNumberFormat="1" applyFont="1" applyFill="1" applyBorder="1" applyAlignment="1" applyProtection="1">
      <alignment horizontal="right" vertical="center"/>
    </xf>
    <xf numFmtId="0" fontId="50" fillId="0" borderId="0" xfId="22" applyFont="1" applyFill="1" applyAlignment="1" applyProtection="1">
      <alignment vertical="top"/>
    </xf>
    <xf numFmtId="0" fontId="49" fillId="0" borderId="0" xfId="22" applyFont="1" applyAlignment="1" applyProtection="1">
      <alignment vertical="top"/>
    </xf>
    <xf numFmtId="0" fontId="49" fillId="0" borderId="0" xfId="22" applyFont="1" applyAlignment="1" applyProtection="1">
      <alignment vertical="top"/>
      <protection locked="0"/>
    </xf>
    <xf numFmtId="9" fontId="49" fillId="0" borderId="40" xfId="22" applyNumberFormat="1" applyFont="1" applyFill="1" applyBorder="1" applyAlignment="1" applyProtection="1">
      <alignment horizontal="right" vertical="center"/>
    </xf>
    <xf numFmtId="9" fontId="49" fillId="0" borderId="0" xfId="22" applyNumberFormat="1" applyFont="1" applyFill="1" applyBorder="1" applyAlignment="1" applyProtection="1">
      <alignment horizontal="right" vertical="center"/>
    </xf>
    <xf numFmtId="164" fontId="50" fillId="0" borderId="18" xfId="22" applyNumberFormat="1" applyFont="1" applyFill="1" applyBorder="1" applyAlignment="1" applyProtection="1">
      <alignment horizontal="right" vertical="center"/>
    </xf>
    <xf numFmtId="0" fontId="50" fillId="0" borderId="40" xfId="22" applyFont="1" applyFill="1" applyBorder="1" applyAlignment="1" applyProtection="1">
      <alignment horizontal="right" vertical="center"/>
    </xf>
    <xf numFmtId="9" fontId="50" fillId="0" borderId="40" xfId="22" applyNumberFormat="1" applyFont="1" applyFill="1" applyBorder="1" applyAlignment="1" applyProtection="1">
      <alignment horizontal="right" vertical="center"/>
    </xf>
    <xf numFmtId="164" fontId="50" fillId="0" borderId="42" xfId="22" applyNumberFormat="1" applyFont="1" applyFill="1" applyBorder="1" applyAlignment="1" applyProtection="1">
      <alignment horizontal="right" vertical="center"/>
    </xf>
    <xf numFmtId="0" fontId="50" fillId="0" borderId="0" xfId="22" applyFont="1" applyFill="1" applyBorder="1" applyAlignment="1" applyProtection="1">
      <alignment horizontal="right" vertical="center"/>
      <protection locked="0"/>
    </xf>
    <xf numFmtId="0" fontId="49" fillId="0" borderId="0" xfId="22" applyFont="1" applyFill="1" applyAlignment="1" applyProtection="1">
      <alignment horizontal="left" vertical="top" indent="1"/>
    </xf>
    <xf numFmtId="0" fontId="49" fillId="0" borderId="0" xfId="22" applyFont="1" applyFill="1" applyBorder="1" applyAlignment="1" applyProtection="1">
      <alignment horizontal="right" vertical="center"/>
    </xf>
    <xf numFmtId="164" fontId="49" fillId="0" borderId="18" xfId="22" applyNumberFormat="1" applyFont="1" applyFill="1" applyBorder="1" applyAlignment="1" applyProtection="1">
      <alignment horizontal="right" vertical="center"/>
    </xf>
    <xf numFmtId="164" fontId="49" fillId="0" borderId="19" xfId="22" applyNumberFormat="1" applyFont="1" applyFill="1" applyBorder="1" applyAlignment="1" applyProtection="1">
      <alignment horizontal="right" vertical="center"/>
    </xf>
    <xf numFmtId="0" fontId="49" fillId="0" borderId="0" xfId="22" applyFont="1" applyFill="1" applyBorder="1" applyAlignment="1" applyProtection="1">
      <alignment horizontal="right" vertical="center"/>
      <protection locked="0"/>
    </xf>
    <xf numFmtId="0" fontId="50" fillId="0" borderId="0" xfId="22" applyFont="1" applyAlignment="1" applyProtection="1">
      <alignment horizontal="left" vertical="top" wrapText="1" indent="1"/>
    </xf>
    <xf numFmtId="0" fontId="49" fillId="40" borderId="0" xfId="22" applyFont="1" applyFill="1" applyAlignment="1" applyProtection="1">
      <alignment vertical="top"/>
      <protection locked="0"/>
    </xf>
    <xf numFmtId="0" fontId="49" fillId="40" borderId="35" xfId="22" applyFont="1" applyFill="1" applyBorder="1" applyAlignment="1" applyProtection="1">
      <alignment horizontal="right" vertical="center"/>
    </xf>
    <xf numFmtId="0" fontId="49" fillId="40" borderId="21" xfId="22" applyFont="1" applyFill="1" applyBorder="1" applyAlignment="1" applyProtection="1">
      <alignment horizontal="right" vertical="center"/>
    </xf>
    <xf numFmtId="164" fontId="50" fillId="40" borderId="20" xfId="22" applyNumberFormat="1" applyFont="1" applyFill="1" applyBorder="1" applyAlignment="1" applyProtection="1">
      <alignment horizontal="right" vertical="center"/>
    </xf>
    <xf numFmtId="0" fontId="50" fillId="40" borderId="35" xfId="22" applyFont="1" applyFill="1" applyBorder="1" applyAlignment="1" applyProtection="1">
      <alignment horizontal="right" vertical="center"/>
    </xf>
    <xf numFmtId="164" fontId="50" fillId="40" borderId="22" xfId="22" applyNumberFormat="1" applyFont="1" applyFill="1" applyBorder="1" applyAlignment="1" applyProtection="1">
      <alignment horizontal="right" vertical="center"/>
    </xf>
    <xf numFmtId="0" fontId="50" fillId="40" borderId="21" xfId="22" applyFont="1" applyFill="1" applyBorder="1" applyAlignment="1" applyProtection="1">
      <alignment horizontal="right" vertical="center"/>
      <protection locked="0"/>
    </xf>
    <xf numFmtId="10" fontId="50" fillId="40" borderId="22" xfId="32" applyNumberFormat="1" applyFont="1" applyFill="1" applyBorder="1" applyAlignment="1" applyProtection="1">
      <alignment horizontal="right" vertical="center"/>
    </xf>
    <xf numFmtId="0" fontId="49" fillId="41" borderId="26" xfId="22" applyFont="1" applyFill="1" applyBorder="1" applyProtection="1"/>
    <xf numFmtId="0" fontId="49" fillId="41" borderId="27" xfId="22" applyFont="1" applyFill="1" applyBorder="1" applyAlignment="1" applyProtection="1">
      <alignment vertical="top"/>
    </xf>
    <xf numFmtId="0" fontId="49" fillId="41" borderId="27" xfId="22" applyFont="1" applyFill="1" applyBorder="1" applyAlignment="1" applyProtection="1">
      <alignment vertical="top"/>
      <protection locked="0"/>
    </xf>
    <xf numFmtId="179" fontId="49" fillId="41" borderId="36" xfId="31" applyNumberFormat="1" applyFont="1" applyFill="1" applyBorder="1" applyAlignment="1" applyProtection="1">
      <alignment vertical="top"/>
      <protection locked="0"/>
    </xf>
    <xf numFmtId="0" fontId="49" fillId="41" borderId="27" xfId="22" applyFont="1" applyFill="1" applyBorder="1" applyAlignment="1" applyProtection="1">
      <alignment vertical="center"/>
      <protection locked="0"/>
    </xf>
    <xf numFmtId="164" fontId="49" fillId="41" borderId="37" xfId="31" applyFont="1" applyFill="1" applyBorder="1" applyAlignment="1" applyProtection="1">
      <alignment vertical="center"/>
      <protection locked="0"/>
    </xf>
    <xf numFmtId="0" fontId="49" fillId="41" borderId="36" xfId="22" applyFont="1" applyFill="1" applyBorder="1" applyAlignment="1" applyProtection="1">
      <alignment vertical="center"/>
      <protection locked="0"/>
    </xf>
    <xf numFmtId="164" fontId="49" fillId="41" borderId="41" xfId="31" applyFont="1" applyFill="1" applyBorder="1" applyAlignment="1" applyProtection="1">
      <alignment vertical="center"/>
      <protection locked="0"/>
    </xf>
    <xf numFmtId="164" fontId="49" fillId="41" borderId="36" xfId="22" applyNumberFormat="1" applyFont="1" applyFill="1" applyBorder="1" applyAlignment="1" applyProtection="1">
      <alignment vertical="center"/>
      <protection locked="0"/>
    </xf>
    <xf numFmtId="10" fontId="49" fillId="41" borderId="28" xfId="32" applyNumberFormat="1" applyFont="1" applyFill="1" applyBorder="1" applyAlignment="1" applyProtection="1">
      <alignment vertical="center"/>
      <protection locked="0"/>
    </xf>
    <xf numFmtId="164" fontId="49" fillId="0" borderId="0" xfId="22" applyNumberFormat="1" applyFont="1" applyProtection="1">
      <protection locked="0"/>
    </xf>
    <xf numFmtId="0" fontId="50" fillId="0" borderId="0" xfId="22" applyFont="1" applyFill="1" applyAlignment="1" applyProtection="1">
      <alignment wrapText="1"/>
    </xf>
    <xf numFmtId="0" fontId="49" fillId="0" borderId="0" xfId="22" applyFont="1" applyFill="1" applyAlignment="1" applyProtection="1">
      <alignment wrapText="1"/>
    </xf>
    <xf numFmtId="0" fontId="1" fillId="0" borderId="0" xfId="0" applyFont="1" applyFill="1"/>
    <xf numFmtId="0" fontId="53" fillId="0" borderId="0" xfId="22" applyFont="1" applyAlignment="1" applyProtection="1">
      <alignment horizontal="right"/>
      <protection locked="0"/>
    </xf>
    <xf numFmtId="0" fontId="53" fillId="0" borderId="0" xfId="22" applyFont="1" applyFill="1" applyAlignment="1" applyProtection="1">
      <alignment vertical="center"/>
      <protection locked="0"/>
    </xf>
    <xf numFmtId="0" fontId="54" fillId="0" borderId="0" xfId="22" applyFont="1" applyAlignment="1" applyProtection="1">
      <alignment horizontal="right"/>
    </xf>
    <xf numFmtId="0" fontId="54" fillId="0" borderId="0" xfId="22" applyFont="1" applyProtection="1"/>
    <xf numFmtId="0" fontId="55" fillId="0" borderId="0" xfId="22" applyFont="1" applyAlignment="1" applyProtection="1">
      <alignment horizontal="left"/>
    </xf>
    <xf numFmtId="0" fontId="53" fillId="0" borderId="0" xfId="22" applyFont="1" applyAlignment="1" applyProtection="1">
      <alignment horizontal="center"/>
    </xf>
    <xf numFmtId="0" fontId="53" fillId="0" borderId="0" xfId="22" applyFont="1" applyFill="1" applyAlignment="1" applyProtection="1">
      <alignment horizontal="center"/>
    </xf>
    <xf numFmtId="0" fontId="53" fillId="0" borderId="0" xfId="22" applyFont="1" applyAlignment="1" applyProtection="1">
      <alignment horizontal="center"/>
      <protection locked="0"/>
    </xf>
    <xf numFmtId="180" fontId="53" fillId="33" borderId="0" xfId="60" applyNumberFormat="1" applyFont="1" applyFill="1" applyBorder="1" applyProtection="1">
      <protection locked="0"/>
    </xf>
    <xf numFmtId="0" fontId="53" fillId="0" borderId="0" xfId="22" applyFont="1" applyAlignment="1" applyProtection="1">
      <alignment horizontal="center" vertical="center"/>
      <protection locked="0"/>
    </xf>
    <xf numFmtId="0" fontId="53" fillId="0" borderId="0" xfId="22" applyFont="1" applyProtection="1">
      <protection locked="0"/>
    </xf>
    <xf numFmtId="178" fontId="53" fillId="39" borderId="0" xfId="60" applyNumberFormat="1" applyFont="1" applyFill="1" applyBorder="1" applyProtection="1">
      <protection locked="0"/>
    </xf>
    <xf numFmtId="0" fontId="53" fillId="0" borderId="0" xfId="22" applyFont="1" applyProtection="1"/>
    <xf numFmtId="0" fontId="56" fillId="0" borderId="0" xfId="22" applyFont="1" applyFill="1" applyAlignment="1" applyProtection="1">
      <alignment horizontal="right"/>
      <protection locked="0"/>
    </xf>
    <xf numFmtId="0" fontId="53" fillId="0" borderId="21" xfId="22" applyFont="1" applyBorder="1" applyAlignment="1" applyProtection="1">
      <alignment horizontal="right"/>
      <protection locked="0"/>
    </xf>
    <xf numFmtId="0" fontId="54" fillId="0" borderId="21" xfId="22" applyFont="1" applyBorder="1" applyProtection="1">
      <protection locked="0"/>
    </xf>
    <xf numFmtId="0" fontId="53" fillId="0" borderId="21" xfId="22" applyFont="1" applyBorder="1" applyAlignment="1" applyProtection="1">
      <alignment horizontal="center" vertical="center"/>
      <protection locked="0"/>
    </xf>
    <xf numFmtId="0" fontId="53" fillId="0" borderId="21" xfId="22" applyFont="1" applyBorder="1" applyProtection="1">
      <protection locked="0"/>
    </xf>
    <xf numFmtId="0" fontId="53" fillId="0" borderId="21" xfId="22" applyFont="1" applyFill="1" applyBorder="1" applyProtection="1"/>
    <xf numFmtId="9" fontId="53" fillId="0" borderId="21" xfId="1" applyFont="1" applyFill="1" applyBorder="1" applyProtection="1"/>
    <xf numFmtId="0" fontId="53" fillId="0" borderId="0" xfId="22" applyFont="1" applyAlignment="1" applyProtection="1">
      <alignment horizontal="right"/>
    </xf>
    <xf numFmtId="0" fontId="53" fillId="0" borderId="0" xfId="22" applyFont="1" applyAlignment="1" applyProtection="1">
      <alignment horizontal="center" vertical="center"/>
    </xf>
    <xf numFmtId="0" fontId="53" fillId="0" borderId="0" xfId="22" applyFont="1" applyAlignment="1" applyProtection="1"/>
    <xf numFmtId="0" fontId="53" fillId="0" borderId="34" xfId="22" applyFont="1" applyBorder="1" applyAlignment="1" applyProtection="1">
      <alignment horizontal="center"/>
    </xf>
    <xf numFmtId="0" fontId="53" fillId="0" borderId="19" xfId="22" applyFont="1" applyBorder="1" applyAlignment="1" applyProtection="1">
      <alignment horizontal="center"/>
    </xf>
    <xf numFmtId="0" fontId="53" fillId="0" borderId="17" xfId="22" applyFont="1" applyBorder="1" applyAlignment="1" applyProtection="1">
      <alignment horizontal="center"/>
    </xf>
    <xf numFmtId="0" fontId="53" fillId="0" borderId="35" xfId="22" quotePrefix="1" applyFont="1" applyBorder="1" applyAlignment="1" applyProtection="1">
      <alignment horizontal="center"/>
    </xf>
    <xf numFmtId="0" fontId="53" fillId="0" borderId="22" xfId="22" quotePrefix="1" applyFont="1" applyBorder="1" applyAlignment="1" applyProtection="1">
      <alignment horizontal="center"/>
    </xf>
    <xf numFmtId="0" fontId="54" fillId="0" borderId="0" xfId="22" applyFont="1" applyBorder="1" applyAlignment="1" applyProtection="1">
      <alignment vertical="top"/>
    </xf>
    <xf numFmtId="0" fontId="54" fillId="0" borderId="0" xfId="22" applyFont="1" applyFill="1" applyBorder="1" applyAlignment="1" applyProtection="1">
      <alignment vertical="top"/>
      <protection locked="0"/>
    </xf>
    <xf numFmtId="179" fontId="1" fillId="33" borderId="40" xfId="31" applyNumberFormat="1" applyFont="1" applyFill="1" applyBorder="1" applyAlignment="1" applyProtection="1">
      <alignment horizontal="right" vertical="center"/>
    </xf>
    <xf numFmtId="178" fontId="54" fillId="0" borderId="40" xfId="22" applyNumberFormat="1" applyFont="1" applyFill="1" applyBorder="1" applyAlignment="1" applyProtection="1">
      <alignment horizontal="right" vertical="center"/>
    </xf>
    <xf numFmtId="164" fontId="1" fillId="0" borderId="19" xfId="31" applyFont="1" applyBorder="1" applyAlignment="1" applyProtection="1">
      <alignment horizontal="right" vertical="center"/>
    </xf>
    <xf numFmtId="0" fontId="54" fillId="0" borderId="0" xfId="22" applyFont="1" applyBorder="1" applyAlignment="1" applyProtection="1">
      <alignment horizontal="right" vertical="center"/>
      <protection locked="0"/>
    </xf>
    <xf numFmtId="178" fontId="54" fillId="0" borderId="19" xfId="22" applyNumberFormat="1" applyFont="1" applyFill="1" applyBorder="1" applyAlignment="1" applyProtection="1">
      <alignment horizontal="right" vertical="center"/>
    </xf>
    <xf numFmtId="164" fontId="54" fillId="0" borderId="40" xfId="22" applyNumberFormat="1" applyFont="1" applyBorder="1" applyAlignment="1" applyProtection="1">
      <alignment horizontal="right" vertical="center"/>
    </xf>
    <xf numFmtId="10" fontId="1" fillId="0" borderId="19" xfId="32" applyNumberFormat="1" applyFont="1" applyBorder="1" applyAlignment="1" applyProtection="1">
      <alignment horizontal="right" vertical="center"/>
    </xf>
    <xf numFmtId="0" fontId="49" fillId="0" borderId="0" xfId="22" applyFont="1" applyBorder="1" applyAlignment="1" applyProtection="1">
      <alignment vertical="top"/>
    </xf>
    <xf numFmtId="177" fontId="47" fillId="33" borderId="35" xfId="0" applyNumberFormat="1" applyFont="1" applyFill="1" applyBorder="1" applyAlignment="1" applyProtection="1">
      <alignment horizontal="right" vertical="top"/>
    </xf>
    <xf numFmtId="164" fontId="47" fillId="0" borderId="22" xfId="31" applyNumberFormat="1" applyFont="1" applyBorder="1" applyAlignment="1" applyProtection="1">
      <alignment horizontal="right" vertical="center"/>
    </xf>
    <xf numFmtId="0" fontId="49" fillId="0" borderId="21" xfId="22" applyFont="1" applyBorder="1" applyAlignment="1" applyProtection="1">
      <alignment horizontal="right" vertical="center"/>
      <protection locked="0"/>
    </xf>
    <xf numFmtId="164" fontId="49" fillId="0" borderId="35" xfId="22" applyNumberFormat="1" applyFont="1" applyBorder="1" applyAlignment="1" applyProtection="1">
      <alignment horizontal="right" vertical="center"/>
    </xf>
    <xf numFmtId="10" fontId="47" fillId="0" borderId="22" xfId="32" applyNumberFormat="1" applyFont="1" applyBorder="1" applyAlignment="1" applyProtection="1">
      <alignment horizontal="right" vertical="center"/>
    </xf>
    <xf numFmtId="0" fontId="53" fillId="40" borderId="20" xfId="22" applyFont="1" applyFill="1" applyBorder="1" applyAlignment="1" applyProtection="1">
      <alignment vertical="top"/>
    </xf>
    <xf numFmtId="0" fontId="54" fillId="40" borderId="21" xfId="22" applyFont="1" applyFill="1" applyBorder="1" applyAlignment="1" applyProtection="1">
      <alignment vertical="top"/>
    </xf>
    <xf numFmtId="0" fontId="54" fillId="40" borderId="21" xfId="22" applyFont="1" applyFill="1" applyBorder="1" applyAlignment="1" applyProtection="1">
      <alignment vertical="top"/>
      <protection locked="0"/>
    </xf>
    <xf numFmtId="179" fontId="1" fillId="40" borderId="35" xfId="31" applyNumberFormat="1" applyFont="1" applyFill="1" applyBorder="1" applyAlignment="1" applyProtection="1">
      <alignment horizontal="right" vertical="center"/>
      <protection locked="0"/>
    </xf>
    <xf numFmtId="0" fontId="54" fillId="40" borderId="35" xfId="22" applyFont="1" applyFill="1" applyBorder="1" applyAlignment="1" applyProtection="1">
      <alignment horizontal="right" vertical="center"/>
      <protection locked="0"/>
    </xf>
    <xf numFmtId="164" fontId="1" fillId="40" borderId="22" xfId="31" applyFont="1" applyFill="1" applyBorder="1" applyAlignment="1" applyProtection="1">
      <alignment horizontal="right" vertical="center"/>
    </xf>
    <xf numFmtId="0" fontId="54" fillId="33" borderId="0" xfId="22" applyFont="1" applyFill="1" applyAlignment="1" applyProtection="1">
      <alignment horizontal="right" vertical="center"/>
      <protection locked="0"/>
    </xf>
    <xf numFmtId="0" fontId="54" fillId="40" borderId="22" xfId="22" applyFont="1" applyFill="1" applyBorder="1" applyAlignment="1" applyProtection="1">
      <alignment horizontal="right" vertical="center"/>
      <protection locked="0"/>
    </xf>
    <xf numFmtId="0" fontId="54" fillId="40" borderId="0" xfId="22" applyFont="1" applyFill="1" applyAlignment="1" applyProtection="1">
      <alignment horizontal="right" vertical="center"/>
      <protection locked="0"/>
    </xf>
    <xf numFmtId="164" fontId="53" fillId="0" borderId="40" xfId="22" applyNumberFormat="1" applyFont="1" applyBorder="1" applyAlignment="1" applyProtection="1">
      <alignment horizontal="right" vertical="center"/>
    </xf>
    <xf numFmtId="10" fontId="16" fillId="40" borderId="19" xfId="32" applyNumberFormat="1" applyFont="1" applyFill="1" applyBorder="1" applyAlignment="1" applyProtection="1">
      <alignment horizontal="right" vertical="center"/>
    </xf>
    <xf numFmtId="0" fontId="54" fillId="41" borderId="26" xfId="22" applyFont="1" applyFill="1" applyBorder="1" applyProtection="1"/>
    <xf numFmtId="0" fontId="54" fillId="41" borderId="27" xfId="22" applyFont="1" applyFill="1" applyBorder="1" applyAlignment="1" applyProtection="1">
      <alignment vertical="top"/>
    </xf>
    <xf numFmtId="0" fontId="54" fillId="41" borderId="27" xfId="22" applyFont="1" applyFill="1" applyBorder="1" applyAlignment="1" applyProtection="1">
      <alignment vertical="top"/>
      <protection locked="0"/>
    </xf>
    <xf numFmtId="179" fontId="54" fillId="41" borderId="41" xfId="31" applyNumberFormat="1" applyFont="1" applyFill="1" applyBorder="1" applyAlignment="1" applyProtection="1">
      <alignment horizontal="right" vertical="center"/>
      <protection locked="0"/>
    </xf>
    <xf numFmtId="0" fontId="54" fillId="41" borderId="36" xfId="22" applyFont="1" applyFill="1" applyBorder="1" applyAlignment="1" applyProtection="1">
      <alignment horizontal="right" vertical="center"/>
      <protection locked="0"/>
    </xf>
    <xf numFmtId="164" fontId="54" fillId="41" borderId="27" xfId="31" applyFont="1" applyFill="1" applyBorder="1" applyAlignment="1" applyProtection="1">
      <alignment horizontal="right" vertical="center"/>
    </xf>
    <xf numFmtId="0" fontId="54" fillId="41" borderId="27" xfId="22" applyFont="1" applyFill="1" applyBorder="1" applyAlignment="1" applyProtection="1">
      <alignment horizontal="right" vertical="center"/>
      <protection locked="0"/>
    </xf>
    <xf numFmtId="0" fontId="54" fillId="41" borderId="41" xfId="22" applyFont="1" applyFill="1" applyBorder="1" applyAlignment="1" applyProtection="1">
      <alignment horizontal="right" vertical="center"/>
      <protection locked="0"/>
    </xf>
    <xf numFmtId="164" fontId="54" fillId="41" borderId="41" xfId="22" applyNumberFormat="1" applyFont="1" applyFill="1" applyBorder="1" applyAlignment="1" applyProtection="1">
      <alignment horizontal="right" vertical="center"/>
    </xf>
    <xf numFmtId="10" fontId="54" fillId="41" borderId="28" xfId="32" applyNumberFormat="1" applyFont="1" applyFill="1" applyBorder="1" applyAlignment="1" applyProtection="1">
      <alignment horizontal="right" vertical="center"/>
    </xf>
    <xf numFmtId="0" fontId="53" fillId="0" borderId="0" xfId="22" applyFont="1" applyFill="1" applyAlignment="1" applyProtection="1">
      <alignment vertical="top"/>
    </xf>
    <xf numFmtId="0" fontId="54" fillId="0" borderId="0" xfId="22" applyFont="1" applyAlignment="1" applyProtection="1">
      <alignment vertical="top"/>
    </xf>
    <xf numFmtId="0" fontId="54" fillId="0" borderId="0" xfId="22" applyFont="1" applyAlignment="1" applyProtection="1">
      <alignment vertical="top"/>
      <protection locked="0"/>
    </xf>
    <xf numFmtId="9" fontId="54" fillId="0" borderId="40" xfId="22" applyNumberFormat="1" applyFont="1" applyFill="1" applyBorder="1" applyAlignment="1" applyProtection="1">
      <alignment horizontal="right" vertical="center"/>
    </xf>
    <xf numFmtId="9" fontId="54" fillId="0" borderId="0" xfId="22" applyNumberFormat="1" applyFont="1" applyFill="1" applyBorder="1" applyAlignment="1" applyProtection="1">
      <alignment horizontal="right" vertical="center"/>
    </xf>
    <xf numFmtId="164" fontId="53" fillId="0" borderId="18" xfId="22" applyNumberFormat="1" applyFont="1" applyFill="1" applyBorder="1" applyAlignment="1" applyProtection="1">
      <alignment horizontal="right" vertical="center"/>
    </xf>
    <xf numFmtId="0" fontId="53" fillId="0" borderId="40" xfId="22" applyFont="1" applyFill="1" applyBorder="1" applyAlignment="1" applyProtection="1">
      <alignment horizontal="right" vertical="center"/>
    </xf>
    <xf numFmtId="9" fontId="53" fillId="0" borderId="40" xfId="22" applyNumberFormat="1" applyFont="1" applyFill="1" applyBorder="1" applyAlignment="1" applyProtection="1">
      <alignment horizontal="right" vertical="center"/>
    </xf>
    <xf numFmtId="164" fontId="53" fillId="0" borderId="42" xfId="22" applyNumberFormat="1" applyFont="1" applyFill="1" applyBorder="1" applyAlignment="1" applyProtection="1">
      <alignment horizontal="right" vertical="center"/>
    </xf>
    <xf numFmtId="0" fontId="53" fillId="0" borderId="0" xfId="22" applyFont="1" applyFill="1" applyBorder="1" applyAlignment="1" applyProtection="1">
      <alignment horizontal="right" vertical="center"/>
      <protection locked="0"/>
    </xf>
    <xf numFmtId="164" fontId="53" fillId="0" borderId="40" xfId="22" applyNumberFormat="1" applyFont="1" applyFill="1" applyBorder="1" applyAlignment="1" applyProtection="1">
      <alignment horizontal="right" vertical="center"/>
    </xf>
    <xf numFmtId="10" fontId="53" fillId="0" borderId="19" xfId="32" applyNumberFormat="1" applyFont="1" applyFill="1" applyBorder="1" applyAlignment="1" applyProtection="1">
      <alignment horizontal="right" vertical="center"/>
    </xf>
    <xf numFmtId="0" fontId="54" fillId="0" borderId="0" xfId="22" applyFont="1" applyFill="1" applyAlignment="1" applyProtection="1">
      <alignment horizontal="left" vertical="top" indent="1"/>
    </xf>
    <xf numFmtId="0" fontId="54" fillId="0" borderId="0" xfId="22" applyFont="1" applyFill="1" applyBorder="1" applyAlignment="1" applyProtection="1">
      <alignment horizontal="right" vertical="center"/>
    </xf>
    <xf numFmtId="164" fontId="54" fillId="0" borderId="18" xfId="22" applyNumberFormat="1" applyFont="1" applyFill="1" applyBorder="1" applyAlignment="1" applyProtection="1">
      <alignment horizontal="right" vertical="center"/>
    </xf>
    <xf numFmtId="0" fontId="54" fillId="0" borderId="40" xfId="22" applyFont="1" applyFill="1" applyBorder="1" applyAlignment="1" applyProtection="1">
      <alignment horizontal="right" vertical="center"/>
    </xf>
    <xf numFmtId="0" fontId="54" fillId="0" borderId="0" xfId="22" applyFont="1" applyFill="1" applyBorder="1" applyAlignment="1" applyProtection="1">
      <alignment horizontal="right" vertical="center"/>
      <protection locked="0"/>
    </xf>
    <xf numFmtId="164" fontId="54" fillId="0" borderId="40" xfId="22" applyNumberFormat="1" applyFont="1" applyFill="1" applyBorder="1" applyAlignment="1" applyProtection="1">
      <alignment horizontal="right" vertical="center"/>
    </xf>
    <xf numFmtId="10" fontId="54" fillId="0" borderId="19" xfId="32" applyNumberFormat="1" applyFont="1" applyFill="1" applyBorder="1" applyAlignment="1" applyProtection="1">
      <alignment horizontal="right" vertical="center"/>
    </xf>
    <xf numFmtId="0" fontId="53" fillId="0" borderId="0" xfId="22" applyFont="1" applyAlignment="1" applyProtection="1">
      <alignment horizontal="left" vertical="top" wrapText="1" indent="1"/>
    </xf>
    <xf numFmtId="0" fontId="54" fillId="40" borderId="0" xfId="22" applyFont="1" applyFill="1" applyAlignment="1" applyProtection="1">
      <alignment vertical="top"/>
      <protection locked="0"/>
    </xf>
    <xf numFmtId="0" fontId="54" fillId="40" borderId="35" xfId="22" applyFont="1" applyFill="1" applyBorder="1" applyAlignment="1" applyProtection="1">
      <alignment horizontal="right" vertical="center"/>
    </xf>
    <xf numFmtId="0" fontId="54" fillId="40" borderId="21" xfId="22" applyFont="1" applyFill="1" applyBorder="1" applyAlignment="1" applyProtection="1">
      <alignment horizontal="right" vertical="center"/>
    </xf>
    <xf numFmtId="164" fontId="53" fillId="40" borderId="20" xfId="22" applyNumberFormat="1" applyFont="1" applyFill="1" applyBorder="1" applyAlignment="1" applyProtection="1">
      <alignment horizontal="right" vertical="center"/>
    </xf>
    <xf numFmtId="0" fontId="53" fillId="40" borderId="35" xfId="22" applyFont="1" applyFill="1" applyBorder="1" applyAlignment="1" applyProtection="1">
      <alignment horizontal="right" vertical="center"/>
    </xf>
    <xf numFmtId="0" fontId="53" fillId="40" borderId="21" xfId="22" applyFont="1" applyFill="1" applyBorder="1" applyAlignment="1" applyProtection="1">
      <alignment horizontal="right" vertical="center"/>
      <protection locked="0"/>
    </xf>
    <xf numFmtId="164" fontId="53" fillId="40" borderId="35" xfId="22" applyNumberFormat="1" applyFont="1" applyFill="1" applyBorder="1" applyAlignment="1" applyProtection="1">
      <alignment horizontal="right" vertical="center"/>
    </xf>
    <xf numFmtId="10" fontId="53" fillId="40" borderId="19" xfId="32" applyNumberFormat="1" applyFont="1" applyFill="1" applyBorder="1" applyAlignment="1" applyProtection="1">
      <alignment horizontal="right" vertical="center"/>
    </xf>
    <xf numFmtId="179" fontId="54" fillId="41" borderId="36" xfId="31" applyNumberFormat="1" applyFont="1" applyFill="1" applyBorder="1" applyAlignment="1" applyProtection="1">
      <alignment vertical="top"/>
      <protection locked="0"/>
    </xf>
    <xf numFmtId="0" fontId="54" fillId="41" borderId="27" xfId="22" applyFont="1" applyFill="1" applyBorder="1" applyAlignment="1" applyProtection="1">
      <alignment vertical="center"/>
      <protection locked="0"/>
    </xf>
    <xf numFmtId="164" fontId="54" fillId="41" borderId="37" xfId="31" applyFont="1" applyFill="1" applyBorder="1" applyAlignment="1" applyProtection="1">
      <alignment vertical="center"/>
      <protection locked="0"/>
    </xf>
    <xf numFmtId="0" fontId="54" fillId="41" borderId="36" xfId="22" applyFont="1" applyFill="1" applyBorder="1" applyAlignment="1" applyProtection="1">
      <alignment vertical="center"/>
      <protection locked="0"/>
    </xf>
    <xf numFmtId="164" fontId="54" fillId="41" borderId="41" xfId="31" applyFont="1" applyFill="1" applyBorder="1" applyAlignment="1" applyProtection="1">
      <alignment vertical="center"/>
      <protection locked="0"/>
    </xf>
    <xf numFmtId="164" fontId="54" fillId="41" borderId="36" xfId="22" applyNumberFormat="1" applyFont="1" applyFill="1" applyBorder="1" applyAlignment="1" applyProtection="1">
      <alignment vertical="center"/>
      <protection locked="0"/>
    </xf>
    <xf numFmtId="10" fontId="54" fillId="41" borderId="28" xfId="32" applyNumberFormat="1" applyFont="1" applyFill="1" applyBorder="1" applyAlignment="1" applyProtection="1">
      <alignment vertical="center"/>
      <protection locked="0"/>
    </xf>
    <xf numFmtId="164" fontId="47" fillId="33" borderId="18" xfId="30" applyFont="1" applyFill="1" applyBorder="1" applyAlignment="1" applyProtection="1">
      <alignment horizontal="right" vertical="center"/>
      <protection locked="0"/>
    </xf>
    <xf numFmtId="179" fontId="47" fillId="33" borderId="18" xfId="31" applyNumberFormat="1" applyFont="1" applyFill="1" applyBorder="1" applyAlignment="1" applyProtection="1">
      <alignment horizontal="right" vertical="center"/>
    </xf>
    <xf numFmtId="179" fontId="47" fillId="33" borderId="40" xfId="31" applyNumberFormat="1" applyFont="1" applyFill="1" applyBorder="1" applyAlignment="1" applyProtection="1">
      <alignment horizontal="right" vertical="center"/>
      <protection locked="0"/>
    </xf>
    <xf numFmtId="179" fontId="47" fillId="33" borderId="18" xfId="31" applyNumberFormat="1" applyFont="1" applyFill="1" applyBorder="1" applyAlignment="1" applyProtection="1">
      <alignment horizontal="right" vertical="center"/>
      <protection locked="0"/>
    </xf>
    <xf numFmtId="0" fontId="50" fillId="40" borderId="20" xfId="22" applyFont="1" applyFill="1" applyBorder="1" applyAlignment="1" applyProtection="1">
      <alignment vertical="top"/>
    </xf>
    <xf numFmtId="0" fontId="49" fillId="40" borderId="21" xfId="22" applyFont="1" applyFill="1" applyBorder="1" applyAlignment="1" applyProtection="1">
      <alignment vertical="top"/>
    </xf>
    <xf numFmtId="0" fontId="49" fillId="40" borderId="21" xfId="22" applyFont="1" applyFill="1" applyBorder="1" applyAlignment="1" applyProtection="1">
      <alignment vertical="top"/>
      <protection locked="0"/>
    </xf>
    <xf numFmtId="179" fontId="48" fillId="40" borderId="13" xfId="31" applyNumberFormat="1" applyFont="1" applyFill="1" applyBorder="1" applyAlignment="1" applyProtection="1">
      <alignment horizontal="right" vertical="center"/>
      <protection locked="0"/>
    </xf>
    <xf numFmtId="0" fontId="50" fillId="40" borderId="13" xfId="22" applyFont="1" applyFill="1" applyBorder="1" applyAlignment="1" applyProtection="1">
      <alignment horizontal="right" vertical="center"/>
      <protection locked="0"/>
    </xf>
    <xf numFmtId="164" fontId="48" fillId="40" borderId="33" xfId="31" applyFont="1" applyFill="1" applyBorder="1" applyAlignment="1" applyProtection="1">
      <alignment horizontal="right" vertical="center"/>
    </xf>
    <xf numFmtId="0" fontId="50" fillId="33" borderId="39" xfId="22" applyFont="1" applyFill="1" applyBorder="1" applyAlignment="1" applyProtection="1">
      <alignment horizontal="right" vertical="center"/>
      <protection locked="0"/>
    </xf>
    <xf numFmtId="0" fontId="50" fillId="40" borderId="33" xfId="22" applyFont="1" applyFill="1" applyBorder="1" applyAlignment="1" applyProtection="1">
      <alignment horizontal="right" vertical="center"/>
      <protection locked="0"/>
    </xf>
    <xf numFmtId="0" fontId="50" fillId="40" borderId="39" xfId="22" applyFont="1" applyFill="1" applyBorder="1" applyAlignment="1" applyProtection="1">
      <alignment horizontal="right" vertical="center"/>
      <protection locked="0"/>
    </xf>
    <xf numFmtId="164" fontId="50" fillId="0" borderId="13" xfId="22" applyNumberFormat="1" applyFont="1" applyBorder="1" applyAlignment="1" applyProtection="1">
      <alignment horizontal="right" vertical="center"/>
    </xf>
    <xf numFmtId="10" fontId="48" fillId="40" borderId="13" xfId="32" applyNumberFormat="1" applyFont="1" applyFill="1" applyBorder="1" applyAlignment="1" applyProtection="1">
      <alignment horizontal="right" vertical="center"/>
    </xf>
    <xf numFmtId="164" fontId="50" fillId="0" borderId="40" xfId="22" applyNumberFormat="1" applyFont="1" applyFill="1" applyBorder="1" applyAlignment="1" applyProtection="1">
      <alignment horizontal="right" vertical="center"/>
    </xf>
    <xf numFmtId="10" fontId="50" fillId="0" borderId="19" xfId="32" applyNumberFormat="1" applyFont="1" applyFill="1" applyBorder="1" applyAlignment="1" applyProtection="1">
      <alignment horizontal="right" vertical="center"/>
    </xf>
    <xf numFmtId="164" fontId="49" fillId="40" borderId="40" xfId="22" applyNumberFormat="1" applyFont="1" applyFill="1" applyBorder="1" applyAlignment="1" applyProtection="1">
      <alignment horizontal="right" vertical="center"/>
    </xf>
    <xf numFmtId="0" fontId="49" fillId="33" borderId="0" xfId="22" applyFont="1" applyFill="1" applyBorder="1" applyAlignment="1" applyProtection="1">
      <alignment vertical="top"/>
    </xf>
    <xf numFmtId="177" fontId="47" fillId="33" borderId="40" xfId="0" applyNumberFormat="1" applyFont="1" applyFill="1" applyBorder="1" applyAlignment="1" applyProtection="1">
      <alignment horizontal="right" vertical="top"/>
    </xf>
    <xf numFmtId="179" fontId="47" fillId="40" borderId="35" xfId="31" applyNumberFormat="1" applyFont="1" applyFill="1" applyBorder="1" applyAlignment="1" applyProtection="1">
      <alignment horizontal="right" vertical="center"/>
      <protection locked="0"/>
    </xf>
    <xf numFmtId="0" fontId="49" fillId="40" borderId="35" xfId="22" applyFont="1" applyFill="1" applyBorder="1" applyAlignment="1" applyProtection="1">
      <alignment horizontal="right" vertical="center"/>
      <protection locked="0"/>
    </xf>
    <xf numFmtId="164" fontId="47" fillId="40" borderId="22" xfId="31" applyFont="1" applyFill="1" applyBorder="1" applyAlignment="1" applyProtection="1">
      <alignment horizontal="right" vertical="center"/>
    </xf>
    <xf numFmtId="0" fontId="49" fillId="33" borderId="0" xfId="22" applyFont="1" applyFill="1" applyAlignment="1" applyProtection="1">
      <alignment horizontal="right" vertical="center"/>
      <protection locked="0"/>
    </xf>
    <xf numFmtId="0" fontId="49" fillId="40" borderId="0" xfId="22" applyFont="1" applyFill="1" applyAlignment="1" applyProtection="1">
      <alignment horizontal="right" vertical="center"/>
      <protection locked="0"/>
    </xf>
    <xf numFmtId="164" fontId="50" fillId="40" borderId="35" xfId="22" applyNumberFormat="1" applyFont="1" applyFill="1" applyBorder="1" applyAlignment="1" applyProtection="1">
      <alignment horizontal="right" vertical="center"/>
    </xf>
    <xf numFmtId="179" fontId="49" fillId="41" borderId="41" xfId="31" applyNumberFormat="1" applyFont="1" applyFill="1" applyBorder="1" applyAlignment="1" applyProtection="1">
      <alignment horizontal="right" vertical="center"/>
      <protection locked="0"/>
    </xf>
    <xf numFmtId="0" fontId="49" fillId="41" borderId="36" xfId="22" applyFont="1" applyFill="1" applyBorder="1" applyAlignment="1" applyProtection="1">
      <alignment horizontal="right" vertical="center"/>
      <protection locked="0"/>
    </xf>
    <xf numFmtId="164" fontId="49" fillId="41" borderId="27" xfId="31" applyFont="1" applyFill="1" applyBorder="1" applyAlignment="1" applyProtection="1">
      <alignment horizontal="right" vertical="center"/>
    </xf>
    <xf numFmtId="0" fontId="49" fillId="41" borderId="27" xfId="22" applyFont="1" applyFill="1" applyBorder="1" applyAlignment="1" applyProtection="1">
      <alignment horizontal="right" vertical="center"/>
      <protection locked="0"/>
    </xf>
    <xf numFmtId="0" fontId="49" fillId="41" borderId="41" xfId="22" applyFont="1" applyFill="1" applyBorder="1" applyAlignment="1" applyProtection="1">
      <alignment horizontal="right" vertical="center"/>
      <protection locked="0"/>
    </xf>
    <xf numFmtId="164" fontId="49" fillId="41" borderId="41" xfId="22" applyNumberFormat="1" applyFont="1" applyFill="1" applyBorder="1" applyAlignment="1" applyProtection="1">
      <alignment horizontal="right" vertical="center"/>
    </xf>
    <xf numFmtId="10" fontId="49" fillId="41" borderId="28" xfId="32" applyNumberFormat="1" applyFont="1" applyFill="1" applyBorder="1" applyAlignment="1" applyProtection="1">
      <alignment horizontal="right" vertical="center"/>
    </xf>
    <xf numFmtId="0" fontId="49" fillId="0" borderId="19" xfId="22" applyFont="1" applyFill="1" applyBorder="1" applyAlignment="1" applyProtection="1">
      <alignment horizontal="right" vertical="center"/>
      <protection locked="0"/>
    </xf>
    <xf numFmtId="178" fontId="49" fillId="44" borderId="40" xfId="22" applyNumberFormat="1" applyFont="1" applyFill="1" applyBorder="1" applyAlignment="1" applyProtection="1">
      <alignment horizontal="right" vertical="center"/>
    </xf>
    <xf numFmtId="178" fontId="49" fillId="44" borderId="19" xfId="22" applyNumberFormat="1" applyFont="1" applyFill="1" applyBorder="1" applyAlignment="1" applyProtection="1">
      <alignment horizontal="right" vertical="center"/>
    </xf>
    <xf numFmtId="164" fontId="48" fillId="40" borderId="22" xfId="31" applyFont="1" applyFill="1" applyBorder="1" applyAlignment="1" applyProtection="1">
      <alignment horizontal="right" vertical="center"/>
    </xf>
    <xf numFmtId="0" fontId="49" fillId="40" borderId="22" xfId="22" applyFont="1" applyFill="1" applyBorder="1" applyAlignment="1" applyProtection="1">
      <alignment horizontal="right" vertical="center"/>
      <protection locked="0"/>
    </xf>
    <xf numFmtId="164" fontId="50" fillId="40" borderId="40" xfId="22" applyNumberFormat="1" applyFont="1" applyFill="1" applyBorder="1" applyAlignment="1" applyProtection="1">
      <alignment horizontal="right" vertical="center"/>
    </xf>
    <xf numFmtId="10" fontId="48" fillId="40" borderId="19" xfId="32" applyNumberFormat="1" applyFont="1" applyFill="1" applyBorder="1" applyAlignment="1" applyProtection="1">
      <alignment horizontal="right" vertical="center"/>
    </xf>
    <xf numFmtId="10" fontId="49" fillId="0" borderId="19" xfId="32" applyNumberFormat="1" applyFont="1" applyFill="1" applyBorder="1" applyAlignment="1" applyProtection="1">
      <alignment horizontal="right" vertical="center"/>
    </xf>
    <xf numFmtId="164" fontId="47" fillId="0" borderId="40" xfId="31" applyNumberFormat="1" applyFont="1" applyBorder="1" applyAlignment="1" applyProtection="1">
      <alignment horizontal="right" vertical="center"/>
    </xf>
    <xf numFmtId="164" fontId="49" fillId="0" borderId="40" xfId="22" applyNumberFormat="1" applyFont="1" applyFill="1" applyBorder="1" applyAlignment="1" applyProtection="1">
      <alignment horizontal="right" vertical="center"/>
    </xf>
    <xf numFmtId="0" fontId="57" fillId="41" borderId="26" xfId="22" applyFont="1" applyFill="1" applyBorder="1" applyProtection="1"/>
    <xf numFmtId="0" fontId="57" fillId="41" borderId="27" xfId="22" applyFont="1" applyFill="1" applyBorder="1" applyAlignment="1" applyProtection="1">
      <alignment vertical="top"/>
    </xf>
    <xf numFmtId="0" fontId="57" fillId="41" borderId="27" xfId="22" applyFont="1" applyFill="1" applyBorder="1" applyAlignment="1" applyProtection="1">
      <alignment vertical="top"/>
      <protection locked="0"/>
    </xf>
    <xf numFmtId="179" fontId="57" fillId="41" borderId="36" xfId="31" applyNumberFormat="1" applyFont="1" applyFill="1" applyBorder="1" applyAlignment="1" applyProtection="1">
      <alignment vertical="top"/>
      <protection locked="0"/>
    </xf>
    <xf numFmtId="0" fontId="57" fillId="41" borderId="27" xfId="22" applyFont="1" applyFill="1" applyBorder="1" applyAlignment="1" applyProtection="1">
      <alignment vertical="center"/>
      <protection locked="0"/>
    </xf>
    <xf numFmtId="164" fontId="57" fillId="41" borderId="37" xfId="31" applyFont="1" applyFill="1" applyBorder="1" applyAlignment="1" applyProtection="1">
      <alignment vertical="center"/>
      <protection locked="0"/>
    </xf>
    <xf numFmtId="0" fontId="57" fillId="41" borderId="36" xfId="22" applyFont="1" applyFill="1" applyBorder="1" applyAlignment="1" applyProtection="1">
      <alignment vertical="center"/>
      <protection locked="0"/>
    </xf>
    <xf numFmtId="164" fontId="57" fillId="41" borderId="41" xfId="31" applyFont="1" applyFill="1" applyBorder="1" applyAlignment="1" applyProtection="1">
      <alignment vertical="center"/>
      <protection locked="0"/>
    </xf>
    <xf numFmtId="164" fontId="57" fillId="41" borderId="36" xfId="22" applyNumberFormat="1" applyFont="1" applyFill="1" applyBorder="1" applyAlignment="1" applyProtection="1">
      <alignment vertical="center"/>
      <protection locked="0"/>
    </xf>
    <xf numFmtId="10" fontId="57" fillId="41" borderId="28" xfId="32" applyNumberFormat="1" applyFont="1" applyFill="1" applyBorder="1" applyAlignment="1" applyProtection="1">
      <alignment vertical="center"/>
      <protection locked="0"/>
    </xf>
    <xf numFmtId="0" fontId="0" fillId="0" borderId="0" xfId="0" applyFont="1"/>
    <xf numFmtId="10" fontId="49" fillId="0" borderId="40" xfId="22" applyNumberFormat="1" applyFont="1" applyFill="1" applyBorder="1" applyAlignment="1" applyProtection="1">
      <alignment horizontal="right" vertical="center"/>
    </xf>
    <xf numFmtId="183" fontId="49" fillId="0" borderId="40" xfId="22" applyNumberFormat="1" applyFont="1" applyFill="1" applyBorder="1" applyAlignment="1" applyProtection="1">
      <alignment horizontal="right" vertical="center"/>
    </xf>
    <xf numFmtId="0" fontId="48" fillId="0" borderId="0" xfId="0" applyFont="1" applyAlignment="1">
      <alignment horizontal="center" wrapText="1"/>
    </xf>
    <xf numFmtId="0" fontId="0" fillId="0" borderId="0" xfId="0" applyAlignment="1" applyProtection="1">
      <alignment horizontal="left" vertical="center" wrapText="1"/>
    </xf>
    <xf numFmtId="0" fontId="21" fillId="34" borderId="10" xfId="0" applyFont="1" applyFill="1" applyBorder="1" applyAlignment="1" applyProtection="1">
      <alignment horizontal="left" vertical="center"/>
      <protection locked="0"/>
    </xf>
    <xf numFmtId="0" fontId="21" fillId="34" borderId="11" xfId="0" applyFont="1" applyFill="1" applyBorder="1" applyAlignment="1" applyProtection="1">
      <alignment horizontal="left" vertical="center"/>
      <protection locked="0"/>
    </xf>
    <xf numFmtId="0" fontId="21" fillId="34" borderId="12" xfId="0" applyFont="1" applyFill="1" applyBorder="1" applyAlignment="1" applyProtection="1">
      <alignment horizontal="left" vertical="center"/>
      <protection locked="0"/>
    </xf>
    <xf numFmtId="0" fontId="21" fillId="35" borderId="10" xfId="0" applyFont="1" applyFill="1" applyBorder="1" applyAlignment="1" applyProtection="1">
      <alignment horizontal="left" vertical="center" wrapText="1"/>
      <protection locked="0"/>
    </xf>
    <xf numFmtId="0" fontId="21" fillId="35" borderId="11" xfId="0" applyFont="1" applyFill="1" applyBorder="1" applyAlignment="1" applyProtection="1">
      <alignment horizontal="left" vertical="center" wrapText="1"/>
      <protection locked="0"/>
    </xf>
    <xf numFmtId="0" fontId="21" fillId="35" borderId="12" xfId="0" applyFont="1" applyFill="1" applyBorder="1" applyAlignment="1" applyProtection="1">
      <alignment horizontal="left" vertical="center" wrapText="1"/>
      <protection locked="0"/>
    </xf>
    <xf numFmtId="0" fontId="38" fillId="34" borderId="10" xfId="0" applyFont="1" applyFill="1" applyBorder="1" applyAlignment="1" applyProtection="1">
      <alignment horizontal="left" vertical="center"/>
      <protection locked="0"/>
    </xf>
    <xf numFmtId="0" fontId="38" fillId="34" borderId="11" xfId="0" applyFont="1" applyFill="1" applyBorder="1" applyAlignment="1" applyProtection="1">
      <alignment horizontal="left" vertical="center"/>
      <protection locked="0"/>
    </xf>
    <xf numFmtId="0" fontId="38" fillId="34" borderId="12" xfId="0" applyFont="1" applyFill="1" applyBorder="1" applyAlignment="1" applyProtection="1">
      <alignment horizontal="left" vertical="center"/>
      <protection locked="0"/>
    </xf>
    <xf numFmtId="0" fontId="0" fillId="0" borderId="0" xfId="0" applyAlignment="1">
      <alignment horizontal="left"/>
    </xf>
    <xf numFmtId="0" fontId="18" fillId="0" borderId="30" xfId="0" applyFont="1" applyBorder="1" applyAlignment="1">
      <alignment horizontal="left" vertical="top" wrapText="1"/>
    </xf>
    <xf numFmtId="0" fontId="18" fillId="0" borderId="0" xfId="0" applyFont="1" applyBorder="1" applyAlignment="1">
      <alignment horizontal="left" vertical="top" wrapText="1"/>
    </xf>
    <xf numFmtId="0" fontId="18" fillId="0" borderId="0" xfId="0" applyFont="1" applyAlignment="1">
      <alignment horizontal="left" wrapText="1"/>
    </xf>
    <xf numFmtId="0" fontId="0" fillId="0" borderId="0" xfId="0" applyAlignment="1">
      <alignment horizontal="left" wrapText="1"/>
    </xf>
    <xf numFmtId="0" fontId="21" fillId="34" borderId="10" xfId="0" applyNumberFormat="1" applyFont="1" applyFill="1" applyBorder="1" applyAlignment="1" applyProtection="1">
      <alignment horizontal="left" vertical="center"/>
      <protection locked="0"/>
    </xf>
    <xf numFmtId="0" fontId="21" fillId="34" borderId="11" xfId="0" applyNumberFormat="1" applyFont="1" applyFill="1" applyBorder="1" applyAlignment="1" applyProtection="1">
      <alignment horizontal="left" vertical="center"/>
      <protection locked="0"/>
    </xf>
    <xf numFmtId="0" fontId="21" fillId="34" borderId="12" xfId="0" applyNumberFormat="1" applyFont="1" applyFill="1" applyBorder="1" applyAlignment="1" applyProtection="1">
      <alignment horizontal="left" vertical="center"/>
      <protection locked="0"/>
    </xf>
    <xf numFmtId="0" fontId="34" fillId="35" borderId="10" xfId="0" applyNumberFormat="1" applyFont="1" applyFill="1" applyBorder="1" applyAlignment="1" applyProtection="1">
      <alignment horizontal="center" vertical="center"/>
      <protection locked="0"/>
    </xf>
    <xf numFmtId="0" fontId="34" fillId="35" borderId="11" xfId="0" applyNumberFormat="1" applyFont="1" applyFill="1" applyBorder="1" applyAlignment="1" applyProtection="1">
      <alignment horizontal="center" vertical="center"/>
      <protection locked="0"/>
    </xf>
    <xf numFmtId="0" fontId="34" fillId="35" borderId="12" xfId="0" applyNumberFormat="1" applyFont="1" applyFill="1" applyBorder="1" applyAlignment="1" applyProtection="1">
      <alignment horizontal="center" vertical="center"/>
      <protection locked="0"/>
    </xf>
    <xf numFmtId="0" fontId="34" fillId="0" borderId="0" xfId="0" applyFont="1" applyAlignment="1" applyProtection="1">
      <alignment horizontal="right" vertical="center" wrapText="1" indent="2"/>
    </xf>
    <xf numFmtId="0" fontId="34" fillId="0" borderId="38" xfId="0" applyFont="1" applyBorder="1" applyAlignment="1" applyProtection="1">
      <alignment horizontal="right" vertical="center" wrapText="1" indent="2"/>
    </xf>
    <xf numFmtId="167" fontId="21" fillId="34" borderId="10" xfId="0" applyNumberFormat="1" applyFont="1" applyFill="1" applyBorder="1" applyAlignment="1" applyProtection="1">
      <alignment horizontal="left" vertical="center"/>
      <protection locked="0"/>
    </xf>
    <xf numFmtId="167" fontId="21" fillId="34" borderId="11" xfId="0" applyNumberFormat="1" applyFont="1" applyFill="1" applyBorder="1" applyAlignment="1" applyProtection="1">
      <alignment horizontal="left" vertical="center"/>
      <protection locked="0"/>
    </xf>
    <xf numFmtId="167" fontId="21" fillId="34" borderId="12" xfId="0" applyNumberFormat="1" applyFont="1" applyFill="1" applyBorder="1" applyAlignment="1" applyProtection="1">
      <alignment horizontal="left" vertical="center"/>
      <protection locked="0"/>
    </xf>
    <xf numFmtId="49" fontId="0" fillId="0" borderId="0" xfId="0" applyNumberFormat="1" applyBorder="1" applyAlignment="1">
      <alignment horizontal="left" vertical="center" wrapText="1"/>
    </xf>
    <xf numFmtId="0" fontId="23" fillId="38" borderId="0" xfId="0" applyFont="1" applyFill="1" applyBorder="1" applyAlignment="1" applyProtection="1">
      <alignment vertical="center"/>
      <protection locked="0"/>
    </xf>
    <xf numFmtId="0" fontId="16" fillId="0" borderId="0" xfId="0" applyFont="1" applyFill="1" applyBorder="1" applyAlignment="1">
      <alignment horizontal="left" vertical="center"/>
    </xf>
    <xf numFmtId="0" fontId="23" fillId="38" borderId="0" xfId="0" applyFont="1" applyFill="1" applyBorder="1" applyAlignment="1" applyProtection="1">
      <protection locked="0"/>
    </xf>
    <xf numFmtId="0" fontId="24" fillId="0" borderId="0" xfId="0" applyFont="1" applyFill="1" applyBorder="1" applyAlignment="1">
      <alignment horizontal="center" vertical="center"/>
    </xf>
    <xf numFmtId="0" fontId="34" fillId="0" borderId="0" xfId="0" applyFont="1" applyFill="1" applyBorder="1" applyAlignment="1" applyProtection="1">
      <alignment horizontal="center"/>
      <protection locked="0"/>
    </xf>
    <xf numFmtId="0" fontId="22" fillId="38" borderId="0" xfId="0" applyFont="1" applyFill="1" applyBorder="1" applyAlignment="1" applyProtection="1">
      <alignment horizontal="left" vertical="top" wrapText="1"/>
      <protection locked="0"/>
    </xf>
    <xf numFmtId="0" fontId="0" fillId="38" borderId="0" xfId="0" applyFill="1" applyBorder="1" applyAlignment="1" applyProtection="1">
      <alignment horizontal="left" vertical="top" wrapText="1"/>
      <protection locked="0"/>
    </xf>
    <xf numFmtId="0" fontId="0" fillId="38" borderId="15" xfId="0" applyFont="1" applyFill="1" applyBorder="1" applyAlignment="1" applyProtection="1">
      <alignment horizontal="left" vertical="top" wrapText="1"/>
      <protection locked="0"/>
    </xf>
    <xf numFmtId="0" fontId="0" fillId="38" borderId="16" xfId="0" applyFill="1" applyBorder="1" applyAlignment="1" applyProtection="1">
      <alignment horizontal="left" vertical="top" wrapText="1"/>
      <protection locked="0"/>
    </xf>
    <xf numFmtId="0" fontId="0" fillId="38" borderId="17" xfId="0" applyFill="1" applyBorder="1" applyAlignment="1" applyProtection="1">
      <alignment horizontal="left" vertical="top" wrapText="1"/>
      <protection locked="0"/>
    </xf>
    <xf numFmtId="0" fontId="0" fillId="38" borderId="18" xfId="0" applyFill="1" applyBorder="1" applyAlignment="1" applyProtection="1">
      <alignment horizontal="left" vertical="top" wrapText="1"/>
      <protection locked="0"/>
    </xf>
    <xf numFmtId="0" fontId="0" fillId="38" borderId="19" xfId="0" applyFill="1" applyBorder="1" applyAlignment="1" applyProtection="1">
      <alignment horizontal="left" vertical="top" wrapText="1"/>
      <protection locked="0"/>
    </xf>
    <xf numFmtId="0" fontId="0" fillId="38" borderId="20" xfId="0" applyFill="1" applyBorder="1" applyAlignment="1" applyProtection="1">
      <alignment horizontal="left" vertical="top" wrapText="1"/>
      <protection locked="0"/>
    </xf>
    <xf numFmtId="0" fontId="0" fillId="38" borderId="21" xfId="0" applyFill="1" applyBorder="1" applyAlignment="1" applyProtection="1">
      <alignment horizontal="left" vertical="top" wrapText="1"/>
      <protection locked="0"/>
    </xf>
    <xf numFmtId="0" fontId="0" fillId="38" borderId="22" xfId="0" applyFill="1" applyBorder="1" applyAlignment="1" applyProtection="1">
      <alignment horizontal="left" vertical="top" wrapText="1"/>
      <protection locked="0"/>
    </xf>
    <xf numFmtId="0" fontId="25"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24" fillId="33" borderId="0" xfId="0" applyFont="1" applyFill="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7" fillId="33" borderId="0" xfId="0" applyFont="1" applyFill="1" applyBorder="1" applyAlignment="1" applyProtection="1">
      <alignment horizontal="center" vertical="top" wrapText="1"/>
      <protection locked="0"/>
    </xf>
    <xf numFmtId="0" fontId="22" fillId="33" borderId="24" xfId="0" applyFont="1" applyFill="1" applyBorder="1" applyAlignment="1" applyProtection="1">
      <alignment horizontal="left" vertical="top" wrapText="1"/>
      <protection locked="0"/>
    </xf>
    <xf numFmtId="0" fontId="0" fillId="33" borderId="24" xfId="0" applyFill="1" applyBorder="1" applyAlignment="1" applyProtection="1">
      <alignment horizontal="left" vertical="top" wrapText="1"/>
      <protection locked="0"/>
    </xf>
    <xf numFmtId="0" fontId="24" fillId="0" borderId="0" xfId="0" applyFont="1" applyBorder="1" applyAlignment="1" applyProtection="1">
      <alignment horizontal="left" vertical="center" wrapText="1"/>
      <protection locked="0"/>
    </xf>
    <xf numFmtId="0" fontId="29" fillId="0" borderId="0" xfId="27" applyFont="1" applyAlignment="1" applyProtection="1">
      <alignment horizontal="center" vertical="center" wrapText="1"/>
    </xf>
    <xf numFmtId="0" fontId="32" fillId="0" borderId="0" xfId="0" applyFont="1" applyAlignment="1" applyProtection="1">
      <alignment horizontal="left" vertical="top" wrapText="1"/>
    </xf>
    <xf numFmtId="0" fontId="40" fillId="0" borderId="0" xfId="27" applyFont="1" applyAlignment="1" applyProtection="1">
      <alignment horizontal="center" vertical="center" wrapText="1"/>
    </xf>
    <xf numFmtId="0" fontId="16" fillId="42" borderId="48" xfId="0" applyFont="1" applyFill="1" applyBorder="1" applyAlignment="1">
      <alignment horizontal="center" vertical="center" wrapText="1"/>
    </xf>
    <xf numFmtId="0" fontId="16" fillId="42" borderId="51" xfId="0" applyFont="1" applyFill="1" applyBorder="1" applyAlignment="1">
      <alignment horizontal="center" vertical="center" wrapText="1"/>
    </xf>
    <xf numFmtId="0" fontId="45" fillId="42" borderId="48" xfId="0" applyFont="1" applyFill="1" applyBorder="1" applyAlignment="1">
      <alignment horizontal="center" vertical="center" wrapText="1"/>
    </xf>
    <xf numFmtId="0" fontId="50" fillId="40" borderId="43" xfId="22" applyFont="1" applyFill="1" applyBorder="1" applyAlignment="1" applyProtection="1">
      <alignment horizontal="left" vertical="top" wrapText="1"/>
    </xf>
    <xf numFmtId="0" fontId="50" fillId="0" borderId="32" xfId="22" applyFont="1" applyBorder="1" applyAlignment="1" applyProtection="1">
      <alignment horizontal="center"/>
    </xf>
    <xf numFmtId="0" fontId="50" fillId="0" borderId="33" xfId="22" applyFont="1" applyBorder="1" applyAlignment="1" applyProtection="1">
      <alignment horizontal="center"/>
    </xf>
    <xf numFmtId="0" fontId="50" fillId="0" borderId="34" xfId="22" applyFont="1" applyFill="1" applyBorder="1" applyAlignment="1" applyProtection="1">
      <alignment horizontal="center" wrapText="1"/>
    </xf>
    <xf numFmtId="0" fontId="50" fillId="0" borderId="35" xfId="22" applyFont="1" applyFill="1" applyBorder="1" applyAlignment="1" applyProtection="1">
      <alignment horizontal="center" wrapText="1"/>
    </xf>
    <xf numFmtId="0" fontId="50" fillId="35" borderId="0" xfId="22" applyFont="1" applyFill="1" applyAlignment="1" applyProtection="1">
      <alignment horizontal="left" vertical="center"/>
      <protection locked="0"/>
    </xf>
    <xf numFmtId="0" fontId="51" fillId="0" borderId="0" xfId="22" applyFont="1" applyAlignment="1" applyProtection="1">
      <alignment horizontal="left" vertical="top"/>
    </xf>
    <xf numFmtId="0" fontId="50" fillId="0" borderId="39" xfId="22" applyFont="1" applyBorder="1" applyAlignment="1" applyProtection="1">
      <alignment horizontal="center"/>
    </xf>
    <xf numFmtId="0" fontId="53" fillId="0" borderId="32" xfId="22" applyFont="1" applyBorder="1" applyAlignment="1" applyProtection="1">
      <alignment horizontal="center"/>
    </xf>
    <xf numFmtId="0" fontId="53" fillId="0" borderId="33" xfId="22" applyFont="1" applyBorder="1" applyAlignment="1" applyProtection="1">
      <alignment horizontal="center"/>
    </xf>
    <xf numFmtId="0" fontId="53" fillId="0" borderId="34" xfId="22" applyFont="1" applyFill="1" applyBorder="1" applyAlignment="1" applyProtection="1">
      <alignment horizontal="center" wrapText="1"/>
    </xf>
    <xf numFmtId="0" fontId="53" fillId="0" borderId="35" xfId="22" applyFont="1" applyFill="1" applyBorder="1" applyAlignment="1" applyProtection="1">
      <alignment horizontal="center" wrapText="1"/>
    </xf>
    <xf numFmtId="0" fontId="53" fillId="40" borderId="43" xfId="22" applyFont="1" applyFill="1" applyBorder="1" applyAlignment="1" applyProtection="1">
      <alignment horizontal="left" vertical="top" wrapText="1"/>
    </xf>
    <xf numFmtId="0" fontId="53" fillId="35" borderId="0" xfId="22" applyFont="1" applyFill="1" applyAlignment="1" applyProtection="1">
      <alignment horizontal="left" vertical="center"/>
      <protection locked="0"/>
    </xf>
    <xf numFmtId="0" fontId="55" fillId="0" borderId="0" xfId="22" applyFont="1" applyAlignment="1" applyProtection="1">
      <alignment horizontal="left" vertical="top"/>
    </xf>
    <xf numFmtId="0" fontId="53" fillId="0" borderId="39" xfId="22" applyFont="1" applyBorder="1" applyAlignment="1" applyProtection="1">
      <alignment horizontal="center"/>
    </xf>
    <xf numFmtId="0" fontId="50" fillId="0" borderId="0" xfId="22" applyFont="1" applyFill="1" applyAlignment="1" applyProtection="1">
      <alignment horizontal="center" wrapText="1"/>
    </xf>
    <xf numFmtId="0" fontId="50" fillId="0" borderId="0" xfId="22" applyFont="1" applyAlignment="1" applyProtection="1">
      <alignment horizontal="center" wrapText="1"/>
    </xf>
    <xf numFmtId="0" fontId="49" fillId="0" borderId="0" xfId="22" applyFont="1" applyAlignment="1" applyProtection="1">
      <alignment horizontal="center" wrapText="1"/>
    </xf>
    <xf numFmtId="0" fontId="50" fillId="0" borderId="40" xfId="22" applyFont="1" applyFill="1" applyBorder="1" applyAlignment="1" applyProtection="1">
      <alignment horizontal="center" wrapText="1"/>
    </xf>
    <xf numFmtId="0" fontId="49" fillId="0" borderId="35" xfId="22" applyFont="1" applyBorder="1" applyAlignment="1" applyProtection="1">
      <alignment wrapText="1"/>
    </xf>
    <xf numFmtId="0" fontId="50" fillId="0" borderId="19" xfId="22" applyFont="1" applyFill="1" applyBorder="1" applyAlignment="1" applyProtection="1">
      <alignment horizontal="center" wrapText="1"/>
    </xf>
    <xf numFmtId="0" fontId="49" fillId="0" borderId="22" xfId="22" applyFont="1" applyBorder="1" applyAlignment="1" applyProtection="1">
      <alignment wrapText="1"/>
    </xf>
    <xf numFmtId="0" fontId="50" fillId="40" borderId="0" xfId="22" applyFont="1" applyFill="1" applyAlignment="1" applyProtection="1">
      <alignment horizontal="left" vertical="top" wrapText="1"/>
    </xf>
  </cellXfs>
  <cellStyles count="83">
    <cellStyle name="$" xfId="3"/>
    <cellStyle name="$.00" xfId="4"/>
    <cellStyle name="$_9. Rev2Cost_GDPIPI" xfId="24"/>
    <cellStyle name="$_lists" xfId="17"/>
    <cellStyle name="$_lists_4. Current Monthly Fixed Charge" xfId="20"/>
    <cellStyle name="$_Sheet4" xfId="28"/>
    <cellStyle name="$M" xfId="5"/>
    <cellStyle name="$M.00" xfId="6"/>
    <cellStyle name="$M_9. Rev2Cost_GDPIPI" xfId="25"/>
    <cellStyle name="20% - Accent1 2" xfId="33"/>
    <cellStyle name="20% - Accent2 2" xfId="34"/>
    <cellStyle name="20% - Accent3 2" xfId="35"/>
    <cellStyle name="20% - Accent4 2" xfId="36"/>
    <cellStyle name="20% - Accent5 2" xfId="37"/>
    <cellStyle name="20% - Accent6 2" xfId="38"/>
    <cellStyle name="40% - Accent1 2" xfId="39"/>
    <cellStyle name="40% - Accent2 2" xfId="40"/>
    <cellStyle name="40% - Accent3 2" xfId="41"/>
    <cellStyle name="40% - Accent4 2" xfId="42"/>
    <cellStyle name="40% - Accent5 2" xfId="43"/>
    <cellStyle name="40% - Accent6 2" xfId="44"/>
    <cellStyle name="60% - Accent1" xfId="2" builtinId="32"/>
    <cellStyle name="60% - Accent1 2" xfId="45"/>
    <cellStyle name="60% - Accent2 2" xfId="46"/>
    <cellStyle name="60% - Accent3 2" xfId="47"/>
    <cellStyle name="60% - Accent4 2" xfId="48"/>
    <cellStyle name="60% - Accent5 2" xfId="49"/>
    <cellStyle name="60% - Accent6 2" xfId="50"/>
    <cellStyle name="Accent1 2" xfId="51"/>
    <cellStyle name="Accent2 2" xfId="52"/>
    <cellStyle name="Accent3 2" xfId="53"/>
    <cellStyle name="Accent4 2" xfId="54"/>
    <cellStyle name="Accent5 2" xfId="55"/>
    <cellStyle name="Accent6 2" xfId="56"/>
    <cellStyle name="Bad 2" xfId="57"/>
    <cellStyle name="Calculation 2" xfId="58"/>
    <cellStyle name="Check Cell 2" xfId="59"/>
    <cellStyle name="Comma 2" xfId="60"/>
    <cellStyle name="Comma 3" xfId="61"/>
    <cellStyle name="Comma 4" xfId="19"/>
    <cellStyle name="Comma0" xfId="7"/>
    <cellStyle name="Currency" xfId="82" builtinId="4"/>
    <cellStyle name="Currency 2" xfId="31"/>
    <cellStyle name="Currency 3" xfId="30"/>
    <cellStyle name="Currency0" xfId="8"/>
    <cellStyle name="Date" xfId="9"/>
    <cellStyle name="Explanatory Text 2" xfId="62"/>
    <cellStyle name="Fixed" xfId="10"/>
    <cellStyle name="Good 2" xfId="63"/>
    <cellStyle name="Grey" xfId="11"/>
    <cellStyle name="Heading 1 2" xfId="64"/>
    <cellStyle name="Heading 2 2" xfId="65"/>
    <cellStyle name="Heading 3 2" xfId="66"/>
    <cellStyle name="Heading 4 2" xfId="67"/>
    <cellStyle name="Input [yellow]" xfId="12"/>
    <cellStyle name="Input 2" xfId="68"/>
    <cellStyle name="Linked Cell 2" xfId="69"/>
    <cellStyle name="M" xfId="13"/>
    <cellStyle name="M.00" xfId="14"/>
    <cellStyle name="M_9. Rev2Cost_GDPIPI" xfId="26"/>
    <cellStyle name="M_lists" xfId="18"/>
    <cellStyle name="M_lists_4. Current Monthly Fixed Charge" xfId="21"/>
    <cellStyle name="M_Sheet4" xfId="29"/>
    <cellStyle name="Neutral 2" xfId="70"/>
    <cellStyle name="Normal" xfId="0" builtinId="0"/>
    <cellStyle name="Normal - Style1" xfId="15"/>
    <cellStyle name="Normal 2" xfId="22"/>
    <cellStyle name="Normal 3" xfId="71"/>
    <cellStyle name="Normal 4" xfId="72"/>
    <cellStyle name="Normal 5" xfId="73"/>
    <cellStyle name="Normal_9. Rev2Cost_GDPIPI" xfId="27"/>
    <cellStyle name="Normal_lists_1" xfId="81"/>
    <cellStyle name="Normal_Sheet4" xfId="80"/>
    <cellStyle name="Normal_Sheet7" xfId="23"/>
    <cellStyle name="Note 2" xfId="74"/>
    <cellStyle name="Output 2" xfId="75"/>
    <cellStyle name="Percent" xfId="1" builtinId="5"/>
    <cellStyle name="Percent [2]" xfId="16"/>
    <cellStyle name="Percent 2" xfId="32"/>
    <cellStyle name="Percent 3" xfId="76"/>
    <cellStyle name="Title 2" xfId="77"/>
    <cellStyle name="Total 2" xfId="78"/>
    <cellStyle name="Warning Text 2" xfId="7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ds.ontarioenergyboard.ca/sites/ra/ra/Proceedings%202013/EB-2013-0142%20-%20H1RC%204GIRM%20Rates%20for%202014/Application/EB%202013-0142%20Remotes%202014%20IRM%20Rate%20Generator_V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eams.hydroone.com/sites/ra/ra/Proceedings%202018/EB-2018-0043%20-%20HORCI%20-%20IRM%20Application/Decision%20and%20Order/dec_rate%20order_HONI%20Remote_2019%20IRM_RG%20Model_201903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
          <cell r="Z1" t="str">
            <v>Account History</v>
          </cell>
          <cell r="AA1" t="str">
            <v>Account set up charge/change of occupancy charge (plus credit agency costs if applicable)</v>
          </cell>
        </row>
        <row r="2">
          <cell r="P2" t="str">
            <v>$</v>
          </cell>
          <cell r="Z2" t="str">
            <v>Account set up charge/change of occupancy charge</v>
          </cell>
          <cell r="AA2" t="str">
            <v>Administrative Billing Charge</v>
          </cell>
        </row>
        <row r="3">
          <cell r="P3" t="str">
            <v>%</v>
          </cell>
          <cell r="Z3" t="str">
            <v>Account set up charge/change of occupancy charge (plus credit agency costs if applicable – Residential)</v>
          </cell>
          <cell r="AA3" t="str">
            <v>Bell Canada Pole Rentals</v>
          </cell>
        </row>
        <row r="4">
          <cell r="Z4" t="str">
            <v>Account set up charge/change of occupancy charge (plus credit agency costs if applicable)</v>
          </cell>
          <cell r="AA4" t="str">
            <v>Clearance Pole Attachment charge $/pole/year</v>
          </cell>
        </row>
        <row r="5">
          <cell r="Z5" t="str">
            <v>Arrears certificate</v>
          </cell>
          <cell r="AA5" t="str">
            <v>Collection of account charge – no disconnection</v>
          </cell>
        </row>
        <row r="6">
          <cell r="Z6" t="str">
            <v>Arrears certificate (credit reference)</v>
          </cell>
          <cell r="AA6" t="str">
            <v>Collection of account charge – no disconnection – after regular hours</v>
          </cell>
        </row>
        <row r="8">
          <cell r="Z8" t="str">
            <v>Charge to certify cheque</v>
          </cell>
          <cell r="AA8" t="str">
            <v>Collection of account charge – no disconnection - during regular business hours</v>
          </cell>
        </row>
        <row r="9">
          <cell r="Z9" t="str">
            <v>Collection of Account Charge – No Disconnection</v>
          </cell>
          <cell r="AA9" t="str">
            <v>Collection of account charge – no disconnection – during regular hours</v>
          </cell>
        </row>
        <row r="10">
          <cell r="Z10" t="str">
            <v>Credit Card Convenience Charge</v>
          </cell>
          <cell r="AA10" t="str">
            <v>Collection/Disconnection/Load Limiter/Reconnection – if in Community</v>
          </cell>
        </row>
        <row r="11">
          <cell r="Z11" t="str">
            <v>Credit check (plus credit agency costs)</v>
          </cell>
          <cell r="AA11" t="str">
            <v>Credit Card Convenience Charge</v>
          </cell>
        </row>
        <row r="12">
          <cell r="Z12" t="str">
            <v>Credit reference Letter</v>
          </cell>
          <cell r="AA12" t="str">
            <v>Disconnect/Reconnect at meter – after regular hours</v>
          </cell>
        </row>
        <row r="14">
          <cell r="Z14" t="str">
            <v>Credit reference/credit check (plus credit agency costs – General Service)</v>
          </cell>
          <cell r="AA14" t="str">
            <v>Disconnect/Reconnect at meter – during regular hours</v>
          </cell>
        </row>
        <row r="15">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
      <sheetName val="Rate Class Selection"/>
      <sheetName val="Specific Service Charges"/>
      <sheetName val="Current Tariff Schedule"/>
      <sheetName val="Proposed Rates"/>
      <sheetName val="Summary Sheet"/>
      <sheetName val="Final Tariff Schedule"/>
      <sheetName val="Bill Impacts"/>
    </sheetNames>
    <sheetDataSet>
      <sheetData sheetId="0"/>
      <sheetData sheetId="1"/>
      <sheetData sheetId="2"/>
      <sheetData sheetId="3"/>
      <sheetData sheetId="4"/>
      <sheetData sheetId="5">
        <row r="8">
          <cell r="G8">
            <v>20.100000000000001</v>
          </cell>
        </row>
        <row r="9">
          <cell r="G9">
            <v>9.4500000000000001E-2</v>
          </cell>
        </row>
        <row r="10">
          <cell r="G10">
            <v>0.12620000000000001</v>
          </cell>
        </row>
        <row r="11">
          <cell r="G11">
            <v>0.19009999999999999</v>
          </cell>
        </row>
        <row r="14">
          <cell r="G14">
            <v>33.96</v>
          </cell>
        </row>
        <row r="15">
          <cell r="G15">
            <v>9.4500000000000001E-2</v>
          </cell>
        </row>
        <row r="16">
          <cell r="G16">
            <v>0.12620000000000001</v>
          </cell>
        </row>
        <row r="17">
          <cell r="G17">
            <v>0.19009999999999999</v>
          </cell>
        </row>
        <row r="20">
          <cell r="G20">
            <v>34.159999999999997</v>
          </cell>
        </row>
        <row r="22">
          <cell r="G22">
            <v>0.106</v>
          </cell>
        </row>
        <row r="24">
          <cell r="G24">
            <v>0.1406</v>
          </cell>
        </row>
        <row r="26">
          <cell r="G26">
            <v>0.19009999999999999</v>
          </cell>
        </row>
        <row r="30">
          <cell r="G30">
            <v>42.77</v>
          </cell>
        </row>
        <row r="31">
          <cell r="G31">
            <v>0.106</v>
          </cell>
        </row>
        <row r="32">
          <cell r="G32">
            <v>0.1406</v>
          </cell>
        </row>
        <row r="33">
          <cell r="G33">
            <v>0.19009999999999999</v>
          </cell>
        </row>
        <row r="36">
          <cell r="G36">
            <v>0.1051</v>
          </cell>
        </row>
        <row r="40">
          <cell r="G40">
            <v>0.62250000000000005</v>
          </cell>
        </row>
        <row r="42">
          <cell r="G42">
            <v>0.71130000000000004</v>
          </cell>
        </row>
        <row r="46">
          <cell r="G46">
            <v>0.93989999999999996</v>
          </cell>
        </row>
        <row r="48">
          <cell r="G48">
            <v>1.0286</v>
          </cell>
        </row>
        <row r="52">
          <cell r="G52">
            <v>0.71130000000000004</v>
          </cell>
        </row>
        <row r="55">
          <cell r="G55">
            <v>1.0286</v>
          </cell>
        </row>
        <row r="58">
          <cell r="G58">
            <v>0.32229999999999998</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tabSelected="1" zoomScaleNormal="100" zoomScaleSheetLayoutView="100" workbookViewId="0">
      <selection activeCell="F17" sqref="F17"/>
    </sheetView>
  </sheetViews>
  <sheetFormatPr defaultRowHeight="14.4" x14ac:dyDescent="0.3"/>
  <cols>
    <col min="9" max="9" width="12.88671875" customWidth="1"/>
    <col min="10" max="10" width="0.44140625" hidden="1" customWidth="1"/>
    <col min="11" max="12" width="9.109375" hidden="1" customWidth="1"/>
    <col min="13" max="13" width="23.6640625" hidden="1" customWidth="1"/>
    <col min="14" max="14" width="9.109375" hidden="1" customWidth="1"/>
  </cols>
  <sheetData>
    <row r="1" spans="1:16" x14ac:dyDescent="0.3">
      <c r="B1" s="3"/>
      <c r="C1" s="3"/>
      <c r="D1" s="3"/>
      <c r="E1" s="3"/>
      <c r="F1" s="3"/>
      <c r="G1" s="2"/>
      <c r="H1" s="1"/>
      <c r="I1" s="1"/>
      <c r="J1" s="1"/>
      <c r="K1" s="1"/>
      <c r="L1" s="1"/>
      <c r="M1" s="4"/>
      <c r="N1" s="5">
        <v>2.2999999999999998</v>
      </c>
      <c r="O1" s="1"/>
      <c r="P1" s="1"/>
    </row>
    <row r="2" spans="1:16" ht="15.6" x14ac:dyDescent="0.3">
      <c r="A2" s="402" t="s">
        <v>171</v>
      </c>
      <c r="B2" s="402"/>
      <c r="C2" s="402"/>
      <c r="D2" s="402"/>
      <c r="E2" s="402"/>
      <c r="F2" s="402"/>
      <c r="G2" s="402"/>
      <c r="H2" s="402"/>
    </row>
    <row r="3" spans="1:16" ht="15" thickBot="1" x14ac:dyDescent="0.35">
      <c r="B3" s="1"/>
      <c r="C3" s="1"/>
      <c r="D3" s="1"/>
      <c r="E3" s="1"/>
      <c r="F3" s="1"/>
      <c r="G3" s="2"/>
      <c r="H3" s="1"/>
      <c r="I3" s="1"/>
      <c r="J3" s="1"/>
      <c r="K3" s="1"/>
      <c r="L3" s="1"/>
      <c r="M3" s="1"/>
      <c r="N3" s="1"/>
      <c r="O3" s="1"/>
      <c r="P3" s="1"/>
    </row>
    <row r="4" spans="1:16" ht="15.6" thickTop="1" thickBot="1" x14ac:dyDescent="0.35">
      <c r="B4" s="1"/>
      <c r="C4" s="1"/>
      <c r="D4" s="1"/>
      <c r="E4" s="9" t="s">
        <v>0</v>
      </c>
      <c r="F4" s="407" t="s">
        <v>14</v>
      </c>
      <c r="G4" s="408"/>
      <c r="H4" s="408"/>
      <c r="I4" s="408"/>
      <c r="J4" s="408"/>
      <c r="K4" s="408"/>
      <c r="L4" s="409"/>
      <c r="M4" s="1"/>
      <c r="N4" s="1"/>
      <c r="O4" s="1"/>
      <c r="P4" s="1"/>
    </row>
    <row r="5" spans="1:16" ht="15" thickBot="1" x14ac:dyDescent="0.35">
      <c r="B5" s="1"/>
      <c r="C5" s="1"/>
      <c r="D5" s="1"/>
      <c r="E5" s="6"/>
      <c r="F5" s="7"/>
      <c r="G5" s="8"/>
      <c r="H5" s="7"/>
      <c r="I5" s="7"/>
      <c r="J5" s="7"/>
      <c r="K5" s="1"/>
      <c r="L5" s="1"/>
      <c r="M5" s="1"/>
      <c r="N5" s="1"/>
      <c r="O5" s="1"/>
      <c r="P5" s="1"/>
    </row>
    <row r="6" spans="1:16" ht="15.6" thickTop="1" thickBot="1" x14ac:dyDescent="0.35">
      <c r="B6" s="1"/>
      <c r="C6" s="1"/>
      <c r="D6" s="1"/>
      <c r="E6" s="10" t="s">
        <v>1</v>
      </c>
      <c r="F6" s="410" t="s">
        <v>2</v>
      </c>
      <c r="G6" s="411"/>
      <c r="H6" s="411"/>
      <c r="I6" s="411"/>
      <c r="J6" s="412"/>
      <c r="K6" s="1"/>
      <c r="L6" s="1"/>
      <c r="M6" s="1"/>
      <c r="N6" s="1"/>
      <c r="O6" s="1"/>
      <c r="P6" s="1"/>
    </row>
    <row r="7" spans="1:16" ht="15" thickBot="1" x14ac:dyDescent="0.35">
      <c r="A7" s="1"/>
      <c r="B7" s="1"/>
      <c r="C7" s="1"/>
      <c r="D7" s="1"/>
      <c r="E7" s="11"/>
      <c r="F7" s="1"/>
      <c r="G7" s="1"/>
      <c r="H7" s="1"/>
      <c r="I7" s="1"/>
      <c r="J7" s="1"/>
      <c r="K7" s="1"/>
      <c r="L7" s="1"/>
      <c r="M7" s="1"/>
      <c r="N7" s="1"/>
    </row>
    <row r="8" spans="1:16" ht="15.6" thickTop="1" thickBot="1" x14ac:dyDescent="0.35">
      <c r="A8" s="1"/>
      <c r="B8" s="1"/>
      <c r="C8" s="1"/>
      <c r="D8" s="1"/>
      <c r="E8" s="10" t="s">
        <v>3</v>
      </c>
      <c r="F8" s="404" t="s">
        <v>178</v>
      </c>
      <c r="G8" s="405"/>
      <c r="H8" s="405"/>
      <c r="I8" s="405"/>
      <c r="J8" s="406"/>
      <c r="K8" s="1"/>
      <c r="L8" s="1"/>
      <c r="M8" s="1"/>
      <c r="N8" s="1"/>
    </row>
    <row r="9" spans="1:16" ht="15" thickBot="1" x14ac:dyDescent="0.35">
      <c r="A9" s="1"/>
      <c r="B9" s="1"/>
      <c r="C9" s="1"/>
      <c r="D9" s="1"/>
      <c r="E9" s="11"/>
      <c r="F9" s="1"/>
      <c r="G9" s="1"/>
      <c r="H9" s="1"/>
      <c r="I9" s="1"/>
      <c r="J9" s="1"/>
      <c r="K9" s="1"/>
      <c r="L9" s="1"/>
      <c r="M9" s="1"/>
      <c r="N9" s="1"/>
    </row>
    <row r="10" spans="1:16" ht="15.6" thickTop="1" thickBot="1" x14ac:dyDescent="0.35">
      <c r="A10" s="1"/>
      <c r="B10" s="1"/>
      <c r="C10" s="1"/>
      <c r="D10" s="1"/>
      <c r="E10" s="10" t="s">
        <v>4</v>
      </c>
      <c r="F10" s="404" t="s">
        <v>172</v>
      </c>
      <c r="G10" s="405"/>
      <c r="H10" s="405"/>
      <c r="I10" s="405"/>
      <c r="J10" s="406"/>
      <c r="K10" s="1"/>
      <c r="L10" s="1"/>
      <c r="M10" s="1"/>
      <c r="N10" s="1"/>
    </row>
    <row r="11" spans="1:16" ht="15" thickBot="1" x14ac:dyDescent="0.35">
      <c r="A11" s="1"/>
      <c r="B11" s="1"/>
      <c r="C11" s="1"/>
      <c r="D11" s="1"/>
      <c r="E11" s="12"/>
      <c r="F11" s="7"/>
      <c r="G11" s="8"/>
      <c r="H11" s="7"/>
      <c r="I11" s="7"/>
      <c r="J11" s="7"/>
      <c r="K11" s="1"/>
      <c r="L11" s="1"/>
      <c r="M11" s="1"/>
      <c r="N11" s="1"/>
    </row>
    <row r="12" spans="1:16" ht="15.6" thickTop="1" thickBot="1" x14ac:dyDescent="0.35">
      <c r="A12" s="1"/>
      <c r="B12" s="1"/>
      <c r="C12" s="1"/>
      <c r="D12" s="1"/>
      <c r="E12" s="9" t="s">
        <v>5</v>
      </c>
      <c r="F12" s="404" t="s">
        <v>173</v>
      </c>
      <c r="G12" s="405"/>
      <c r="H12" s="405"/>
      <c r="I12" s="405"/>
      <c r="J12" s="406"/>
      <c r="K12" s="1"/>
      <c r="L12" s="1"/>
      <c r="M12" s="1"/>
      <c r="N12" s="1"/>
    </row>
    <row r="13" spans="1:16" ht="15" thickBot="1" x14ac:dyDescent="0.35">
      <c r="A13" s="1"/>
      <c r="B13" s="1"/>
      <c r="C13" s="1"/>
      <c r="D13" s="1"/>
      <c r="E13" s="12"/>
      <c r="F13" s="7"/>
      <c r="G13" s="8"/>
      <c r="H13" s="7"/>
      <c r="I13" s="7"/>
      <c r="J13" s="7"/>
      <c r="K13" s="1"/>
      <c r="L13" s="1"/>
      <c r="M13" s="1"/>
      <c r="N13" s="1"/>
    </row>
    <row r="14" spans="1:16" ht="15.6" thickTop="1" thickBot="1" x14ac:dyDescent="0.35">
      <c r="A14" s="1"/>
      <c r="B14" s="1"/>
      <c r="C14" s="1"/>
      <c r="D14" s="1"/>
      <c r="E14" s="9" t="s">
        <v>6</v>
      </c>
      <c r="F14" s="418" t="s">
        <v>7</v>
      </c>
      <c r="G14" s="419"/>
      <c r="H14" s="419"/>
      <c r="I14" s="419"/>
      <c r="J14" s="420"/>
      <c r="K14" s="1"/>
      <c r="L14" s="1"/>
      <c r="M14" s="1"/>
      <c r="N14" s="1"/>
    </row>
    <row r="15" spans="1:16" ht="15" thickBot="1" x14ac:dyDescent="0.35">
      <c r="A15" s="1"/>
      <c r="B15" s="1"/>
      <c r="C15" s="1"/>
      <c r="D15" s="1"/>
      <c r="E15" s="12"/>
      <c r="F15" s="7"/>
      <c r="G15" s="8"/>
      <c r="H15" s="7"/>
      <c r="I15" s="7"/>
      <c r="J15" s="7"/>
      <c r="K15" s="1"/>
      <c r="L15" s="1"/>
      <c r="M15" s="1"/>
      <c r="N15" s="1"/>
    </row>
    <row r="16" spans="1:16" ht="15.6" thickTop="1" thickBot="1" x14ac:dyDescent="0.35">
      <c r="A16" s="1"/>
      <c r="B16" s="1"/>
      <c r="C16" s="1"/>
      <c r="D16" s="1"/>
      <c r="E16" s="9" t="s">
        <v>8</v>
      </c>
      <c r="F16" s="426">
        <v>43952</v>
      </c>
      <c r="G16" s="427"/>
      <c r="H16" s="427"/>
      <c r="I16" s="427"/>
      <c r="J16" s="428"/>
      <c r="K16" s="1"/>
      <c r="L16" s="1"/>
      <c r="M16" s="1"/>
      <c r="N16" s="1"/>
    </row>
    <row r="17" spans="1:14" ht="15" thickBot="1" x14ac:dyDescent="0.35">
      <c r="A17" s="1"/>
      <c r="B17" s="1"/>
      <c r="C17" s="1"/>
      <c r="D17" s="1"/>
      <c r="E17" s="1"/>
      <c r="F17" s="1"/>
      <c r="G17" s="1"/>
      <c r="H17" s="1"/>
      <c r="I17" s="1"/>
      <c r="J17" s="1"/>
      <c r="K17" s="1"/>
      <c r="L17" s="1"/>
      <c r="M17" s="1"/>
      <c r="N17" s="1"/>
    </row>
    <row r="18" spans="1:14" ht="15.6" thickTop="1" thickBot="1" x14ac:dyDescent="0.35">
      <c r="A18" s="1"/>
      <c r="B18" s="1"/>
      <c r="C18" s="1"/>
      <c r="D18" s="1"/>
      <c r="E18" s="18" t="s">
        <v>9</v>
      </c>
      <c r="F18" s="421" t="s">
        <v>163</v>
      </c>
      <c r="G18" s="422"/>
      <c r="H18" s="423"/>
      <c r="I18" s="1"/>
      <c r="J18" s="1"/>
      <c r="K18" s="1"/>
      <c r="L18" s="1"/>
      <c r="M18" s="1"/>
      <c r="N18" s="1"/>
    </row>
    <row r="19" spans="1:14" ht="15" thickBot="1" x14ac:dyDescent="0.35">
      <c r="A19" s="1"/>
      <c r="B19" s="1"/>
      <c r="C19" s="1"/>
      <c r="D19" s="1"/>
      <c r="E19" s="1"/>
      <c r="F19" s="1"/>
      <c r="G19" s="1"/>
      <c r="H19" s="1"/>
      <c r="I19" s="1"/>
      <c r="J19" s="1"/>
      <c r="K19" s="1"/>
      <c r="L19" s="1"/>
      <c r="M19" s="1"/>
      <c r="N19" s="1"/>
    </row>
    <row r="20" spans="1:14" ht="48.75" customHeight="1" thickTop="1" thickBot="1" x14ac:dyDescent="0.35">
      <c r="A20" s="424" t="s">
        <v>155</v>
      </c>
      <c r="B20" s="424"/>
      <c r="C20" s="424"/>
      <c r="D20" s="424"/>
      <c r="E20" s="425"/>
      <c r="F20" s="421">
        <v>2013</v>
      </c>
      <c r="G20" s="422"/>
      <c r="H20" s="423"/>
      <c r="I20" s="1"/>
      <c r="J20" s="1"/>
      <c r="K20" s="1"/>
      <c r="L20" s="1"/>
      <c r="M20" s="1"/>
      <c r="N20" s="1"/>
    </row>
    <row r="21" spans="1:14" x14ac:dyDescent="0.3">
      <c r="A21" s="1"/>
      <c r="B21" s="1"/>
      <c r="C21" s="1"/>
      <c r="D21" s="1"/>
      <c r="E21" s="1"/>
      <c r="F21" s="1"/>
      <c r="G21" s="1"/>
      <c r="H21" s="1"/>
      <c r="I21" s="1"/>
      <c r="J21" s="1"/>
      <c r="K21" s="1"/>
      <c r="L21" s="1"/>
      <c r="M21" s="1"/>
      <c r="N21" s="1"/>
    </row>
    <row r="22" spans="1:14" x14ac:dyDescent="0.3">
      <c r="A22" s="1"/>
      <c r="B22" s="14" t="s">
        <v>10</v>
      </c>
      <c r="C22" s="1"/>
      <c r="D22" s="1"/>
      <c r="E22" s="1"/>
      <c r="F22" s="1"/>
      <c r="G22" s="1"/>
      <c r="H22" s="1"/>
      <c r="I22" s="1"/>
      <c r="J22" s="1"/>
      <c r="K22" s="1"/>
      <c r="L22" s="1"/>
      <c r="M22" s="1"/>
      <c r="N22" s="1"/>
    </row>
    <row r="23" spans="1:14" ht="15" thickBot="1" x14ac:dyDescent="0.35">
      <c r="A23" s="1"/>
      <c r="B23" s="1"/>
      <c r="C23" s="1"/>
      <c r="D23" s="1"/>
      <c r="E23" s="1"/>
      <c r="F23" s="1"/>
      <c r="G23" s="1"/>
      <c r="H23" s="1"/>
      <c r="I23" s="1"/>
      <c r="J23" s="1"/>
      <c r="K23" s="1"/>
      <c r="L23" s="1"/>
      <c r="M23" s="1"/>
      <c r="N23" s="1"/>
    </row>
    <row r="24" spans="1:14" ht="15" thickBot="1" x14ac:dyDescent="0.35">
      <c r="A24" s="1"/>
      <c r="B24" s="15"/>
      <c r="C24" s="413" t="s">
        <v>11</v>
      </c>
      <c r="D24" s="413"/>
      <c r="E24" s="413"/>
      <c r="F24" s="413"/>
      <c r="G24" s="413"/>
      <c r="H24" s="413"/>
      <c r="I24" s="413"/>
      <c r="J24" s="413"/>
      <c r="K24" s="413"/>
      <c r="L24" s="413"/>
      <c r="M24" s="1"/>
      <c r="N24" s="1"/>
    </row>
    <row r="25" spans="1:14" ht="15" thickBot="1" x14ac:dyDescent="0.35">
      <c r="A25" s="1"/>
      <c r="B25" s="1"/>
      <c r="C25" s="1"/>
      <c r="D25" s="1"/>
      <c r="E25" s="1"/>
      <c r="F25" s="1"/>
      <c r="G25" s="1"/>
      <c r="H25" s="1"/>
      <c r="I25" s="1"/>
      <c r="J25" s="1"/>
      <c r="K25" s="1"/>
      <c r="L25" s="1"/>
      <c r="M25" s="1"/>
      <c r="N25" s="1"/>
    </row>
    <row r="26" spans="1:14" ht="28.5" customHeight="1" thickBot="1" x14ac:dyDescent="0.35">
      <c r="A26" s="1"/>
      <c r="B26" s="16"/>
      <c r="C26" s="414" t="s">
        <v>12</v>
      </c>
      <c r="D26" s="415"/>
      <c r="E26" s="415"/>
      <c r="F26" s="415"/>
      <c r="G26" s="415"/>
      <c r="H26" s="415"/>
      <c r="I26" s="415"/>
      <c r="J26" s="415"/>
      <c r="K26" s="415"/>
      <c r="L26" s="415"/>
      <c r="M26" s="415"/>
      <c r="N26" s="415"/>
    </row>
    <row r="27" spans="1:14" ht="15" thickBot="1" x14ac:dyDescent="0.35">
      <c r="A27" s="1"/>
      <c r="B27" s="13"/>
      <c r="C27" s="1"/>
      <c r="D27" s="1"/>
      <c r="E27" s="1"/>
      <c r="F27" s="1"/>
      <c r="G27" s="1"/>
      <c r="H27" s="1"/>
      <c r="I27" s="1"/>
      <c r="J27" s="1"/>
      <c r="K27" s="1"/>
      <c r="L27" s="1"/>
      <c r="M27" s="1"/>
      <c r="N27" s="1"/>
    </row>
    <row r="28" spans="1:14" ht="15" thickBot="1" x14ac:dyDescent="0.35">
      <c r="A28" s="1"/>
      <c r="B28" s="17"/>
      <c r="C28" s="416" t="s">
        <v>13</v>
      </c>
      <c r="D28" s="417"/>
      <c r="E28" s="417"/>
      <c r="F28" s="417"/>
      <c r="G28" s="417"/>
      <c r="H28" s="417"/>
      <c r="I28" s="417"/>
      <c r="J28" s="417"/>
      <c r="K28" s="417"/>
      <c r="L28" s="417"/>
      <c r="M28" s="417"/>
      <c r="N28" s="1"/>
    </row>
    <row r="29" spans="1:14" x14ac:dyDescent="0.3">
      <c r="A29" s="1"/>
      <c r="B29" s="1"/>
      <c r="C29" s="1"/>
      <c r="D29" s="1"/>
      <c r="E29" s="1"/>
      <c r="F29" s="1"/>
      <c r="G29" s="1"/>
      <c r="H29" s="1"/>
      <c r="I29" s="1"/>
      <c r="J29" s="1"/>
      <c r="K29" s="1"/>
      <c r="L29" s="1"/>
      <c r="M29" s="1"/>
      <c r="N29" s="1"/>
    </row>
    <row r="31" spans="1:14" x14ac:dyDescent="0.3">
      <c r="A31" s="403"/>
      <c r="B31" s="403"/>
      <c r="C31" s="403"/>
      <c r="D31" s="403"/>
      <c r="E31" s="403"/>
      <c r="F31" s="403"/>
      <c r="G31" s="403"/>
      <c r="H31" s="1"/>
      <c r="I31" s="1"/>
      <c r="J31" s="1"/>
      <c r="K31" s="1"/>
      <c r="L31" s="1"/>
      <c r="M31" s="1"/>
      <c r="N31" s="1"/>
    </row>
  </sheetData>
  <mergeCells count="15">
    <mergeCell ref="A2:H2"/>
    <mergeCell ref="A31:G31"/>
    <mergeCell ref="F12:J12"/>
    <mergeCell ref="F10:J10"/>
    <mergeCell ref="F4:L4"/>
    <mergeCell ref="F6:J6"/>
    <mergeCell ref="F8:J8"/>
    <mergeCell ref="C24:L24"/>
    <mergeCell ref="C26:N26"/>
    <mergeCell ref="C28:M28"/>
    <mergeCell ref="F14:J14"/>
    <mergeCell ref="F18:H18"/>
    <mergeCell ref="F20:H20"/>
    <mergeCell ref="A20:E20"/>
    <mergeCell ref="F16:J16"/>
  </mergeCells>
  <printOptions horizontalCentered="1"/>
  <pageMargins left="0.7" right="0.7" top="0.75" bottom="0.75" header="0.3" footer="0.3"/>
  <pageSetup orientation="landscape" r:id="rId1"/>
  <headerFooter>
    <oddHeader xml:space="preserve">&amp;LHydro One Remote Communities Inc.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3"/>
  <sheetViews>
    <sheetView zoomScaleNormal="100" zoomScaleSheetLayoutView="100" workbookViewId="0">
      <selection sqref="A1:N1"/>
    </sheetView>
  </sheetViews>
  <sheetFormatPr defaultRowHeight="14.4" x14ac:dyDescent="0.3"/>
  <cols>
    <col min="9" max="9" width="10.33203125" customWidth="1"/>
  </cols>
  <sheetData>
    <row r="1" spans="1:14" ht="30.75" customHeight="1" x14ac:dyDescent="0.3">
      <c r="A1" s="429" t="s">
        <v>168</v>
      </c>
      <c r="B1" s="429"/>
      <c r="C1" s="429"/>
      <c r="D1" s="429"/>
      <c r="E1" s="429"/>
      <c r="F1" s="429"/>
      <c r="G1" s="429"/>
      <c r="H1" s="429"/>
      <c r="I1" s="429"/>
      <c r="J1" s="429"/>
      <c r="K1" s="429"/>
      <c r="L1" s="429"/>
      <c r="M1" s="429"/>
      <c r="N1" s="429"/>
    </row>
    <row r="2" spans="1:14" s="33" customFormat="1" ht="15" customHeight="1" x14ac:dyDescent="0.3">
      <c r="A2" s="117"/>
      <c r="B2" s="118"/>
      <c r="C2" s="118"/>
      <c r="D2" s="118"/>
      <c r="E2" s="118"/>
      <c r="F2" s="118"/>
      <c r="G2" s="118"/>
      <c r="H2" s="118"/>
      <c r="I2" s="118"/>
      <c r="J2" s="118"/>
      <c r="K2" s="118"/>
      <c r="L2" s="118"/>
      <c r="M2" s="118"/>
      <c r="N2" s="118"/>
    </row>
    <row r="3" spans="1:14" x14ac:dyDescent="0.3">
      <c r="A3" s="59" t="s">
        <v>176</v>
      </c>
      <c r="B3" s="59"/>
      <c r="C3" s="59"/>
      <c r="D3" s="59"/>
      <c r="E3" s="59"/>
      <c r="F3" s="59"/>
      <c r="G3" s="21"/>
      <c r="H3" s="59"/>
      <c r="I3" s="59"/>
      <c r="J3" s="59"/>
      <c r="K3" s="59"/>
      <c r="L3" s="59"/>
      <c r="M3" s="59"/>
      <c r="N3" s="59"/>
    </row>
    <row r="4" spans="1:14" s="33" customFormat="1" x14ac:dyDescent="0.3">
      <c r="A4" s="59"/>
      <c r="B4" s="59"/>
      <c r="C4" s="59"/>
      <c r="D4" s="59"/>
      <c r="E4" s="59"/>
      <c r="F4" s="59"/>
      <c r="G4" s="21"/>
      <c r="H4" s="59"/>
      <c r="I4" s="59"/>
      <c r="J4" s="59"/>
      <c r="K4" s="59"/>
      <c r="L4" s="59"/>
      <c r="M4" s="59"/>
      <c r="N4" s="59"/>
    </row>
    <row r="5" spans="1:14" x14ac:dyDescent="0.3">
      <c r="A5" s="59" t="s">
        <v>15</v>
      </c>
      <c r="B5" s="59"/>
      <c r="C5" s="21"/>
      <c r="D5" s="21"/>
      <c r="E5" s="21"/>
      <c r="F5" s="21"/>
      <c r="G5" s="21"/>
      <c r="H5" s="21"/>
      <c r="I5" s="21"/>
      <c r="J5" s="26">
        <v>11</v>
      </c>
      <c r="K5" s="21"/>
      <c r="L5" s="21"/>
      <c r="M5" s="59"/>
      <c r="N5" s="59"/>
    </row>
    <row r="6" spans="1:14" x14ac:dyDescent="0.3">
      <c r="A6" s="59"/>
      <c r="B6" s="59"/>
      <c r="C6" s="21"/>
      <c r="D6" s="21"/>
      <c r="E6" s="21"/>
      <c r="F6" s="21"/>
      <c r="G6" s="21"/>
      <c r="H6" s="21"/>
      <c r="I6" s="21"/>
      <c r="J6" s="21"/>
      <c r="K6" s="21"/>
      <c r="L6" s="21"/>
      <c r="M6" s="59"/>
      <c r="N6" s="59"/>
    </row>
    <row r="7" spans="1:14" x14ac:dyDescent="0.3">
      <c r="A7" s="59" t="s">
        <v>16</v>
      </c>
      <c r="B7" s="59"/>
      <c r="C7" s="21"/>
      <c r="D7" s="21"/>
      <c r="E7" s="22"/>
      <c r="F7" s="23"/>
      <c r="G7" s="23"/>
      <c r="H7" s="23"/>
      <c r="I7" s="23"/>
      <c r="J7" s="23"/>
      <c r="K7" s="21"/>
      <c r="L7" s="21"/>
      <c r="M7" s="59"/>
      <c r="N7" s="59"/>
    </row>
    <row r="8" spans="1:14" x14ac:dyDescent="0.3">
      <c r="A8" s="21"/>
      <c r="B8" s="21"/>
      <c r="C8" s="21"/>
      <c r="D8" s="21"/>
      <c r="E8" s="24"/>
      <c r="F8" s="25"/>
      <c r="G8" s="25"/>
      <c r="H8" s="59"/>
      <c r="I8" s="25"/>
      <c r="J8" s="25"/>
      <c r="K8" s="21"/>
      <c r="L8" s="21"/>
      <c r="M8" s="59"/>
      <c r="N8" s="59"/>
    </row>
    <row r="9" spans="1:14" x14ac:dyDescent="0.3">
      <c r="A9" s="21"/>
      <c r="B9" s="431" t="s">
        <v>17</v>
      </c>
      <c r="C9" s="431"/>
      <c r="D9" s="431"/>
      <c r="E9" s="431"/>
      <c r="F9" s="431"/>
      <c r="G9" s="431"/>
      <c r="H9" s="431"/>
      <c r="I9" s="431"/>
      <c r="J9" s="431"/>
      <c r="K9" s="21"/>
      <c r="L9" s="21"/>
      <c r="M9" s="59"/>
      <c r="N9" s="59"/>
    </row>
    <row r="10" spans="1:14" x14ac:dyDescent="0.3">
      <c r="A10" s="119">
        <v>1</v>
      </c>
      <c r="B10" s="430" t="s">
        <v>18</v>
      </c>
      <c r="C10" s="430"/>
      <c r="D10" s="430"/>
      <c r="E10" s="430"/>
      <c r="F10" s="430"/>
      <c r="G10" s="430"/>
      <c r="H10" s="430"/>
      <c r="I10" s="430"/>
      <c r="J10" s="430"/>
      <c r="K10" s="21"/>
      <c r="L10" s="21"/>
      <c r="M10" s="59"/>
      <c r="N10" s="59"/>
    </row>
    <row r="11" spans="1:14" x14ac:dyDescent="0.3">
      <c r="A11" s="119">
        <v>2</v>
      </c>
      <c r="B11" s="432" t="s">
        <v>19</v>
      </c>
      <c r="C11" s="432"/>
      <c r="D11" s="432"/>
      <c r="E11" s="432"/>
      <c r="F11" s="432"/>
      <c r="G11" s="432"/>
      <c r="H11" s="432"/>
      <c r="I11" s="432"/>
      <c r="J11" s="432"/>
      <c r="K11" s="21"/>
      <c r="L11" s="21"/>
      <c r="M11" s="59"/>
      <c r="N11" s="59"/>
    </row>
    <row r="12" spans="1:14" x14ac:dyDescent="0.3">
      <c r="A12" s="119">
        <v>3</v>
      </c>
      <c r="B12" s="432" t="s">
        <v>20</v>
      </c>
      <c r="C12" s="432"/>
      <c r="D12" s="432"/>
      <c r="E12" s="432"/>
      <c r="F12" s="432"/>
      <c r="G12" s="432"/>
      <c r="H12" s="432"/>
      <c r="I12" s="432"/>
      <c r="J12" s="432"/>
      <c r="K12" s="21"/>
      <c r="L12" s="21"/>
      <c r="M12" s="59"/>
      <c r="N12" s="59"/>
    </row>
    <row r="13" spans="1:14" x14ac:dyDescent="0.3">
      <c r="A13" s="119">
        <v>4</v>
      </c>
      <c r="B13" s="430" t="s">
        <v>21</v>
      </c>
      <c r="C13" s="430"/>
      <c r="D13" s="430"/>
      <c r="E13" s="430"/>
      <c r="F13" s="430"/>
      <c r="G13" s="430"/>
      <c r="H13" s="430"/>
      <c r="I13" s="430"/>
      <c r="J13" s="430"/>
      <c r="K13" s="21"/>
      <c r="L13" s="21"/>
      <c r="M13" s="59"/>
      <c r="N13" s="59"/>
    </row>
    <row r="14" spans="1:14" x14ac:dyDescent="0.3">
      <c r="A14" s="119">
        <v>5</v>
      </c>
      <c r="B14" s="432" t="s">
        <v>22</v>
      </c>
      <c r="C14" s="432"/>
      <c r="D14" s="432"/>
      <c r="E14" s="432"/>
      <c r="F14" s="432"/>
      <c r="G14" s="432"/>
      <c r="H14" s="432"/>
      <c r="I14" s="432"/>
      <c r="J14" s="432"/>
      <c r="K14" s="21"/>
      <c r="L14" s="21"/>
      <c r="M14" s="59"/>
    </row>
    <row r="15" spans="1:14" x14ac:dyDescent="0.3">
      <c r="A15" s="119">
        <v>6</v>
      </c>
      <c r="B15" s="432" t="s">
        <v>23</v>
      </c>
      <c r="C15" s="432"/>
      <c r="D15" s="432"/>
      <c r="E15" s="432"/>
      <c r="F15" s="432"/>
      <c r="G15" s="432"/>
      <c r="H15" s="432"/>
      <c r="I15" s="432"/>
      <c r="J15" s="432"/>
      <c r="K15" s="21"/>
      <c r="L15" s="21"/>
      <c r="M15" s="59"/>
      <c r="N15" s="59"/>
    </row>
    <row r="16" spans="1:14" x14ac:dyDescent="0.3">
      <c r="A16" s="120">
        <v>7</v>
      </c>
      <c r="B16" s="430" t="s">
        <v>24</v>
      </c>
      <c r="C16" s="430"/>
      <c r="D16" s="430"/>
      <c r="E16" s="430"/>
      <c r="F16" s="430"/>
      <c r="G16" s="430"/>
      <c r="H16" s="430"/>
      <c r="I16" s="430"/>
      <c r="J16" s="430"/>
      <c r="K16" s="21"/>
      <c r="L16" s="21"/>
      <c r="M16" s="59"/>
      <c r="N16" s="59"/>
    </row>
    <row r="17" spans="1:14" x14ac:dyDescent="0.3">
      <c r="A17" s="120">
        <v>8</v>
      </c>
      <c r="B17" s="432" t="s">
        <v>25</v>
      </c>
      <c r="C17" s="432"/>
      <c r="D17" s="432"/>
      <c r="E17" s="432"/>
      <c r="F17" s="432"/>
      <c r="G17" s="432"/>
      <c r="H17" s="432"/>
      <c r="I17" s="432"/>
      <c r="J17" s="432"/>
      <c r="K17" s="21"/>
      <c r="L17" s="21"/>
      <c r="M17" s="59"/>
      <c r="N17" s="59"/>
    </row>
    <row r="18" spans="1:14" x14ac:dyDescent="0.3">
      <c r="A18" s="120">
        <v>9</v>
      </c>
      <c r="B18" s="432" t="s">
        <v>26</v>
      </c>
      <c r="C18" s="432"/>
      <c r="D18" s="432"/>
      <c r="E18" s="432"/>
      <c r="F18" s="432"/>
      <c r="G18" s="432"/>
      <c r="H18" s="432"/>
      <c r="I18" s="432"/>
      <c r="J18" s="432"/>
      <c r="K18" s="21"/>
      <c r="L18" s="21"/>
      <c r="M18" s="59"/>
      <c r="N18" s="59"/>
    </row>
    <row r="19" spans="1:14" s="33" customFormat="1" x14ac:dyDescent="0.3">
      <c r="A19" s="120">
        <v>10</v>
      </c>
      <c r="B19" s="432" t="s">
        <v>153</v>
      </c>
      <c r="C19" s="432"/>
      <c r="D19" s="432"/>
      <c r="E19" s="432"/>
      <c r="F19" s="432"/>
      <c r="G19" s="432"/>
      <c r="H19" s="432"/>
      <c r="I19" s="432"/>
      <c r="J19" s="432"/>
      <c r="K19" s="21"/>
      <c r="L19" s="21"/>
      <c r="M19" s="59"/>
      <c r="N19" s="59"/>
    </row>
    <row r="20" spans="1:14" x14ac:dyDescent="0.3">
      <c r="A20" s="120">
        <v>11</v>
      </c>
      <c r="B20" s="430" t="s">
        <v>27</v>
      </c>
      <c r="C20" s="430"/>
      <c r="D20" s="430"/>
      <c r="E20" s="430"/>
      <c r="F20" s="430"/>
      <c r="G20" s="430"/>
      <c r="H20" s="430"/>
      <c r="I20" s="430"/>
      <c r="J20" s="430"/>
      <c r="K20" s="59"/>
      <c r="L20" s="59"/>
      <c r="M20" s="59"/>
      <c r="N20" s="59"/>
    </row>
    <row r="21" spans="1:14" x14ac:dyDescent="0.3">
      <c r="A21" s="120"/>
      <c r="B21" s="121"/>
      <c r="C21" s="121"/>
      <c r="D21" s="121"/>
      <c r="E21" s="121"/>
      <c r="F21" s="121"/>
      <c r="G21" s="121"/>
      <c r="H21" s="121"/>
      <c r="I21" s="121"/>
      <c r="J21" s="121"/>
      <c r="K21" s="59"/>
      <c r="L21" s="59"/>
      <c r="M21" s="59"/>
      <c r="N21" s="59"/>
    </row>
    <row r="22" spans="1:14" x14ac:dyDescent="0.3">
      <c r="A22" s="120"/>
      <c r="B22" s="121"/>
      <c r="C22" s="121"/>
      <c r="D22" s="121"/>
      <c r="E22" s="121"/>
      <c r="F22" s="121"/>
      <c r="G22" s="121"/>
      <c r="H22" s="121"/>
      <c r="I22" s="121"/>
      <c r="J22" s="121"/>
      <c r="K22" s="59"/>
      <c r="L22" s="59"/>
      <c r="M22" s="59"/>
      <c r="N22" s="59"/>
    </row>
    <row r="23" spans="1:14" x14ac:dyDescent="0.3">
      <c r="A23" s="120"/>
      <c r="B23" s="122"/>
      <c r="C23" s="122"/>
      <c r="D23" s="122"/>
      <c r="E23" s="122"/>
      <c r="F23" s="122"/>
      <c r="G23" s="122"/>
      <c r="H23" s="122"/>
      <c r="I23" s="122"/>
      <c r="J23" s="122"/>
      <c r="K23" s="59"/>
      <c r="L23" s="59"/>
      <c r="M23" s="59"/>
      <c r="N23" s="59"/>
    </row>
    <row r="25" spans="1:14" x14ac:dyDescent="0.3">
      <c r="I25" t="s">
        <v>95</v>
      </c>
    </row>
    <row r="73" spans="1:1" x14ac:dyDescent="0.3">
      <c r="A73" t="s">
        <v>162</v>
      </c>
    </row>
  </sheetData>
  <mergeCells count="13">
    <mergeCell ref="B18:J18"/>
    <mergeCell ref="B20:J20"/>
    <mergeCell ref="B13:J13"/>
    <mergeCell ref="B14:J14"/>
    <mergeCell ref="B15:J15"/>
    <mergeCell ref="B16:J16"/>
    <mergeCell ref="B17:J17"/>
    <mergeCell ref="B19:J19"/>
    <mergeCell ref="A1:N1"/>
    <mergeCell ref="B10:J10"/>
    <mergeCell ref="B9:J9"/>
    <mergeCell ref="B11:J11"/>
    <mergeCell ref="B12:J12"/>
  </mergeCells>
  <printOptions horizontalCentered="1"/>
  <pageMargins left="0.7" right="0.7" top="0.75" bottom="0.75" header="0.3" footer="0.3"/>
  <pageSetup orientation="landscape" r:id="rId1"/>
  <headerFooter>
    <oddHeader xml:space="preserve">&amp;LHydro One Remote Communities Inc.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392"/>
  <sheetViews>
    <sheetView zoomScaleNormal="100" zoomScaleSheetLayoutView="100" zoomScalePageLayoutView="75" workbookViewId="0">
      <selection activeCell="G329" sqref="G329"/>
    </sheetView>
  </sheetViews>
  <sheetFormatPr defaultColWidth="9.109375" defaultRowHeight="14.4" x14ac:dyDescent="0.3"/>
  <cols>
    <col min="1" max="6" width="13.88671875" style="33" customWidth="1"/>
    <col min="7" max="7" width="27.5546875" style="33" customWidth="1"/>
    <col min="8" max="8" width="13.88671875" style="33" customWidth="1"/>
    <col min="9" max="16384" width="9.109375" style="33"/>
  </cols>
  <sheetData>
    <row r="3" spans="1:12" ht="23.4" x14ac:dyDescent="0.3">
      <c r="A3" s="445" t="s">
        <v>174</v>
      </c>
      <c r="B3" s="446"/>
      <c r="C3" s="446"/>
      <c r="D3" s="446"/>
      <c r="E3" s="446"/>
      <c r="F3" s="446"/>
      <c r="G3" s="446"/>
      <c r="H3" s="446"/>
    </row>
    <row r="4" spans="1:12" ht="17.399999999999999" x14ac:dyDescent="0.3">
      <c r="A4" s="433" t="s">
        <v>28</v>
      </c>
      <c r="B4" s="433"/>
      <c r="C4" s="433"/>
      <c r="D4" s="433"/>
      <c r="E4" s="433"/>
      <c r="F4" s="433"/>
      <c r="G4" s="433"/>
      <c r="H4" s="433"/>
    </row>
    <row r="5" spans="1:12" x14ac:dyDescent="0.3">
      <c r="A5" s="434" t="s">
        <v>175</v>
      </c>
      <c r="B5" s="434"/>
      <c r="C5" s="434"/>
      <c r="D5" s="434"/>
      <c r="E5" s="434"/>
      <c r="F5" s="434"/>
      <c r="G5" s="434"/>
      <c r="H5" s="434"/>
    </row>
    <row r="6" spans="1:12" x14ac:dyDescent="0.3">
      <c r="A6" s="136"/>
      <c r="B6" s="136"/>
      <c r="C6" s="136"/>
      <c r="D6" s="136"/>
      <c r="E6" s="136"/>
      <c r="F6" s="136"/>
      <c r="G6" s="136"/>
      <c r="H6" s="136"/>
    </row>
    <row r="7" spans="1:12" ht="17.399999999999999" x14ac:dyDescent="0.3">
      <c r="A7" s="447" t="s">
        <v>29</v>
      </c>
      <c r="B7" s="454"/>
      <c r="C7" s="454"/>
      <c r="D7" s="454"/>
      <c r="E7" s="454"/>
      <c r="F7" s="454"/>
      <c r="G7" s="454"/>
      <c r="H7" s="454"/>
    </row>
    <row r="9" spans="1:12" x14ac:dyDescent="0.3">
      <c r="A9" s="437" t="s">
        <v>36</v>
      </c>
      <c r="B9" s="438"/>
      <c r="C9" s="438"/>
      <c r="D9" s="438"/>
      <c r="E9" s="438"/>
      <c r="F9" s="438"/>
      <c r="G9" s="438"/>
      <c r="H9" s="439"/>
    </row>
    <row r="10" spans="1:12" x14ac:dyDescent="0.3">
      <c r="A10" s="440"/>
      <c r="B10" s="436"/>
      <c r="C10" s="436"/>
      <c r="D10" s="436"/>
      <c r="E10" s="436"/>
      <c r="F10" s="436"/>
      <c r="G10" s="436"/>
      <c r="H10" s="441"/>
    </row>
    <row r="11" spans="1:12" x14ac:dyDescent="0.3">
      <c r="A11" s="440"/>
      <c r="B11" s="436"/>
      <c r="C11" s="436"/>
      <c r="D11" s="436"/>
      <c r="E11" s="436"/>
      <c r="F11" s="436"/>
      <c r="G11" s="436"/>
      <c r="H11" s="441"/>
    </row>
    <row r="12" spans="1:12" x14ac:dyDescent="0.3">
      <c r="A12" s="440"/>
      <c r="B12" s="436"/>
      <c r="C12" s="436"/>
      <c r="D12" s="436"/>
      <c r="E12" s="436"/>
      <c r="F12" s="436"/>
      <c r="G12" s="436"/>
      <c r="H12" s="441"/>
      <c r="L12" s="33">
        <f>ROUND(F12*(H12+1),4)</f>
        <v>0</v>
      </c>
    </row>
    <row r="13" spans="1:12" x14ac:dyDescent="0.3">
      <c r="A13" s="440"/>
      <c r="B13" s="436"/>
      <c r="C13" s="436"/>
      <c r="D13" s="436"/>
      <c r="E13" s="436"/>
      <c r="F13" s="436"/>
      <c r="G13" s="436"/>
      <c r="H13" s="441"/>
    </row>
    <row r="14" spans="1:12" ht="59.25" customHeight="1" x14ac:dyDescent="0.3">
      <c r="A14" s="442"/>
      <c r="B14" s="443"/>
      <c r="C14" s="443"/>
      <c r="D14" s="443"/>
      <c r="E14" s="443"/>
      <c r="F14" s="443"/>
      <c r="G14" s="443"/>
      <c r="H14" s="444"/>
    </row>
    <row r="15" spans="1:12" x14ac:dyDescent="0.3">
      <c r="A15" s="28" t="s">
        <v>30</v>
      </c>
      <c r="B15" s="27"/>
      <c r="C15" s="27"/>
      <c r="D15" s="27"/>
      <c r="E15" s="27"/>
      <c r="F15" s="27"/>
      <c r="G15" s="27"/>
      <c r="H15" s="27"/>
    </row>
    <row r="16" spans="1:12" x14ac:dyDescent="0.3">
      <c r="A16" s="27"/>
      <c r="B16" s="27"/>
      <c r="C16" s="27"/>
      <c r="D16" s="27"/>
      <c r="E16" s="27"/>
      <c r="F16" s="27"/>
      <c r="G16" s="27"/>
      <c r="H16" s="27"/>
    </row>
    <row r="17" spans="1:8" x14ac:dyDescent="0.3">
      <c r="A17" s="437" t="s">
        <v>81</v>
      </c>
      <c r="B17" s="438"/>
      <c r="C17" s="438"/>
      <c r="D17" s="438"/>
      <c r="E17" s="438"/>
      <c r="F17" s="438"/>
      <c r="G17" s="438"/>
      <c r="H17" s="439"/>
    </row>
    <row r="18" spans="1:8" x14ac:dyDescent="0.3">
      <c r="A18" s="440"/>
      <c r="B18" s="436"/>
      <c r="C18" s="436"/>
      <c r="D18" s="436"/>
      <c r="E18" s="436"/>
      <c r="F18" s="436"/>
      <c r="G18" s="436"/>
      <c r="H18" s="441"/>
    </row>
    <row r="19" spans="1:8" ht="33" customHeight="1" x14ac:dyDescent="0.3">
      <c r="A19" s="442"/>
      <c r="B19" s="443"/>
      <c r="C19" s="443"/>
      <c r="D19" s="443"/>
      <c r="E19" s="443"/>
      <c r="F19" s="443"/>
      <c r="G19" s="443"/>
      <c r="H19" s="444"/>
    </row>
    <row r="20" spans="1:8" x14ac:dyDescent="0.3">
      <c r="A20" s="437" t="s">
        <v>82</v>
      </c>
      <c r="B20" s="438"/>
      <c r="C20" s="438"/>
      <c r="D20" s="438"/>
      <c r="E20" s="438"/>
      <c r="F20" s="438"/>
      <c r="G20" s="438"/>
      <c r="H20" s="439"/>
    </row>
    <row r="21" spans="1:8" x14ac:dyDescent="0.3">
      <c r="A21" s="440"/>
      <c r="B21" s="436"/>
      <c r="C21" s="436"/>
      <c r="D21" s="436"/>
      <c r="E21" s="436"/>
      <c r="F21" s="436"/>
      <c r="G21" s="436"/>
      <c r="H21" s="441"/>
    </row>
    <row r="22" spans="1:8" x14ac:dyDescent="0.3">
      <c r="A22" s="440"/>
      <c r="B22" s="436"/>
      <c r="C22" s="436"/>
      <c r="D22" s="436"/>
      <c r="E22" s="436"/>
      <c r="F22" s="436"/>
      <c r="G22" s="436"/>
      <c r="H22" s="441"/>
    </row>
    <row r="23" spans="1:8" ht="34.5" customHeight="1" x14ac:dyDescent="0.3">
      <c r="A23" s="442"/>
      <c r="B23" s="443"/>
      <c r="C23" s="443"/>
      <c r="D23" s="443"/>
      <c r="E23" s="443"/>
      <c r="F23" s="443"/>
      <c r="G23" s="443"/>
      <c r="H23" s="444"/>
    </row>
    <row r="24" spans="1:8" x14ac:dyDescent="0.3">
      <c r="A24" s="437" t="s">
        <v>83</v>
      </c>
      <c r="B24" s="438"/>
      <c r="C24" s="438"/>
      <c r="D24" s="438"/>
      <c r="E24" s="438"/>
      <c r="F24" s="438"/>
      <c r="G24" s="438"/>
      <c r="H24" s="439"/>
    </row>
    <row r="25" spans="1:8" x14ac:dyDescent="0.3">
      <c r="A25" s="440"/>
      <c r="B25" s="436"/>
      <c r="C25" s="436"/>
      <c r="D25" s="436"/>
      <c r="E25" s="436"/>
      <c r="F25" s="436"/>
      <c r="G25" s="436"/>
      <c r="H25" s="441"/>
    </row>
    <row r="26" spans="1:8" ht="36" customHeight="1" x14ac:dyDescent="0.3">
      <c r="A26" s="442"/>
      <c r="B26" s="443"/>
      <c r="C26" s="443"/>
      <c r="D26" s="443"/>
      <c r="E26" s="443"/>
      <c r="F26" s="443"/>
      <c r="G26" s="443"/>
      <c r="H26" s="444"/>
    </row>
    <row r="27" spans="1:8" x14ac:dyDescent="0.3">
      <c r="A27" s="437"/>
      <c r="B27" s="438"/>
      <c r="C27" s="438"/>
      <c r="D27" s="438"/>
      <c r="E27" s="438"/>
      <c r="F27" s="438"/>
      <c r="G27" s="438"/>
      <c r="H27" s="439"/>
    </row>
    <row r="28" spans="1:8" x14ac:dyDescent="0.3">
      <c r="A28" s="440"/>
      <c r="B28" s="436"/>
      <c r="C28" s="436"/>
      <c r="D28" s="436"/>
      <c r="E28" s="436"/>
      <c r="F28" s="436"/>
      <c r="G28" s="436"/>
      <c r="H28" s="441"/>
    </row>
    <row r="29" spans="1:8" x14ac:dyDescent="0.3">
      <c r="A29" s="440"/>
      <c r="B29" s="436"/>
      <c r="C29" s="436"/>
      <c r="D29" s="436"/>
      <c r="E29" s="436"/>
      <c r="F29" s="436"/>
      <c r="G29" s="436"/>
      <c r="H29" s="441"/>
    </row>
    <row r="30" spans="1:8" x14ac:dyDescent="0.3">
      <c r="A30" s="442"/>
      <c r="B30" s="443"/>
      <c r="C30" s="443"/>
      <c r="D30" s="443"/>
      <c r="E30" s="443"/>
      <c r="F30" s="443"/>
      <c r="G30" s="443"/>
      <c r="H30" s="444"/>
    </row>
    <row r="31" spans="1:8" x14ac:dyDescent="0.3">
      <c r="A31" s="28" t="s">
        <v>110</v>
      </c>
      <c r="B31" s="27"/>
      <c r="C31" s="27"/>
      <c r="D31" s="27"/>
      <c r="E31" s="27"/>
      <c r="F31" s="27"/>
      <c r="G31" s="27"/>
      <c r="H31" s="27"/>
    </row>
    <row r="32" spans="1:8" ht="15" thickBot="1" x14ac:dyDescent="0.35">
      <c r="A32" s="435" t="s">
        <v>31</v>
      </c>
      <c r="B32" s="436"/>
      <c r="C32" s="436"/>
      <c r="D32" s="436"/>
      <c r="E32" s="436"/>
      <c r="F32" s="436"/>
      <c r="G32" s="35" t="s">
        <v>32</v>
      </c>
      <c r="H32" s="55">
        <f>'[2]Summary Sheet'!G8</f>
        <v>20.100000000000001</v>
      </c>
    </row>
    <row r="33" spans="1:8" ht="15.6" thickTop="1" thickBot="1" x14ac:dyDescent="0.35">
      <c r="A33" s="449" t="s">
        <v>33</v>
      </c>
      <c r="B33" s="450"/>
      <c r="C33" s="450"/>
      <c r="D33" s="450"/>
      <c r="E33" s="450"/>
      <c r="F33" s="450"/>
      <c r="G33" s="36" t="s">
        <v>34</v>
      </c>
      <c r="H33" s="56">
        <f>'[2]Summary Sheet'!G9</f>
        <v>9.4500000000000001E-2</v>
      </c>
    </row>
    <row r="34" spans="1:8" ht="15.6" thickTop="1" thickBot="1" x14ac:dyDescent="0.35">
      <c r="A34" s="449" t="s">
        <v>100</v>
      </c>
      <c r="B34" s="450"/>
      <c r="C34" s="450"/>
      <c r="D34" s="450"/>
      <c r="E34" s="450"/>
      <c r="F34" s="450"/>
      <c r="G34" s="36" t="s">
        <v>34</v>
      </c>
      <c r="H34" s="56">
        <f>'[2]Summary Sheet'!G10</f>
        <v>0.12620000000000001</v>
      </c>
    </row>
    <row r="35" spans="1:8" ht="15" thickTop="1" x14ac:dyDescent="0.3">
      <c r="A35" s="449" t="s">
        <v>101</v>
      </c>
      <c r="B35" s="450"/>
      <c r="C35" s="450"/>
      <c r="D35" s="450"/>
      <c r="E35" s="450"/>
      <c r="F35" s="450"/>
      <c r="G35" s="36" t="s">
        <v>34</v>
      </c>
      <c r="H35" s="56">
        <f>'[2]Summary Sheet'!G11</f>
        <v>0.19009999999999999</v>
      </c>
    </row>
    <row r="36" spans="1:8" ht="23.4" x14ac:dyDescent="0.3">
      <c r="A36" s="445" t="s">
        <v>14</v>
      </c>
      <c r="B36" s="446"/>
      <c r="C36" s="446"/>
      <c r="D36" s="446"/>
      <c r="E36" s="446"/>
      <c r="F36" s="446"/>
      <c r="G36" s="446"/>
      <c r="H36" s="446"/>
    </row>
    <row r="37" spans="1:8" ht="17.399999999999999" x14ac:dyDescent="0.3">
      <c r="A37" s="433" t="s">
        <v>28</v>
      </c>
      <c r="B37" s="433"/>
      <c r="C37" s="433"/>
      <c r="D37" s="433"/>
      <c r="E37" s="433"/>
      <c r="F37" s="433"/>
      <c r="G37" s="433"/>
      <c r="H37" s="433"/>
    </row>
    <row r="38" spans="1:8" x14ac:dyDescent="0.3">
      <c r="A38" s="434" t="s">
        <v>175</v>
      </c>
      <c r="B38" s="434"/>
      <c r="C38" s="434"/>
      <c r="D38" s="434"/>
      <c r="E38" s="434"/>
      <c r="F38" s="434"/>
      <c r="G38" s="434"/>
      <c r="H38" s="434"/>
    </row>
    <row r="39" spans="1:8" x14ac:dyDescent="0.3">
      <c r="A39" s="21"/>
      <c r="B39" s="21"/>
      <c r="C39" s="21"/>
      <c r="D39" s="21"/>
      <c r="E39" s="21"/>
      <c r="F39" s="21"/>
      <c r="G39" s="21"/>
      <c r="H39" s="21"/>
    </row>
    <row r="40" spans="1:8" ht="18" customHeight="1" x14ac:dyDescent="0.3">
      <c r="A40" s="447" t="s">
        <v>35</v>
      </c>
      <c r="B40" s="447"/>
      <c r="C40" s="447"/>
      <c r="D40" s="447"/>
      <c r="E40" s="447"/>
      <c r="F40" s="447"/>
      <c r="G40" s="447"/>
      <c r="H40" s="447"/>
    </row>
    <row r="41" spans="1:8" x14ac:dyDescent="0.3">
      <c r="A41" s="27"/>
      <c r="B41" s="27"/>
      <c r="C41" s="27"/>
      <c r="D41" s="27"/>
      <c r="E41" s="27"/>
      <c r="F41" s="27"/>
      <c r="G41" s="27"/>
      <c r="H41" s="29"/>
    </row>
    <row r="42" spans="1:8" x14ac:dyDescent="0.3">
      <c r="A42" s="437" t="s">
        <v>85</v>
      </c>
      <c r="B42" s="438"/>
      <c r="C42" s="438"/>
      <c r="D42" s="438"/>
      <c r="E42" s="438"/>
      <c r="F42" s="438"/>
      <c r="G42" s="438"/>
      <c r="H42" s="439"/>
    </row>
    <row r="43" spans="1:8" x14ac:dyDescent="0.3">
      <c r="A43" s="440"/>
      <c r="B43" s="436"/>
      <c r="C43" s="436"/>
      <c r="D43" s="436"/>
      <c r="E43" s="436"/>
      <c r="F43" s="436"/>
      <c r="G43" s="436"/>
      <c r="H43" s="441"/>
    </row>
    <row r="44" spans="1:8" x14ac:dyDescent="0.3">
      <c r="A44" s="440"/>
      <c r="B44" s="436"/>
      <c r="C44" s="436"/>
      <c r="D44" s="436"/>
      <c r="E44" s="436"/>
      <c r="F44" s="436"/>
      <c r="G44" s="436"/>
      <c r="H44" s="441"/>
    </row>
    <row r="45" spans="1:8" x14ac:dyDescent="0.3">
      <c r="A45" s="440"/>
      <c r="B45" s="436"/>
      <c r="C45" s="436"/>
      <c r="D45" s="436"/>
      <c r="E45" s="436"/>
      <c r="F45" s="436"/>
      <c r="G45" s="436"/>
      <c r="H45" s="441"/>
    </row>
    <row r="46" spans="1:8" x14ac:dyDescent="0.3">
      <c r="A46" s="440"/>
      <c r="B46" s="436"/>
      <c r="C46" s="436"/>
      <c r="D46" s="436"/>
      <c r="E46" s="436"/>
      <c r="F46" s="436"/>
      <c r="G46" s="436"/>
      <c r="H46" s="441"/>
    </row>
    <row r="47" spans="1:8" x14ac:dyDescent="0.3">
      <c r="A47" s="442"/>
      <c r="B47" s="443"/>
      <c r="C47" s="443"/>
      <c r="D47" s="443"/>
      <c r="E47" s="443"/>
      <c r="F47" s="443"/>
      <c r="G47" s="443"/>
      <c r="H47" s="444"/>
    </row>
    <row r="48" spans="1:8" x14ac:dyDescent="0.3">
      <c r="A48" s="28" t="s">
        <v>30</v>
      </c>
      <c r="B48" s="27"/>
      <c r="C48" s="27"/>
      <c r="D48" s="27"/>
      <c r="E48" s="27"/>
      <c r="F48" s="27"/>
      <c r="G48" s="27"/>
      <c r="H48" s="29"/>
    </row>
    <row r="49" spans="1:8" x14ac:dyDescent="0.3">
      <c r="A49" s="27"/>
      <c r="B49" s="27"/>
      <c r="C49" s="27"/>
      <c r="D49" s="27"/>
      <c r="E49" s="27"/>
      <c r="F49" s="27"/>
      <c r="G49" s="27"/>
      <c r="H49" s="29"/>
    </row>
    <row r="50" spans="1:8" x14ac:dyDescent="0.3">
      <c r="A50" s="437" t="s">
        <v>81</v>
      </c>
      <c r="B50" s="438"/>
      <c r="C50" s="438"/>
      <c r="D50" s="438"/>
      <c r="E50" s="438"/>
      <c r="F50" s="438"/>
      <c r="G50" s="438"/>
      <c r="H50" s="439"/>
    </row>
    <row r="51" spans="1:8" x14ac:dyDescent="0.3">
      <c r="A51" s="440"/>
      <c r="B51" s="436"/>
      <c r="C51" s="436"/>
      <c r="D51" s="436"/>
      <c r="E51" s="436"/>
      <c r="F51" s="436"/>
      <c r="G51" s="436"/>
      <c r="H51" s="441"/>
    </row>
    <row r="52" spans="1:8" ht="37.5" customHeight="1" x14ac:dyDescent="0.3">
      <c r="A52" s="442"/>
      <c r="B52" s="443"/>
      <c r="C52" s="443"/>
      <c r="D52" s="443"/>
      <c r="E52" s="443"/>
      <c r="F52" s="443"/>
      <c r="G52" s="443"/>
      <c r="H52" s="444"/>
    </row>
    <row r="53" spans="1:8" x14ac:dyDescent="0.3">
      <c r="A53" s="437" t="s">
        <v>82</v>
      </c>
      <c r="B53" s="438"/>
      <c r="C53" s="438"/>
      <c r="D53" s="438"/>
      <c r="E53" s="438"/>
      <c r="F53" s="438"/>
      <c r="G53" s="438"/>
      <c r="H53" s="439"/>
    </row>
    <row r="54" spans="1:8" x14ac:dyDescent="0.3">
      <c r="A54" s="440"/>
      <c r="B54" s="436"/>
      <c r="C54" s="436"/>
      <c r="D54" s="436"/>
      <c r="E54" s="436"/>
      <c r="F54" s="436"/>
      <c r="G54" s="436"/>
      <c r="H54" s="441"/>
    </row>
    <row r="55" spans="1:8" x14ac:dyDescent="0.3">
      <c r="A55" s="440"/>
      <c r="B55" s="436"/>
      <c r="C55" s="436"/>
      <c r="D55" s="436"/>
      <c r="E55" s="436"/>
      <c r="F55" s="436"/>
      <c r="G55" s="436"/>
      <c r="H55" s="441"/>
    </row>
    <row r="56" spans="1:8" ht="34.5" customHeight="1" x14ac:dyDescent="0.3">
      <c r="A56" s="442"/>
      <c r="B56" s="443"/>
      <c r="C56" s="443"/>
      <c r="D56" s="443"/>
      <c r="E56" s="443"/>
      <c r="F56" s="443"/>
      <c r="G56" s="443"/>
      <c r="H56" s="444"/>
    </row>
    <row r="57" spans="1:8" x14ac:dyDescent="0.3">
      <c r="A57" s="437" t="s">
        <v>86</v>
      </c>
      <c r="B57" s="438"/>
      <c r="C57" s="438"/>
      <c r="D57" s="438"/>
      <c r="E57" s="438"/>
      <c r="F57" s="438"/>
      <c r="G57" s="438"/>
      <c r="H57" s="439"/>
    </row>
    <row r="58" spans="1:8" x14ac:dyDescent="0.3">
      <c r="A58" s="440"/>
      <c r="B58" s="436"/>
      <c r="C58" s="436"/>
      <c r="D58" s="436"/>
      <c r="E58" s="436"/>
      <c r="F58" s="436"/>
      <c r="G58" s="436"/>
      <c r="H58" s="441"/>
    </row>
    <row r="59" spans="1:8" ht="28.5" customHeight="1" x14ac:dyDescent="0.3">
      <c r="A59" s="442"/>
      <c r="B59" s="443"/>
      <c r="C59" s="443"/>
      <c r="D59" s="443"/>
      <c r="E59" s="443"/>
      <c r="F59" s="443"/>
      <c r="G59" s="443"/>
      <c r="H59" s="444"/>
    </row>
    <row r="60" spans="1:8" x14ac:dyDescent="0.3">
      <c r="A60" s="437"/>
      <c r="B60" s="438"/>
      <c r="C60" s="438"/>
      <c r="D60" s="438"/>
      <c r="E60" s="438"/>
      <c r="F60" s="438"/>
      <c r="G60" s="438"/>
      <c r="H60" s="439"/>
    </row>
    <row r="61" spans="1:8" x14ac:dyDescent="0.3">
      <c r="A61" s="440"/>
      <c r="B61" s="436"/>
      <c r="C61" s="436"/>
      <c r="D61" s="436"/>
      <c r="E61" s="436"/>
      <c r="F61" s="436"/>
      <c r="G61" s="436"/>
      <c r="H61" s="441"/>
    </row>
    <row r="62" spans="1:8" x14ac:dyDescent="0.3">
      <c r="A62" s="440"/>
      <c r="B62" s="436"/>
      <c r="C62" s="436"/>
      <c r="D62" s="436"/>
      <c r="E62" s="436"/>
      <c r="F62" s="436"/>
      <c r="G62" s="436"/>
      <c r="H62" s="441"/>
    </row>
    <row r="63" spans="1:8" x14ac:dyDescent="0.3">
      <c r="A63" s="442"/>
      <c r="B63" s="443"/>
      <c r="C63" s="443"/>
      <c r="D63" s="443"/>
      <c r="E63" s="443"/>
      <c r="F63" s="443"/>
      <c r="G63" s="443"/>
      <c r="H63" s="444"/>
    </row>
    <row r="64" spans="1:8" x14ac:dyDescent="0.3">
      <c r="A64" s="28" t="s">
        <v>111</v>
      </c>
      <c r="B64" s="27"/>
      <c r="C64" s="27"/>
      <c r="D64" s="27"/>
      <c r="E64" s="27"/>
      <c r="F64" s="27"/>
      <c r="G64" s="27"/>
      <c r="H64" s="29"/>
    </row>
    <row r="65" spans="1:8" ht="15" thickBot="1" x14ac:dyDescent="0.35">
      <c r="A65" s="435" t="s">
        <v>31</v>
      </c>
      <c r="B65" s="436"/>
      <c r="C65" s="436"/>
      <c r="D65" s="436"/>
      <c r="E65" s="436"/>
      <c r="F65" s="436"/>
      <c r="G65" s="35" t="s">
        <v>32</v>
      </c>
      <c r="H65" s="39">
        <f>'[2]Summary Sheet'!G14</f>
        <v>33.96</v>
      </c>
    </row>
    <row r="66" spans="1:8" ht="15.6" thickTop="1" thickBot="1" x14ac:dyDescent="0.35">
      <c r="A66" s="449" t="s">
        <v>33</v>
      </c>
      <c r="B66" s="450"/>
      <c r="C66" s="450"/>
      <c r="D66" s="450"/>
      <c r="E66" s="450"/>
      <c r="F66" s="450"/>
      <c r="G66" s="36" t="s">
        <v>34</v>
      </c>
      <c r="H66" s="19">
        <f>'[2]Summary Sheet'!G15</f>
        <v>9.4500000000000001E-2</v>
      </c>
    </row>
    <row r="67" spans="1:8" ht="15.6" thickTop="1" thickBot="1" x14ac:dyDescent="0.35">
      <c r="A67" s="449" t="s">
        <v>100</v>
      </c>
      <c r="B67" s="450"/>
      <c r="C67" s="450"/>
      <c r="D67" s="450"/>
      <c r="E67" s="450"/>
      <c r="F67" s="450"/>
      <c r="G67" s="36" t="s">
        <v>34</v>
      </c>
      <c r="H67" s="19">
        <f>'[2]Summary Sheet'!G16</f>
        <v>0.12620000000000001</v>
      </c>
    </row>
    <row r="68" spans="1:8" ht="15" thickTop="1" x14ac:dyDescent="0.3">
      <c r="A68" s="449" t="s">
        <v>101</v>
      </c>
      <c r="B68" s="450"/>
      <c r="C68" s="450"/>
      <c r="D68" s="450"/>
      <c r="E68" s="450"/>
      <c r="F68" s="450"/>
      <c r="G68" s="36" t="s">
        <v>34</v>
      </c>
      <c r="H68" s="19">
        <f>'[2]Summary Sheet'!G17</f>
        <v>0.19009999999999999</v>
      </c>
    </row>
    <row r="70" spans="1:8" ht="23.4" x14ac:dyDescent="0.3">
      <c r="A70" s="445" t="s">
        <v>14</v>
      </c>
      <c r="B70" s="446"/>
      <c r="C70" s="446"/>
      <c r="D70" s="446"/>
      <c r="E70" s="446"/>
      <c r="F70" s="446"/>
      <c r="G70" s="446"/>
      <c r="H70" s="446"/>
    </row>
    <row r="71" spans="1:8" ht="17.399999999999999" x14ac:dyDescent="0.3">
      <c r="A71" s="433" t="s">
        <v>28</v>
      </c>
      <c r="B71" s="433"/>
      <c r="C71" s="433"/>
      <c r="D71" s="433"/>
      <c r="E71" s="433"/>
      <c r="F71" s="433"/>
      <c r="G71" s="433"/>
      <c r="H71" s="433"/>
    </row>
    <row r="72" spans="1:8" ht="15" customHeight="1" x14ac:dyDescent="0.3">
      <c r="A72" s="434" t="s">
        <v>175</v>
      </c>
      <c r="B72" s="434"/>
      <c r="C72" s="434"/>
      <c r="D72" s="434"/>
      <c r="E72" s="434"/>
      <c r="F72" s="434"/>
      <c r="G72" s="434"/>
      <c r="H72" s="434"/>
    </row>
    <row r="73" spans="1:8" x14ac:dyDescent="0.3">
      <c r="A73" s="136"/>
      <c r="B73" s="136"/>
      <c r="C73" s="136"/>
      <c r="D73" s="136"/>
      <c r="E73" s="136"/>
      <c r="F73" s="136"/>
      <c r="G73" s="136"/>
      <c r="H73" s="136"/>
    </row>
    <row r="74" spans="1:8" ht="17.399999999999999" x14ac:dyDescent="0.3">
      <c r="A74" s="447" t="s">
        <v>37</v>
      </c>
      <c r="B74" s="448"/>
      <c r="C74" s="448"/>
      <c r="D74" s="448"/>
      <c r="E74" s="448"/>
      <c r="F74" s="448"/>
      <c r="G74" s="448"/>
      <c r="H74" s="448"/>
    </row>
    <row r="75" spans="1:8" x14ac:dyDescent="0.3">
      <c r="A75" s="27"/>
      <c r="B75" s="27"/>
      <c r="C75" s="27"/>
      <c r="D75" s="27"/>
      <c r="E75" s="27"/>
      <c r="F75" s="27"/>
      <c r="G75" s="27"/>
      <c r="H75" s="29"/>
    </row>
    <row r="76" spans="1:8" x14ac:dyDescent="0.3">
      <c r="A76" s="437" t="s">
        <v>87</v>
      </c>
      <c r="B76" s="438"/>
      <c r="C76" s="438"/>
      <c r="D76" s="438"/>
      <c r="E76" s="438"/>
      <c r="F76" s="438"/>
      <c r="G76" s="438"/>
      <c r="H76" s="439"/>
    </row>
    <row r="77" spans="1:8" x14ac:dyDescent="0.3">
      <c r="A77" s="440"/>
      <c r="B77" s="436"/>
      <c r="C77" s="436"/>
      <c r="D77" s="436"/>
      <c r="E77" s="436"/>
      <c r="F77" s="436"/>
      <c r="G77" s="436"/>
      <c r="H77" s="441"/>
    </row>
    <row r="78" spans="1:8" x14ac:dyDescent="0.3">
      <c r="A78" s="440"/>
      <c r="B78" s="436"/>
      <c r="C78" s="436"/>
      <c r="D78" s="436"/>
      <c r="E78" s="436"/>
      <c r="F78" s="436"/>
      <c r="G78" s="436"/>
      <c r="H78" s="441"/>
    </row>
    <row r="79" spans="1:8" x14ac:dyDescent="0.3">
      <c r="A79" s="440"/>
      <c r="B79" s="436"/>
      <c r="C79" s="436"/>
      <c r="D79" s="436"/>
      <c r="E79" s="436"/>
      <c r="F79" s="436"/>
      <c r="G79" s="436"/>
      <c r="H79" s="441"/>
    </row>
    <row r="80" spans="1:8" x14ac:dyDescent="0.3">
      <c r="A80" s="440"/>
      <c r="B80" s="436"/>
      <c r="C80" s="436"/>
      <c r="D80" s="436"/>
      <c r="E80" s="436"/>
      <c r="F80" s="436"/>
      <c r="G80" s="436"/>
      <c r="H80" s="441"/>
    </row>
    <row r="81" spans="1:8" ht="28.5" customHeight="1" x14ac:dyDescent="0.3">
      <c r="A81" s="442"/>
      <c r="B81" s="443"/>
      <c r="C81" s="443"/>
      <c r="D81" s="443"/>
      <c r="E81" s="443"/>
      <c r="F81" s="443"/>
      <c r="G81" s="443"/>
      <c r="H81" s="444"/>
    </row>
    <row r="82" spans="1:8" x14ac:dyDescent="0.3">
      <c r="A82" s="28" t="s">
        <v>30</v>
      </c>
      <c r="B82" s="27"/>
      <c r="C82" s="27"/>
      <c r="D82" s="27"/>
      <c r="E82" s="27"/>
      <c r="F82" s="27"/>
      <c r="G82" s="27"/>
      <c r="H82" s="29"/>
    </row>
    <row r="83" spans="1:8" x14ac:dyDescent="0.3">
      <c r="A83" s="27"/>
      <c r="B83" s="27"/>
      <c r="C83" s="27"/>
      <c r="D83" s="27"/>
      <c r="E83" s="27"/>
      <c r="F83" s="27"/>
      <c r="G83" s="27"/>
      <c r="H83" s="29"/>
    </row>
    <row r="84" spans="1:8" x14ac:dyDescent="0.3">
      <c r="A84" s="437" t="s">
        <v>81</v>
      </c>
      <c r="B84" s="438"/>
      <c r="C84" s="438"/>
      <c r="D84" s="438"/>
      <c r="E84" s="438"/>
      <c r="F84" s="438"/>
      <c r="G84" s="438"/>
      <c r="H84" s="439"/>
    </row>
    <row r="85" spans="1:8" x14ac:dyDescent="0.3">
      <c r="A85" s="440"/>
      <c r="B85" s="436"/>
      <c r="C85" s="436"/>
      <c r="D85" s="436"/>
      <c r="E85" s="436"/>
      <c r="F85" s="436"/>
      <c r="G85" s="436"/>
      <c r="H85" s="441"/>
    </row>
    <row r="86" spans="1:8" ht="32.25" customHeight="1" x14ac:dyDescent="0.3">
      <c r="A86" s="442"/>
      <c r="B86" s="443"/>
      <c r="C86" s="443"/>
      <c r="D86" s="443"/>
      <c r="E86" s="443"/>
      <c r="F86" s="443"/>
      <c r="G86" s="443"/>
      <c r="H86" s="444"/>
    </row>
    <row r="87" spans="1:8" x14ac:dyDescent="0.3">
      <c r="A87" s="437" t="s">
        <v>82</v>
      </c>
      <c r="B87" s="438"/>
      <c r="C87" s="438"/>
      <c r="D87" s="438"/>
      <c r="E87" s="438"/>
      <c r="F87" s="438"/>
      <c r="G87" s="438"/>
      <c r="H87" s="439"/>
    </row>
    <row r="88" spans="1:8" x14ac:dyDescent="0.3">
      <c r="A88" s="440"/>
      <c r="B88" s="436"/>
      <c r="C88" s="436"/>
      <c r="D88" s="436"/>
      <c r="E88" s="436"/>
      <c r="F88" s="436"/>
      <c r="G88" s="436"/>
      <c r="H88" s="441"/>
    </row>
    <row r="89" spans="1:8" x14ac:dyDescent="0.3">
      <c r="A89" s="440"/>
      <c r="B89" s="436"/>
      <c r="C89" s="436"/>
      <c r="D89" s="436"/>
      <c r="E89" s="436"/>
      <c r="F89" s="436"/>
      <c r="G89" s="436"/>
      <c r="H89" s="441"/>
    </row>
    <row r="90" spans="1:8" ht="30.75" customHeight="1" x14ac:dyDescent="0.3">
      <c r="A90" s="442"/>
      <c r="B90" s="443"/>
      <c r="C90" s="443"/>
      <c r="D90" s="443"/>
      <c r="E90" s="443"/>
      <c r="F90" s="443"/>
      <c r="G90" s="443"/>
      <c r="H90" s="444"/>
    </row>
    <row r="91" spans="1:8" x14ac:dyDescent="0.3">
      <c r="A91" s="437" t="s">
        <v>83</v>
      </c>
      <c r="B91" s="438"/>
      <c r="C91" s="438"/>
      <c r="D91" s="438"/>
      <c r="E91" s="438"/>
      <c r="F91" s="438"/>
      <c r="G91" s="438"/>
      <c r="H91" s="439"/>
    </row>
    <row r="92" spans="1:8" x14ac:dyDescent="0.3">
      <c r="A92" s="440"/>
      <c r="B92" s="436"/>
      <c r="C92" s="436"/>
      <c r="D92" s="436"/>
      <c r="E92" s="436"/>
      <c r="F92" s="436"/>
      <c r="G92" s="436"/>
      <c r="H92" s="441"/>
    </row>
    <row r="93" spans="1:8" ht="29.25" customHeight="1" x14ac:dyDescent="0.3">
      <c r="A93" s="442"/>
      <c r="B93" s="443"/>
      <c r="C93" s="443"/>
      <c r="D93" s="443"/>
      <c r="E93" s="443"/>
      <c r="F93" s="443"/>
      <c r="G93" s="443"/>
      <c r="H93" s="444"/>
    </row>
    <row r="94" spans="1:8" x14ac:dyDescent="0.3">
      <c r="A94" s="437"/>
      <c r="B94" s="438"/>
      <c r="C94" s="438"/>
      <c r="D94" s="438"/>
      <c r="E94" s="438"/>
      <c r="F94" s="438"/>
      <c r="G94" s="438"/>
      <c r="H94" s="439"/>
    </row>
    <row r="95" spans="1:8" x14ac:dyDescent="0.3">
      <c r="A95" s="440"/>
      <c r="B95" s="436"/>
      <c r="C95" s="436"/>
      <c r="D95" s="436"/>
      <c r="E95" s="436"/>
      <c r="F95" s="436"/>
      <c r="G95" s="436"/>
      <c r="H95" s="441"/>
    </row>
    <row r="96" spans="1:8" x14ac:dyDescent="0.3">
      <c r="A96" s="440"/>
      <c r="B96" s="436"/>
      <c r="C96" s="436"/>
      <c r="D96" s="436"/>
      <c r="E96" s="436"/>
      <c r="F96" s="436"/>
      <c r="G96" s="436"/>
      <c r="H96" s="441"/>
    </row>
    <row r="97" spans="1:8" x14ac:dyDescent="0.3">
      <c r="A97" s="442"/>
      <c r="B97" s="443"/>
      <c r="C97" s="443"/>
      <c r="D97" s="443"/>
      <c r="E97" s="443"/>
      <c r="F97" s="443"/>
      <c r="G97" s="443"/>
      <c r="H97" s="444"/>
    </row>
    <row r="98" spans="1:8" x14ac:dyDescent="0.3">
      <c r="A98" s="28" t="s">
        <v>111</v>
      </c>
      <c r="B98" s="27"/>
      <c r="C98" s="27"/>
      <c r="D98" s="27"/>
      <c r="E98" s="27"/>
      <c r="F98" s="27"/>
      <c r="G98" s="27"/>
      <c r="H98" s="29"/>
    </row>
    <row r="99" spans="1:8" ht="15" thickBot="1" x14ac:dyDescent="0.35">
      <c r="A99" s="435" t="s">
        <v>31</v>
      </c>
      <c r="B99" s="436"/>
      <c r="C99" s="436"/>
      <c r="D99" s="436"/>
      <c r="E99" s="436"/>
      <c r="F99" s="436"/>
      <c r="G99" s="35" t="s">
        <v>32</v>
      </c>
      <c r="H99" s="55">
        <f>'[2]Summary Sheet'!G20</f>
        <v>34.159999999999997</v>
      </c>
    </row>
    <row r="100" spans="1:8" ht="15.6" thickTop="1" thickBot="1" x14ac:dyDescent="0.35">
      <c r="A100" s="449" t="s">
        <v>102</v>
      </c>
      <c r="B100" s="450"/>
      <c r="C100" s="450"/>
      <c r="D100" s="450"/>
      <c r="E100" s="450"/>
      <c r="F100" s="450"/>
      <c r="G100" s="36" t="s">
        <v>34</v>
      </c>
      <c r="H100" s="56">
        <f>'[2]Summary Sheet'!G22</f>
        <v>0.106</v>
      </c>
    </row>
    <row r="101" spans="1:8" ht="15.6" thickTop="1" thickBot="1" x14ac:dyDescent="0.35">
      <c r="A101" s="449" t="s">
        <v>103</v>
      </c>
      <c r="B101" s="450"/>
      <c r="C101" s="450"/>
      <c r="D101" s="450"/>
      <c r="E101" s="450"/>
      <c r="F101" s="450"/>
      <c r="G101" s="36" t="s">
        <v>34</v>
      </c>
      <c r="H101" s="56">
        <f>'[2]Summary Sheet'!G24</f>
        <v>0.1406</v>
      </c>
    </row>
    <row r="102" spans="1:8" ht="15" thickTop="1" x14ac:dyDescent="0.3">
      <c r="A102" s="449" t="s">
        <v>101</v>
      </c>
      <c r="B102" s="450"/>
      <c r="C102" s="450"/>
      <c r="D102" s="450"/>
      <c r="E102" s="450"/>
      <c r="F102" s="450"/>
      <c r="G102" s="36" t="s">
        <v>34</v>
      </c>
      <c r="H102" s="56">
        <f>'[2]Summary Sheet'!G26</f>
        <v>0.19009999999999999</v>
      </c>
    </row>
    <row r="103" spans="1:8" ht="23.4" x14ac:dyDescent="0.3">
      <c r="A103" s="445" t="s">
        <v>14</v>
      </c>
      <c r="B103" s="446"/>
      <c r="C103" s="446"/>
      <c r="D103" s="446"/>
      <c r="E103" s="446"/>
      <c r="F103" s="446"/>
      <c r="G103" s="446"/>
      <c r="H103" s="446"/>
    </row>
    <row r="104" spans="1:8" ht="17.399999999999999" x14ac:dyDescent="0.3">
      <c r="A104" s="433" t="s">
        <v>28</v>
      </c>
      <c r="B104" s="433"/>
      <c r="C104" s="433"/>
      <c r="D104" s="433"/>
      <c r="E104" s="433"/>
      <c r="F104" s="433"/>
      <c r="G104" s="433"/>
      <c r="H104" s="433"/>
    </row>
    <row r="105" spans="1:8" ht="15" customHeight="1" x14ac:dyDescent="0.3">
      <c r="A105" s="434" t="s">
        <v>175</v>
      </c>
      <c r="B105" s="434"/>
      <c r="C105" s="434"/>
      <c r="D105" s="434"/>
      <c r="E105" s="434"/>
      <c r="F105" s="434"/>
      <c r="G105" s="434"/>
      <c r="H105" s="434"/>
    </row>
    <row r="106" spans="1:8" x14ac:dyDescent="0.3">
      <c r="A106" s="20"/>
      <c r="B106" s="20"/>
      <c r="C106" s="20"/>
      <c r="D106" s="20"/>
      <c r="E106" s="20"/>
      <c r="F106" s="20"/>
      <c r="G106" s="20"/>
      <c r="H106" s="20"/>
    </row>
    <row r="107" spans="1:8" ht="17.399999999999999" x14ac:dyDescent="0.3">
      <c r="A107" s="447" t="s">
        <v>38</v>
      </c>
      <c r="B107" s="448"/>
      <c r="C107" s="448"/>
      <c r="D107" s="448"/>
      <c r="E107" s="448"/>
      <c r="F107" s="448"/>
      <c r="G107" s="448"/>
      <c r="H107" s="448"/>
    </row>
    <row r="108" spans="1:8" x14ac:dyDescent="0.3">
      <c r="A108" s="27"/>
      <c r="B108" s="27"/>
      <c r="C108" s="27"/>
      <c r="D108" s="27"/>
      <c r="E108" s="27"/>
      <c r="F108" s="27"/>
      <c r="G108" s="27"/>
      <c r="H108" s="29"/>
    </row>
    <row r="109" spans="1:8" x14ac:dyDescent="0.3">
      <c r="A109" s="437" t="s">
        <v>88</v>
      </c>
      <c r="B109" s="438"/>
      <c r="C109" s="438"/>
      <c r="D109" s="438"/>
      <c r="E109" s="438"/>
      <c r="F109" s="438"/>
      <c r="G109" s="438"/>
      <c r="H109" s="439"/>
    </row>
    <row r="110" spans="1:8" x14ac:dyDescent="0.3">
      <c r="A110" s="440"/>
      <c r="B110" s="436"/>
      <c r="C110" s="436"/>
      <c r="D110" s="436"/>
      <c r="E110" s="436"/>
      <c r="F110" s="436"/>
      <c r="G110" s="436"/>
      <c r="H110" s="441"/>
    </row>
    <row r="111" spans="1:8" x14ac:dyDescent="0.3">
      <c r="A111" s="440"/>
      <c r="B111" s="436"/>
      <c r="C111" s="436"/>
      <c r="D111" s="436"/>
      <c r="E111" s="436"/>
      <c r="F111" s="436"/>
      <c r="G111" s="436"/>
      <c r="H111" s="441"/>
    </row>
    <row r="112" spans="1:8" x14ac:dyDescent="0.3">
      <c r="A112" s="440"/>
      <c r="B112" s="436"/>
      <c r="C112" s="436"/>
      <c r="D112" s="436"/>
      <c r="E112" s="436"/>
      <c r="F112" s="436"/>
      <c r="G112" s="436"/>
      <c r="H112" s="441"/>
    </row>
    <row r="113" spans="1:8" ht="9" customHeight="1" x14ac:dyDescent="0.3">
      <c r="A113" s="440"/>
      <c r="B113" s="436"/>
      <c r="C113" s="436"/>
      <c r="D113" s="436"/>
      <c r="E113" s="436"/>
      <c r="F113" s="436"/>
      <c r="G113" s="436"/>
      <c r="H113" s="441"/>
    </row>
    <row r="114" spans="1:8" ht="1.5" customHeight="1" x14ac:dyDescent="0.3">
      <c r="A114" s="442"/>
      <c r="B114" s="443"/>
      <c r="C114" s="443"/>
      <c r="D114" s="443"/>
      <c r="E114" s="443"/>
      <c r="F114" s="443"/>
      <c r="G114" s="443"/>
      <c r="H114" s="444"/>
    </row>
    <row r="115" spans="1:8" x14ac:dyDescent="0.3">
      <c r="A115" s="28" t="s">
        <v>30</v>
      </c>
      <c r="B115" s="27"/>
      <c r="C115" s="27"/>
      <c r="D115" s="27"/>
      <c r="E115" s="27"/>
      <c r="F115" s="27"/>
      <c r="G115" s="27"/>
      <c r="H115" s="29"/>
    </row>
    <row r="116" spans="1:8" x14ac:dyDescent="0.3">
      <c r="A116" s="27"/>
      <c r="B116" s="27"/>
      <c r="C116" s="27"/>
      <c r="D116" s="27"/>
      <c r="E116" s="27"/>
      <c r="F116" s="27"/>
      <c r="G116" s="27"/>
      <c r="H116" s="29"/>
    </row>
    <row r="117" spans="1:8" x14ac:dyDescent="0.3">
      <c r="A117" s="437" t="s">
        <v>81</v>
      </c>
      <c r="B117" s="438"/>
      <c r="C117" s="438"/>
      <c r="D117" s="438"/>
      <c r="E117" s="438"/>
      <c r="F117" s="438"/>
      <c r="G117" s="438"/>
      <c r="H117" s="439"/>
    </row>
    <row r="118" spans="1:8" x14ac:dyDescent="0.3">
      <c r="A118" s="440"/>
      <c r="B118" s="436"/>
      <c r="C118" s="436"/>
      <c r="D118" s="436"/>
      <c r="E118" s="436"/>
      <c r="F118" s="436"/>
      <c r="G118" s="436"/>
      <c r="H118" s="441"/>
    </row>
    <row r="119" spans="1:8" ht="36" customHeight="1" x14ac:dyDescent="0.3">
      <c r="A119" s="442"/>
      <c r="B119" s="443"/>
      <c r="C119" s="443"/>
      <c r="D119" s="443"/>
      <c r="E119" s="443"/>
      <c r="F119" s="443"/>
      <c r="G119" s="443"/>
      <c r="H119" s="444"/>
    </row>
    <row r="120" spans="1:8" x14ac:dyDescent="0.3">
      <c r="A120" s="437" t="s">
        <v>82</v>
      </c>
      <c r="B120" s="438"/>
      <c r="C120" s="438"/>
      <c r="D120" s="438"/>
      <c r="E120" s="438"/>
      <c r="F120" s="438"/>
      <c r="G120" s="438"/>
      <c r="H120" s="439"/>
    </row>
    <row r="121" spans="1:8" x14ac:dyDescent="0.3">
      <c r="A121" s="440"/>
      <c r="B121" s="436"/>
      <c r="C121" s="436"/>
      <c r="D121" s="436"/>
      <c r="E121" s="436"/>
      <c r="F121" s="436"/>
      <c r="G121" s="436"/>
      <c r="H121" s="441"/>
    </row>
    <row r="122" spans="1:8" x14ac:dyDescent="0.3">
      <c r="A122" s="440"/>
      <c r="B122" s="436"/>
      <c r="C122" s="436"/>
      <c r="D122" s="436"/>
      <c r="E122" s="436"/>
      <c r="F122" s="436"/>
      <c r="G122" s="436"/>
      <c r="H122" s="441"/>
    </row>
    <row r="123" spans="1:8" ht="30" customHeight="1" x14ac:dyDescent="0.3">
      <c r="A123" s="442"/>
      <c r="B123" s="443"/>
      <c r="C123" s="443"/>
      <c r="D123" s="443"/>
      <c r="E123" s="443"/>
      <c r="F123" s="443"/>
      <c r="G123" s="443"/>
      <c r="H123" s="444"/>
    </row>
    <row r="124" spans="1:8" x14ac:dyDescent="0.3">
      <c r="A124" s="437" t="s">
        <v>83</v>
      </c>
      <c r="B124" s="438"/>
      <c r="C124" s="438"/>
      <c r="D124" s="438"/>
      <c r="E124" s="438"/>
      <c r="F124" s="438"/>
      <c r="G124" s="438"/>
      <c r="H124" s="439"/>
    </row>
    <row r="125" spans="1:8" x14ac:dyDescent="0.3">
      <c r="A125" s="440"/>
      <c r="B125" s="436"/>
      <c r="C125" s="436"/>
      <c r="D125" s="436"/>
      <c r="E125" s="436"/>
      <c r="F125" s="436"/>
      <c r="G125" s="436"/>
      <c r="H125" s="441"/>
    </row>
    <row r="126" spans="1:8" ht="28.5" customHeight="1" x14ac:dyDescent="0.3">
      <c r="A126" s="442"/>
      <c r="B126" s="443"/>
      <c r="C126" s="443"/>
      <c r="D126" s="443"/>
      <c r="E126" s="443"/>
      <c r="F126" s="443"/>
      <c r="G126" s="443"/>
      <c r="H126" s="444"/>
    </row>
    <row r="127" spans="1:8" x14ac:dyDescent="0.3">
      <c r="A127" s="437"/>
      <c r="B127" s="438"/>
      <c r="C127" s="438"/>
      <c r="D127" s="438"/>
      <c r="E127" s="438"/>
      <c r="F127" s="438"/>
      <c r="G127" s="438"/>
      <c r="H127" s="439"/>
    </row>
    <row r="128" spans="1:8" x14ac:dyDescent="0.3">
      <c r="A128" s="440"/>
      <c r="B128" s="436"/>
      <c r="C128" s="436"/>
      <c r="D128" s="436"/>
      <c r="E128" s="436"/>
      <c r="F128" s="436"/>
      <c r="G128" s="436"/>
      <c r="H128" s="441"/>
    </row>
    <row r="129" spans="1:8" x14ac:dyDescent="0.3">
      <c r="A129" s="440"/>
      <c r="B129" s="436"/>
      <c r="C129" s="436"/>
      <c r="D129" s="436"/>
      <c r="E129" s="436"/>
      <c r="F129" s="436"/>
      <c r="G129" s="436"/>
      <c r="H129" s="441"/>
    </row>
    <row r="130" spans="1:8" x14ac:dyDescent="0.3">
      <c r="A130" s="442"/>
      <c r="B130" s="443"/>
      <c r="C130" s="443"/>
      <c r="D130" s="443"/>
      <c r="E130" s="443"/>
      <c r="F130" s="443"/>
      <c r="G130" s="443"/>
      <c r="H130" s="444"/>
    </row>
    <row r="131" spans="1:8" x14ac:dyDescent="0.3">
      <c r="A131" s="28" t="s">
        <v>112</v>
      </c>
      <c r="B131" s="27"/>
      <c r="C131" s="27"/>
      <c r="D131" s="27"/>
      <c r="E131" s="27"/>
      <c r="F131" s="27"/>
      <c r="G131" s="27"/>
      <c r="H131" s="29"/>
    </row>
    <row r="132" spans="1:8" ht="15" thickBot="1" x14ac:dyDescent="0.35">
      <c r="A132" s="435" t="s">
        <v>31</v>
      </c>
      <c r="B132" s="436"/>
      <c r="C132" s="436"/>
      <c r="D132" s="436"/>
      <c r="E132" s="436"/>
      <c r="F132" s="436"/>
      <c r="G132" s="35" t="s">
        <v>32</v>
      </c>
      <c r="H132" s="55">
        <f>'[2]Summary Sheet'!G30</f>
        <v>42.77</v>
      </c>
    </row>
    <row r="133" spans="1:8" ht="15.6" thickTop="1" thickBot="1" x14ac:dyDescent="0.35">
      <c r="A133" s="449" t="s">
        <v>104</v>
      </c>
      <c r="B133" s="450"/>
      <c r="C133" s="450"/>
      <c r="D133" s="450"/>
      <c r="E133" s="450"/>
      <c r="F133" s="450"/>
      <c r="G133" s="36" t="s">
        <v>34</v>
      </c>
      <c r="H133" s="56">
        <f>'[2]Summary Sheet'!G31</f>
        <v>0.106</v>
      </c>
    </row>
    <row r="134" spans="1:8" ht="15.6" thickTop="1" thickBot="1" x14ac:dyDescent="0.35">
      <c r="A134" s="449" t="s">
        <v>105</v>
      </c>
      <c r="B134" s="450"/>
      <c r="C134" s="450"/>
      <c r="D134" s="450"/>
      <c r="E134" s="450"/>
      <c r="F134" s="450"/>
      <c r="G134" s="36" t="s">
        <v>34</v>
      </c>
      <c r="H134" s="56">
        <f>'[2]Summary Sheet'!G32</f>
        <v>0.1406</v>
      </c>
    </row>
    <row r="135" spans="1:8" ht="15" thickTop="1" x14ac:dyDescent="0.3">
      <c r="A135" s="449" t="s">
        <v>101</v>
      </c>
      <c r="B135" s="450"/>
      <c r="C135" s="450"/>
      <c r="D135" s="450"/>
      <c r="E135" s="450"/>
      <c r="F135" s="450"/>
      <c r="G135" s="36" t="s">
        <v>34</v>
      </c>
      <c r="H135" s="56">
        <f>'[2]Summary Sheet'!G33</f>
        <v>0.19009999999999999</v>
      </c>
    </row>
    <row r="137" spans="1:8" ht="23.4" x14ac:dyDescent="0.3">
      <c r="A137" s="445" t="s">
        <v>14</v>
      </c>
      <c r="B137" s="446"/>
      <c r="C137" s="446"/>
      <c r="D137" s="446"/>
      <c r="E137" s="446"/>
      <c r="F137" s="446"/>
      <c r="G137" s="446"/>
      <c r="H137" s="446"/>
    </row>
    <row r="138" spans="1:8" ht="17.399999999999999" x14ac:dyDescent="0.3">
      <c r="A138" s="433" t="s">
        <v>28</v>
      </c>
      <c r="B138" s="433"/>
      <c r="C138" s="433"/>
      <c r="D138" s="433"/>
      <c r="E138" s="433"/>
      <c r="F138" s="433"/>
      <c r="G138" s="433"/>
      <c r="H138" s="433"/>
    </row>
    <row r="139" spans="1:8" ht="15" customHeight="1" x14ac:dyDescent="0.3">
      <c r="A139" s="434" t="s">
        <v>175</v>
      </c>
      <c r="B139" s="434"/>
      <c r="C139" s="434"/>
      <c r="D139" s="434"/>
      <c r="E139" s="434"/>
      <c r="F139" s="434"/>
      <c r="G139" s="434"/>
      <c r="H139" s="434"/>
    </row>
    <row r="140" spans="1:8" x14ac:dyDescent="0.3">
      <c r="A140" s="136"/>
      <c r="B140" s="136"/>
      <c r="C140" s="136"/>
      <c r="D140" s="136"/>
      <c r="E140" s="136"/>
      <c r="F140" s="136"/>
      <c r="G140" s="136"/>
      <c r="H140" s="136"/>
    </row>
    <row r="141" spans="1:8" ht="17.399999999999999" x14ac:dyDescent="0.3">
      <c r="A141" s="447" t="s">
        <v>39</v>
      </c>
      <c r="B141" s="448"/>
      <c r="C141" s="448"/>
      <c r="D141" s="448"/>
      <c r="E141" s="448"/>
      <c r="F141" s="448"/>
      <c r="G141" s="448"/>
      <c r="H141" s="448"/>
    </row>
    <row r="142" spans="1:8" x14ac:dyDescent="0.3">
      <c r="A142" s="27"/>
      <c r="B142" s="27"/>
      <c r="C142" s="27"/>
      <c r="D142" s="27"/>
      <c r="E142" s="27"/>
      <c r="F142" s="27"/>
      <c r="G142" s="27"/>
      <c r="H142" s="29"/>
    </row>
    <row r="143" spans="1:8" x14ac:dyDescent="0.3">
      <c r="A143" s="437" t="s">
        <v>89</v>
      </c>
      <c r="B143" s="438"/>
      <c r="C143" s="438"/>
      <c r="D143" s="438"/>
      <c r="E143" s="438"/>
      <c r="F143" s="438"/>
      <c r="G143" s="438"/>
      <c r="H143" s="439"/>
    </row>
    <row r="144" spans="1:8" x14ac:dyDescent="0.3">
      <c r="A144" s="440"/>
      <c r="B144" s="436"/>
      <c r="C144" s="436"/>
      <c r="D144" s="436"/>
      <c r="E144" s="436"/>
      <c r="F144" s="436"/>
      <c r="G144" s="436"/>
      <c r="H144" s="441"/>
    </row>
    <row r="145" spans="1:8" x14ac:dyDescent="0.3">
      <c r="A145" s="440"/>
      <c r="B145" s="436"/>
      <c r="C145" s="436"/>
      <c r="D145" s="436"/>
      <c r="E145" s="436"/>
      <c r="F145" s="436"/>
      <c r="G145" s="436"/>
      <c r="H145" s="441"/>
    </row>
    <row r="146" spans="1:8" x14ac:dyDescent="0.3">
      <c r="A146" s="440"/>
      <c r="B146" s="436"/>
      <c r="C146" s="436"/>
      <c r="D146" s="436"/>
      <c r="E146" s="436"/>
      <c r="F146" s="436"/>
      <c r="G146" s="436"/>
      <c r="H146" s="441"/>
    </row>
    <row r="147" spans="1:8" x14ac:dyDescent="0.3">
      <c r="A147" s="440"/>
      <c r="B147" s="436"/>
      <c r="C147" s="436"/>
      <c r="D147" s="436"/>
      <c r="E147" s="436"/>
      <c r="F147" s="436"/>
      <c r="G147" s="436"/>
      <c r="H147" s="441"/>
    </row>
    <row r="148" spans="1:8" ht="45.75" customHeight="1" x14ac:dyDescent="0.3">
      <c r="A148" s="442"/>
      <c r="B148" s="443"/>
      <c r="C148" s="443"/>
      <c r="D148" s="443"/>
      <c r="E148" s="443"/>
      <c r="F148" s="443"/>
      <c r="G148" s="443"/>
      <c r="H148" s="444"/>
    </row>
    <row r="149" spans="1:8" x14ac:dyDescent="0.3">
      <c r="A149" s="28" t="s">
        <v>30</v>
      </c>
      <c r="B149" s="27"/>
      <c r="C149" s="27"/>
      <c r="D149" s="27"/>
      <c r="E149" s="27"/>
      <c r="F149" s="27"/>
      <c r="G149" s="27"/>
      <c r="H149" s="29"/>
    </row>
    <row r="150" spans="1:8" x14ac:dyDescent="0.3">
      <c r="A150" s="27"/>
      <c r="B150" s="27"/>
      <c r="C150" s="27"/>
      <c r="D150" s="27"/>
      <c r="E150" s="27"/>
      <c r="F150" s="27"/>
      <c r="G150" s="27"/>
      <c r="H150" s="29"/>
    </row>
    <row r="151" spans="1:8" x14ac:dyDescent="0.3">
      <c r="A151" s="437" t="s">
        <v>81</v>
      </c>
      <c r="B151" s="438"/>
      <c r="C151" s="438"/>
      <c r="D151" s="438"/>
      <c r="E151" s="438"/>
      <c r="F151" s="438"/>
      <c r="G151" s="438"/>
      <c r="H151" s="439"/>
    </row>
    <row r="152" spans="1:8" x14ac:dyDescent="0.3">
      <c r="A152" s="440"/>
      <c r="B152" s="436"/>
      <c r="C152" s="436"/>
      <c r="D152" s="436"/>
      <c r="E152" s="436"/>
      <c r="F152" s="436"/>
      <c r="G152" s="436"/>
      <c r="H152" s="441"/>
    </row>
    <row r="153" spans="1:8" ht="30.75" customHeight="1" x14ac:dyDescent="0.3">
      <c r="A153" s="442"/>
      <c r="B153" s="443"/>
      <c r="C153" s="443"/>
      <c r="D153" s="443"/>
      <c r="E153" s="443"/>
      <c r="F153" s="443"/>
      <c r="G153" s="443"/>
      <c r="H153" s="444"/>
    </row>
    <row r="154" spans="1:8" x14ac:dyDescent="0.3">
      <c r="A154" s="437" t="s">
        <v>82</v>
      </c>
      <c r="B154" s="438"/>
      <c r="C154" s="438"/>
      <c r="D154" s="438"/>
      <c r="E154" s="438"/>
      <c r="F154" s="438"/>
      <c r="G154" s="438"/>
      <c r="H154" s="439"/>
    </row>
    <row r="155" spans="1:8" x14ac:dyDescent="0.3">
      <c r="A155" s="440"/>
      <c r="B155" s="436"/>
      <c r="C155" s="436"/>
      <c r="D155" s="436"/>
      <c r="E155" s="436"/>
      <c r="F155" s="436"/>
      <c r="G155" s="436"/>
      <c r="H155" s="441"/>
    </row>
    <row r="156" spans="1:8" x14ac:dyDescent="0.3">
      <c r="A156" s="440"/>
      <c r="B156" s="436"/>
      <c r="C156" s="436"/>
      <c r="D156" s="436"/>
      <c r="E156" s="436"/>
      <c r="F156" s="436"/>
      <c r="G156" s="436"/>
      <c r="H156" s="441"/>
    </row>
    <row r="157" spans="1:8" ht="30.75" customHeight="1" x14ac:dyDescent="0.3">
      <c r="A157" s="442"/>
      <c r="B157" s="443"/>
      <c r="C157" s="443"/>
      <c r="D157" s="443"/>
      <c r="E157" s="443"/>
      <c r="F157" s="443"/>
      <c r="G157" s="443"/>
      <c r="H157" s="444"/>
    </row>
    <row r="158" spans="1:8" x14ac:dyDescent="0.3">
      <c r="A158" s="437" t="s">
        <v>83</v>
      </c>
      <c r="B158" s="438"/>
      <c r="C158" s="438"/>
      <c r="D158" s="438"/>
      <c r="E158" s="438"/>
      <c r="F158" s="438"/>
      <c r="G158" s="438"/>
      <c r="H158" s="439"/>
    </row>
    <row r="159" spans="1:8" x14ac:dyDescent="0.3">
      <c r="A159" s="440"/>
      <c r="B159" s="436"/>
      <c r="C159" s="436"/>
      <c r="D159" s="436"/>
      <c r="E159" s="436"/>
      <c r="F159" s="436"/>
      <c r="G159" s="436"/>
      <c r="H159" s="441"/>
    </row>
    <row r="160" spans="1:8" ht="31.5" customHeight="1" x14ac:dyDescent="0.3">
      <c r="A160" s="442"/>
      <c r="B160" s="443"/>
      <c r="C160" s="443"/>
      <c r="D160" s="443"/>
      <c r="E160" s="443"/>
      <c r="F160" s="443"/>
      <c r="G160" s="443"/>
      <c r="H160" s="444"/>
    </row>
    <row r="161" spans="1:9" x14ac:dyDescent="0.3">
      <c r="A161" s="437"/>
      <c r="B161" s="438"/>
      <c r="C161" s="438"/>
      <c r="D161" s="438"/>
      <c r="E161" s="438"/>
      <c r="F161" s="438"/>
      <c r="G161" s="438"/>
      <c r="H161" s="439"/>
    </row>
    <row r="162" spans="1:9" x14ac:dyDescent="0.3">
      <c r="A162" s="440"/>
      <c r="B162" s="436"/>
      <c r="C162" s="436"/>
      <c r="D162" s="436"/>
      <c r="E162" s="436"/>
      <c r="F162" s="436"/>
      <c r="G162" s="436"/>
      <c r="H162" s="441"/>
    </row>
    <row r="163" spans="1:9" x14ac:dyDescent="0.3">
      <c r="A163" s="440"/>
      <c r="B163" s="436"/>
      <c r="C163" s="436"/>
      <c r="D163" s="436"/>
      <c r="E163" s="436"/>
      <c r="F163" s="436"/>
      <c r="G163" s="436"/>
      <c r="H163" s="441"/>
    </row>
    <row r="164" spans="1:9" x14ac:dyDescent="0.3">
      <c r="A164" s="442"/>
      <c r="B164" s="443"/>
      <c r="C164" s="443"/>
      <c r="D164" s="443"/>
      <c r="E164" s="443"/>
      <c r="F164" s="443"/>
      <c r="G164" s="443"/>
      <c r="H164" s="444"/>
    </row>
    <row r="165" spans="1:9" x14ac:dyDescent="0.3">
      <c r="A165" s="451" t="s">
        <v>115</v>
      </c>
      <c r="B165" s="451"/>
      <c r="C165" s="451"/>
      <c r="D165" s="451"/>
      <c r="E165" s="451"/>
      <c r="F165" s="451"/>
      <c r="G165" s="451"/>
      <c r="H165" s="451"/>
      <c r="I165" s="451"/>
    </row>
    <row r="166" spans="1:9" ht="15" thickBot="1" x14ac:dyDescent="0.35"/>
    <row r="167" spans="1:9" ht="15.6" thickTop="1" thickBot="1" x14ac:dyDescent="0.35">
      <c r="A167" s="452"/>
      <c r="B167" s="453"/>
      <c r="C167" s="453"/>
      <c r="D167" s="453"/>
      <c r="E167" s="453"/>
      <c r="F167" s="453"/>
      <c r="G167" s="133"/>
      <c r="H167" s="134"/>
    </row>
    <row r="168" spans="1:9" ht="15.6" thickTop="1" thickBot="1" x14ac:dyDescent="0.35">
      <c r="A168" s="435"/>
      <c r="B168" s="436"/>
      <c r="C168" s="436"/>
      <c r="D168" s="436"/>
      <c r="E168" s="436"/>
      <c r="F168" s="436"/>
      <c r="G168" s="35"/>
      <c r="H168" s="57"/>
    </row>
    <row r="169" spans="1:9" ht="15" thickTop="1" x14ac:dyDescent="0.3">
      <c r="A169" s="435" t="s">
        <v>90</v>
      </c>
      <c r="B169" s="436"/>
      <c r="C169" s="436"/>
      <c r="D169" s="436"/>
      <c r="E169" s="436"/>
      <c r="F169" s="436"/>
      <c r="G169" s="35" t="s">
        <v>34</v>
      </c>
      <c r="H169" s="57">
        <f>'[2]Summary Sheet'!G36</f>
        <v>0.1051</v>
      </c>
    </row>
    <row r="171" spans="1:9" ht="23.4" x14ac:dyDescent="0.3">
      <c r="A171" s="445" t="s">
        <v>14</v>
      </c>
      <c r="B171" s="446"/>
      <c r="C171" s="446"/>
      <c r="D171" s="446"/>
      <c r="E171" s="446"/>
      <c r="F171" s="446"/>
      <c r="G171" s="446"/>
      <c r="H171" s="446"/>
    </row>
    <row r="172" spans="1:9" ht="17.399999999999999" x14ac:dyDescent="0.3">
      <c r="A172" s="433" t="s">
        <v>28</v>
      </c>
      <c r="B172" s="433"/>
      <c r="C172" s="433"/>
      <c r="D172" s="433"/>
      <c r="E172" s="433"/>
      <c r="F172" s="433"/>
      <c r="G172" s="433"/>
      <c r="H172" s="433"/>
    </row>
    <row r="173" spans="1:9" ht="15" customHeight="1" x14ac:dyDescent="0.3">
      <c r="A173" s="434" t="s">
        <v>175</v>
      </c>
      <c r="B173" s="434"/>
      <c r="C173" s="434"/>
      <c r="D173" s="434"/>
      <c r="E173" s="434"/>
      <c r="F173" s="434"/>
      <c r="G173" s="434"/>
      <c r="H173" s="434"/>
    </row>
    <row r="174" spans="1:9" x14ac:dyDescent="0.3">
      <c r="A174" s="136"/>
      <c r="B174" s="136"/>
      <c r="C174" s="136"/>
      <c r="D174" s="136"/>
      <c r="E174" s="136"/>
      <c r="F174" s="136"/>
      <c r="G174" s="136"/>
      <c r="H174" s="136"/>
    </row>
    <row r="175" spans="1:9" ht="17.399999999999999" x14ac:dyDescent="0.3">
      <c r="A175" s="447" t="s">
        <v>40</v>
      </c>
      <c r="B175" s="448"/>
      <c r="C175" s="448"/>
      <c r="D175" s="448"/>
      <c r="E175" s="448"/>
      <c r="F175" s="448"/>
      <c r="G175" s="448"/>
      <c r="H175" s="448"/>
    </row>
    <row r="176" spans="1:9" x14ac:dyDescent="0.3">
      <c r="A176" s="27"/>
      <c r="B176" s="27"/>
      <c r="C176" s="27"/>
      <c r="D176" s="27"/>
      <c r="E176" s="27"/>
      <c r="F176" s="27"/>
      <c r="G176" s="27"/>
      <c r="H176" s="29"/>
    </row>
    <row r="177" spans="1:8" x14ac:dyDescent="0.3">
      <c r="A177" s="437" t="s">
        <v>91</v>
      </c>
      <c r="B177" s="438"/>
      <c r="C177" s="438"/>
      <c r="D177" s="438"/>
      <c r="E177" s="438"/>
      <c r="F177" s="438"/>
      <c r="G177" s="438"/>
      <c r="H177" s="439"/>
    </row>
    <row r="178" spans="1:8" x14ac:dyDescent="0.3">
      <c r="A178" s="440"/>
      <c r="B178" s="436"/>
      <c r="C178" s="436"/>
      <c r="D178" s="436"/>
      <c r="E178" s="436"/>
      <c r="F178" s="436"/>
      <c r="G178" s="436"/>
      <c r="H178" s="441"/>
    </row>
    <row r="179" spans="1:8" x14ac:dyDescent="0.3">
      <c r="A179" s="440"/>
      <c r="B179" s="436"/>
      <c r="C179" s="436"/>
      <c r="D179" s="436"/>
      <c r="E179" s="436"/>
      <c r="F179" s="436"/>
      <c r="G179" s="436"/>
      <c r="H179" s="441"/>
    </row>
    <row r="180" spans="1:8" x14ac:dyDescent="0.3">
      <c r="A180" s="440"/>
      <c r="B180" s="436"/>
      <c r="C180" s="436"/>
      <c r="D180" s="436"/>
      <c r="E180" s="436"/>
      <c r="F180" s="436"/>
      <c r="G180" s="436"/>
      <c r="H180" s="441"/>
    </row>
    <row r="181" spans="1:8" x14ac:dyDescent="0.3">
      <c r="A181" s="440"/>
      <c r="B181" s="436"/>
      <c r="C181" s="436"/>
      <c r="D181" s="436"/>
      <c r="E181" s="436"/>
      <c r="F181" s="436"/>
      <c r="G181" s="436"/>
      <c r="H181" s="441"/>
    </row>
    <row r="182" spans="1:8" ht="180" customHeight="1" x14ac:dyDescent="0.3">
      <c r="A182" s="442"/>
      <c r="B182" s="443"/>
      <c r="C182" s="443"/>
      <c r="D182" s="443"/>
      <c r="E182" s="443"/>
      <c r="F182" s="443"/>
      <c r="G182" s="443"/>
      <c r="H182" s="444"/>
    </row>
    <row r="183" spans="1:8" x14ac:dyDescent="0.3">
      <c r="A183" s="28" t="s">
        <v>30</v>
      </c>
      <c r="B183" s="27"/>
      <c r="C183" s="27"/>
      <c r="D183" s="27"/>
      <c r="E183" s="27"/>
      <c r="F183" s="27"/>
      <c r="G183" s="27"/>
      <c r="H183" s="29"/>
    </row>
    <row r="184" spans="1:8" x14ac:dyDescent="0.3">
      <c r="A184" s="27"/>
      <c r="B184" s="27"/>
      <c r="C184" s="27"/>
      <c r="D184" s="27"/>
      <c r="E184" s="27"/>
      <c r="F184" s="27"/>
      <c r="G184" s="27"/>
      <c r="H184" s="29"/>
    </row>
    <row r="185" spans="1:8" x14ac:dyDescent="0.3">
      <c r="A185" s="437" t="s">
        <v>81</v>
      </c>
      <c r="B185" s="438"/>
      <c r="C185" s="438"/>
      <c r="D185" s="438"/>
      <c r="E185" s="438"/>
      <c r="F185" s="438"/>
      <c r="G185" s="438"/>
      <c r="H185" s="439"/>
    </row>
    <row r="186" spans="1:8" x14ac:dyDescent="0.3">
      <c r="A186" s="440"/>
      <c r="B186" s="436"/>
      <c r="C186" s="436"/>
      <c r="D186" s="436"/>
      <c r="E186" s="436"/>
      <c r="F186" s="436"/>
      <c r="G186" s="436"/>
      <c r="H186" s="441"/>
    </row>
    <row r="187" spans="1:8" x14ac:dyDescent="0.3">
      <c r="A187" s="442"/>
      <c r="B187" s="443"/>
      <c r="C187" s="443"/>
      <c r="D187" s="443"/>
      <c r="E187" s="443"/>
      <c r="F187" s="443"/>
      <c r="G187" s="443"/>
      <c r="H187" s="444"/>
    </row>
    <row r="188" spans="1:8" x14ac:dyDescent="0.3">
      <c r="A188" s="437" t="s">
        <v>82</v>
      </c>
      <c r="B188" s="438"/>
      <c r="C188" s="438"/>
      <c r="D188" s="438"/>
      <c r="E188" s="438"/>
      <c r="F188" s="438"/>
      <c r="G188" s="438"/>
      <c r="H188" s="439"/>
    </row>
    <row r="189" spans="1:8" x14ac:dyDescent="0.3">
      <c r="A189" s="440"/>
      <c r="B189" s="436"/>
      <c r="C189" s="436"/>
      <c r="D189" s="436"/>
      <c r="E189" s="436"/>
      <c r="F189" s="436"/>
      <c r="G189" s="436"/>
      <c r="H189" s="441"/>
    </row>
    <row r="190" spans="1:8" x14ac:dyDescent="0.3">
      <c r="A190" s="440"/>
      <c r="B190" s="436"/>
      <c r="C190" s="436"/>
      <c r="D190" s="436"/>
      <c r="E190" s="436"/>
      <c r="F190" s="436"/>
      <c r="G190" s="436"/>
      <c r="H190" s="441"/>
    </row>
    <row r="191" spans="1:8" x14ac:dyDescent="0.3">
      <c r="A191" s="442"/>
      <c r="B191" s="443"/>
      <c r="C191" s="443"/>
      <c r="D191" s="443"/>
      <c r="E191" s="443"/>
      <c r="F191" s="443"/>
      <c r="G191" s="443"/>
      <c r="H191" s="444"/>
    </row>
    <row r="192" spans="1:8" x14ac:dyDescent="0.3">
      <c r="A192" s="437" t="s">
        <v>83</v>
      </c>
      <c r="B192" s="438"/>
      <c r="C192" s="438"/>
      <c r="D192" s="438"/>
      <c r="E192" s="438"/>
      <c r="F192" s="438"/>
      <c r="G192" s="438"/>
      <c r="H192" s="439"/>
    </row>
    <row r="193" spans="1:9" x14ac:dyDescent="0.3">
      <c r="A193" s="440"/>
      <c r="B193" s="436"/>
      <c r="C193" s="436"/>
      <c r="D193" s="436"/>
      <c r="E193" s="436"/>
      <c r="F193" s="436"/>
      <c r="G193" s="436"/>
      <c r="H193" s="441"/>
    </row>
    <row r="194" spans="1:9" x14ac:dyDescent="0.3">
      <c r="A194" s="442"/>
      <c r="B194" s="443"/>
      <c r="C194" s="443"/>
      <c r="D194" s="443"/>
      <c r="E194" s="443"/>
      <c r="F194" s="443"/>
      <c r="G194" s="443"/>
      <c r="H194" s="444"/>
    </row>
    <row r="195" spans="1:9" x14ac:dyDescent="0.3">
      <c r="A195" s="437"/>
      <c r="B195" s="438"/>
      <c r="C195" s="438"/>
      <c r="D195" s="438"/>
      <c r="E195" s="438"/>
      <c r="F195" s="438"/>
      <c r="G195" s="438"/>
      <c r="H195" s="439"/>
    </row>
    <row r="196" spans="1:9" x14ac:dyDescent="0.3">
      <c r="A196" s="440"/>
      <c r="B196" s="436"/>
      <c r="C196" s="436"/>
      <c r="D196" s="436"/>
      <c r="E196" s="436"/>
      <c r="F196" s="436"/>
      <c r="G196" s="436"/>
      <c r="H196" s="441"/>
    </row>
    <row r="197" spans="1:9" x14ac:dyDescent="0.3">
      <c r="A197" s="440"/>
      <c r="B197" s="436"/>
      <c r="C197" s="436"/>
      <c r="D197" s="436"/>
      <c r="E197" s="436"/>
      <c r="F197" s="436"/>
      <c r="G197" s="436"/>
      <c r="H197" s="441"/>
    </row>
    <row r="198" spans="1:9" x14ac:dyDescent="0.3">
      <c r="A198" s="442"/>
      <c r="B198" s="443"/>
      <c r="C198" s="443"/>
      <c r="D198" s="443"/>
      <c r="E198" s="443"/>
      <c r="F198" s="443"/>
      <c r="G198" s="443"/>
      <c r="H198" s="444"/>
    </row>
    <row r="199" spans="1:9" x14ac:dyDescent="0.3">
      <c r="A199" s="28" t="s">
        <v>112</v>
      </c>
      <c r="B199" s="27"/>
      <c r="C199" s="27"/>
      <c r="D199" s="27"/>
      <c r="E199" s="27"/>
      <c r="F199" s="27"/>
      <c r="G199" s="27"/>
      <c r="H199" s="29"/>
    </row>
    <row r="200" spans="1:9" ht="15" thickBot="1" x14ac:dyDescent="0.35">
      <c r="A200" s="435"/>
      <c r="B200" s="436"/>
      <c r="C200" s="436"/>
      <c r="D200" s="436"/>
      <c r="E200" s="436"/>
      <c r="F200" s="436"/>
      <c r="G200" s="35"/>
      <c r="H200" s="39"/>
    </row>
    <row r="201" spans="1:9" ht="15.6" thickTop="1" thickBot="1" x14ac:dyDescent="0.35">
      <c r="A201" s="449" t="s">
        <v>99</v>
      </c>
      <c r="B201" s="450"/>
      <c r="C201" s="450"/>
      <c r="D201" s="450"/>
      <c r="E201" s="450"/>
      <c r="F201" s="450"/>
      <c r="G201" s="36" t="s">
        <v>34</v>
      </c>
      <c r="H201" s="57">
        <f>'[2]Summary Sheet'!G40</f>
        <v>0.62250000000000005</v>
      </c>
    </row>
    <row r="202" spans="1:9" ht="15" thickTop="1" x14ac:dyDescent="0.3">
      <c r="A202" s="449" t="s">
        <v>106</v>
      </c>
      <c r="B202" s="450"/>
      <c r="C202" s="450"/>
      <c r="D202" s="450"/>
      <c r="E202" s="450"/>
      <c r="F202" s="450"/>
      <c r="G202" s="36" t="s">
        <v>34</v>
      </c>
      <c r="H202" s="57">
        <f>'[2]Summary Sheet'!G42</f>
        <v>0.71130000000000004</v>
      </c>
    </row>
    <row r="203" spans="1:9" ht="23.4" x14ac:dyDescent="0.3">
      <c r="A203" s="445" t="s">
        <v>14</v>
      </c>
      <c r="B203" s="446"/>
      <c r="C203" s="446"/>
      <c r="D203" s="446"/>
      <c r="E203" s="446"/>
      <c r="F203" s="446"/>
      <c r="G203" s="446"/>
      <c r="H203" s="446"/>
      <c r="I203" s="58"/>
    </row>
    <row r="204" spans="1:9" ht="17.399999999999999" x14ac:dyDescent="0.3">
      <c r="A204" s="433" t="s">
        <v>28</v>
      </c>
      <c r="B204" s="433"/>
      <c r="C204" s="433"/>
      <c r="D204" s="433"/>
      <c r="E204" s="433"/>
      <c r="F204" s="433"/>
      <c r="G204" s="433"/>
      <c r="H204" s="433"/>
    </row>
    <row r="205" spans="1:9" ht="15" customHeight="1" x14ac:dyDescent="0.3">
      <c r="A205" s="434" t="s">
        <v>175</v>
      </c>
      <c r="B205" s="434"/>
      <c r="C205" s="434"/>
      <c r="D205" s="434"/>
      <c r="E205" s="434"/>
      <c r="F205" s="434"/>
      <c r="G205" s="434"/>
      <c r="H205" s="434"/>
    </row>
    <row r="206" spans="1:9" x14ac:dyDescent="0.3">
      <c r="A206" s="136"/>
      <c r="B206" s="136"/>
      <c r="C206" s="136"/>
      <c r="D206" s="136"/>
      <c r="E206" s="136"/>
      <c r="F206" s="136"/>
      <c r="G206" s="136"/>
      <c r="H206" s="136"/>
    </row>
    <row r="207" spans="1:9" ht="17.399999999999999" x14ac:dyDescent="0.3">
      <c r="A207" s="447" t="s">
        <v>41</v>
      </c>
      <c r="B207" s="448"/>
      <c r="C207" s="448"/>
      <c r="D207" s="448"/>
      <c r="E207" s="448"/>
      <c r="F207" s="448"/>
      <c r="G207" s="448"/>
      <c r="H207" s="448"/>
    </row>
    <row r="208" spans="1:9" x14ac:dyDescent="0.3">
      <c r="A208" s="27"/>
      <c r="B208" s="27"/>
      <c r="C208" s="27"/>
      <c r="D208" s="27"/>
      <c r="E208" s="27"/>
      <c r="F208" s="27"/>
      <c r="G208" s="27"/>
      <c r="H208" s="29"/>
    </row>
    <row r="209" spans="1:8" x14ac:dyDescent="0.3">
      <c r="A209" s="437" t="s">
        <v>96</v>
      </c>
      <c r="B209" s="438"/>
      <c r="C209" s="438"/>
      <c r="D209" s="438"/>
      <c r="E209" s="438"/>
      <c r="F209" s="438"/>
      <c r="G209" s="438"/>
      <c r="H209" s="439"/>
    </row>
    <row r="210" spans="1:8" x14ac:dyDescent="0.3">
      <c r="A210" s="440"/>
      <c r="B210" s="436"/>
      <c r="C210" s="436"/>
      <c r="D210" s="436"/>
      <c r="E210" s="436"/>
      <c r="F210" s="436"/>
      <c r="G210" s="436"/>
      <c r="H210" s="441"/>
    </row>
    <row r="211" spans="1:8" x14ac:dyDescent="0.3">
      <c r="A211" s="440"/>
      <c r="B211" s="436"/>
      <c r="C211" s="436"/>
      <c r="D211" s="436"/>
      <c r="E211" s="436"/>
      <c r="F211" s="436"/>
      <c r="G211" s="436"/>
      <c r="H211" s="441"/>
    </row>
    <row r="212" spans="1:8" x14ac:dyDescent="0.3">
      <c r="A212" s="440"/>
      <c r="B212" s="436"/>
      <c r="C212" s="436"/>
      <c r="D212" s="436"/>
      <c r="E212" s="436"/>
      <c r="F212" s="436"/>
      <c r="G212" s="436"/>
      <c r="H212" s="441"/>
    </row>
    <row r="213" spans="1:8" x14ac:dyDescent="0.3">
      <c r="A213" s="440"/>
      <c r="B213" s="436"/>
      <c r="C213" s="436"/>
      <c r="D213" s="436"/>
      <c r="E213" s="436"/>
      <c r="F213" s="436"/>
      <c r="G213" s="436"/>
      <c r="H213" s="441"/>
    </row>
    <row r="214" spans="1:8" ht="195.75" customHeight="1" x14ac:dyDescent="0.3">
      <c r="A214" s="442"/>
      <c r="B214" s="443"/>
      <c r="C214" s="443"/>
      <c r="D214" s="443"/>
      <c r="E214" s="443"/>
      <c r="F214" s="443"/>
      <c r="G214" s="443"/>
      <c r="H214" s="444"/>
    </row>
    <row r="215" spans="1:8" x14ac:dyDescent="0.3">
      <c r="A215" s="28" t="s">
        <v>30</v>
      </c>
      <c r="B215" s="27"/>
      <c r="C215" s="27"/>
      <c r="D215" s="27"/>
      <c r="E215" s="27"/>
      <c r="F215" s="27"/>
      <c r="G215" s="27"/>
      <c r="H215" s="29"/>
    </row>
    <row r="216" spans="1:8" x14ac:dyDescent="0.3">
      <c r="A216" s="27"/>
      <c r="B216" s="27"/>
      <c r="C216" s="27"/>
      <c r="D216" s="27"/>
      <c r="E216" s="27"/>
      <c r="F216" s="27"/>
      <c r="G216" s="27"/>
      <c r="H216" s="29"/>
    </row>
    <row r="217" spans="1:8" x14ac:dyDescent="0.3">
      <c r="A217" s="437" t="s">
        <v>81</v>
      </c>
      <c r="B217" s="438"/>
      <c r="C217" s="438"/>
      <c r="D217" s="438"/>
      <c r="E217" s="438"/>
      <c r="F217" s="438"/>
      <c r="G217" s="438"/>
      <c r="H217" s="439"/>
    </row>
    <row r="218" spans="1:8" x14ac:dyDescent="0.3">
      <c r="A218" s="440"/>
      <c r="B218" s="436"/>
      <c r="C218" s="436"/>
      <c r="D218" s="436"/>
      <c r="E218" s="436"/>
      <c r="F218" s="436"/>
      <c r="G218" s="436"/>
      <c r="H218" s="441"/>
    </row>
    <row r="219" spans="1:8" x14ac:dyDescent="0.3">
      <c r="A219" s="442"/>
      <c r="B219" s="443"/>
      <c r="C219" s="443"/>
      <c r="D219" s="443"/>
      <c r="E219" s="443"/>
      <c r="F219" s="443"/>
      <c r="G219" s="443"/>
      <c r="H219" s="444"/>
    </row>
    <row r="220" spans="1:8" x14ac:dyDescent="0.3">
      <c r="A220" s="437" t="s">
        <v>97</v>
      </c>
      <c r="B220" s="438"/>
      <c r="C220" s="438"/>
      <c r="D220" s="438"/>
      <c r="E220" s="438"/>
      <c r="F220" s="438"/>
      <c r="G220" s="438"/>
      <c r="H220" s="439"/>
    </row>
    <row r="221" spans="1:8" x14ac:dyDescent="0.3">
      <c r="A221" s="440"/>
      <c r="B221" s="436"/>
      <c r="C221" s="436"/>
      <c r="D221" s="436"/>
      <c r="E221" s="436"/>
      <c r="F221" s="436"/>
      <c r="G221" s="436"/>
      <c r="H221" s="441"/>
    </row>
    <row r="222" spans="1:8" x14ac:dyDescent="0.3">
      <c r="A222" s="440"/>
      <c r="B222" s="436"/>
      <c r="C222" s="436"/>
      <c r="D222" s="436"/>
      <c r="E222" s="436"/>
      <c r="F222" s="436"/>
      <c r="G222" s="436"/>
      <c r="H222" s="441"/>
    </row>
    <row r="223" spans="1:8" ht="32.25" customHeight="1" x14ac:dyDescent="0.3">
      <c r="A223" s="442"/>
      <c r="B223" s="443"/>
      <c r="C223" s="443"/>
      <c r="D223" s="443"/>
      <c r="E223" s="443"/>
      <c r="F223" s="443"/>
      <c r="G223" s="443"/>
      <c r="H223" s="444"/>
    </row>
    <row r="224" spans="1:8" x14ac:dyDescent="0.3">
      <c r="A224" s="437" t="s">
        <v>83</v>
      </c>
      <c r="B224" s="438"/>
      <c r="C224" s="438"/>
      <c r="D224" s="438"/>
      <c r="E224" s="438"/>
      <c r="F224" s="438"/>
      <c r="G224" s="438"/>
      <c r="H224" s="439"/>
    </row>
    <row r="225" spans="1:8" x14ac:dyDescent="0.3">
      <c r="A225" s="440"/>
      <c r="B225" s="436"/>
      <c r="C225" s="436"/>
      <c r="D225" s="436"/>
      <c r="E225" s="436"/>
      <c r="F225" s="436"/>
      <c r="G225" s="436"/>
      <c r="H225" s="441"/>
    </row>
    <row r="226" spans="1:8" ht="33.75" customHeight="1" x14ac:dyDescent="0.3">
      <c r="A226" s="442"/>
      <c r="B226" s="443"/>
      <c r="C226" s="443"/>
      <c r="D226" s="443"/>
      <c r="E226" s="443"/>
      <c r="F226" s="443"/>
      <c r="G226" s="443"/>
      <c r="H226" s="444"/>
    </row>
    <row r="227" spans="1:8" x14ac:dyDescent="0.3">
      <c r="A227" s="437"/>
      <c r="B227" s="438"/>
      <c r="C227" s="438"/>
      <c r="D227" s="438"/>
      <c r="E227" s="438"/>
      <c r="F227" s="438"/>
      <c r="G227" s="438"/>
      <c r="H227" s="439"/>
    </row>
    <row r="228" spans="1:8" x14ac:dyDescent="0.3">
      <c r="A228" s="440"/>
      <c r="B228" s="436"/>
      <c r="C228" s="436"/>
      <c r="D228" s="436"/>
      <c r="E228" s="436"/>
      <c r="F228" s="436"/>
      <c r="G228" s="436"/>
      <c r="H228" s="441"/>
    </row>
    <row r="229" spans="1:8" x14ac:dyDescent="0.3">
      <c r="A229" s="440"/>
      <c r="B229" s="436"/>
      <c r="C229" s="436"/>
      <c r="D229" s="436"/>
      <c r="E229" s="436"/>
      <c r="F229" s="436"/>
      <c r="G229" s="436"/>
      <c r="H229" s="441"/>
    </row>
    <row r="230" spans="1:8" x14ac:dyDescent="0.3">
      <c r="A230" s="442"/>
      <c r="B230" s="443"/>
      <c r="C230" s="443"/>
      <c r="D230" s="443"/>
      <c r="E230" s="443"/>
      <c r="F230" s="443"/>
      <c r="G230" s="443"/>
      <c r="H230" s="444"/>
    </row>
    <row r="231" spans="1:8" x14ac:dyDescent="0.3">
      <c r="A231" s="28" t="s">
        <v>113</v>
      </c>
      <c r="B231" s="27"/>
      <c r="C231" s="27"/>
      <c r="D231" s="27"/>
      <c r="E231" s="27"/>
      <c r="F231" s="27"/>
      <c r="G231" s="27"/>
      <c r="H231" s="29"/>
    </row>
    <row r="232" spans="1:8" ht="15" thickBot="1" x14ac:dyDescent="0.35">
      <c r="A232" s="435"/>
      <c r="B232" s="436"/>
      <c r="C232" s="436"/>
      <c r="D232" s="436"/>
      <c r="E232" s="436"/>
      <c r="F232" s="436"/>
      <c r="G232" s="35"/>
      <c r="H232" s="39"/>
    </row>
    <row r="233" spans="1:8" ht="15.6" thickTop="1" thickBot="1" x14ac:dyDescent="0.35">
      <c r="A233" s="449" t="s">
        <v>99</v>
      </c>
      <c r="B233" s="450"/>
      <c r="C233" s="450"/>
      <c r="D233" s="450"/>
      <c r="E233" s="450"/>
      <c r="F233" s="450"/>
      <c r="G233" s="36" t="s">
        <v>34</v>
      </c>
      <c r="H233" s="57">
        <f>'[2]Summary Sheet'!G46</f>
        <v>0.93989999999999996</v>
      </c>
    </row>
    <row r="234" spans="1:8" ht="15" thickTop="1" x14ac:dyDescent="0.3">
      <c r="A234" s="449" t="s">
        <v>106</v>
      </c>
      <c r="B234" s="450"/>
      <c r="C234" s="450"/>
      <c r="D234" s="450"/>
      <c r="E234" s="450"/>
      <c r="F234" s="450"/>
      <c r="G234" s="36" t="s">
        <v>34</v>
      </c>
      <c r="H234" s="57">
        <f>'[2]Summary Sheet'!G48</f>
        <v>1.0286</v>
      </c>
    </row>
    <row r="236" spans="1:8" ht="23.4" x14ac:dyDescent="0.3">
      <c r="A236" s="445" t="s">
        <v>14</v>
      </c>
      <c r="B236" s="446"/>
      <c r="C236" s="446"/>
      <c r="D236" s="446"/>
      <c r="E236" s="446"/>
      <c r="F236" s="446"/>
      <c r="G236" s="446"/>
      <c r="H236" s="446"/>
    </row>
    <row r="237" spans="1:8" ht="17.399999999999999" x14ac:dyDescent="0.3">
      <c r="A237" s="433" t="s">
        <v>28</v>
      </c>
      <c r="B237" s="433"/>
      <c r="C237" s="433"/>
      <c r="D237" s="433"/>
      <c r="E237" s="433"/>
      <c r="F237" s="433"/>
      <c r="G237" s="433"/>
      <c r="H237" s="433"/>
    </row>
    <row r="238" spans="1:8" ht="15" customHeight="1" x14ac:dyDescent="0.3">
      <c r="A238" s="434" t="s">
        <v>175</v>
      </c>
      <c r="B238" s="434"/>
      <c r="C238" s="434"/>
      <c r="D238" s="434"/>
      <c r="E238" s="434"/>
      <c r="F238" s="434"/>
      <c r="G238" s="434"/>
      <c r="H238" s="434"/>
    </row>
    <row r="239" spans="1:8" x14ac:dyDescent="0.3">
      <c r="A239" s="136"/>
      <c r="B239" s="136"/>
      <c r="C239" s="136"/>
      <c r="D239" s="136"/>
      <c r="E239" s="136"/>
      <c r="F239" s="136"/>
      <c r="G239" s="136"/>
      <c r="H239" s="136"/>
    </row>
    <row r="240" spans="1:8" ht="17.399999999999999" x14ac:dyDescent="0.3">
      <c r="A240" s="447" t="s">
        <v>42</v>
      </c>
      <c r="B240" s="448"/>
      <c r="C240" s="448"/>
      <c r="D240" s="448"/>
      <c r="E240" s="448"/>
      <c r="F240" s="448"/>
      <c r="G240" s="448"/>
      <c r="H240" s="448"/>
    </row>
    <row r="241" spans="1:8" x14ac:dyDescent="0.3">
      <c r="A241" s="27"/>
      <c r="B241" s="27"/>
      <c r="C241" s="27"/>
      <c r="D241" s="27"/>
      <c r="E241" s="27"/>
      <c r="F241" s="27"/>
      <c r="G241" s="27"/>
      <c r="H241" s="27"/>
    </row>
    <row r="242" spans="1:8" x14ac:dyDescent="0.3">
      <c r="A242" s="437" t="s">
        <v>108</v>
      </c>
      <c r="B242" s="438"/>
      <c r="C242" s="438"/>
      <c r="D242" s="438"/>
      <c r="E242" s="438"/>
      <c r="F242" s="438"/>
      <c r="G242" s="438"/>
      <c r="H242" s="439"/>
    </row>
    <row r="243" spans="1:8" x14ac:dyDescent="0.3">
      <c r="A243" s="440"/>
      <c r="B243" s="436"/>
      <c r="C243" s="436"/>
      <c r="D243" s="436"/>
      <c r="E243" s="436"/>
      <c r="F243" s="436"/>
      <c r="G243" s="436"/>
      <c r="H243" s="441"/>
    </row>
    <row r="244" spans="1:8" x14ac:dyDescent="0.3">
      <c r="A244" s="440"/>
      <c r="B244" s="436"/>
      <c r="C244" s="436"/>
      <c r="D244" s="436"/>
      <c r="E244" s="436"/>
      <c r="F244" s="436"/>
      <c r="G244" s="436"/>
      <c r="H244" s="441"/>
    </row>
    <row r="245" spans="1:8" x14ac:dyDescent="0.3">
      <c r="A245" s="440"/>
      <c r="B245" s="436"/>
      <c r="C245" s="436"/>
      <c r="D245" s="436"/>
      <c r="E245" s="436"/>
      <c r="F245" s="436"/>
      <c r="G245" s="436"/>
      <c r="H245" s="441"/>
    </row>
    <row r="246" spans="1:8" x14ac:dyDescent="0.3">
      <c r="A246" s="440"/>
      <c r="B246" s="436"/>
      <c r="C246" s="436"/>
      <c r="D246" s="436"/>
      <c r="E246" s="436"/>
      <c r="F246" s="436"/>
      <c r="G246" s="436"/>
      <c r="H246" s="441"/>
    </row>
    <row r="247" spans="1:8" ht="213.75" customHeight="1" x14ac:dyDescent="0.3">
      <c r="A247" s="442"/>
      <c r="B247" s="443"/>
      <c r="C247" s="443"/>
      <c r="D247" s="443"/>
      <c r="E247" s="443"/>
      <c r="F247" s="443"/>
      <c r="G247" s="443"/>
      <c r="H247" s="444"/>
    </row>
    <row r="248" spans="1:8" x14ac:dyDescent="0.3">
      <c r="A248" s="28" t="s">
        <v>30</v>
      </c>
      <c r="B248" s="27"/>
      <c r="C248" s="27"/>
      <c r="D248" s="27"/>
      <c r="E248" s="27"/>
      <c r="F248" s="27"/>
      <c r="G248" s="27"/>
      <c r="H248" s="27"/>
    </row>
    <row r="249" spans="1:8" x14ac:dyDescent="0.3">
      <c r="A249" s="27"/>
      <c r="B249" s="27"/>
      <c r="C249" s="27"/>
      <c r="D249" s="27"/>
      <c r="E249" s="27"/>
      <c r="F249" s="27"/>
      <c r="G249" s="27"/>
      <c r="H249" s="27"/>
    </row>
    <row r="250" spans="1:8" x14ac:dyDescent="0.3">
      <c r="A250" s="437" t="s">
        <v>81</v>
      </c>
      <c r="B250" s="438"/>
      <c r="C250" s="438"/>
      <c r="D250" s="438"/>
      <c r="E250" s="438"/>
      <c r="F250" s="438"/>
      <c r="G250" s="438"/>
      <c r="H250" s="439"/>
    </row>
    <row r="251" spans="1:8" x14ac:dyDescent="0.3">
      <c r="A251" s="440"/>
      <c r="B251" s="436"/>
      <c r="C251" s="436"/>
      <c r="D251" s="436"/>
      <c r="E251" s="436"/>
      <c r="F251" s="436"/>
      <c r="G251" s="436"/>
      <c r="H251" s="441"/>
    </row>
    <row r="252" spans="1:8" ht="30.75" customHeight="1" x14ac:dyDescent="0.3">
      <c r="A252" s="442"/>
      <c r="B252" s="443"/>
      <c r="C252" s="443"/>
      <c r="D252" s="443"/>
      <c r="E252" s="443"/>
      <c r="F252" s="443"/>
      <c r="G252" s="443"/>
      <c r="H252" s="444"/>
    </row>
    <row r="253" spans="1:8" x14ac:dyDescent="0.3">
      <c r="A253" s="437" t="s">
        <v>82</v>
      </c>
      <c r="B253" s="438"/>
      <c r="C253" s="438"/>
      <c r="D253" s="438"/>
      <c r="E253" s="438"/>
      <c r="F253" s="438"/>
      <c r="G253" s="438"/>
      <c r="H253" s="439"/>
    </row>
    <row r="254" spans="1:8" x14ac:dyDescent="0.3">
      <c r="A254" s="440"/>
      <c r="B254" s="436"/>
      <c r="C254" s="436"/>
      <c r="D254" s="436"/>
      <c r="E254" s="436"/>
      <c r="F254" s="436"/>
      <c r="G254" s="436"/>
      <c r="H254" s="441"/>
    </row>
    <row r="255" spans="1:8" x14ac:dyDescent="0.3">
      <c r="A255" s="440"/>
      <c r="B255" s="436"/>
      <c r="C255" s="436"/>
      <c r="D255" s="436"/>
      <c r="E255" s="436"/>
      <c r="F255" s="436"/>
      <c r="G255" s="436"/>
      <c r="H255" s="441"/>
    </row>
    <row r="256" spans="1:8" ht="36" customHeight="1" x14ac:dyDescent="0.3">
      <c r="A256" s="442"/>
      <c r="B256" s="443"/>
      <c r="C256" s="443"/>
      <c r="D256" s="443"/>
      <c r="E256" s="443"/>
      <c r="F256" s="443"/>
      <c r="G256" s="443"/>
      <c r="H256" s="444"/>
    </row>
    <row r="257" spans="1:8" x14ac:dyDescent="0.3">
      <c r="A257" s="437" t="s">
        <v>83</v>
      </c>
      <c r="B257" s="438"/>
      <c r="C257" s="438"/>
      <c r="D257" s="438"/>
      <c r="E257" s="438"/>
      <c r="F257" s="438"/>
      <c r="G257" s="438"/>
      <c r="H257" s="439"/>
    </row>
    <row r="258" spans="1:8" x14ac:dyDescent="0.3">
      <c r="A258" s="440"/>
      <c r="B258" s="436"/>
      <c r="C258" s="436"/>
      <c r="D258" s="436"/>
      <c r="E258" s="436"/>
      <c r="F258" s="436"/>
      <c r="G258" s="436"/>
      <c r="H258" s="441"/>
    </row>
    <row r="259" spans="1:8" ht="29.25" customHeight="1" x14ac:dyDescent="0.3">
      <c r="A259" s="442"/>
      <c r="B259" s="443"/>
      <c r="C259" s="443"/>
      <c r="D259" s="443"/>
      <c r="E259" s="443"/>
      <c r="F259" s="443"/>
      <c r="G259" s="443"/>
      <c r="H259" s="444"/>
    </row>
    <row r="260" spans="1:8" x14ac:dyDescent="0.3">
      <c r="A260" s="437"/>
      <c r="B260" s="438"/>
      <c r="C260" s="438"/>
      <c r="D260" s="438"/>
      <c r="E260" s="438"/>
      <c r="F260" s="438"/>
      <c r="G260" s="438"/>
      <c r="H260" s="439"/>
    </row>
    <row r="261" spans="1:8" x14ac:dyDescent="0.3">
      <c r="A261" s="440"/>
      <c r="B261" s="436"/>
      <c r="C261" s="436"/>
      <c r="D261" s="436"/>
      <c r="E261" s="436"/>
      <c r="F261" s="436"/>
      <c r="G261" s="436"/>
      <c r="H261" s="441"/>
    </row>
    <row r="262" spans="1:8" x14ac:dyDescent="0.3">
      <c r="A262" s="440"/>
      <c r="B262" s="436"/>
      <c r="C262" s="436"/>
      <c r="D262" s="436"/>
      <c r="E262" s="436"/>
      <c r="F262" s="436"/>
      <c r="G262" s="436"/>
      <c r="H262" s="441"/>
    </row>
    <row r="263" spans="1:8" x14ac:dyDescent="0.3">
      <c r="A263" s="442"/>
      <c r="B263" s="443"/>
      <c r="C263" s="443"/>
      <c r="D263" s="443"/>
      <c r="E263" s="443"/>
      <c r="F263" s="443"/>
      <c r="G263" s="443"/>
      <c r="H263" s="444"/>
    </row>
    <row r="264" spans="1:8" x14ac:dyDescent="0.3">
      <c r="A264" s="28" t="s">
        <v>113</v>
      </c>
      <c r="B264" s="27"/>
      <c r="C264" s="27"/>
      <c r="D264" s="27"/>
      <c r="E264" s="27"/>
      <c r="F264" s="27"/>
      <c r="G264" s="27"/>
      <c r="H264" s="27"/>
    </row>
    <row r="265" spans="1:8" ht="15" thickBot="1" x14ac:dyDescent="0.35">
      <c r="A265" s="435"/>
      <c r="B265" s="436"/>
      <c r="C265" s="436"/>
      <c r="D265" s="436"/>
      <c r="E265" s="436"/>
      <c r="F265" s="436"/>
      <c r="G265" s="35"/>
      <c r="H265" s="39"/>
    </row>
    <row r="266" spans="1:8" ht="15" thickTop="1" x14ac:dyDescent="0.3">
      <c r="A266" s="449" t="s">
        <v>90</v>
      </c>
      <c r="B266" s="450"/>
      <c r="C266" s="450"/>
      <c r="D266" s="450"/>
      <c r="E266" s="450"/>
      <c r="F266" s="450"/>
      <c r="G266" s="36" t="s">
        <v>34</v>
      </c>
      <c r="H266" s="57">
        <f>'[2]Summary Sheet'!G52</f>
        <v>0.71130000000000004</v>
      </c>
    </row>
    <row r="267" spans="1:8" ht="23.4" x14ac:dyDescent="0.3">
      <c r="A267" s="445" t="s">
        <v>14</v>
      </c>
      <c r="B267" s="446"/>
      <c r="C267" s="446"/>
      <c r="D267" s="446"/>
      <c r="E267" s="446"/>
      <c r="F267" s="446"/>
      <c r="G267" s="446"/>
      <c r="H267" s="446"/>
    </row>
    <row r="268" spans="1:8" ht="17.399999999999999" x14ac:dyDescent="0.3">
      <c r="A268" s="433" t="s">
        <v>28</v>
      </c>
      <c r="B268" s="433"/>
      <c r="C268" s="433"/>
      <c r="D268" s="433"/>
      <c r="E268" s="433"/>
      <c r="F268" s="433"/>
      <c r="G268" s="433"/>
      <c r="H268" s="433"/>
    </row>
    <row r="269" spans="1:8" ht="15" customHeight="1" x14ac:dyDescent="0.3">
      <c r="A269" s="434" t="s">
        <v>175</v>
      </c>
      <c r="B269" s="434"/>
      <c r="C269" s="434"/>
      <c r="D269" s="434"/>
      <c r="E269" s="434"/>
      <c r="F269" s="434"/>
      <c r="G269" s="434"/>
      <c r="H269" s="434"/>
    </row>
    <row r="270" spans="1:8" x14ac:dyDescent="0.3">
      <c r="A270" s="20"/>
      <c r="B270" s="20"/>
      <c r="C270" s="20"/>
      <c r="D270" s="20"/>
      <c r="E270" s="20"/>
      <c r="F270" s="20"/>
      <c r="G270" s="20"/>
      <c r="H270" s="20"/>
    </row>
    <row r="271" spans="1:8" ht="17.399999999999999" x14ac:dyDescent="0.3">
      <c r="A271" s="447" t="s">
        <v>43</v>
      </c>
      <c r="B271" s="448"/>
      <c r="C271" s="448"/>
      <c r="D271" s="448"/>
      <c r="E271" s="448"/>
      <c r="F271" s="448"/>
      <c r="G271" s="448"/>
      <c r="H271" s="448"/>
    </row>
    <row r="272" spans="1:8" x14ac:dyDescent="0.3">
      <c r="A272" s="27"/>
      <c r="B272" s="27"/>
      <c r="C272" s="27"/>
      <c r="D272" s="27"/>
      <c r="E272" s="27"/>
      <c r="F272" s="27"/>
      <c r="G272" s="27"/>
      <c r="H272" s="27"/>
    </row>
    <row r="273" spans="1:8" x14ac:dyDescent="0.3">
      <c r="A273" s="437" t="s">
        <v>109</v>
      </c>
      <c r="B273" s="438"/>
      <c r="C273" s="438"/>
      <c r="D273" s="438"/>
      <c r="E273" s="438"/>
      <c r="F273" s="438"/>
      <c r="G273" s="438"/>
      <c r="H273" s="439"/>
    </row>
    <row r="274" spans="1:8" x14ac:dyDescent="0.3">
      <c r="A274" s="440"/>
      <c r="B274" s="436"/>
      <c r="C274" s="436"/>
      <c r="D274" s="436"/>
      <c r="E274" s="436"/>
      <c r="F274" s="436"/>
      <c r="G274" s="436"/>
      <c r="H274" s="441"/>
    </row>
    <row r="275" spans="1:8" x14ac:dyDescent="0.3">
      <c r="A275" s="440"/>
      <c r="B275" s="436"/>
      <c r="C275" s="436"/>
      <c r="D275" s="436"/>
      <c r="E275" s="436"/>
      <c r="F275" s="436"/>
      <c r="G275" s="436"/>
      <c r="H275" s="441"/>
    </row>
    <row r="276" spans="1:8" x14ac:dyDescent="0.3">
      <c r="A276" s="440"/>
      <c r="B276" s="436"/>
      <c r="C276" s="436"/>
      <c r="D276" s="436"/>
      <c r="E276" s="436"/>
      <c r="F276" s="436"/>
      <c r="G276" s="436"/>
      <c r="H276" s="441"/>
    </row>
    <row r="277" spans="1:8" x14ac:dyDescent="0.3">
      <c r="A277" s="440"/>
      <c r="B277" s="436"/>
      <c r="C277" s="436"/>
      <c r="D277" s="436"/>
      <c r="E277" s="436"/>
      <c r="F277" s="436"/>
      <c r="G277" s="436"/>
      <c r="H277" s="441"/>
    </row>
    <row r="278" spans="1:8" ht="204" customHeight="1" x14ac:dyDescent="0.3">
      <c r="A278" s="442"/>
      <c r="B278" s="443"/>
      <c r="C278" s="443"/>
      <c r="D278" s="443"/>
      <c r="E278" s="443"/>
      <c r="F278" s="443"/>
      <c r="G278" s="443"/>
      <c r="H278" s="444"/>
    </row>
    <row r="279" spans="1:8" x14ac:dyDescent="0.3">
      <c r="A279" s="28" t="s">
        <v>30</v>
      </c>
      <c r="B279" s="27"/>
      <c r="C279" s="27"/>
      <c r="D279" s="27"/>
      <c r="E279" s="27"/>
      <c r="F279" s="27"/>
      <c r="G279" s="27"/>
      <c r="H279" s="27"/>
    </row>
    <row r="280" spans="1:8" x14ac:dyDescent="0.3">
      <c r="A280" s="27"/>
      <c r="B280" s="27"/>
      <c r="C280" s="27"/>
      <c r="D280" s="27"/>
      <c r="E280" s="27"/>
      <c r="F280" s="27"/>
      <c r="G280" s="27"/>
      <c r="H280" s="27"/>
    </row>
    <row r="281" spans="1:8" x14ac:dyDescent="0.3">
      <c r="A281" s="437" t="s">
        <v>81</v>
      </c>
      <c r="B281" s="438"/>
      <c r="C281" s="438"/>
      <c r="D281" s="438"/>
      <c r="E281" s="438"/>
      <c r="F281" s="438"/>
      <c r="G281" s="438"/>
      <c r="H281" s="439"/>
    </row>
    <row r="282" spans="1:8" x14ac:dyDescent="0.3">
      <c r="A282" s="440"/>
      <c r="B282" s="436"/>
      <c r="C282" s="436"/>
      <c r="D282" s="436"/>
      <c r="E282" s="436"/>
      <c r="F282" s="436"/>
      <c r="G282" s="436"/>
      <c r="H282" s="441"/>
    </row>
    <row r="283" spans="1:8" ht="28.5" customHeight="1" x14ac:dyDescent="0.3">
      <c r="A283" s="442"/>
      <c r="B283" s="443"/>
      <c r="C283" s="443"/>
      <c r="D283" s="443"/>
      <c r="E283" s="443"/>
      <c r="F283" s="443"/>
      <c r="G283" s="443"/>
      <c r="H283" s="444"/>
    </row>
    <row r="284" spans="1:8" x14ac:dyDescent="0.3">
      <c r="A284" s="437" t="s">
        <v>82</v>
      </c>
      <c r="B284" s="438"/>
      <c r="C284" s="438"/>
      <c r="D284" s="438"/>
      <c r="E284" s="438"/>
      <c r="F284" s="438"/>
      <c r="G284" s="438"/>
      <c r="H284" s="439"/>
    </row>
    <row r="285" spans="1:8" x14ac:dyDescent="0.3">
      <c r="A285" s="440"/>
      <c r="B285" s="436"/>
      <c r="C285" s="436"/>
      <c r="D285" s="436"/>
      <c r="E285" s="436"/>
      <c r="F285" s="436"/>
      <c r="G285" s="436"/>
      <c r="H285" s="441"/>
    </row>
    <row r="286" spans="1:8" x14ac:dyDescent="0.3">
      <c r="A286" s="440"/>
      <c r="B286" s="436"/>
      <c r="C286" s="436"/>
      <c r="D286" s="436"/>
      <c r="E286" s="436"/>
      <c r="F286" s="436"/>
      <c r="G286" s="436"/>
      <c r="H286" s="441"/>
    </row>
    <row r="287" spans="1:8" ht="42.75" customHeight="1" x14ac:dyDescent="0.3">
      <c r="A287" s="442"/>
      <c r="B287" s="443"/>
      <c r="C287" s="443"/>
      <c r="D287" s="443"/>
      <c r="E287" s="443"/>
      <c r="F287" s="443"/>
      <c r="G287" s="443"/>
      <c r="H287" s="444"/>
    </row>
    <row r="288" spans="1:8" x14ac:dyDescent="0.3">
      <c r="A288" s="437" t="s">
        <v>83</v>
      </c>
      <c r="B288" s="438"/>
      <c r="C288" s="438"/>
      <c r="D288" s="438"/>
      <c r="E288" s="438"/>
      <c r="F288" s="438"/>
      <c r="G288" s="438"/>
      <c r="H288" s="439"/>
    </row>
    <row r="289" spans="1:8" x14ac:dyDescent="0.3">
      <c r="A289" s="440"/>
      <c r="B289" s="436"/>
      <c r="C289" s="436"/>
      <c r="D289" s="436"/>
      <c r="E289" s="436"/>
      <c r="F289" s="436"/>
      <c r="G289" s="436"/>
      <c r="H289" s="441"/>
    </row>
    <row r="290" spans="1:8" ht="28.5" customHeight="1" x14ac:dyDescent="0.3">
      <c r="A290" s="442"/>
      <c r="B290" s="443"/>
      <c r="C290" s="443"/>
      <c r="D290" s="443"/>
      <c r="E290" s="443"/>
      <c r="F290" s="443"/>
      <c r="G290" s="443"/>
      <c r="H290" s="444"/>
    </row>
    <row r="291" spans="1:8" x14ac:dyDescent="0.3">
      <c r="A291" s="437"/>
      <c r="B291" s="438"/>
      <c r="C291" s="438"/>
      <c r="D291" s="438"/>
      <c r="E291" s="438"/>
      <c r="F291" s="438"/>
      <c r="G291" s="438"/>
      <c r="H291" s="439"/>
    </row>
    <row r="292" spans="1:8" x14ac:dyDescent="0.3">
      <c r="A292" s="440"/>
      <c r="B292" s="436"/>
      <c r="C292" s="436"/>
      <c r="D292" s="436"/>
      <c r="E292" s="436"/>
      <c r="F292" s="436"/>
      <c r="G292" s="436"/>
      <c r="H292" s="441"/>
    </row>
    <row r="293" spans="1:8" x14ac:dyDescent="0.3">
      <c r="A293" s="440"/>
      <c r="B293" s="436"/>
      <c r="C293" s="436"/>
      <c r="D293" s="436"/>
      <c r="E293" s="436"/>
      <c r="F293" s="436"/>
      <c r="G293" s="436"/>
      <c r="H293" s="441"/>
    </row>
    <row r="294" spans="1:8" x14ac:dyDescent="0.3">
      <c r="A294" s="442"/>
      <c r="B294" s="443"/>
      <c r="C294" s="443"/>
      <c r="D294" s="443"/>
      <c r="E294" s="443"/>
      <c r="F294" s="443"/>
      <c r="G294" s="443"/>
      <c r="H294" s="444"/>
    </row>
    <row r="295" spans="1:8" x14ac:dyDescent="0.3">
      <c r="A295" s="28" t="s">
        <v>114</v>
      </c>
      <c r="B295" s="27"/>
      <c r="C295" s="27"/>
      <c r="D295" s="27"/>
      <c r="E295" s="27"/>
      <c r="F295" s="27"/>
      <c r="G295" s="27"/>
      <c r="H295" s="27"/>
    </row>
    <row r="296" spans="1:8" ht="15" thickBot="1" x14ac:dyDescent="0.35">
      <c r="A296" s="435"/>
      <c r="B296" s="436"/>
      <c r="C296" s="436"/>
      <c r="D296" s="436"/>
      <c r="E296" s="436"/>
      <c r="F296" s="436"/>
      <c r="G296" s="35"/>
      <c r="H296" s="39"/>
    </row>
    <row r="297" spans="1:8" ht="15" thickTop="1" x14ac:dyDescent="0.3">
      <c r="A297" s="449" t="s">
        <v>90</v>
      </c>
      <c r="B297" s="450"/>
      <c r="C297" s="450"/>
      <c r="D297" s="450"/>
      <c r="E297" s="450"/>
      <c r="F297" s="450"/>
      <c r="G297" s="36" t="s">
        <v>34</v>
      </c>
      <c r="H297" s="57">
        <f>'[2]Summary Sheet'!G55</f>
        <v>1.0286</v>
      </c>
    </row>
    <row r="298" spans="1:8" ht="23.4" x14ac:dyDescent="0.3">
      <c r="A298" s="445" t="s">
        <v>14</v>
      </c>
      <c r="B298" s="446"/>
      <c r="C298" s="446"/>
      <c r="D298" s="446"/>
      <c r="E298" s="446"/>
      <c r="F298" s="446"/>
      <c r="G298" s="446"/>
      <c r="H298" s="446"/>
    </row>
    <row r="299" spans="1:8" ht="17.399999999999999" x14ac:dyDescent="0.3">
      <c r="A299" s="433" t="s">
        <v>28</v>
      </c>
      <c r="B299" s="433"/>
      <c r="C299" s="433"/>
      <c r="D299" s="433"/>
      <c r="E299" s="433"/>
      <c r="F299" s="433"/>
      <c r="G299" s="433"/>
      <c r="H299" s="433"/>
    </row>
    <row r="300" spans="1:8" ht="15" customHeight="1" x14ac:dyDescent="0.3">
      <c r="A300" s="434" t="s">
        <v>175</v>
      </c>
      <c r="B300" s="434"/>
      <c r="C300" s="434"/>
      <c r="D300" s="434"/>
      <c r="E300" s="434"/>
      <c r="F300" s="434"/>
      <c r="G300" s="434"/>
      <c r="H300" s="434"/>
    </row>
    <row r="301" spans="1:8" x14ac:dyDescent="0.3">
      <c r="A301" s="20"/>
      <c r="B301" s="20"/>
      <c r="C301" s="20"/>
      <c r="D301" s="20"/>
      <c r="E301" s="20"/>
      <c r="F301" s="20"/>
      <c r="G301" s="20"/>
      <c r="H301" s="20"/>
    </row>
    <row r="302" spans="1:8" ht="17.399999999999999" x14ac:dyDescent="0.3">
      <c r="A302" s="447" t="s">
        <v>149</v>
      </c>
      <c r="B302" s="448"/>
      <c r="C302" s="448"/>
      <c r="D302" s="448"/>
      <c r="E302" s="448"/>
      <c r="F302" s="448"/>
      <c r="G302" s="448"/>
      <c r="H302" s="448"/>
    </row>
    <row r="303" spans="1:8" x14ac:dyDescent="0.3">
      <c r="A303" s="27"/>
      <c r="B303" s="27"/>
      <c r="C303" s="27"/>
      <c r="D303" s="27"/>
      <c r="E303" s="27"/>
      <c r="F303" s="27"/>
      <c r="G303" s="27"/>
      <c r="H303" s="27"/>
    </row>
    <row r="304" spans="1:8" x14ac:dyDescent="0.3">
      <c r="A304" s="437" t="s">
        <v>150</v>
      </c>
      <c r="B304" s="438"/>
      <c r="C304" s="438"/>
      <c r="D304" s="438"/>
      <c r="E304" s="438"/>
      <c r="F304" s="438"/>
      <c r="G304" s="438"/>
      <c r="H304" s="439"/>
    </row>
    <row r="305" spans="1:10" x14ac:dyDescent="0.3">
      <c r="A305" s="440"/>
      <c r="B305" s="436"/>
      <c r="C305" s="436"/>
      <c r="D305" s="436"/>
      <c r="E305" s="436"/>
      <c r="F305" s="436"/>
      <c r="G305" s="436"/>
      <c r="H305" s="441"/>
    </row>
    <row r="306" spans="1:10" x14ac:dyDescent="0.3">
      <c r="A306" s="440"/>
      <c r="B306" s="436"/>
      <c r="C306" s="436"/>
      <c r="D306" s="436"/>
      <c r="E306" s="436"/>
      <c r="F306" s="436"/>
      <c r="G306" s="436"/>
      <c r="H306" s="441"/>
    </row>
    <row r="307" spans="1:10" x14ac:dyDescent="0.3">
      <c r="A307" s="440"/>
      <c r="B307" s="436"/>
      <c r="C307" s="436"/>
      <c r="D307" s="436"/>
      <c r="E307" s="436"/>
      <c r="F307" s="436"/>
      <c r="G307" s="436"/>
      <c r="H307" s="441"/>
      <c r="J307" s="33" t="s">
        <v>95</v>
      </c>
    </row>
    <row r="308" spans="1:10" x14ac:dyDescent="0.3">
      <c r="A308" s="440"/>
      <c r="B308" s="436"/>
      <c r="C308" s="436"/>
      <c r="D308" s="436"/>
      <c r="E308" s="436"/>
      <c r="F308" s="436"/>
      <c r="G308" s="436"/>
      <c r="H308" s="441"/>
    </row>
    <row r="309" spans="1:10" ht="189.75" customHeight="1" x14ac:dyDescent="0.3">
      <c r="A309" s="442"/>
      <c r="B309" s="443"/>
      <c r="C309" s="443"/>
      <c r="D309" s="443"/>
      <c r="E309" s="443"/>
      <c r="F309" s="443"/>
      <c r="G309" s="443"/>
      <c r="H309" s="444"/>
    </row>
    <row r="310" spans="1:10" x14ac:dyDescent="0.3">
      <c r="A310" s="28" t="s">
        <v>30</v>
      </c>
      <c r="B310" s="27"/>
      <c r="C310" s="27"/>
      <c r="D310" s="27"/>
      <c r="E310" s="27"/>
      <c r="F310" s="27"/>
      <c r="G310" s="27"/>
      <c r="H310" s="27"/>
    </row>
    <row r="311" spans="1:10" x14ac:dyDescent="0.3">
      <c r="A311" s="27"/>
      <c r="B311" s="27"/>
      <c r="C311" s="27"/>
      <c r="D311" s="27"/>
      <c r="E311" s="27"/>
      <c r="F311" s="27"/>
      <c r="G311" s="27"/>
      <c r="H311" s="27"/>
    </row>
    <row r="312" spans="1:10" x14ac:dyDescent="0.3">
      <c r="A312" s="437" t="s">
        <v>81</v>
      </c>
      <c r="B312" s="438"/>
      <c r="C312" s="438"/>
      <c r="D312" s="438"/>
      <c r="E312" s="438"/>
      <c r="F312" s="438"/>
      <c r="G312" s="438"/>
      <c r="H312" s="439"/>
    </row>
    <row r="313" spans="1:10" x14ac:dyDescent="0.3">
      <c r="A313" s="440"/>
      <c r="B313" s="436"/>
      <c r="C313" s="436"/>
      <c r="D313" s="436"/>
      <c r="E313" s="436"/>
      <c r="F313" s="436"/>
      <c r="G313" s="436"/>
      <c r="H313" s="441"/>
    </row>
    <row r="314" spans="1:10" x14ac:dyDescent="0.3">
      <c r="A314" s="442"/>
      <c r="B314" s="443"/>
      <c r="C314" s="443"/>
      <c r="D314" s="443"/>
      <c r="E314" s="443"/>
      <c r="F314" s="443"/>
      <c r="G314" s="443"/>
      <c r="H314" s="444"/>
    </row>
    <row r="315" spans="1:10" x14ac:dyDescent="0.3">
      <c r="A315" s="437" t="s">
        <v>82</v>
      </c>
      <c r="B315" s="438"/>
      <c r="C315" s="438"/>
      <c r="D315" s="438"/>
      <c r="E315" s="438"/>
      <c r="F315" s="438"/>
      <c r="G315" s="438"/>
      <c r="H315" s="439"/>
    </row>
    <row r="316" spans="1:10" x14ac:dyDescent="0.3">
      <c r="A316" s="440"/>
      <c r="B316" s="436"/>
      <c r="C316" s="436"/>
      <c r="D316" s="436"/>
      <c r="E316" s="436"/>
      <c r="F316" s="436"/>
      <c r="G316" s="436"/>
      <c r="H316" s="441"/>
    </row>
    <row r="317" spans="1:10" x14ac:dyDescent="0.3">
      <c r="A317" s="440"/>
      <c r="B317" s="436"/>
      <c r="C317" s="436"/>
      <c r="D317" s="436"/>
      <c r="E317" s="436"/>
      <c r="F317" s="436"/>
      <c r="G317" s="436"/>
      <c r="H317" s="441"/>
    </row>
    <row r="318" spans="1:10" x14ac:dyDescent="0.3">
      <c r="A318" s="442"/>
      <c r="B318" s="443"/>
      <c r="C318" s="443"/>
      <c r="D318" s="443"/>
      <c r="E318" s="443"/>
      <c r="F318" s="443"/>
      <c r="G318" s="443"/>
      <c r="H318" s="444"/>
    </row>
    <row r="319" spans="1:10" x14ac:dyDescent="0.3">
      <c r="A319" s="437" t="s">
        <v>83</v>
      </c>
      <c r="B319" s="438"/>
      <c r="C319" s="438"/>
      <c r="D319" s="438"/>
      <c r="E319" s="438"/>
      <c r="F319" s="438"/>
      <c r="G319" s="438"/>
      <c r="H319" s="439"/>
    </row>
    <row r="320" spans="1:10" x14ac:dyDescent="0.3">
      <c r="A320" s="440"/>
      <c r="B320" s="436"/>
      <c r="C320" s="436"/>
      <c r="D320" s="436"/>
      <c r="E320" s="436"/>
      <c r="F320" s="436"/>
      <c r="G320" s="436"/>
      <c r="H320" s="441"/>
    </row>
    <row r="321" spans="1:8" x14ac:dyDescent="0.3">
      <c r="A321" s="442"/>
      <c r="B321" s="443"/>
      <c r="C321" s="443"/>
      <c r="D321" s="443"/>
      <c r="E321" s="443"/>
      <c r="F321" s="443"/>
      <c r="G321" s="443"/>
      <c r="H321" s="444"/>
    </row>
    <row r="322" spans="1:8" x14ac:dyDescent="0.3">
      <c r="A322" s="437"/>
      <c r="B322" s="438"/>
      <c r="C322" s="438"/>
      <c r="D322" s="438"/>
      <c r="E322" s="438"/>
      <c r="F322" s="438"/>
      <c r="G322" s="438"/>
      <c r="H322" s="439"/>
    </row>
    <row r="323" spans="1:8" x14ac:dyDescent="0.3">
      <c r="A323" s="440"/>
      <c r="B323" s="436"/>
      <c r="C323" s="436"/>
      <c r="D323" s="436"/>
      <c r="E323" s="436"/>
      <c r="F323" s="436"/>
      <c r="G323" s="436"/>
      <c r="H323" s="441"/>
    </row>
    <row r="324" spans="1:8" x14ac:dyDescent="0.3">
      <c r="A324" s="440"/>
      <c r="B324" s="436"/>
      <c r="C324" s="436"/>
      <c r="D324" s="436"/>
      <c r="E324" s="436"/>
      <c r="F324" s="436"/>
      <c r="G324" s="436"/>
      <c r="H324" s="441"/>
    </row>
    <row r="325" spans="1:8" x14ac:dyDescent="0.3">
      <c r="A325" s="442"/>
      <c r="B325" s="443"/>
      <c r="C325" s="443"/>
      <c r="D325" s="443"/>
      <c r="E325" s="443"/>
      <c r="F325" s="443"/>
      <c r="G325" s="443"/>
      <c r="H325" s="444"/>
    </row>
    <row r="326" spans="1:8" ht="15" thickBot="1" x14ac:dyDescent="0.35">
      <c r="A326" s="28" t="s">
        <v>114</v>
      </c>
      <c r="B326" s="27"/>
      <c r="C326" s="27"/>
      <c r="D326" s="27"/>
      <c r="E326" s="27"/>
      <c r="F326" s="27"/>
      <c r="G326" s="27"/>
      <c r="H326" s="27"/>
    </row>
    <row r="327" spans="1:8" ht="15.6" thickTop="1" thickBot="1" x14ac:dyDescent="0.35">
      <c r="A327" s="435"/>
      <c r="B327" s="436"/>
      <c r="C327" s="436"/>
      <c r="D327" s="436"/>
      <c r="E327" s="436"/>
      <c r="F327" s="436"/>
      <c r="G327" s="86"/>
      <c r="H327" s="57"/>
    </row>
    <row r="328" spans="1:8" ht="15" thickTop="1" x14ac:dyDescent="0.3">
      <c r="A328" s="435" t="s">
        <v>151</v>
      </c>
      <c r="B328" s="436"/>
      <c r="C328" s="436"/>
      <c r="D328" s="436"/>
      <c r="E328" s="436"/>
      <c r="F328" s="436"/>
      <c r="G328" s="86" t="s">
        <v>34</v>
      </c>
      <c r="H328" s="57">
        <f>'[2]Summary Sheet'!G58</f>
        <v>0.32229999999999998</v>
      </c>
    </row>
    <row r="330" spans="1:8" ht="23.4" x14ac:dyDescent="0.3">
      <c r="A330" s="445" t="s">
        <v>14</v>
      </c>
      <c r="B330" s="446"/>
      <c r="C330" s="446"/>
      <c r="D330" s="446"/>
      <c r="E330" s="446"/>
      <c r="F330" s="446"/>
      <c r="G330" s="446"/>
      <c r="H330" s="446"/>
    </row>
    <row r="331" spans="1:8" ht="17.399999999999999" x14ac:dyDescent="0.3">
      <c r="A331" s="433" t="s">
        <v>28</v>
      </c>
      <c r="B331" s="433"/>
      <c r="C331" s="433"/>
      <c r="D331" s="433"/>
      <c r="E331" s="433"/>
      <c r="F331" s="433"/>
      <c r="G331" s="433"/>
      <c r="H331" s="433"/>
    </row>
    <row r="332" spans="1:8" ht="15" customHeight="1" x14ac:dyDescent="0.3">
      <c r="A332" s="434" t="s">
        <v>175</v>
      </c>
      <c r="B332" s="434"/>
      <c r="C332" s="434"/>
      <c r="D332" s="434"/>
      <c r="E332" s="434"/>
      <c r="F332" s="434"/>
      <c r="G332" s="434"/>
      <c r="H332" s="434"/>
    </row>
    <row r="333" spans="1:8" x14ac:dyDescent="0.3">
      <c r="A333" s="20"/>
      <c r="B333" s="20"/>
      <c r="C333" s="20"/>
      <c r="D333" s="20"/>
      <c r="E333" s="20"/>
      <c r="F333" s="20"/>
      <c r="G333" s="20"/>
      <c r="H333" s="20"/>
    </row>
    <row r="334" spans="1:8" ht="17.399999999999999" x14ac:dyDescent="0.3">
      <c r="A334" s="447" t="s">
        <v>44</v>
      </c>
      <c r="B334" s="448"/>
      <c r="C334" s="448"/>
      <c r="D334" s="448"/>
      <c r="E334" s="448"/>
      <c r="F334" s="448"/>
      <c r="G334" s="448"/>
      <c r="H334" s="448"/>
    </row>
    <row r="335" spans="1:8" x14ac:dyDescent="0.3">
      <c r="A335" s="27"/>
      <c r="B335" s="27"/>
      <c r="C335" s="27"/>
      <c r="D335" s="27"/>
      <c r="E335" s="27"/>
      <c r="F335" s="27"/>
      <c r="G335" s="27"/>
      <c r="H335" s="27"/>
    </row>
    <row r="336" spans="1:8" x14ac:dyDescent="0.3">
      <c r="A336" s="437" t="s">
        <v>107</v>
      </c>
      <c r="B336" s="438"/>
      <c r="C336" s="438"/>
      <c r="D336" s="438"/>
      <c r="E336" s="438"/>
      <c r="F336" s="438"/>
      <c r="G336" s="438"/>
      <c r="H336" s="439"/>
    </row>
    <row r="337" spans="1:8" x14ac:dyDescent="0.3">
      <c r="A337" s="440"/>
      <c r="B337" s="436"/>
      <c r="C337" s="436"/>
      <c r="D337" s="436"/>
      <c r="E337" s="436"/>
      <c r="F337" s="436"/>
      <c r="G337" s="436"/>
      <c r="H337" s="441"/>
    </row>
    <row r="338" spans="1:8" x14ac:dyDescent="0.3">
      <c r="A338" s="440"/>
      <c r="B338" s="436"/>
      <c r="C338" s="436"/>
      <c r="D338" s="436"/>
      <c r="E338" s="436"/>
      <c r="F338" s="436"/>
      <c r="G338" s="436"/>
      <c r="H338" s="441"/>
    </row>
    <row r="339" spans="1:8" x14ac:dyDescent="0.3">
      <c r="A339" s="440"/>
      <c r="B339" s="436"/>
      <c r="C339" s="436"/>
      <c r="D339" s="436"/>
      <c r="E339" s="436"/>
      <c r="F339" s="436"/>
      <c r="G339" s="436"/>
      <c r="H339" s="441"/>
    </row>
    <row r="340" spans="1:8" x14ac:dyDescent="0.3">
      <c r="A340" s="440"/>
      <c r="B340" s="436"/>
      <c r="C340" s="436"/>
      <c r="D340" s="436"/>
      <c r="E340" s="436"/>
      <c r="F340" s="436"/>
      <c r="G340" s="436"/>
      <c r="H340" s="441"/>
    </row>
    <row r="341" spans="1:8" x14ac:dyDescent="0.3">
      <c r="A341" s="442"/>
      <c r="B341" s="443"/>
      <c r="C341" s="443"/>
      <c r="D341" s="443"/>
      <c r="E341" s="443"/>
      <c r="F341" s="443"/>
      <c r="G341" s="443"/>
      <c r="H341" s="444"/>
    </row>
    <row r="342" spans="1:8" x14ac:dyDescent="0.3">
      <c r="A342" s="28" t="s">
        <v>30</v>
      </c>
      <c r="B342" s="27"/>
      <c r="C342" s="27"/>
      <c r="D342" s="27"/>
      <c r="E342" s="27"/>
      <c r="F342" s="27"/>
      <c r="G342" s="27"/>
      <c r="H342" s="27"/>
    </row>
    <row r="343" spans="1:8" x14ac:dyDescent="0.3">
      <c r="A343" s="27"/>
      <c r="B343" s="27"/>
      <c r="C343" s="27"/>
      <c r="D343" s="27"/>
      <c r="E343" s="27"/>
      <c r="F343" s="27"/>
      <c r="G343" s="27"/>
      <c r="H343" s="27"/>
    </row>
    <row r="344" spans="1:8" x14ac:dyDescent="0.3">
      <c r="A344" s="437" t="s">
        <v>81</v>
      </c>
      <c r="B344" s="438"/>
      <c r="C344" s="438"/>
      <c r="D344" s="438"/>
      <c r="E344" s="438"/>
      <c r="F344" s="438"/>
      <c r="G344" s="438"/>
      <c r="H344" s="439"/>
    </row>
    <row r="345" spans="1:8" x14ac:dyDescent="0.3">
      <c r="A345" s="440"/>
      <c r="B345" s="436"/>
      <c r="C345" s="436"/>
      <c r="D345" s="436"/>
      <c r="E345" s="436"/>
      <c r="F345" s="436"/>
      <c r="G345" s="436"/>
      <c r="H345" s="441"/>
    </row>
    <row r="346" spans="1:8" ht="39" customHeight="1" x14ac:dyDescent="0.3">
      <c r="A346" s="442"/>
      <c r="B346" s="443"/>
      <c r="C346" s="443"/>
      <c r="D346" s="443"/>
      <c r="E346" s="443"/>
      <c r="F346" s="443"/>
      <c r="G346" s="443"/>
      <c r="H346" s="444"/>
    </row>
    <row r="347" spans="1:8" x14ac:dyDescent="0.3">
      <c r="A347" s="437" t="s">
        <v>82</v>
      </c>
      <c r="B347" s="438"/>
      <c r="C347" s="438"/>
      <c r="D347" s="438"/>
      <c r="E347" s="438"/>
      <c r="F347" s="438"/>
      <c r="G347" s="438"/>
      <c r="H347" s="439"/>
    </row>
    <row r="348" spans="1:8" x14ac:dyDescent="0.3">
      <c r="A348" s="440"/>
      <c r="B348" s="436"/>
      <c r="C348" s="436"/>
      <c r="D348" s="436"/>
      <c r="E348" s="436"/>
      <c r="F348" s="436"/>
      <c r="G348" s="436"/>
      <c r="H348" s="441"/>
    </row>
    <row r="349" spans="1:8" x14ac:dyDescent="0.3">
      <c r="A349" s="440"/>
      <c r="B349" s="436"/>
      <c r="C349" s="436"/>
      <c r="D349" s="436"/>
      <c r="E349" s="436"/>
      <c r="F349" s="436"/>
      <c r="G349" s="436"/>
      <c r="H349" s="441"/>
    </row>
    <row r="350" spans="1:8" ht="36.75" customHeight="1" x14ac:dyDescent="0.3">
      <c r="A350" s="442"/>
      <c r="B350" s="443"/>
      <c r="C350" s="443"/>
      <c r="D350" s="443"/>
      <c r="E350" s="443"/>
      <c r="F350" s="443"/>
      <c r="G350" s="443"/>
      <c r="H350" s="444"/>
    </row>
    <row r="351" spans="1:8" x14ac:dyDescent="0.3">
      <c r="A351" s="437" t="s">
        <v>86</v>
      </c>
      <c r="B351" s="438"/>
      <c r="C351" s="438"/>
      <c r="D351" s="438"/>
      <c r="E351" s="438"/>
      <c r="F351" s="438"/>
      <c r="G351" s="438"/>
      <c r="H351" s="439"/>
    </row>
    <row r="352" spans="1:8" x14ac:dyDescent="0.3">
      <c r="A352" s="440"/>
      <c r="B352" s="436"/>
      <c r="C352" s="436"/>
      <c r="D352" s="436"/>
      <c r="E352" s="436"/>
      <c r="F352" s="436"/>
      <c r="G352" s="436"/>
      <c r="H352" s="441"/>
    </row>
    <row r="353" spans="1:8" ht="36.75" customHeight="1" x14ac:dyDescent="0.3">
      <c r="A353" s="442"/>
      <c r="B353" s="443"/>
      <c r="C353" s="443"/>
      <c r="D353" s="443"/>
      <c r="E353" s="443"/>
      <c r="F353" s="443"/>
      <c r="G353" s="443"/>
      <c r="H353" s="444"/>
    </row>
    <row r="354" spans="1:8" x14ac:dyDescent="0.3">
      <c r="A354" s="437"/>
      <c r="B354" s="438"/>
      <c r="C354" s="438"/>
      <c r="D354" s="438"/>
      <c r="E354" s="438"/>
      <c r="F354" s="438"/>
      <c r="G354" s="438"/>
      <c r="H354" s="439"/>
    </row>
    <row r="355" spans="1:8" x14ac:dyDescent="0.3">
      <c r="A355" s="440"/>
      <c r="B355" s="436"/>
      <c r="C355" s="436"/>
      <c r="D355" s="436"/>
      <c r="E355" s="436"/>
      <c r="F355" s="436"/>
      <c r="G355" s="436"/>
      <c r="H355" s="441"/>
    </row>
    <row r="356" spans="1:8" x14ac:dyDescent="0.3">
      <c r="A356" s="440"/>
      <c r="B356" s="436"/>
      <c r="C356" s="436"/>
      <c r="D356" s="436"/>
      <c r="E356" s="436"/>
      <c r="F356" s="436"/>
      <c r="G356" s="436"/>
      <c r="H356" s="441"/>
    </row>
    <row r="357" spans="1:8" x14ac:dyDescent="0.3">
      <c r="A357" s="442"/>
      <c r="B357" s="443"/>
      <c r="C357" s="443"/>
      <c r="D357" s="443"/>
      <c r="E357" s="443"/>
      <c r="F357" s="443"/>
      <c r="G357" s="443"/>
      <c r="H357" s="444"/>
    </row>
    <row r="358" spans="1:8" ht="15" thickBot="1" x14ac:dyDescent="0.35">
      <c r="A358" s="28" t="s">
        <v>115</v>
      </c>
      <c r="B358" s="27"/>
      <c r="C358" s="27"/>
      <c r="D358" s="27"/>
      <c r="E358" s="27"/>
      <c r="F358" s="27"/>
      <c r="G358" s="27"/>
      <c r="H358" s="27"/>
    </row>
    <row r="359" spans="1:8" ht="15" thickTop="1" x14ac:dyDescent="0.3">
      <c r="A359" s="435" t="s">
        <v>31</v>
      </c>
      <c r="B359" s="436"/>
      <c r="C359" s="436"/>
      <c r="D359" s="436"/>
      <c r="E359" s="436"/>
      <c r="F359" s="436"/>
      <c r="G359" s="35" t="s">
        <v>32</v>
      </c>
      <c r="H359" s="37">
        <v>5.4</v>
      </c>
    </row>
    <row r="360" spans="1:8" ht="23.4" x14ac:dyDescent="0.3">
      <c r="A360" s="445" t="s">
        <v>14</v>
      </c>
      <c r="B360" s="446"/>
      <c r="C360" s="446"/>
      <c r="D360" s="446"/>
      <c r="E360" s="446"/>
      <c r="F360" s="446"/>
      <c r="G360" s="446"/>
      <c r="H360" s="446"/>
    </row>
    <row r="361" spans="1:8" ht="17.399999999999999" x14ac:dyDescent="0.3">
      <c r="A361" s="433" t="s">
        <v>28</v>
      </c>
      <c r="B361" s="433"/>
      <c r="C361" s="433"/>
      <c r="D361" s="433"/>
      <c r="E361" s="433"/>
      <c r="F361" s="433"/>
      <c r="G361" s="433"/>
      <c r="H361" s="433"/>
    </row>
    <row r="362" spans="1:8" x14ac:dyDescent="0.3">
      <c r="A362" s="434" t="s">
        <v>175</v>
      </c>
      <c r="B362" s="434"/>
      <c r="C362" s="434"/>
      <c r="D362" s="434"/>
      <c r="E362" s="434"/>
      <c r="F362" s="434"/>
      <c r="G362" s="434"/>
      <c r="H362" s="434"/>
    </row>
    <row r="363" spans="1:8" ht="17.399999999999999" x14ac:dyDescent="0.3">
      <c r="A363" s="124"/>
      <c r="B363" s="125"/>
      <c r="C363" s="125"/>
      <c r="D363" s="125"/>
      <c r="E363" s="125"/>
      <c r="F363" s="125"/>
      <c r="G363" s="125"/>
      <c r="H363" s="125"/>
    </row>
    <row r="364" spans="1:8" ht="17.399999999999999" x14ac:dyDescent="0.3">
      <c r="A364" s="60" t="s">
        <v>129</v>
      </c>
      <c r="B364" s="64"/>
      <c r="C364" s="64"/>
      <c r="D364" s="65"/>
    </row>
    <row r="365" spans="1:8" x14ac:dyDescent="0.3">
      <c r="A365" s="61"/>
      <c r="B365" s="64"/>
      <c r="C365" s="64"/>
      <c r="D365" s="65"/>
    </row>
    <row r="366" spans="1:8" x14ac:dyDescent="0.3">
      <c r="A366" s="61" t="s">
        <v>30</v>
      </c>
      <c r="B366" s="64"/>
      <c r="C366" s="64"/>
      <c r="D366" s="65"/>
    </row>
    <row r="367" spans="1:8" x14ac:dyDescent="0.3">
      <c r="A367" s="61"/>
      <c r="B367" s="64"/>
      <c r="C367" s="64"/>
      <c r="D367" s="65"/>
    </row>
    <row r="368" spans="1:8" x14ac:dyDescent="0.3">
      <c r="A368" s="62" t="s">
        <v>130</v>
      </c>
      <c r="B368" s="64"/>
      <c r="C368" s="64"/>
      <c r="D368" s="65"/>
    </row>
    <row r="369" spans="1:14" x14ac:dyDescent="0.3">
      <c r="A369" s="62" t="s">
        <v>131</v>
      </c>
      <c r="B369" s="64"/>
      <c r="C369" s="64"/>
      <c r="D369" s="65"/>
    </row>
    <row r="370" spans="1:14" x14ac:dyDescent="0.3">
      <c r="A370" s="62" t="s">
        <v>132</v>
      </c>
      <c r="B370" s="64"/>
      <c r="C370" s="64"/>
      <c r="D370" s="65"/>
    </row>
    <row r="371" spans="1:14" x14ac:dyDescent="0.3">
      <c r="A371" s="63"/>
      <c r="B371" s="64"/>
      <c r="C371" s="64"/>
      <c r="D371" s="65"/>
    </row>
    <row r="372" spans="1:14" x14ac:dyDescent="0.3">
      <c r="A372" s="62" t="s">
        <v>133</v>
      </c>
      <c r="B372" s="64"/>
      <c r="C372" s="64"/>
      <c r="D372" s="65"/>
    </row>
    <row r="373" spans="1:14" x14ac:dyDescent="0.3">
      <c r="A373" s="62" t="s">
        <v>134</v>
      </c>
      <c r="B373" s="64"/>
      <c r="C373" s="64"/>
      <c r="D373" s="65"/>
    </row>
    <row r="374" spans="1:14" x14ac:dyDescent="0.3">
      <c r="A374" s="62" t="s">
        <v>135</v>
      </c>
      <c r="B374" s="64"/>
      <c r="C374" s="64"/>
      <c r="D374" s="65"/>
      <c r="N374" s="33" t="s">
        <v>95</v>
      </c>
    </row>
    <row r="375" spans="1:14" x14ac:dyDescent="0.3">
      <c r="A375" s="62"/>
      <c r="B375" s="64"/>
      <c r="C375" s="64"/>
      <c r="D375" s="65"/>
    </row>
    <row r="376" spans="1:14" x14ac:dyDescent="0.3">
      <c r="A376" s="62" t="s">
        <v>136</v>
      </c>
      <c r="B376" s="64"/>
      <c r="C376" s="64"/>
      <c r="D376" s="65"/>
    </row>
    <row r="377" spans="1:14" x14ac:dyDescent="0.3">
      <c r="A377" s="62" t="s">
        <v>137</v>
      </c>
      <c r="B377" s="64"/>
      <c r="C377" s="64"/>
      <c r="D377" s="65"/>
    </row>
    <row r="378" spans="1:14" x14ac:dyDescent="0.3">
      <c r="A378" s="62" t="s">
        <v>138</v>
      </c>
      <c r="B378" s="64"/>
      <c r="C378" s="64"/>
      <c r="D378" s="65"/>
    </row>
    <row r="379" spans="1:14" x14ac:dyDescent="0.3">
      <c r="A379" s="62"/>
      <c r="B379" s="64"/>
      <c r="C379" s="64"/>
      <c r="D379" s="65"/>
    </row>
    <row r="380" spans="1:14" x14ac:dyDescent="0.3">
      <c r="A380" s="61"/>
      <c r="B380" s="64"/>
      <c r="C380" s="70"/>
      <c r="D380" s="70"/>
    </row>
    <row r="381" spans="1:14" x14ac:dyDescent="0.3">
      <c r="A381" s="61" t="s">
        <v>139</v>
      </c>
      <c r="B381" s="64"/>
      <c r="C381" s="64"/>
      <c r="D381" s="65"/>
    </row>
    <row r="382" spans="1:14" ht="15" thickBot="1" x14ac:dyDescent="0.35">
      <c r="A382" s="61"/>
      <c r="B382" s="64"/>
      <c r="C382" s="64"/>
      <c r="D382" s="65"/>
    </row>
    <row r="383" spans="1:14" ht="15.6" thickTop="1" thickBot="1" x14ac:dyDescent="0.35">
      <c r="A383" s="71" t="s">
        <v>141</v>
      </c>
      <c r="B383" s="66"/>
      <c r="G383" s="35" t="s">
        <v>32</v>
      </c>
      <c r="H383" s="37">
        <v>15</v>
      </c>
    </row>
    <row r="384" spans="1:14" ht="15.6" thickTop="1" thickBot="1" x14ac:dyDescent="0.35">
      <c r="A384" s="72" t="s">
        <v>142</v>
      </c>
      <c r="B384" s="67"/>
      <c r="G384" s="35" t="s">
        <v>32</v>
      </c>
      <c r="H384" s="37">
        <v>30</v>
      </c>
    </row>
    <row r="385" spans="1:11" ht="15.6" thickTop="1" thickBot="1" x14ac:dyDescent="0.35">
      <c r="A385" s="72" t="s">
        <v>143</v>
      </c>
      <c r="B385" s="67"/>
      <c r="G385" s="35" t="s">
        <v>32</v>
      </c>
      <c r="H385" s="37">
        <v>15</v>
      </c>
    </row>
    <row r="386" spans="1:11" ht="15" thickTop="1" x14ac:dyDescent="0.3">
      <c r="A386" s="72" t="s">
        <v>144</v>
      </c>
      <c r="B386" s="67"/>
      <c r="G386" s="35" t="s">
        <v>32</v>
      </c>
      <c r="H386" s="37">
        <v>30</v>
      </c>
      <c r="K386" s="33" t="s">
        <v>95</v>
      </c>
    </row>
    <row r="387" spans="1:11" x14ac:dyDescent="0.3">
      <c r="A387" s="73"/>
      <c r="B387" s="68"/>
      <c r="G387" s="78"/>
      <c r="H387" s="79"/>
    </row>
    <row r="388" spans="1:11" x14ac:dyDescent="0.3">
      <c r="A388" s="74" t="s">
        <v>140</v>
      </c>
      <c r="B388" s="64"/>
      <c r="G388" s="80"/>
      <c r="H388" s="81"/>
    </row>
    <row r="389" spans="1:11" ht="15" thickBot="1" x14ac:dyDescent="0.35">
      <c r="A389" s="75"/>
      <c r="B389" s="69"/>
      <c r="G389" s="82"/>
      <c r="H389" s="83"/>
    </row>
    <row r="390" spans="1:11" ht="15.6" thickTop="1" thickBot="1" x14ac:dyDescent="0.35">
      <c r="A390" s="76" t="s">
        <v>145</v>
      </c>
      <c r="B390" s="67"/>
      <c r="G390" s="35" t="s">
        <v>146</v>
      </c>
      <c r="H390" s="37">
        <v>1.5</v>
      </c>
    </row>
    <row r="391" spans="1:11" ht="15.6" thickTop="1" thickBot="1" x14ac:dyDescent="0.35">
      <c r="A391" s="77" t="s">
        <v>147</v>
      </c>
      <c r="B391" s="67"/>
      <c r="G391" s="35" t="s">
        <v>146</v>
      </c>
      <c r="H391" s="37">
        <v>19.559999999999999</v>
      </c>
    </row>
    <row r="392" spans="1:11" ht="15" thickTop="1" x14ac:dyDescent="0.3">
      <c r="A392" s="77" t="s">
        <v>148</v>
      </c>
      <c r="B392" s="67"/>
      <c r="G392" s="35" t="s">
        <v>32</v>
      </c>
      <c r="H392" s="37">
        <v>65</v>
      </c>
    </row>
  </sheetData>
  <mergeCells count="135">
    <mergeCell ref="A3:H3"/>
    <mergeCell ref="A4:H4"/>
    <mergeCell ref="A5:H5"/>
    <mergeCell ref="A7:H7"/>
    <mergeCell ref="A9:H14"/>
    <mergeCell ref="A17:H19"/>
    <mergeCell ref="A35:F35"/>
    <mergeCell ref="A36:H36"/>
    <mergeCell ref="A37:H37"/>
    <mergeCell ref="A38:H38"/>
    <mergeCell ref="A40:H40"/>
    <mergeCell ref="A42:H47"/>
    <mergeCell ref="A20:H23"/>
    <mergeCell ref="A24:H26"/>
    <mergeCell ref="A27:H30"/>
    <mergeCell ref="A32:F32"/>
    <mergeCell ref="A33:F33"/>
    <mergeCell ref="A34:F34"/>
    <mergeCell ref="A67:F67"/>
    <mergeCell ref="A68:F68"/>
    <mergeCell ref="A70:H70"/>
    <mergeCell ref="A71:H71"/>
    <mergeCell ref="A72:H72"/>
    <mergeCell ref="A74:H74"/>
    <mergeCell ref="A50:H52"/>
    <mergeCell ref="A53:H56"/>
    <mergeCell ref="A57:H59"/>
    <mergeCell ref="A60:H63"/>
    <mergeCell ref="A65:F65"/>
    <mergeCell ref="A66:F66"/>
    <mergeCell ref="A100:F100"/>
    <mergeCell ref="A101:F101"/>
    <mergeCell ref="A102:F102"/>
    <mergeCell ref="A103:H103"/>
    <mergeCell ref="A104:H104"/>
    <mergeCell ref="A105:H105"/>
    <mergeCell ref="A76:H81"/>
    <mergeCell ref="A84:H86"/>
    <mergeCell ref="A87:H90"/>
    <mergeCell ref="A91:H93"/>
    <mergeCell ref="A94:H97"/>
    <mergeCell ref="A99:F99"/>
    <mergeCell ref="A132:F132"/>
    <mergeCell ref="A133:F133"/>
    <mergeCell ref="A134:F134"/>
    <mergeCell ref="A135:F135"/>
    <mergeCell ref="A137:H137"/>
    <mergeCell ref="A138:H138"/>
    <mergeCell ref="A107:H107"/>
    <mergeCell ref="A109:H114"/>
    <mergeCell ref="A117:H119"/>
    <mergeCell ref="A120:H123"/>
    <mergeCell ref="A124:H126"/>
    <mergeCell ref="A127:H130"/>
    <mergeCell ref="A161:H164"/>
    <mergeCell ref="A165:I165"/>
    <mergeCell ref="A167:F167"/>
    <mergeCell ref="A168:F168"/>
    <mergeCell ref="A169:F169"/>
    <mergeCell ref="A171:H171"/>
    <mergeCell ref="A139:H139"/>
    <mergeCell ref="A141:H141"/>
    <mergeCell ref="A143:H148"/>
    <mergeCell ref="A151:H153"/>
    <mergeCell ref="A154:H157"/>
    <mergeCell ref="A158:H160"/>
    <mergeCell ref="A192:H194"/>
    <mergeCell ref="A195:H198"/>
    <mergeCell ref="A200:F200"/>
    <mergeCell ref="A201:F201"/>
    <mergeCell ref="A202:F202"/>
    <mergeCell ref="A203:H203"/>
    <mergeCell ref="A172:H172"/>
    <mergeCell ref="A173:H173"/>
    <mergeCell ref="A175:H175"/>
    <mergeCell ref="A177:H182"/>
    <mergeCell ref="A185:H187"/>
    <mergeCell ref="A188:H191"/>
    <mergeCell ref="A224:H226"/>
    <mergeCell ref="A227:H230"/>
    <mergeCell ref="A232:F232"/>
    <mergeCell ref="A233:F233"/>
    <mergeCell ref="A234:F234"/>
    <mergeCell ref="A236:H236"/>
    <mergeCell ref="A204:H204"/>
    <mergeCell ref="A205:H205"/>
    <mergeCell ref="A207:H207"/>
    <mergeCell ref="A209:H214"/>
    <mergeCell ref="A217:H219"/>
    <mergeCell ref="A220:H223"/>
    <mergeCell ref="A257:H259"/>
    <mergeCell ref="A260:H263"/>
    <mergeCell ref="A265:F265"/>
    <mergeCell ref="A266:F266"/>
    <mergeCell ref="A267:H267"/>
    <mergeCell ref="A268:H268"/>
    <mergeCell ref="A237:H237"/>
    <mergeCell ref="A238:H238"/>
    <mergeCell ref="A240:H240"/>
    <mergeCell ref="A242:H247"/>
    <mergeCell ref="A250:H252"/>
    <mergeCell ref="A253:H256"/>
    <mergeCell ref="A291:H294"/>
    <mergeCell ref="A296:F296"/>
    <mergeCell ref="A297:F297"/>
    <mergeCell ref="A298:H298"/>
    <mergeCell ref="A299:H299"/>
    <mergeCell ref="A300:H300"/>
    <mergeCell ref="A269:H269"/>
    <mergeCell ref="A271:H271"/>
    <mergeCell ref="A273:H278"/>
    <mergeCell ref="A281:H283"/>
    <mergeCell ref="A284:H287"/>
    <mergeCell ref="A288:H290"/>
    <mergeCell ref="A327:F327"/>
    <mergeCell ref="A330:H330"/>
    <mergeCell ref="A331:H331"/>
    <mergeCell ref="A332:H332"/>
    <mergeCell ref="A334:H334"/>
    <mergeCell ref="A336:H341"/>
    <mergeCell ref="A302:H302"/>
    <mergeCell ref="A304:H309"/>
    <mergeCell ref="A312:H314"/>
    <mergeCell ref="A315:H318"/>
    <mergeCell ref="A319:H321"/>
    <mergeCell ref="A322:H325"/>
    <mergeCell ref="A361:H361"/>
    <mergeCell ref="A362:H362"/>
    <mergeCell ref="A328:F328"/>
    <mergeCell ref="A344:H346"/>
    <mergeCell ref="A347:H350"/>
    <mergeCell ref="A351:H353"/>
    <mergeCell ref="A354:H357"/>
    <mergeCell ref="A359:F359"/>
    <mergeCell ref="A360:H360"/>
  </mergeCells>
  <dataValidations count="3">
    <dataValidation type="list" allowBlank="1" showInputMessage="1" showErrorMessage="1" sqref="A390:A392">
      <formula1>NonPayment</formula1>
    </dataValidation>
    <dataValidation type="list" allowBlank="1" showInputMessage="1" showErrorMessage="1" sqref="A383:A386">
      <formula1>CustomerAdministration</formula1>
    </dataValidation>
    <dataValidation type="list" allowBlank="1" showInputMessage="1" showErrorMessage="1" sqref="G390:G392 G383:G386">
      <formula1>Units2</formula1>
    </dataValidation>
  </dataValidations>
  <pageMargins left="0.7" right="0.7" top="0.75" bottom="0.75" header="0.3" footer="0.3"/>
  <pageSetup scale="73" fitToHeight="0" orientation="portrait" r:id="rId1"/>
  <headerFooter>
    <oddHeader xml:space="preserve">&amp;LHydro One Remote Communities Inc.
</oddHeader>
  </headerFooter>
  <rowBreaks count="11" manualBreakCount="11">
    <brk id="35" max="16383" man="1"/>
    <brk id="69" max="7" man="1"/>
    <brk id="102" max="7" man="1"/>
    <brk id="136" max="7" man="1"/>
    <brk id="170" max="7" man="1"/>
    <brk id="202" max="7" man="1"/>
    <brk id="235" max="7" man="1"/>
    <brk id="266" max="7" man="1"/>
    <brk id="297" max="7" man="1"/>
    <brk id="329" max="7" man="1"/>
    <brk id="359"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zoomScale="85" zoomScaleNormal="85" zoomScaleSheetLayoutView="80" workbookViewId="0">
      <selection activeCell="H13" sqref="H13"/>
    </sheetView>
  </sheetViews>
  <sheetFormatPr defaultRowHeight="14.4" x14ac:dyDescent="0.3"/>
  <cols>
    <col min="1" max="1" width="53.6640625" bestFit="1" customWidth="1"/>
    <col min="2" max="2" width="11" customWidth="1"/>
    <col min="3" max="3" width="1.5546875" customWidth="1"/>
    <col min="4" max="4" width="15.33203125" customWidth="1"/>
    <col min="5" max="6" width="13.6640625" bestFit="1" customWidth="1"/>
    <col min="7" max="7" width="1.109375" customWidth="1"/>
    <col min="8" max="8" width="14.6640625" customWidth="1"/>
    <col min="9" max="9" width="11" customWidth="1"/>
    <col min="10" max="10" width="18.6640625" customWidth="1"/>
    <col min="11" max="11" width="18.33203125" customWidth="1"/>
    <col min="12" max="12" width="18.44140625" customWidth="1"/>
  </cols>
  <sheetData>
    <row r="1" spans="1:12" x14ac:dyDescent="0.3">
      <c r="A1" s="456"/>
      <c r="B1" s="456"/>
      <c r="C1" s="456"/>
      <c r="D1" s="456"/>
      <c r="E1" s="456"/>
      <c r="F1" s="456"/>
      <c r="G1" s="456"/>
      <c r="H1" s="456"/>
    </row>
    <row r="2" spans="1:12" x14ac:dyDescent="0.3">
      <c r="A2" s="456"/>
      <c r="B2" s="456"/>
      <c r="C2" s="456"/>
      <c r="D2" s="456"/>
      <c r="E2" s="456"/>
      <c r="F2" s="456"/>
      <c r="G2" s="456"/>
      <c r="H2" s="456"/>
    </row>
    <row r="3" spans="1:12" ht="18" customHeight="1" x14ac:dyDescent="0.3">
      <c r="A3" s="31" t="s">
        <v>176</v>
      </c>
      <c r="B3" s="31"/>
      <c r="C3" s="31"/>
      <c r="D3" s="31"/>
      <c r="E3" s="31"/>
      <c r="F3" s="31"/>
      <c r="G3" s="31"/>
      <c r="H3" s="31"/>
    </row>
    <row r="4" spans="1:12" ht="66" customHeight="1" x14ac:dyDescent="0.3">
      <c r="A4" s="41" t="s">
        <v>45</v>
      </c>
      <c r="B4" s="42">
        <v>0.02</v>
      </c>
      <c r="C4" s="457" t="s">
        <v>46</v>
      </c>
      <c r="D4" s="457"/>
      <c r="E4" s="43" t="s">
        <v>164</v>
      </c>
      <c r="F4" s="11"/>
      <c r="G4" s="11"/>
      <c r="H4" s="11" t="s">
        <v>95</v>
      </c>
      <c r="I4" s="32"/>
      <c r="J4" s="32"/>
      <c r="K4" s="32"/>
      <c r="L4" s="32"/>
    </row>
    <row r="5" spans="1:12" ht="21.6" customHeight="1" x14ac:dyDescent="0.3">
      <c r="A5" s="41" t="s">
        <v>47</v>
      </c>
      <c r="B5" s="44">
        <v>0</v>
      </c>
      <c r="C5" s="455" t="s">
        <v>48</v>
      </c>
      <c r="D5" s="455"/>
      <c r="E5" s="45">
        <v>0</v>
      </c>
      <c r="F5" s="11"/>
      <c r="G5" s="11"/>
      <c r="H5" s="11"/>
      <c r="I5" s="32"/>
      <c r="J5" s="32"/>
      <c r="K5" s="32"/>
      <c r="L5" s="32"/>
    </row>
    <row r="6" spans="1:12" ht="21.6" customHeight="1" x14ac:dyDescent="0.3">
      <c r="A6" s="41" t="s">
        <v>49</v>
      </c>
      <c r="B6" s="46">
        <f>SUM(B4:B5)</f>
        <v>0.02</v>
      </c>
      <c r="C6" s="455"/>
      <c r="D6" s="455"/>
      <c r="E6" s="11"/>
      <c r="F6" s="11"/>
      <c r="G6" s="11"/>
      <c r="H6" s="11"/>
      <c r="I6" s="32"/>
      <c r="J6" s="32"/>
      <c r="K6" s="32"/>
      <c r="L6" s="32"/>
    </row>
    <row r="7" spans="1:12" s="33" customFormat="1" x14ac:dyDescent="0.3">
      <c r="A7" s="41"/>
      <c r="B7" s="46"/>
      <c r="C7" s="47"/>
      <c r="D7" s="47"/>
      <c r="E7" s="11"/>
      <c r="F7" s="11"/>
      <c r="G7" s="11"/>
      <c r="H7" s="11"/>
      <c r="I7" s="32"/>
      <c r="J7" s="32"/>
      <c r="K7" s="32"/>
      <c r="L7" s="32"/>
    </row>
    <row r="8" spans="1:12" ht="18" customHeight="1" x14ac:dyDescent="0.3">
      <c r="A8" s="11"/>
      <c r="B8" s="11"/>
      <c r="C8" s="11"/>
      <c r="D8" s="131" t="s">
        <v>92</v>
      </c>
      <c r="E8" s="131" t="s">
        <v>93</v>
      </c>
      <c r="F8" s="131" t="s">
        <v>94</v>
      </c>
      <c r="G8" s="132"/>
      <c r="H8" s="131"/>
      <c r="I8" s="131"/>
      <c r="J8" s="131" t="s">
        <v>92</v>
      </c>
      <c r="K8" s="131" t="s">
        <v>93</v>
      </c>
      <c r="L8" s="131" t="s">
        <v>94</v>
      </c>
    </row>
    <row r="9" spans="1:12" ht="15" customHeight="1" x14ac:dyDescent="0.3">
      <c r="A9" s="11"/>
      <c r="B9" s="455" t="s">
        <v>116</v>
      </c>
      <c r="C9" s="455"/>
      <c r="D9" s="455" t="s">
        <v>50</v>
      </c>
      <c r="E9" s="455" t="s">
        <v>166</v>
      </c>
      <c r="F9" s="455" t="s">
        <v>167</v>
      </c>
      <c r="G9" s="130"/>
      <c r="H9" s="455" t="s">
        <v>118</v>
      </c>
      <c r="I9" s="455" t="s">
        <v>117</v>
      </c>
      <c r="J9" s="455" t="s">
        <v>51</v>
      </c>
      <c r="K9" s="455" t="s">
        <v>51</v>
      </c>
      <c r="L9" s="455" t="s">
        <v>51</v>
      </c>
    </row>
    <row r="10" spans="1:12" ht="33" customHeight="1" x14ac:dyDescent="0.3">
      <c r="A10" s="48" t="s">
        <v>52</v>
      </c>
      <c r="B10" s="455"/>
      <c r="C10" s="455"/>
      <c r="D10" s="455"/>
      <c r="E10" s="455"/>
      <c r="F10" s="455"/>
      <c r="G10" s="130"/>
      <c r="H10" s="455"/>
      <c r="I10" s="455"/>
      <c r="J10" s="455"/>
      <c r="K10" s="455"/>
      <c r="L10" s="455"/>
    </row>
    <row r="11" spans="1:12" x14ac:dyDescent="0.3">
      <c r="A11" s="32"/>
      <c r="B11" s="49"/>
      <c r="C11" s="30"/>
      <c r="D11" s="34"/>
      <c r="E11" s="32"/>
      <c r="F11" s="32"/>
      <c r="G11" s="49"/>
      <c r="H11" s="34"/>
      <c r="I11" s="49"/>
      <c r="J11" s="34"/>
      <c r="K11" s="34"/>
      <c r="L11" s="34"/>
    </row>
    <row r="12" spans="1:12" x14ac:dyDescent="0.3">
      <c r="A12" s="11" t="s">
        <v>53</v>
      </c>
      <c r="B12" s="50">
        <f>'Current Tariff Schedule'!H32</f>
        <v>20.100000000000001</v>
      </c>
      <c r="C12" s="51"/>
      <c r="D12" s="52">
        <f>'Current Tariff Schedule'!H33</f>
        <v>9.4500000000000001E-2</v>
      </c>
      <c r="E12" s="52">
        <f>'Current Tariff Schedule'!$H34</f>
        <v>0.12620000000000001</v>
      </c>
      <c r="F12" s="52">
        <f>'Current Tariff Schedule'!$H35</f>
        <v>0.19009999999999999</v>
      </c>
      <c r="G12" s="51"/>
      <c r="H12" s="126">
        <v>0.02</v>
      </c>
      <c r="I12" s="50">
        <f>ROUND(B12*(1+H12),2)</f>
        <v>20.5</v>
      </c>
      <c r="J12" s="52">
        <f>ROUND(D12*(H12+1),4)</f>
        <v>9.64E-2</v>
      </c>
      <c r="K12" s="52">
        <f>ROUND(E12*(H12+1),4)</f>
        <v>0.12870000000000001</v>
      </c>
      <c r="L12" s="52">
        <f>ROUND(F12*(H12+1),4)</f>
        <v>0.19389999999999999</v>
      </c>
    </row>
    <row r="13" spans="1:12" x14ac:dyDescent="0.3">
      <c r="A13" s="11" t="s">
        <v>54</v>
      </c>
      <c r="B13" s="50">
        <f>'Current Tariff Schedule'!H65</f>
        <v>33.96</v>
      </c>
      <c r="C13" s="53"/>
      <c r="D13" s="52">
        <f>'Current Tariff Schedule'!H66</f>
        <v>9.4500000000000001E-2</v>
      </c>
      <c r="E13" s="52">
        <f>'Current Tariff Schedule'!$H67</f>
        <v>0.12620000000000001</v>
      </c>
      <c r="F13" s="52">
        <f>'Current Tariff Schedule'!$H68</f>
        <v>0.19009999999999999</v>
      </c>
      <c r="G13" s="53"/>
      <c r="H13" s="126">
        <f>$H$12</f>
        <v>0.02</v>
      </c>
      <c r="I13" s="50">
        <f>ROUND(B13*(1+H13),2)</f>
        <v>34.64</v>
      </c>
      <c r="J13" s="52">
        <f>ROUND(D13*(H13+1),4)</f>
        <v>9.64E-2</v>
      </c>
      <c r="K13" s="52">
        <f>ROUND(E13*(H13+1),4)</f>
        <v>0.12870000000000001</v>
      </c>
      <c r="L13" s="52">
        <f>ROUND(F13*(H13+1),4)</f>
        <v>0.19389999999999999</v>
      </c>
    </row>
    <row r="14" spans="1:12" x14ac:dyDescent="0.3">
      <c r="A14" s="11" t="s">
        <v>20</v>
      </c>
      <c r="B14" s="50">
        <f>'Current Tariff Schedule'!H99</f>
        <v>34.159999999999997</v>
      </c>
      <c r="C14" s="53"/>
      <c r="D14" s="52">
        <f>'Current Tariff Schedule'!H100</f>
        <v>0.106</v>
      </c>
      <c r="E14" s="52">
        <f>'Current Tariff Schedule'!$H101</f>
        <v>0.1406</v>
      </c>
      <c r="F14" s="52">
        <f>'Current Tariff Schedule'!$H102</f>
        <v>0.19009999999999999</v>
      </c>
      <c r="G14" s="53"/>
      <c r="H14" s="126">
        <f t="shared" ref="H14:H20" si="0">$H$12</f>
        <v>0.02</v>
      </c>
      <c r="I14" s="50">
        <f t="shared" ref="I14:I20" si="1">ROUND(B14*(1+H14),2)</f>
        <v>34.840000000000003</v>
      </c>
      <c r="J14" s="52">
        <f t="shared" ref="J14:J20" si="2">ROUND(D14*(H14+1),4)</f>
        <v>0.1081</v>
      </c>
      <c r="K14" s="52">
        <f>ROUND(E14*(H14+1),4)</f>
        <v>0.1434</v>
      </c>
      <c r="L14" s="52">
        <f>ROUND(F14*(H14+1),4)</f>
        <v>0.19389999999999999</v>
      </c>
    </row>
    <row r="15" spans="1:12" x14ac:dyDescent="0.3">
      <c r="A15" s="11" t="s">
        <v>21</v>
      </c>
      <c r="B15" s="50">
        <f>'Current Tariff Schedule'!H132</f>
        <v>42.77</v>
      </c>
      <c r="C15" s="53"/>
      <c r="D15" s="52">
        <f>'Current Tariff Schedule'!H133</f>
        <v>0.106</v>
      </c>
      <c r="E15" s="52">
        <f>'Current Tariff Schedule'!$H134</f>
        <v>0.1406</v>
      </c>
      <c r="F15" s="52">
        <f>'Current Tariff Schedule'!$H135</f>
        <v>0.19009999999999999</v>
      </c>
      <c r="G15" s="53"/>
      <c r="H15" s="126">
        <f t="shared" si="0"/>
        <v>0.02</v>
      </c>
      <c r="I15" s="50">
        <f t="shared" si="1"/>
        <v>43.63</v>
      </c>
      <c r="J15" s="52">
        <f t="shared" si="2"/>
        <v>0.1081</v>
      </c>
      <c r="K15" s="52">
        <f>ROUND(E15*(H15+1),4)</f>
        <v>0.1434</v>
      </c>
      <c r="L15" s="52">
        <f>ROUND(F15*(H15+1),4)</f>
        <v>0.19389999999999999</v>
      </c>
    </row>
    <row r="16" spans="1:12" x14ac:dyDescent="0.3">
      <c r="A16" s="11" t="s">
        <v>22</v>
      </c>
      <c r="B16" s="50">
        <f>'Current Tariff Schedule'!H168</f>
        <v>0</v>
      </c>
      <c r="C16" s="53"/>
      <c r="D16" s="52">
        <f>'Current Tariff Schedule'!H169</f>
        <v>0.1051</v>
      </c>
      <c r="E16" s="52"/>
      <c r="F16" s="32"/>
      <c r="G16" s="53"/>
      <c r="H16" s="126">
        <f t="shared" si="0"/>
        <v>0.02</v>
      </c>
      <c r="I16" s="50">
        <f t="shared" si="1"/>
        <v>0</v>
      </c>
      <c r="J16" s="52">
        <f t="shared" si="2"/>
        <v>0.1072</v>
      </c>
      <c r="K16" s="52"/>
      <c r="L16" s="52"/>
    </row>
    <row r="17" spans="1:12" x14ac:dyDescent="0.3">
      <c r="A17" s="11" t="s">
        <v>23</v>
      </c>
      <c r="B17" s="50">
        <f>'Current Tariff Schedule'!H200</f>
        <v>0</v>
      </c>
      <c r="C17" s="53"/>
      <c r="D17" s="52">
        <f>'Current Tariff Schedule'!H201</f>
        <v>0.62250000000000005</v>
      </c>
      <c r="E17" s="52">
        <f>'Current Tariff Schedule'!$H202</f>
        <v>0.71130000000000004</v>
      </c>
      <c r="F17" s="32"/>
      <c r="G17" s="53"/>
      <c r="H17" s="126">
        <f t="shared" si="0"/>
        <v>0.02</v>
      </c>
      <c r="I17" s="50">
        <f t="shared" si="1"/>
        <v>0</v>
      </c>
      <c r="J17" s="52">
        <f t="shared" si="2"/>
        <v>0.63500000000000001</v>
      </c>
      <c r="K17" s="52">
        <f>ROUND(E17*(H17+1),4)</f>
        <v>0.72550000000000003</v>
      </c>
      <c r="L17" s="52"/>
    </row>
    <row r="18" spans="1:12" x14ac:dyDescent="0.3">
      <c r="A18" s="11" t="s">
        <v>24</v>
      </c>
      <c r="B18" s="50">
        <f>'Current Tariff Schedule'!H232</f>
        <v>0</v>
      </c>
      <c r="C18" s="53"/>
      <c r="D18" s="52">
        <f>'Current Tariff Schedule'!H233</f>
        <v>0.93989999999999996</v>
      </c>
      <c r="E18" s="52">
        <f>'Current Tariff Schedule'!H234</f>
        <v>1.0286</v>
      </c>
      <c r="F18" s="32"/>
      <c r="G18" s="53"/>
      <c r="H18" s="126">
        <f t="shared" si="0"/>
        <v>0.02</v>
      </c>
      <c r="I18" s="50">
        <f t="shared" si="1"/>
        <v>0</v>
      </c>
      <c r="J18" s="52">
        <f t="shared" si="2"/>
        <v>0.9587</v>
      </c>
      <c r="K18" s="52">
        <f>ROUND(E18*(H18+1),4)</f>
        <v>1.0491999999999999</v>
      </c>
      <c r="L18" s="52"/>
    </row>
    <row r="19" spans="1:12" x14ac:dyDescent="0.3">
      <c r="A19" s="11" t="s">
        <v>25</v>
      </c>
      <c r="B19" s="50">
        <f>'Current Tariff Schedule'!H265</f>
        <v>0</v>
      </c>
      <c r="C19" s="53"/>
      <c r="D19" s="52">
        <f>'Current Tariff Schedule'!H266</f>
        <v>0.71130000000000004</v>
      </c>
      <c r="E19" s="52"/>
      <c r="F19" s="32"/>
      <c r="G19" s="53"/>
      <c r="H19" s="126">
        <f t="shared" si="0"/>
        <v>0.02</v>
      </c>
      <c r="I19" s="50">
        <f t="shared" si="1"/>
        <v>0</v>
      </c>
      <c r="J19" s="52">
        <f t="shared" si="2"/>
        <v>0.72550000000000003</v>
      </c>
      <c r="K19" s="52"/>
      <c r="L19" s="52"/>
    </row>
    <row r="20" spans="1:12" x14ac:dyDescent="0.3">
      <c r="A20" s="11" t="s">
        <v>26</v>
      </c>
      <c r="B20" s="50">
        <f>'Current Tariff Schedule'!H296</f>
        <v>0</v>
      </c>
      <c r="C20" s="54"/>
      <c r="D20" s="52">
        <f>'Current Tariff Schedule'!H297</f>
        <v>1.0286</v>
      </c>
      <c r="E20" s="52"/>
      <c r="F20" s="32"/>
      <c r="G20" s="54"/>
      <c r="H20" s="126">
        <f t="shared" si="0"/>
        <v>0.02</v>
      </c>
      <c r="I20" s="50">
        <f t="shared" si="1"/>
        <v>0</v>
      </c>
      <c r="J20" s="52">
        <f t="shared" si="2"/>
        <v>1.0491999999999999</v>
      </c>
      <c r="K20" s="52"/>
      <c r="L20" s="52"/>
    </row>
    <row r="21" spans="1:12" s="33" customFormat="1" x14ac:dyDescent="0.3">
      <c r="A21" s="11" t="s">
        <v>152</v>
      </c>
      <c r="B21" s="50">
        <f>'Current Tariff Schedule'!H327</f>
        <v>0</v>
      </c>
      <c r="C21" s="51"/>
      <c r="D21" s="52">
        <f>'Current Tariff Schedule'!H328</f>
        <v>0.32229999999999998</v>
      </c>
      <c r="E21" s="52"/>
      <c r="F21" s="32"/>
      <c r="G21" s="51"/>
      <c r="H21" s="126">
        <f>$H$12</f>
        <v>0.02</v>
      </c>
      <c r="I21" s="50"/>
      <c r="J21" s="52">
        <f t="shared" ref="J21" si="3">ROUND(D21*(H21+1),4)</f>
        <v>0.32869999999999999</v>
      </c>
      <c r="K21" s="52"/>
      <c r="L21" s="52"/>
    </row>
    <row r="22" spans="1:12" x14ac:dyDescent="0.3">
      <c r="A22" s="11" t="s">
        <v>27</v>
      </c>
      <c r="B22" s="50">
        <f>'Current Tariff Schedule'!H359</f>
        <v>5.4</v>
      </c>
      <c r="C22" s="32"/>
      <c r="D22" s="52"/>
      <c r="E22" s="32"/>
      <c r="F22" s="32"/>
      <c r="G22" s="32"/>
      <c r="H22" s="32"/>
      <c r="I22" s="50">
        <f>(B22*H22)+B22</f>
        <v>5.4</v>
      </c>
      <c r="J22" s="32"/>
      <c r="K22" s="32"/>
      <c r="L22" s="32"/>
    </row>
    <row r="24" spans="1:12" x14ac:dyDescent="0.3">
      <c r="K24" s="33"/>
      <c r="L24" s="33"/>
    </row>
    <row r="25" spans="1:12" x14ac:dyDescent="0.3">
      <c r="H25" t="s">
        <v>95</v>
      </c>
      <c r="I25" s="33"/>
      <c r="J25" s="33"/>
      <c r="K25" s="33"/>
      <c r="L25" s="33"/>
    </row>
    <row r="26" spans="1:12" x14ac:dyDescent="0.3">
      <c r="D26" s="40"/>
      <c r="H26" t="s">
        <v>95</v>
      </c>
      <c r="I26" s="33"/>
      <c r="J26" s="33"/>
      <c r="K26" s="33"/>
      <c r="L26" s="33"/>
    </row>
    <row r="27" spans="1:12" x14ac:dyDescent="0.3">
      <c r="I27" s="33"/>
      <c r="J27" s="33"/>
      <c r="K27" s="33"/>
      <c r="L27" s="33"/>
    </row>
    <row r="28" spans="1:12" x14ac:dyDescent="0.3">
      <c r="I28" s="33"/>
      <c r="J28" s="33"/>
      <c r="K28" s="33"/>
      <c r="L28" s="33"/>
    </row>
    <row r="29" spans="1:12" x14ac:dyDescent="0.3">
      <c r="A29" t="s">
        <v>179</v>
      </c>
      <c r="J29" s="33"/>
      <c r="K29" s="33"/>
    </row>
    <row r="30" spans="1:12" x14ac:dyDescent="0.3">
      <c r="J30" s="33"/>
      <c r="K30" s="33"/>
    </row>
    <row r="31" spans="1:12" x14ac:dyDescent="0.3">
      <c r="J31" s="33"/>
      <c r="K31" s="33"/>
    </row>
    <row r="32" spans="1:12" x14ac:dyDescent="0.3">
      <c r="J32" s="33"/>
      <c r="K32" s="33"/>
    </row>
    <row r="33" spans="10:10" x14ac:dyDescent="0.3">
      <c r="J33" s="33"/>
    </row>
    <row r="34" spans="10:10" x14ac:dyDescent="0.3">
      <c r="J34" s="33"/>
    </row>
  </sheetData>
  <mergeCells count="13">
    <mergeCell ref="K9:K10"/>
    <mergeCell ref="L9:L10"/>
    <mergeCell ref="A1:H2"/>
    <mergeCell ref="H9:H10"/>
    <mergeCell ref="J9:J10"/>
    <mergeCell ref="C9:C10"/>
    <mergeCell ref="B9:B10"/>
    <mergeCell ref="D9:D10"/>
    <mergeCell ref="I9:I10"/>
    <mergeCell ref="E9:E10"/>
    <mergeCell ref="F9:F10"/>
    <mergeCell ref="C5:D6"/>
    <mergeCell ref="C4:D4"/>
  </mergeCells>
  <pageMargins left="0.7" right="0.7" top="0.75" bottom="0.75" header="0.3" footer="0.3"/>
  <pageSetup scale="64" orientation="landscape" r:id="rId1"/>
  <headerFooter>
    <oddHeader xml:space="preserve">&amp;LHydro One Remote Communities Inc.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4"/>
  <sheetViews>
    <sheetView topLeftCell="A92" zoomScale="90" zoomScaleNormal="90" zoomScaleSheetLayoutView="100" workbookViewId="0">
      <selection activeCell="C24" sqref="C24"/>
    </sheetView>
  </sheetViews>
  <sheetFormatPr defaultRowHeight="14.4" x14ac:dyDescent="0.3"/>
  <cols>
    <col min="1" max="1" width="25.6640625" style="112" customWidth="1"/>
    <col min="2" max="3" width="12.6640625" style="112" customWidth="1"/>
    <col min="4" max="4" width="6.44140625" style="112" customWidth="1"/>
    <col min="5" max="5" width="25.6640625" style="112" customWidth="1"/>
    <col min="6" max="7" width="12.6640625" style="112" customWidth="1"/>
    <col min="9" max="9" width="9" customWidth="1"/>
    <col min="10" max="10" width="9.109375" hidden="1" customWidth="1"/>
  </cols>
  <sheetData>
    <row r="1" spans="1:12" x14ac:dyDescent="0.3">
      <c r="A1" s="38"/>
      <c r="B1" s="38"/>
      <c r="C1" s="38"/>
      <c r="D1" s="38"/>
      <c r="E1" s="38"/>
      <c r="F1" s="38"/>
      <c r="G1" s="38"/>
    </row>
    <row r="2" spans="1:12" x14ac:dyDescent="0.3">
      <c r="A2" s="135" t="s">
        <v>55</v>
      </c>
      <c r="B2" s="135"/>
      <c r="C2" s="135"/>
      <c r="D2" s="135"/>
      <c r="E2" s="135"/>
      <c r="F2" s="135"/>
      <c r="G2" s="38"/>
    </row>
    <row r="3" spans="1:12" s="33" customFormat="1" x14ac:dyDescent="0.3">
      <c r="A3" s="135"/>
      <c r="B3" s="135"/>
      <c r="C3" s="135"/>
      <c r="D3" s="135"/>
      <c r="E3" s="135"/>
      <c r="F3" s="135"/>
      <c r="G3" s="38"/>
    </row>
    <row r="4" spans="1:12" x14ac:dyDescent="0.3">
      <c r="A4" s="135" t="s">
        <v>174</v>
      </c>
      <c r="B4" s="135"/>
      <c r="C4" s="135"/>
      <c r="D4" s="135"/>
      <c r="E4" s="135" t="str">
        <f>'Proposed Rates'!A3</f>
        <v>Effective Date, May 1, 2020</v>
      </c>
      <c r="F4" s="135"/>
      <c r="G4" s="38"/>
    </row>
    <row r="5" spans="1:12" s="33" customFormat="1" x14ac:dyDescent="0.3">
      <c r="A5" s="135"/>
      <c r="B5" s="135"/>
      <c r="C5" s="135"/>
      <c r="D5" s="135"/>
      <c r="E5" s="135"/>
      <c r="F5" s="135"/>
      <c r="G5" s="38"/>
    </row>
    <row r="6" spans="1:12" ht="17.399999999999999" x14ac:dyDescent="0.3">
      <c r="A6" s="89" t="s">
        <v>56</v>
      </c>
      <c r="B6" s="90"/>
      <c r="C6" s="90"/>
      <c r="D6" s="90"/>
      <c r="E6" s="89" t="s">
        <v>57</v>
      </c>
      <c r="F6" s="88"/>
      <c r="G6" s="88"/>
    </row>
    <row r="7" spans="1:12" x14ac:dyDescent="0.3">
      <c r="A7" s="91" t="s">
        <v>58</v>
      </c>
      <c r="B7" s="91" t="s">
        <v>59</v>
      </c>
      <c r="C7" s="91" t="s">
        <v>60</v>
      </c>
      <c r="D7" s="92"/>
      <c r="E7" s="91" t="s">
        <v>58</v>
      </c>
      <c r="F7" s="91" t="s">
        <v>59</v>
      </c>
      <c r="G7" s="91" t="s">
        <v>60</v>
      </c>
      <c r="K7" t="s">
        <v>95</v>
      </c>
    </row>
    <row r="8" spans="1:12" s="20" customFormat="1" x14ac:dyDescent="0.3">
      <c r="A8" s="93"/>
      <c r="B8" s="93"/>
      <c r="C8" s="93"/>
      <c r="D8" s="93"/>
      <c r="E8" s="93"/>
      <c r="F8" s="93"/>
      <c r="G8" s="93"/>
    </row>
    <row r="9" spans="1:12" x14ac:dyDescent="0.3">
      <c r="A9" s="459" t="s">
        <v>53</v>
      </c>
      <c r="B9" s="459"/>
      <c r="C9" s="459"/>
      <c r="D9" s="94"/>
      <c r="E9" s="459" t="s">
        <v>53</v>
      </c>
      <c r="F9" s="459"/>
      <c r="G9" s="459"/>
    </row>
    <row r="10" spans="1:12" ht="26.1" customHeight="1" x14ac:dyDescent="0.3">
      <c r="A10" s="95" t="s">
        <v>31</v>
      </c>
      <c r="B10" s="96" t="s">
        <v>32</v>
      </c>
      <c r="C10" s="97">
        <f>'Current Tariff Schedule'!H32</f>
        <v>20.100000000000001</v>
      </c>
      <c r="D10" s="98"/>
      <c r="E10" s="95" t="s">
        <v>31</v>
      </c>
      <c r="F10" s="96" t="s">
        <v>32</v>
      </c>
      <c r="G10" s="97">
        <f>'Proposed Rates'!I12</f>
        <v>20.5</v>
      </c>
    </row>
    <row r="11" spans="1:12" ht="39" customHeight="1" x14ac:dyDescent="0.3">
      <c r="A11" s="95" t="s">
        <v>84</v>
      </c>
      <c r="B11" s="96" t="s">
        <v>34</v>
      </c>
      <c r="C11" s="99">
        <f>'Current Tariff Schedule'!H33</f>
        <v>9.4500000000000001E-2</v>
      </c>
      <c r="D11" s="98"/>
      <c r="E11" s="95" t="s">
        <v>84</v>
      </c>
      <c r="F11" s="96" t="s">
        <v>34</v>
      </c>
      <c r="G11" s="100">
        <f>'Proposed Rates'!J12</f>
        <v>9.64E-2</v>
      </c>
    </row>
    <row r="12" spans="1:12" ht="39" customHeight="1" x14ac:dyDescent="0.3">
      <c r="A12" s="95" t="s">
        <v>98</v>
      </c>
      <c r="B12" s="96" t="s">
        <v>34</v>
      </c>
      <c r="C12" s="99">
        <f>'Current Tariff Schedule'!H34</f>
        <v>0.12620000000000001</v>
      </c>
      <c r="D12" s="98"/>
      <c r="E12" s="95" t="s">
        <v>98</v>
      </c>
      <c r="F12" s="96" t="s">
        <v>34</v>
      </c>
      <c r="G12" s="100">
        <f>'Proposed Rates'!K12</f>
        <v>0.12870000000000001</v>
      </c>
    </row>
    <row r="13" spans="1:12" s="33" customFormat="1" ht="39" customHeight="1" x14ac:dyDescent="0.3">
      <c r="A13" s="95" t="s">
        <v>101</v>
      </c>
      <c r="B13" s="96" t="s">
        <v>34</v>
      </c>
      <c r="C13" s="99">
        <f>'Current Tariff Schedule'!H35</f>
        <v>0.19009999999999999</v>
      </c>
      <c r="D13" s="98"/>
      <c r="E13" s="95" t="s">
        <v>101</v>
      </c>
      <c r="F13" s="96" t="s">
        <v>34</v>
      </c>
      <c r="G13" s="100">
        <f>'Proposed Rates'!L12</f>
        <v>0.19389999999999999</v>
      </c>
    </row>
    <row r="14" spans="1:12" s="33" customFormat="1" x14ac:dyDescent="0.3">
      <c r="A14" s="101"/>
      <c r="B14" s="102"/>
      <c r="C14" s="103"/>
      <c r="D14" s="104"/>
      <c r="E14" s="101"/>
      <c r="F14" s="102"/>
      <c r="G14" s="105"/>
      <c r="H14" s="59"/>
      <c r="L14" s="33">
        <f>ROUND(F14*(H14+1),4)</f>
        <v>0</v>
      </c>
    </row>
    <row r="15" spans="1:12" x14ac:dyDescent="0.3">
      <c r="A15" s="458" t="s">
        <v>54</v>
      </c>
      <c r="B15" s="458"/>
      <c r="C15" s="458"/>
      <c r="D15" s="94"/>
      <c r="E15" s="458" t="s">
        <v>54</v>
      </c>
      <c r="F15" s="458"/>
      <c r="G15" s="458"/>
    </row>
    <row r="16" spans="1:12" ht="26.1" customHeight="1" x14ac:dyDescent="0.3">
      <c r="A16" s="95" t="s">
        <v>31</v>
      </c>
      <c r="B16" s="96" t="s">
        <v>32</v>
      </c>
      <c r="C16" s="97">
        <f>'Current Tariff Schedule'!H65</f>
        <v>33.96</v>
      </c>
      <c r="D16" s="98"/>
      <c r="E16" s="95" t="s">
        <v>31</v>
      </c>
      <c r="F16" s="96" t="s">
        <v>32</v>
      </c>
      <c r="G16" s="97">
        <f>'Proposed Rates'!I13</f>
        <v>34.64</v>
      </c>
    </row>
    <row r="17" spans="1:10" ht="39" customHeight="1" x14ac:dyDescent="0.3">
      <c r="A17" s="95" t="s">
        <v>84</v>
      </c>
      <c r="B17" s="96" t="s">
        <v>34</v>
      </c>
      <c r="C17" s="99">
        <f>'Current Tariff Schedule'!H66</f>
        <v>9.4500000000000001E-2</v>
      </c>
      <c r="D17" s="98"/>
      <c r="E17" s="95" t="s">
        <v>84</v>
      </c>
      <c r="F17" s="96" t="s">
        <v>34</v>
      </c>
      <c r="G17" s="100">
        <f>'Proposed Rates'!J13</f>
        <v>9.64E-2</v>
      </c>
      <c r="J17" t="s">
        <v>95</v>
      </c>
    </row>
    <row r="18" spans="1:10" s="33" customFormat="1" ht="39" customHeight="1" x14ac:dyDescent="0.3">
      <c r="A18" s="95" t="s">
        <v>98</v>
      </c>
      <c r="B18" s="96" t="s">
        <v>34</v>
      </c>
      <c r="C18" s="99">
        <f>'Current Tariff Schedule'!H67</f>
        <v>0.12620000000000001</v>
      </c>
      <c r="D18" s="98"/>
      <c r="E18" s="95" t="s">
        <v>98</v>
      </c>
      <c r="F18" s="96" t="s">
        <v>34</v>
      </c>
      <c r="G18" s="100">
        <f>'Proposed Rates'!K13</f>
        <v>0.12870000000000001</v>
      </c>
    </row>
    <row r="19" spans="1:10" ht="39" customHeight="1" x14ac:dyDescent="0.3">
      <c r="A19" s="95" t="s">
        <v>101</v>
      </c>
      <c r="B19" s="96" t="s">
        <v>34</v>
      </c>
      <c r="C19" s="99">
        <f>'Current Tariff Schedule'!H68</f>
        <v>0.19009999999999999</v>
      </c>
      <c r="D19" s="98"/>
      <c r="E19" s="95" t="s">
        <v>101</v>
      </c>
      <c r="F19" s="96" t="s">
        <v>34</v>
      </c>
      <c r="G19" s="100">
        <f>'Proposed Rates'!L13</f>
        <v>0.19389999999999999</v>
      </c>
    </row>
    <row r="20" spans="1:10" s="33" customFormat="1" x14ac:dyDescent="0.3">
      <c r="A20" s="101"/>
      <c r="B20" s="102"/>
      <c r="C20" s="103"/>
      <c r="D20" s="104"/>
      <c r="E20" s="101"/>
      <c r="F20" s="102"/>
      <c r="G20" s="105"/>
    </row>
    <row r="21" spans="1:10" x14ac:dyDescent="0.3">
      <c r="A21" s="458" t="s">
        <v>20</v>
      </c>
      <c r="B21" s="458"/>
      <c r="C21" s="458"/>
      <c r="D21" s="94"/>
      <c r="E21" s="458" t="s">
        <v>20</v>
      </c>
      <c r="F21" s="458"/>
      <c r="G21" s="458"/>
    </row>
    <row r="22" spans="1:10" s="33" customFormat="1" ht="26.1" customHeight="1" x14ac:dyDescent="0.3">
      <c r="A22" s="95" t="s">
        <v>31</v>
      </c>
      <c r="B22" s="96" t="s">
        <v>32</v>
      </c>
      <c r="C22" s="96">
        <f>'Current Tariff Schedule'!H99</f>
        <v>34.159999999999997</v>
      </c>
      <c r="D22" s="96"/>
      <c r="E22" s="95" t="s">
        <v>31</v>
      </c>
      <c r="F22" s="96" t="s">
        <v>32</v>
      </c>
      <c r="G22" s="97">
        <f>'Proposed Rates'!I14</f>
        <v>34.840000000000003</v>
      </c>
    </row>
    <row r="23" spans="1:10" s="33" customFormat="1" ht="39" customHeight="1" x14ac:dyDescent="0.3">
      <c r="A23" s="95"/>
      <c r="B23" s="96"/>
      <c r="C23" s="96"/>
      <c r="D23" s="98"/>
      <c r="E23" s="95"/>
      <c r="F23" s="96"/>
      <c r="G23" s="96"/>
    </row>
    <row r="24" spans="1:10" s="33" customFormat="1" ht="39" customHeight="1" x14ac:dyDescent="0.3">
      <c r="A24" s="95" t="s">
        <v>156</v>
      </c>
      <c r="B24" s="96" t="s">
        <v>34</v>
      </c>
      <c r="C24" s="107">
        <f>'Current Tariff Schedule'!H100</f>
        <v>0.106</v>
      </c>
      <c r="D24" s="98"/>
      <c r="E24" s="95" t="s">
        <v>156</v>
      </c>
      <c r="F24" s="96" t="s">
        <v>34</v>
      </c>
      <c r="G24" s="100">
        <f>'Proposed Rates'!J14</f>
        <v>0.1081</v>
      </c>
    </row>
    <row r="25" spans="1:10" s="33" customFormat="1" ht="39" customHeight="1" x14ac:dyDescent="0.3">
      <c r="A25" s="95"/>
      <c r="B25" s="96"/>
      <c r="C25" s="96"/>
      <c r="D25" s="98"/>
      <c r="E25" s="95"/>
      <c r="F25" s="96"/>
      <c r="G25" s="100"/>
    </row>
    <row r="26" spans="1:10" s="33" customFormat="1" ht="39" customHeight="1" x14ac:dyDescent="0.3">
      <c r="A26" s="95" t="s">
        <v>169</v>
      </c>
      <c r="B26" s="96" t="s">
        <v>34</v>
      </c>
      <c r="C26" s="96">
        <f>'Current Tariff Schedule'!H101</f>
        <v>0.1406</v>
      </c>
      <c r="D26" s="98"/>
      <c r="E26" s="95" t="s">
        <v>169</v>
      </c>
      <c r="F26" s="96" t="s">
        <v>34</v>
      </c>
      <c r="G26" s="100">
        <f>'Proposed Rates'!K14</f>
        <v>0.1434</v>
      </c>
    </row>
    <row r="27" spans="1:10" s="33" customFormat="1" ht="39" customHeight="1" x14ac:dyDescent="0.3">
      <c r="A27" s="95"/>
      <c r="B27" s="96"/>
      <c r="C27" s="96"/>
      <c r="D27" s="98"/>
      <c r="E27" s="95"/>
      <c r="F27" s="96"/>
      <c r="G27" s="100"/>
      <c r="J27" s="33" t="s">
        <v>95</v>
      </c>
    </row>
    <row r="28" spans="1:10" s="33" customFormat="1" ht="39" customHeight="1" x14ac:dyDescent="0.3">
      <c r="A28" s="95" t="s">
        <v>101</v>
      </c>
      <c r="B28" s="96" t="s">
        <v>34</v>
      </c>
      <c r="C28" s="107">
        <f>'Current Tariff Schedule'!H102</f>
        <v>0.19009999999999999</v>
      </c>
      <c r="D28" s="98"/>
      <c r="E28" s="95" t="s">
        <v>101</v>
      </c>
      <c r="F28" s="96" t="s">
        <v>34</v>
      </c>
      <c r="G28" s="100">
        <f>'Proposed Rates'!L14</f>
        <v>0.19389999999999999</v>
      </c>
    </row>
    <row r="29" spans="1:10" ht="39" customHeight="1" x14ac:dyDescent="0.3">
      <c r="A29" s="95"/>
      <c r="B29" s="96"/>
      <c r="C29" s="96"/>
      <c r="D29" s="98"/>
      <c r="E29" s="95"/>
      <c r="F29" s="96"/>
      <c r="G29" s="100"/>
    </row>
    <row r="30" spans="1:10" s="33" customFormat="1" x14ac:dyDescent="0.3">
      <c r="A30" s="101"/>
      <c r="B30" s="102"/>
      <c r="C30" s="102"/>
      <c r="D30" s="104"/>
      <c r="E30" s="101"/>
      <c r="F30" s="102"/>
      <c r="G30" s="105"/>
    </row>
    <row r="31" spans="1:10" x14ac:dyDescent="0.3">
      <c r="A31" s="458" t="s">
        <v>21</v>
      </c>
      <c r="B31" s="458"/>
      <c r="C31" s="458"/>
      <c r="D31" s="94"/>
      <c r="E31" s="458" t="s">
        <v>21</v>
      </c>
      <c r="F31" s="458"/>
      <c r="G31" s="458"/>
    </row>
    <row r="32" spans="1:10" s="33" customFormat="1" ht="26.1" customHeight="1" x14ac:dyDescent="0.3">
      <c r="A32" s="95" t="s">
        <v>31</v>
      </c>
      <c r="B32" s="96" t="s">
        <v>32</v>
      </c>
      <c r="C32" s="106">
        <f>'Current Tariff Schedule'!H132</f>
        <v>42.77</v>
      </c>
      <c r="D32" s="98"/>
      <c r="E32" s="95" t="s">
        <v>31</v>
      </c>
      <c r="F32" s="96" t="s">
        <v>32</v>
      </c>
      <c r="G32" s="106">
        <f>'Proposed Rates'!I15</f>
        <v>43.63</v>
      </c>
    </row>
    <row r="33" spans="1:8" s="33" customFormat="1" ht="39" customHeight="1" x14ac:dyDescent="0.3">
      <c r="A33" s="95" t="s">
        <v>157</v>
      </c>
      <c r="B33" s="96" t="s">
        <v>34</v>
      </c>
      <c r="C33" s="107">
        <f>'Current Tariff Schedule'!H133</f>
        <v>0.106</v>
      </c>
      <c r="D33" s="98"/>
      <c r="E33" s="95" t="s">
        <v>157</v>
      </c>
      <c r="F33" s="96" t="s">
        <v>34</v>
      </c>
      <c r="G33" s="100">
        <f>'Proposed Rates'!J15</f>
        <v>0.1081</v>
      </c>
    </row>
    <row r="34" spans="1:8" s="33" customFormat="1" ht="39" customHeight="1" x14ac:dyDescent="0.3">
      <c r="A34" s="95" t="s">
        <v>170</v>
      </c>
      <c r="B34" s="96" t="s">
        <v>34</v>
      </c>
      <c r="C34" s="96">
        <f>'Current Tariff Schedule'!H134</f>
        <v>0.1406</v>
      </c>
      <c r="D34" s="98"/>
      <c r="E34" s="95" t="s">
        <v>170</v>
      </c>
      <c r="F34" s="96" t="s">
        <v>34</v>
      </c>
      <c r="G34" s="100">
        <f>'Proposed Rates'!K15</f>
        <v>0.1434</v>
      </c>
    </row>
    <row r="35" spans="1:8" s="33" customFormat="1" ht="39" customHeight="1" x14ac:dyDescent="0.3">
      <c r="A35" s="95" t="s">
        <v>101</v>
      </c>
      <c r="B35" s="96" t="s">
        <v>34</v>
      </c>
      <c r="C35" s="107">
        <f>'Current Tariff Schedule'!H135</f>
        <v>0.19009999999999999</v>
      </c>
      <c r="D35" s="98"/>
      <c r="E35" s="95" t="s">
        <v>101</v>
      </c>
      <c r="F35" s="96" t="s">
        <v>34</v>
      </c>
      <c r="G35" s="100">
        <f>'Proposed Rates'!L15</f>
        <v>0.19389999999999999</v>
      </c>
    </row>
    <row r="36" spans="1:8" s="33" customFormat="1" x14ac:dyDescent="0.3">
      <c r="A36" s="101"/>
      <c r="B36" s="102"/>
      <c r="C36" s="102"/>
      <c r="D36" s="104"/>
      <c r="E36" s="101"/>
      <c r="F36" s="102"/>
      <c r="G36" s="105"/>
    </row>
    <row r="37" spans="1:8" x14ac:dyDescent="0.3">
      <c r="A37" s="458" t="s">
        <v>22</v>
      </c>
      <c r="B37" s="458"/>
      <c r="C37" s="458"/>
      <c r="D37" s="94"/>
      <c r="E37" s="458" t="s">
        <v>22</v>
      </c>
      <c r="F37" s="458"/>
      <c r="G37" s="458"/>
    </row>
    <row r="38" spans="1:8" ht="26.1" customHeight="1" x14ac:dyDescent="0.3">
      <c r="A38" s="95" t="s">
        <v>90</v>
      </c>
      <c r="B38" s="96" t="s">
        <v>34</v>
      </c>
      <c r="C38" s="96">
        <f>'Current Tariff Schedule'!H169</f>
        <v>0.1051</v>
      </c>
      <c r="D38" s="98"/>
      <c r="E38" s="95" t="s">
        <v>90</v>
      </c>
      <c r="F38" s="96" t="s">
        <v>34</v>
      </c>
      <c r="G38" s="100">
        <f>'Proposed Rates'!J16</f>
        <v>0.1072</v>
      </c>
    </row>
    <row r="39" spans="1:8" ht="39" customHeight="1" x14ac:dyDescent="0.3">
      <c r="A39" s="95"/>
      <c r="B39" s="96"/>
      <c r="C39" s="96"/>
      <c r="D39" s="98"/>
      <c r="E39" s="95"/>
      <c r="F39" s="96"/>
      <c r="G39" s="100"/>
      <c r="H39" t="s">
        <v>95</v>
      </c>
    </row>
    <row r="40" spans="1:8" s="33" customFormat="1" ht="15" customHeight="1" x14ac:dyDescent="0.3">
      <c r="A40" s="101"/>
      <c r="B40" s="102"/>
      <c r="C40" s="102"/>
      <c r="D40" s="104"/>
      <c r="E40" s="113"/>
      <c r="F40" s="102"/>
      <c r="G40" s="114"/>
    </row>
    <row r="41" spans="1:8" x14ac:dyDescent="0.3">
      <c r="A41" s="458" t="s">
        <v>23</v>
      </c>
      <c r="B41" s="458"/>
      <c r="C41" s="458"/>
      <c r="D41" s="94"/>
      <c r="E41" s="458" t="s">
        <v>23</v>
      </c>
      <c r="F41" s="458"/>
      <c r="G41" s="458"/>
    </row>
    <row r="42" spans="1:8" ht="26.1" customHeight="1" x14ac:dyDescent="0.3">
      <c r="A42" s="95" t="s">
        <v>99</v>
      </c>
      <c r="B42" s="96" t="s">
        <v>34</v>
      </c>
      <c r="C42" s="96">
        <f>'Current Tariff Schedule'!H201</f>
        <v>0.62250000000000005</v>
      </c>
      <c r="D42" s="98"/>
      <c r="E42" s="95" t="s">
        <v>99</v>
      </c>
      <c r="F42" s="96" t="s">
        <v>34</v>
      </c>
      <c r="G42" s="100">
        <f>'Proposed Rates'!J17</f>
        <v>0.63500000000000001</v>
      </c>
    </row>
    <row r="43" spans="1:8" s="33" customFormat="1" ht="39" customHeight="1" x14ac:dyDescent="0.3">
      <c r="A43" s="95"/>
      <c r="B43" s="96"/>
      <c r="C43" s="96"/>
      <c r="D43" s="98"/>
      <c r="E43" s="95"/>
      <c r="F43" s="96"/>
      <c r="G43" s="100"/>
    </row>
    <row r="44" spans="1:8" s="33" customFormat="1" ht="39" customHeight="1" x14ac:dyDescent="0.3">
      <c r="A44" s="95" t="s">
        <v>106</v>
      </c>
      <c r="B44" s="96" t="s">
        <v>34</v>
      </c>
      <c r="C44" s="96">
        <f>'Current Tariff Schedule'!H202</f>
        <v>0.71130000000000004</v>
      </c>
      <c r="D44" s="98"/>
      <c r="E44" s="95" t="s">
        <v>106</v>
      </c>
      <c r="F44" s="96" t="s">
        <v>34</v>
      </c>
      <c r="G44" s="100">
        <f>'Proposed Rates'!K17</f>
        <v>0.72550000000000003</v>
      </c>
    </row>
    <row r="45" spans="1:8" ht="39" customHeight="1" x14ac:dyDescent="0.3">
      <c r="A45" s="95"/>
      <c r="B45" s="96"/>
      <c r="C45" s="96"/>
      <c r="D45" s="98"/>
      <c r="E45" s="95"/>
      <c r="F45" s="96"/>
      <c r="G45" s="100"/>
    </row>
    <row r="46" spans="1:8" s="33" customFormat="1" ht="15" customHeight="1" x14ac:dyDescent="0.3">
      <c r="A46" s="101"/>
      <c r="B46" s="102"/>
      <c r="C46" s="102"/>
      <c r="D46" s="104"/>
      <c r="E46" s="113"/>
      <c r="F46" s="102"/>
      <c r="G46" s="114"/>
    </row>
    <row r="47" spans="1:8" x14ac:dyDescent="0.3">
      <c r="A47" s="458" t="s">
        <v>24</v>
      </c>
      <c r="B47" s="458"/>
      <c r="C47" s="458"/>
      <c r="D47" s="94"/>
      <c r="E47" s="458" t="s">
        <v>24</v>
      </c>
      <c r="F47" s="458"/>
      <c r="G47" s="458"/>
    </row>
    <row r="48" spans="1:8" ht="26.1" customHeight="1" x14ac:dyDescent="0.3">
      <c r="A48" s="95" t="s">
        <v>99</v>
      </c>
      <c r="B48" s="96" t="s">
        <v>34</v>
      </c>
      <c r="C48" s="107">
        <f>'Current Tariff Schedule'!H233</f>
        <v>0.93989999999999996</v>
      </c>
      <c r="D48" s="98"/>
      <c r="E48" s="95" t="s">
        <v>99</v>
      </c>
      <c r="F48" s="96" t="s">
        <v>34</v>
      </c>
      <c r="G48" s="100">
        <f>'Proposed Rates'!J18</f>
        <v>0.9587</v>
      </c>
    </row>
    <row r="49" spans="1:7" s="33" customFormat="1" ht="39" customHeight="1" x14ac:dyDescent="0.3">
      <c r="A49" s="95"/>
      <c r="B49" s="96"/>
      <c r="C49" s="107"/>
      <c r="D49" s="98"/>
      <c r="E49" s="95"/>
      <c r="F49" s="96"/>
      <c r="G49" s="100"/>
    </row>
    <row r="50" spans="1:7" ht="39" customHeight="1" x14ac:dyDescent="0.3">
      <c r="A50" s="95" t="s">
        <v>106</v>
      </c>
      <c r="B50" s="96" t="s">
        <v>34</v>
      </c>
      <c r="C50" s="107">
        <f>'Current Tariff Schedule'!H234</f>
        <v>1.0286</v>
      </c>
      <c r="D50" s="98"/>
      <c r="E50" s="95" t="s">
        <v>106</v>
      </c>
      <c r="F50" s="96" t="s">
        <v>34</v>
      </c>
      <c r="G50" s="100">
        <f>'Proposed Rates'!K18</f>
        <v>1.0491999999999999</v>
      </c>
    </row>
    <row r="51" spans="1:7" ht="39" customHeight="1" x14ac:dyDescent="0.3">
      <c r="A51" s="95"/>
      <c r="B51" s="96"/>
      <c r="C51" s="107"/>
      <c r="D51" s="98"/>
      <c r="E51" s="95"/>
      <c r="F51" s="96"/>
      <c r="G51" s="100"/>
    </row>
    <row r="52" spans="1:7" s="33" customFormat="1" ht="15" customHeight="1" x14ac:dyDescent="0.3">
      <c r="A52" s="101"/>
      <c r="B52" s="102"/>
      <c r="C52" s="115"/>
      <c r="D52" s="104"/>
      <c r="E52" s="113"/>
      <c r="F52" s="102"/>
      <c r="G52" s="114"/>
    </row>
    <row r="53" spans="1:7" ht="15" customHeight="1" x14ac:dyDescent="0.3">
      <c r="A53" s="460" t="s">
        <v>25</v>
      </c>
      <c r="B53" s="460"/>
      <c r="C53" s="460"/>
      <c r="D53" s="94"/>
      <c r="E53" s="460" t="s">
        <v>25</v>
      </c>
      <c r="F53" s="460"/>
      <c r="G53" s="460"/>
    </row>
    <row r="54" spans="1:7" ht="26.1" customHeight="1" x14ac:dyDescent="0.3">
      <c r="A54" s="95" t="s">
        <v>90</v>
      </c>
      <c r="B54" s="96" t="s">
        <v>34</v>
      </c>
      <c r="C54" s="107">
        <f>'Current Tariff Schedule'!H266</f>
        <v>0.71130000000000004</v>
      </c>
      <c r="D54" s="98"/>
      <c r="E54" s="95" t="s">
        <v>90</v>
      </c>
      <c r="F54" s="96" t="s">
        <v>34</v>
      </c>
      <c r="G54" s="100">
        <f>'Proposed Rates'!J19</f>
        <v>0.72550000000000003</v>
      </c>
    </row>
    <row r="55" spans="1:7" s="33" customFormat="1" ht="15" customHeight="1" x14ac:dyDescent="0.3">
      <c r="A55" s="101"/>
      <c r="B55" s="102"/>
      <c r="C55" s="115"/>
      <c r="D55" s="104"/>
      <c r="E55" s="116"/>
      <c r="F55" s="102"/>
      <c r="G55" s="114"/>
    </row>
    <row r="56" spans="1:7" x14ac:dyDescent="0.3">
      <c r="A56" s="458" t="s">
        <v>26</v>
      </c>
      <c r="B56" s="458"/>
      <c r="C56" s="458"/>
      <c r="D56" s="94"/>
      <c r="E56" s="458" t="s">
        <v>26</v>
      </c>
      <c r="F56" s="458"/>
      <c r="G56" s="458"/>
    </row>
    <row r="57" spans="1:7" ht="26.1" customHeight="1" x14ac:dyDescent="0.3">
      <c r="A57" s="95" t="s">
        <v>90</v>
      </c>
      <c r="B57" s="96" t="s">
        <v>34</v>
      </c>
      <c r="C57" s="107">
        <f>'Current Tariff Schedule'!H297</f>
        <v>1.0286</v>
      </c>
      <c r="D57" s="98"/>
      <c r="E57" s="95" t="s">
        <v>90</v>
      </c>
      <c r="F57" s="96" t="s">
        <v>34</v>
      </c>
      <c r="G57" s="100">
        <f>'Proposed Rates'!J20</f>
        <v>1.0491999999999999</v>
      </c>
    </row>
    <row r="58" spans="1:7" s="33" customFormat="1" ht="15" customHeight="1" x14ac:dyDescent="0.3">
      <c r="A58" s="101"/>
      <c r="B58" s="102"/>
      <c r="C58" s="115"/>
      <c r="D58" s="104"/>
      <c r="E58" s="113"/>
      <c r="F58" s="102"/>
      <c r="G58" s="114"/>
    </row>
    <row r="59" spans="1:7" s="33" customFormat="1" ht="15" customHeight="1" x14ac:dyDescent="0.3">
      <c r="A59" s="458" t="s">
        <v>154</v>
      </c>
      <c r="B59" s="458"/>
      <c r="C59" s="458"/>
      <c r="D59" s="94"/>
      <c r="E59" s="458" t="s">
        <v>154</v>
      </c>
      <c r="F59" s="458"/>
      <c r="G59" s="458"/>
    </row>
    <row r="60" spans="1:7" s="33" customFormat="1" ht="26.1" customHeight="1" x14ac:dyDescent="0.3">
      <c r="A60" s="95" t="s">
        <v>90</v>
      </c>
      <c r="B60" s="96" t="s">
        <v>34</v>
      </c>
      <c r="C60" s="107">
        <f>'Current Tariff Schedule'!H328</f>
        <v>0.32229999999999998</v>
      </c>
      <c r="D60" s="98"/>
      <c r="E60" s="95" t="s">
        <v>90</v>
      </c>
      <c r="F60" s="96" t="s">
        <v>34</v>
      </c>
      <c r="G60" s="100">
        <f>'Proposed Rates'!J21</f>
        <v>0.32869999999999999</v>
      </c>
    </row>
    <row r="61" spans="1:7" x14ac:dyDescent="0.3">
      <c r="A61" s="95"/>
      <c r="B61" s="96"/>
      <c r="C61" s="109"/>
      <c r="D61" s="98"/>
      <c r="E61" s="95"/>
      <c r="F61" s="98"/>
      <c r="G61" s="108"/>
    </row>
    <row r="62" spans="1:7" x14ac:dyDescent="0.3">
      <c r="A62" s="458" t="s">
        <v>27</v>
      </c>
      <c r="B62" s="458"/>
      <c r="C62" s="458"/>
      <c r="D62" s="94"/>
      <c r="E62" s="458" t="s">
        <v>27</v>
      </c>
      <c r="F62" s="458"/>
      <c r="G62" s="458"/>
    </row>
    <row r="63" spans="1:7" ht="26.1" customHeight="1" x14ac:dyDescent="0.3">
      <c r="A63" s="110" t="s">
        <v>31</v>
      </c>
      <c r="B63" s="96" t="s">
        <v>32</v>
      </c>
      <c r="C63" s="97">
        <f>'Current Tariff Schedule'!H359</f>
        <v>5.4</v>
      </c>
      <c r="D63" s="111"/>
      <c r="E63" s="110" t="s">
        <v>31</v>
      </c>
      <c r="F63" s="96" t="s">
        <v>32</v>
      </c>
      <c r="G63" s="137">
        <f>'Proposed Rates'!I22</f>
        <v>5.4</v>
      </c>
    </row>
    <row r="74" spans="1:1" x14ac:dyDescent="0.3">
      <c r="A74" s="112" t="s">
        <v>179</v>
      </c>
    </row>
  </sheetData>
  <mergeCells count="22">
    <mergeCell ref="A9:C9"/>
    <mergeCell ref="E9:G9"/>
    <mergeCell ref="A62:C62"/>
    <mergeCell ref="E62:G62"/>
    <mergeCell ref="A47:C47"/>
    <mergeCell ref="E47:G47"/>
    <mergeCell ref="A59:C59"/>
    <mergeCell ref="E59:G59"/>
    <mergeCell ref="E15:G15"/>
    <mergeCell ref="A15:C15"/>
    <mergeCell ref="A21:C21"/>
    <mergeCell ref="E21:G21"/>
    <mergeCell ref="A31:C31"/>
    <mergeCell ref="E31:G31"/>
    <mergeCell ref="A53:C53"/>
    <mergeCell ref="E53:G53"/>
    <mergeCell ref="A56:C56"/>
    <mergeCell ref="E56:G56"/>
    <mergeCell ref="E37:G37"/>
    <mergeCell ref="A37:C37"/>
    <mergeCell ref="A41:C41"/>
    <mergeCell ref="E41:G41"/>
  </mergeCells>
  <pageMargins left="0.7" right="0.7" top="0.75" bottom="0.75" header="0.3" footer="0.3"/>
  <pageSetup scale="83" fitToHeight="0" orientation="portrait" r:id="rId1"/>
  <headerFooter>
    <oddHeader xml:space="preserve">&amp;LHydro One Remote Communities Inc.
</oddHeader>
  </headerFooter>
  <rowBreaks count="2" manualBreakCount="2">
    <brk id="19" max="16383" man="1"/>
    <brk id="35"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3"/>
  <sheetViews>
    <sheetView topLeftCell="A370" zoomScaleNormal="100" zoomScaleSheetLayoutView="80" zoomScalePageLayoutView="75" workbookViewId="0">
      <selection activeCell="G328" sqref="G328"/>
    </sheetView>
  </sheetViews>
  <sheetFormatPr defaultRowHeight="14.4" x14ac:dyDescent="0.3"/>
  <cols>
    <col min="1" max="6" width="13.88671875" customWidth="1"/>
    <col min="7" max="7" width="27.6640625" customWidth="1"/>
    <col min="8" max="8" width="13.88671875" customWidth="1"/>
  </cols>
  <sheetData>
    <row r="1" spans="1:12" s="33" customFormat="1" x14ac:dyDescent="0.3"/>
    <row r="3" spans="1:12" ht="23.4" x14ac:dyDescent="0.3">
      <c r="A3" s="445" t="s">
        <v>176</v>
      </c>
      <c r="B3" s="446"/>
      <c r="C3" s="446"/>
      <c r="D3" s="446"/>
      <c r="E3" s="446"/>
      <c r="F3" s="446"/>
      <c r="G3" s="446"/>
      <c r="H3" s="446"/>
    </row>
    <row r="4" spans="1:12" ht="17.399999999999999" x14ac:dyDescent="0.3">
      <c r="A4" s="433" t="s">
        <v>28</v>
      </c>
      <c r="B4" s="433"/>
      <c r="C4" s="433"/>
      <c r="D4" s="433"/>
      <c r="E4" s="433"/>
      <c r="F4" s="433"/>
      <c r="G4" s="433"/>
      <c r="H4" s="433"/>
    </row>
    <row r="5" spans="1:12" x14ac:dyDescent="0.3">
      <c r="A5" s="434" t="str">
        <f>'Proposed Rates'!$A$3</f>
        <v>Effective Date, May 1, 2020</v>
      </c>
      <c r="B5" s="434"/>
      <c r="C5" s="434"/>
      <c r="D5" s="434"/>
      <c r="E5" s="434"/>
      <c r="F5" s="434"/>
      <c r="G5" s="434"/>
      <c r="H5" s="434"/>
    </row>
    <row r="6" spans="1:12" s="33" customFormat="1" x14ac:dyDescent="0.3">
      <c r="A6" s="123"/>
      <c r="B6" s="123"/>
      <c r="C6" s="123"/>
      <c r="D6" s="123"/>
      <c r="E6" s="123"/>
      <c r="F6" s="123"/>
      <c r="G6" s="123"/>
      <c r="H6" s="123"/>
    </row>
    <row r="7" spans="1:12" ht="17.399999999999999" x14ac:dyDescent="0.3">
      <c r="A7" s="447" t="s">
        <v>29</v>
      </c>
      <c r="B7" s="454"/>
      <c r="C7" s="454"/>
      <c r="D7" s="454"/>
      <c r="E7" s="454"/>
      <c r="F7" s="454"/>
      <c r="G7" s="454"/>
      <c r="H7" s="454"/>
    </row>
    <row r="9" spans="1:12" x14ac:dyDescent="0.3">
      <c r="A9" s="437" t="s">
        <v>36</v>
      </c>
      <c r="B9" s="438"/>
      <c r="C9" s="438"/>
      <c r="D9" s="438"/>
      <c r="E9" s="438"/>
      <c r="F9" s="438"/>
      <c r="G9" s="438"/>
      <c r="H9" s="439"/>
    </row>
    <row r="10" spans="1:12" x14ac:dyDescent="0.3">
      <c r="A10" s="440"/>
      <c r="B10" s="436"/>
      <c r="C10" s="436"/>
      <c r="D10" s="436"/>
      <c r="E10" s="436"/>
      <c r="F10" s="436"/>
      <c r="G10" s="436"/>
      <c r="H10" s="441"/>
    </row>
    <row r="11" spans="1:12" x14ac:dyDescent="0.3">
      <c r="A11" s="440"/>
      <c r="B11" s="436"/>
      <c r="C11" s="436"/>
      <c r="D11" s="436"/>
      <c r="E11" s="436"/>
      <c r="F11" s="436"/>
      <c r="G11" s="436"/>
      <c r="H11" s="441"/>
    </row>
    <row r="12" spans="1:12" x14ac:dyDescent="0.3">
      <c r="A12" s="440"/>
      <c r="B12" s="436"/>
      <c r="C12" s="436"/>
      <c r="D12" s="436"/>
      <c r="E12" s="436"/>
      <c r="F12" s="436"/>
      <c r="G12" s="436"/>
      <c r="H12" s="441"/>
      <c r="L12">
        <f>ROUND(F12*(H12+1),4)</f>
        <v>0</v>
      </c>
    </row>
    <row r="13" spans="1:12" x14ac:dyDescent="0.3">
      <c r="A13" s="440"/>
      <c r="B13" s="436"/>
      <c r="C13" s="436"/>
      <c r="D13" s="436"/>
      <c r="E13" s="436"/>
      <c r="F13" s="436"/>
      <c r="G13" s="436"/>
      <c r="H13" s="441"/>
    </row>
    <row r="14" spans="1:12" ht="84.75" customHeight="1" x14ac:dyDescent="0.3">
      <c r="A14" s="442"/>
      <c r="B14" s="443"/>
      <c r="C14" s="443"/>
      <c r="D14" s="443"/>
      <c r="E14" s="443"/>
      <c r="F14" s="443"/>
      <c r="G14" s="443"/>
      <c r="H14" s="444"/>
    </row>
    <row r="15" spans="1:12" x14ac:dyDescent="0.3">
      <c r="A15" s="28" t="s">
        <v>30</v>
      </c>
      <c r="B15" s="27"/>
      <c r="C15" s="27"/>
      <c r="D15" s="27"/>
      <c r="E15" s="27"/>
      <c r="F15" s="27"/>
      <c r="G15" s="27"/>
      <c r="H15" s="27"/>
    </row>
    <row r="16" spans="1:12" x14ac:dyDescent="0.3">
      <c r="A16" s="27"/>
      <c r="B16" s="27"/>
      <c r="C16" s="27"/>
      <c r="D16" s="27"/>
      <c r="E16" s="27"/>
      <c r="F16" s="27"/>
      <c r="G16" s="27"/>
      <c r="H16" s="27"/>
    </row>
    <row r="17" spans="1:8" x14ac:dyDescent="0.3">
      <c r="A17" s="437" t="s">
        <v>81</v>
      </c>
      <c r="B17" s="438"/>
      <c r="C17" s="438"/>
      <c r="D17" s="438"/>
      <c r="E17" s="438"/>
      <c r="F17" s="438"/>
      <c r="G17" s="438"/>
      <c r="H17" s="439"/>
    </row>
    <row r="18" spans="1:8" x14ac:dyDescent="0.3">
      <c r="A18" s="440"/>
      <c r="B18" s="436"/>
      <c r="C18" s="436"/>
      <c r="D18" s="436"/>
      <c r="E18" s="436"/>
      <c r="F18" s="436"/>
      <c r="G18" s="436"/>
      <c r="H18" s="441"/>
    </row>
    <row r="19" spans="1:8" ht="33" customHeight="1" x14ac:dyDescent="0.3">
      <c r="A19" s="442"/>
      <c r="B19" s="443"/>
      <c r="C19" s="443"/>
      <c r="D19" s="443"/>
      <c r="E19" s="443"/>
      <c r="F19" s="443"/>
      <c r="G19" s="443"/>
      <c r="H19" s="444"/>
    </row>
    <row r="20" spans="1:8" x14ac:dyDescent="0.3">
      <c r="A20" s="437" t="s">
        <v>82</v>
      </c>
      <c r="B20" s="438"/>
      <c r="C20" s="438"/>
      <c r="D20" s="438"/>
      <c r="E20" s="438"/>
      <c r="F20" s="438"/>
      <c r="G20" s="438"/>
      <c r="H20" s="439"/>
    </row>
    <row r="21" spans="1:8" x14ac:dyDescent="0.3">
      <c r="A21" s="440"/>
      <c r="B21" s="436"/>
      <c r="C21" s="436"/>
      <c r="D21" s="436"/>
      <c r="E21" s="436"/>
      <c r="F21" s="436"/>
      <c r="G21" s="436"/>
      <c r="H21" s="441"/>
    </row>
    <row r="22" spans="1:8" x14ac:dyDescent="0.3">
      <c r="A22" s="440"/>
      <c r="B22" s="436"/>
      <c r="C22" s="436"/>
      <c r="D22" s="436"/>
      <c r="E22" s="436"/>
      <c r="F22" s="436"/>
      <c r="G22" s="436"/>
      <c r="H22" s="441"/>
    </row>
    <row r="23" spans="1:8" ht="34.5" customHeight="1" x14ac:dyDescent="0.3">
      <c r="A23" s="442"/>
      <c r="B23" s="443"/>
      <c r="C23" s="443"/>
      <c r="D23" s="443"/>
      <c r="E23" s="443"/>
      <c r="F23" s="443"/>
      <c r="G23" s="443"/>
      <c r="H23" s="444"/>
    </row>
    <row r="24" spans="1:8" x14ac:dyDescent="0.3">
      <c r="A24" s="437" t="s">
        <v>83</v>
      </c>
      <c r="B24" s="438"/>
      <c r="C24" s="438"/>
      <c r="D24" s="438"/>
      <c r="E24" s="438"/>
      <c r="F24" s="438"/>
      <c r="G24" s="438"/>
      <c r="H24" s="439"/>
    </row>
    <row r="25" spans="1:8" x14ac:dyDescent="0.3">
      <c r="A25" s="440"/>
      <c r="B25" s="436"/>
      <c r="C25" s="436"/>
      <c r="D25" s="436"/>
      <c r="E25" s="436"/>
      <c r="F25" s="436"/>
      <c r="G25" s="436"/>
      <c r="H25" s="441"/>
    </row>
    <row r="26" spans="1:8" ht="36" customHeight="1" x14ac:dyDescent="0.3">
      <c r="A26" s="442"/>
      <c r="B26" s="443"/>
      <c r="C26" s="443"/>
      <c r="D26" s="443"/>
      <c r="E26" s="443"/>
      <c r="F26" s="443"/>
      <c r="G26" s="443"/>
      <c r="H26" s="444"/>
    </row>
    <row r="27" spans="1:8" x14ac:dyDescent="0.3">
      <c r="A27" s="437"/>
      <c r="B27" s="438"/>
      <c r="C27" s="438"/>
      <c r="D27" s="438"/>
      <c r="E27" s="438"/>
      <c r="F27" s="438"/>
      <c r="G27" s="438"/>
      <c r="H27" s="439"/>
    </row>
    <row r="28" spans="1:8" x14ac:dyDescent="0.3">
      <c r="A28" s="440"/>
      <c r="B28" s="436"/>
      <c r="C28" s="436"/>
      <c r="D28" s="436"/>
      <c r="E28" s="436"/>
      <c r="F28" s="436"/>
      <c r="G28" s="436"/>
      <c r="H28" s="441"/>
    </row>
    <row r="29" spans="1:8" x14ac:dyDescent="0.3">
      <c r="A29" s="440"/>
      <c r="B29" s="436"/>
      <c r="C29" s="436"/>
      <c r="D29" s="436"/>
      <c r="E29" s="436"/>
      <c r="F29" s="436"/>
      <c r="G29" s="436"/>
      <c r="H29" s="441"/>
    </row>
    <row r="30" spans="1:8" x14ac:dyDescent="0.3">
      <c r="A30" s="442"/>
      <c r="B30" s="443"/>
      <c r="C30" s="443"/>
      <c r="D30" s="443"/>
      <c r="E30" s="443"/>
      <c r="F30" s="443"/>
      <c r="G30" s="443"/>
      <c r="H30" s="444"/>
    </row>
    <row r="31" spans="1:8" x14ac:dyDescent="0.3">
      <c r="A31" s="28" t="s">
        <v>110</v>
      </c>
      <c r="B31" s="27"/>
      <c r="C31" s="27"/>
      <c r="D31" s="27"/>
      <c r="E31" s="27"/>
      <c r="F31" s="27"/>
      <c r="G31" s="27"/>
      <c r="H31" s="27"/>
    </row>
    <row r="32" spans="1:8" ht="15" thickBot="1" x14ac:dyDescent="0.35">
      <c r="A32" s="435" t="s">
        <v>31</v>
      </c>
      <c r="B32" s="436"/>
      <c r="C32" s="436"/>
      <c r="D32" s="436"/>
      <c r="E32" s="436"/>
      <c r="F32" s="436"/>
      <c r="G32" s="35" t="s">
        <v>32</v>
      </c>
      <c r="H32" s="55">
        <f>'Summary Sheet'!G10</f>
        <v>20.5</v>
      </c>
    </row>
    <row r="33" spans="1:8" ht="15.6" thickTop="1" thickBot="1" x14ac:dyDescent="0.35">
      <c r="A33" s="449" t="s">
        <v>33</v>
      </c>
      <c r="B33" s="450"/>
      <c r="C33" s="450"/>
      <c r="D33" s="450"/>
      <c r="E33" s="450"/>
      <c r="F33" s="450"/>
      <c r="G33" s="36" t="s">
        <v>34</v>
      </c>
      <c r="H33" s="56">
        <f>'Summary Sheet'!G11</f>
        <v>9.64E-2</v>
      </c>
    </row>
    <row r="34" spans="1:8" ht="15.6" thickTop="1" thickBot="1" x14ac:dyDescent="0.35">
      <c r="A34" s="449" t="s">
        <v>100</v>
      </c>
      <c r="B34" s="450"/>
      <c r="C34" s="450"/>
      <c r="D34" s="450"/>
      <c r="E34" s="450"/>
      <c r="F34" s="450"/>
      <c r="G34" s="36" t="s">
        <v>34</v>
      </c>
      <c r="H34" s="56">
        <f>'Summary Sheet'!G12</f>
        <v>0.12870000000000001</v>
      </c>
    </row>
    <row r="35" spans="1:8" ht="15" thickTop="1" x14ac:dyDescent="0.3">
      <c r="A35" s="449" t="s">
        <v>101</v>
      </c>
      <c r="B35" s="450"/>
      <c r="C35" s="450"/>
      <c r="D35" s="450"/>
      <c r="E35" s="450"/>
      <c r="F35" s="450"/>
      <c r="G35" s="36" t="s">
        <v>34</v>
      </c>
      <c r="H35" s="56">
        <f>'Summary Sheet'!G13</f>
        <v>0.19389999999999999</v>
      </c>
    </row>
    <row r="36" spans="1:8" ht="23.4" x14ac:dyDescent="0.3">
      <c r="A36" s="445" t="s">
        <v>14</v>
      </c>
      <c r="B36" s="446"/>
      <c r="C36" s="446"/>
      <c r="D36" s="446"/>
      <c r="E36" s="446"/>
      <c r="F36" s="446"/>
      <c r="G36" s="446"/>
      <c r="H36" s="446"/>
    </row>
    <row r="37" spans="1:8" s="33" customFormat="1" ht="17.399999999999999" x14ac:dyDescent="0.3">
      <c r="A37" s="433" t="s">
        <v>28</v>
      </c>
      <c r="B37" s="433"/>
      <c r="C37" s="433"/>
      <c r="D37" s="433"/>
      <c r="E37" s="433"/>
      <c r="F37" s="433"/>
      <c r="G37" s="433"/>
      <c r="H37" s="433"/>
    </row>
    <row r="38" spans="1:8" s="33" customFormat="1" ht="14.4" customHeight="1" x14ac:dyDescent="0.3">
      <c r="A38" s="434" t="str">
        <f>$A$5</f>
        <v>Effective Date, May 1, 2020</v>
      </c>
      <c r="B38" s="434"/>
      <c r="C38" s="434"/>
      <c r="D38" s="434"/>
      <c r="E38" s="434"/>
      <c r="F38" s="434"/>
      <c r="G38" s="434"/>
      <c r="H38" s="434"/>
    </row>
    <row r="39" spans="1:8" s="33" customFormat="1" x14ac:dyDescent="0.3">
      <c r="A39" s="21"/>
      <c r="B39" s="21"/>
      <c r="C39" s="21"/>
      <c r="D39" s="21"/>
      <c r="E39" s="21"/>
      <c r="F39" s="21"/>
      <c r="G39" s="21"/>
      <c r="H39" s="21"/>
    </row>
    <row r="40" spans="1:8" ht="18" customHeight="1" x14ac:dyDescent="0.3">
      <c r="A40" s="447" t="s">
        <v>35</v>
      </c>
      <c r="B40" s="447"/>
      <c r="C40" s="447"/>
      <c r="D40" s="447"/>
      <c r="E40" s="447"/>
      <c r="F40" s="447"/>
      <c r="G40" s="447"/>
      <c r="H40" s="447"/>
    </row>
    <row r="41" spans="1:8" x14ac:dyDescent="0.3">
      <c r="A41" s="27"/>
      <c r="B41" s="27"/>
      <c r="C41" s="27"/>
      <c r="D41" s="27"/>
      <c r="E41" s="27"/>
      <c r="F41" s="27"/>
      <c r="G41" s="27"/>
      <c r="H41" s="29"/>
    </row>
    <row r="42" spans="1:8" x14ac:dyDescent="0.3">
      <c r="A42" s="437" t="s">
        <v>85</v>
      </c>
      <c r="B42" s="438"/>
      <c r="C42" s="438"/>
      <c r="D42" s="438"/>
      <c r="E42" s="438"/>
      <c r="F42" s="438"/>
      <c r="G42" s="438"/>
      <c r="H42" s="439"/>
    </row>
    <row r="43" spans="1:8" x14ac:dyDescent="0.3">
      <c r="A43" s="440"/>
      <c r="B43" s="436"/>
      <c r="C43" s="436"/>
      <c r="D43" s="436"/>
      <c r="E43" s="436"/>
      <c r="F43" s="436"/>
      <c r="G43" s="436"/>
      <c r="H43" s="441"/>
    </row>
    <row r="44" spans="1:8" x14ac:dyDescent="0.3">
      <c r="A44" s="440"/>
      <c r="B44" s="436"/>
      <c r="C44" s="436"/>
      <c r="D44" s="436"/>
      <c r="E44" s="436"/>
      <c r="F44" s="436"/>
      <c r="G44" s="436"/>
      <c r="H44" s="441"/>
    </row>
    <row r="45" spans="1:8" x14ac:dyDescent="0.3">
      <c r="A45" s="440"/>
      <c r="B45" s="436"/>
      <c r="C45" s="436"/>
      <c r="D45" s="436"/>
      <c r="E45" s="436"/>
      <c r="F45" s="436"/>
      <c r="G45" s="436"/>
      <c r="H45" s="441"/>
    </row>
    <row r="46" spans="1:8" x14ac:dyDescent="0.3">
      <c r="A46" s="440"/>
      <c r="B46" s="436"/>
      <c r="C46" s="436"/>
      <c r="D46" s="436"/>
      <c r="E46" s="436"/>
      <c r="F46" s="436"/>
      <c r="G46" s="436"/>
      <c r="H46" s="441"/>
    </row>
    <row r="47" spans="1:8" x14ac:dyDescent="0.3">
      <c r="A47" s="442"/>
      <c r="B47" s="443"/>
      <c r="C47" s="443"/>
      <c r="D47" s="443"/>
      <c r="E47" s="443"/>
      <c r="F47" s="443"/>
      <c r="G47" s="443"/>
      <c r="H47" s="444"/>
    </row>
    <row r="48" spans="1:8" x14ac:dyDescent="0.3">
      <c r="A48" s="28" t="s">
        <v>30</v>
      </c>
      <c r="B48" s="27"/>
      <c r="C48" s="27"/>
      <c r="D48" s="27"/>
      <c r="E48" s="27"/>
      <c r="F48" s="27"/>
      <c r="G48" s="27"/>
      <c r="H48" s="29"/>
    </row>
    <row r="49" spans="1:8" x14ac:dyDescent="0.3">
      <c r="A49" s="27"/>
      <c r="B49" s="27"/>
      <c r="C49" s="27"/>
      <c r="D49" s="27"/>
      <c r="E49" s="27"/>
      <c r="F49" s="27"/>
      <c r="G49" s="27"/>
      <c r="H49" s="29"/>
    </row>
    <row r="50" spans="1:8" x14ac:dyDescent="0.3">
      <c r="A50" s="437" t="s">
        <v>81</v>
      </c>
      <c r="B50" s="438"/>
      <c r="C50" s="438"/>
      <c r="D50" s="438"/>
      <c r="E50" s="438"/>
      <c r="F50" s="438"/>
      <c r="G50" s="438"/>
      <c r="H50" s="439"/>
    </row>
    <row r="51" spans="1:8" x14ac:dyDescent="0.3">
      <c r="A51" s="440"/>
      <c r="B51" s="436"/>
      <c r="C51" s="436"/>
      <c r="D51" s="436"/>
      <c r="E51" s="436"/>
      <c r="F51" s="436"/>
      <c r="G51" s="436"/>
      <c r="H51" s="441"/>
    </row>
    <row r="52" spans="1:8" ht="37.5" customHeight="1" x14ac:dyDescent="0.3">
      <c r="A52" s="442"/>
      <c r="B52" s="443"/>
      <c r="C52" s="443"/>
      <c r="D52" s="443"/>
      <c r="E52" s="443"/>
      <c r="F52" s="443"/>
      <c r="G52" s="443"/>
      <c r="H52" s="444"/>
    </row>
    <row r="53" spans="1:8" x14ac:dyDescent="0.3">
      <c r="A53" s="437" t="s">
        <v>82</v>
      </c>
      <c r="B53" s="438"/>
      <c r="C53" s="438"/>
      <c r="D53" s="438"/>
      <c r="E53" s="438"/>
      <c r="F53" s="438"/>
      <c r="G53" s="438"/>
      <c r="H53" s="439"/>
    </row>
    <row r="54" spans="1:8" x14ac:dyDescent="0.3">
      <c r="A54" s="440"/>
      <c r="B54" s="436"/>
      <c r="C54" s="436"/>
      <c r="D54" s="436"/>
      <c r="E54" s="436"/>
      <c r="F54" s="436"/>
      <c r="G54" s="436"/>
      <c r="H54" s="441"/>
    </row>
    <row r="55" spans="1:8" x14ac:dyDescent="0.3">
      <c r="A55" s="440"/>
      <c r="B55" s="436"/>
      <c r="C55" s="436"/>
      <c r="D55" s="436"/>
      <c r="E55" s="436"/>
      <c r="F55" s="436"/>
      <c r="G55" s="436"/>
      <c r="H55" s="441"/>
    </row>
    <row r="56" spans="1:8" ht="34.5" customHeight="1" x14ac:dyDescent="0.3">
      <c r="A56" s="442"/>
      <c r="B56" s="443"/>
      <c r="C56" s="443"/>
      <c r="D56" s="443"/>
      <c r="E56" s="443"/>
      <c r="F56" s="443"/>
      <c r="G56" s="443"/>
      <c r="H56" s="444"/>
    </row>
    <row r="57" spans="1:8" x14ac:dyDescent="0.3">
      <c r="A57" s="437" t="s">
        <v>86</v>
      </c>
      <c r="B57" s="438"/>
      <c r="C57" s="438"/>
      <c r="D57" s="438"/>
      <c r="E57" s="438"/>
      <c r="F57" s="438"/>
      <c r="G57" s="438"/>
      <c r="H57" s="439"/>
    </row>
    <row r="58" spans="1:8" x14ac:dyDescent="0.3">
      <c r="A58" s="440"/>
      <c r="B58" s="436"/>
      <c r="C58" s="436"/>
      <c r="D58" s="436"/>
      <c r="E58" s="436"/>
      <c r="F58" s="436"/>
      <c r="G58" s="436"/>
      <c r="H58" s="441"/>
    </row>
    <row r="59" spans="1:8" ht="28.5" customHeight="1" x14ac:dyDescent="0.3">
      <c r="A59" s="442"/>
      <c r="B59" s="443"/>
      <c r="C59" s="443"/>
      <c r="D59" s="443"/>
      <c r="E59" s="443"/>
      <c r="F59" s="443"/>
      <c r="G59" s="443"/>
      <c r="H59" s="444"/>
    </row>
    <row r="60" spans="1:8" x14ac:dyDescent="0.3">
      <c r="A60" s="437"/>
      <c r="B60" s="438"/>
      <c r="C60" s="438"/>
      <c r="D60" s="438"/>
      <c r="E60" s="438"/>
      <c r="F60" s="438"/>
      <c r="G60" s="438"/>
      <c r="H60" s="439"/>
    </row>
    <row r="61" spans="1:8" x14ac:dyDescent="0.3">
      <c r="A61" s="440"/>
      <c r="B61" s="436"/>
      <c r="C61" s="436"/>
      <c r="D61" s="436"/>
      <c r="E61" s="436"/>
      <c r="F61" s="436"/>
      <c r="G61" s="436"/>
      <c r="H61" s="441"/>
    </row>
    <row r="62" spans="1:8" x14ac:dyDescent="0.3">
      <c r="A62" s="440"/>
      <c r="B62" s="436"/>
      <c r="C62" s="436"/>
      <c r="D62" s="436"/>
      <c r="E62" s="436"/>
      <c r="F62" s="436"/>
      <c r="G62" s="436"/>
      <c r="H62" s="441"/>
    </row>
    <row r="63" spans="1:8" x14ac:dyDescent="0.3">
      <c r="A63" s="442"/>
      <c r="B63" s="443"/>
      <c r="C63" s="443"/>
      <c r="D63" s="443"/>
      <c r="E63" s="443"/>
      <c r="F63" s="443"/>
      <c r="G63" s="443"/>
      <c r="H63" s="444"/>
    </row>
    <row r="64" spans="1:8" x14ac:dyDescent="0.3">
      <c r="A64" s="28" t="s">
        <v>111</v>
      </c>
      <c r="B64" s="27"/>
      <c r="C64" s="27"/>
      <c r="D64" s="27"/>
      <c r="E64" s="27"/>
      <c r="F64" s="27"/>
      <c r="G64" s="27"/>
      <c r="H64" s="29"/>
    </row>
    <row r="65" spans="1:8" ht="15" thickBot="1" x14ac:dyDescent="0.35">
      <c r="A65" s="435" t="s">
        <v>31</v>
      </c>
      <c r="B65" s="436"/>
      <c r="C65" s="436"/>
      <c r="D65" s="436"/>
      <c r="E65" s="436"/>
      <c r="F65" s="436"/>
      <c r="G65" s="35" t="s">
        <v>32</v>
      </c>
      <c r="H65" s="39">
        <f>'Summary Sheet'!G16</f>
        <v>34.64</v>
      </c>
    </row>
    <row r="66" spans="1:8" ht="15.6" thickTop="1" thickBot="1" x14ac:dyDescent="0.35">
      <c r="A66" s="449" t="s">
        <v>33</v>
      </c>
      <c r="B66" s="450"/>
      <c r="C66" s="450"/>
      <c r="D66" s="450"/>
      <c r="E66" s="450"/>
      <c r="F66" s="450"/>
      <c r="G66" s="36" t="s">
        <v>34</v>
      </c>
      <c r="H66" s="19">
        <f>'Summary Sheet'!G17</f>
        <v>9.64E-2</v>
      </c>
    </row>
    <row r="67" spans="1:8" ht="15.6" thickTop="1" thickBot="1" x14ac:dyDescent="0.35">
      <c r="A67" s="449" t="s">
        <v>100</v>
      </c>
      <c r="B67" s="450"/>
      <c r="C67" s="450"/>
      <c r="D67" s="450"/>
      <c r="E67" s="450"/>
      <c r="F67" s="450"/>
      <c r="G67" s="36" t="s">
        <v>34</v>
      </c>
      <c r="H67" s="19">
        <f>'Summary Sheet'!G18</f>
        <v>0.12870000000000001</v>
      </c>
    </row>
    <row r="68" spans="1:8" ht="15" thickTop="1" x14ac:dyDescent="0.3">
      <c r="A68" s="449" t="s">
        <v>101</v>
      </c>
      <c r="B68" s="450"/>
      <c r="C68" s="450"/>
      <c r="D68" s="450"/>
      <c r="E68" s="450"/>
      <c r="F68" s="450"/>
      <c r="G68" s="36" t="s">
        <v>34</v>
      </c>
      <c r="H68" s="19">
        <f>'Summary Sheet'!G19</f>
        <v>0.19389999999999999</v>
      </c>
    </row>
    <row r="70" spans="1:8" s="33" customFormat="1" ht="23.4" x14ac:dyDescent="0.3">
      <c r="A70" s="445" t="s">
        <v>14</v>
      </c>
      <c r="B70" s="446"/>
      <c r="C70" s="446"/>
      <c r="D70" s="446"/>
      <c r="E70" s="446"/>
      <c r="F70" s="446"/>
      <c r="G70" s="446"/>
      <c r="H70" s="446"/>
    </row>
    <row r="71" spans="1:8" s="33" customFormat="1" ht="17.399999999999999" x14ac:dyDescent="0.3">
      <c r="A71" s="433" t="s">
        <v>28</v>
      </c>
      <c r="B71" s="433"/>
      <c r="C71" s="433"/>
      <c r="D71" s="433"/>
      <c r="E71" s="433"/>
      <c r="F71" s="433"/>
      <c r="G71" s="433"/>
      <c r="H71" s="433"/>
    </row>
    <row r="72" spans="1:8" s="33" customFormat="1" ht="15" customHeight="1" x14ac:dyDescent="0.3">
      <c r="A72" s="434" t="str">
        <f>$A$5</f>
        <v>Effective Date, May 1, 2020</v>
      </c>
      <c r="B72" s="434"/>
      <c r="C72" s="434"/>
      <c r="D72" s="434"/>
      <c r="E72" s="434"/>
      <c r="F72" s="434"/>
      <c r="G72" s="434"/>
      <c r="H72" s="434"/>
    </row>
    <row r="73" spans="1:8" s="33" customFormat="1" x14ac:dyDescent="0.3">
      <c r="A73" s="123"/>
      <c r="B73" s="123"/>
      <c r="C73" s="123"/>
      <c r="D73" s="123"/>
      <c r="E73" s="123"/>
      <c r="F73" s="123"/>
      <c r="G73" s="123"/>
      <c r="H73" s="123"/>
    </row>
    <row r="74" spans="1:8" ht="17.399999999999999" x14ac:dyDescent="0.3">
      <c r="A74" s="447" t="s">
        <v>37</v>
      </c>
      <c r="B74" s="448"/>
      <c r="C74" s="448"/>
      <c r="D74" s="448"/>
      <c r="E74" s="448"/>
      <c r="F74" s="448"/>
      <c r="G74" s="448"/>
      <c r="H74" s="448"/>
    </row>
    <row r="75" spans="1:8" x14ac:dyDescent="0.3">
      <c r="A75" s="27"/>
      <c r="B75" s="27"/>
      <c r="C75" s="27"/>
      <c r="D75" s="27"/>
      <c r="E75" s="27"/>
      <c r="F75" s="27"/>
      <c r="G75" s="27"/>
      <c r="H75" s="29"/>
    </row>
    <row r="76" spans="1:8" x14ac:dyDescent="0.3">
      <c r="A76" s="437" t="s">
        <v>87</v>
      </c>
      <c r="B76" s="438"/>
      <c r="C76" s="438"/>
      <c r="D76" s="438"/>
      <c r="E76" s="438"/>
      <c r="F76" s="438"/>
      <c r="G76" s="438"/>
      <c r="H76" s="439"/>
    </row>
    <row r="77" spans="1:8" x14ac:dyDescent="0.3">
      <c r="A77" s="440"/>
      <c r="B77" s="436"/>
      <c r="C77" s="436"/>
      <c r="D77" s="436"/>
      <c r="E77" s="436"/>
      <c r="F77" s="436"/>
      <c r="G77" s="436"/>
      <c r="H77" s="441"/>
    </row>
    <row r="78" spans="1:8" x14ac:dyDescent="0.3">
      <c r="A78" s="440"/>
      <c r="B78" s="436"/>
      <c r="C78" s="436"/>
      <c r="D78" s="436"/>
      <c r="E78" s="436"/>
      <c r="F78" s="436"/>
      <c r="G78" s="436"/>
      <c r="H78" s="441"/>
    </row>
    <row r="79" spans="1:8" x14ac:dyDescent="0.3">
      <c r="A79" s="440"/>
      <c r="B79" s="436"/>
      <c r="C79" s="436"/>
      <c r="D79" s="436"/>
      <c r="E79" s="436"/>
      <c r="F79" s="436"/>
      <c r="G79" s="436"/>
      <c r="H79" s="441"/>
    </row>
    <row r="80" spans="1:8" x14ac:dyDescent="0.3">
      <c r="A80" s="440"/>
      <c r="B80" s="436"/>
      <c r="C80" s="436"/>
      <c r="D80" s="436"/>
      <c r="E80" s="436"/>
      <c r="F80" s="436"/>
      <c r="G80" s="436"/>
      <c r="H80" s="441"/>
    </row>
    <row r="81" spans="1:8" ht="28.5" customHeight="1" x14ac:dyDescent="0.3">
      <c r="A81" s="442"/>
      <c r="B81" s="443"/>
      <c r="C81" s="443"/>
      <c r="D81" s="443"/>
      <c r="E81" s="443"/>
      <c r="F81" s="443"/>
      <c r="G81" s="443"/>
      <c r="H81" s="444"/>
    </row>
    <row r="82" spans="1:8" x14ac:dyDescent="0.3">
      <c r="A82" s="28" t="s">
        <v>30</v>
      </c>
      <c r="B82" s="27"/>
      <c r="C82" s="27"/>
      <c r="D82" s="27"/>
      <c r="E82" s="27"/>
      <c r="F82" s="27"/>
      <c r="G82" s="27"/>
      <c r="H82" s="29"/>
    </row>
    <row r="83" spans="1:8" x14ac:dyDescent="0.3">
      <c r="A83" s="27"/>
      <c r="B83" s="27"/>
      <c r="C83" s="27"/>
      <c r="D83" s="27"/>
      <c r="E83" s="27"/>
      <c r="F83" s="27"/>
      <c r="G83" s="27"/>
      <c r="H83" s="29"/>
    </row>
    <row r="84" spans="1:8" x14ac:dyDescent="0.3">
      <c r="A84" s="437" t="s">
        <v>81</v>
      </c>
      <c r="B84" s="438"/>
      <c r="C84" s="438"/>
      <c r="D84" s="438"/>
      <c r="E84" s="438"/>
      <c r="F84" s="438"/>
      <c r="G84" s="438"/>
      <c r="H84" s="439"/>
    </row>
    <row r="85" spans="1:8" x14ac:dyDescent="0.3">
      <c r="A85" s="440"/>
      <c r="B85" s="436"/>
      <c r="C85" s="436"/>
      <c r="D85" s="436"/>
      <c r="E85" s="436"/>
      <c r="F85" s="436"/>
      <c r="G85" s="436"/>
      <c r="H85" s="441"/>
    </row>
    <row r="86" spans="1:8" ht="32.25" customHeight="1" x14ac:dyDescent="0.3">
      <c r="A86" s="442"/>
      <c r="B86" s="443"/>
      <c r="C86" s="443"/>
      <c r="D86" s="443"/>
      <c r="E86" s="443"/>
      <c r="F86" s="443"/>
      <c r="G86" s="443"/>
      <c r="H86" s="444"/>
    </row>
    <row r="87" spans="1:8" x14ac:dyDescent="0.3">
      <c r="A87" s="437" t="s">
        <v>82</v>
      </c>
      <c r="B87" s="438"/>
      <c r="C87" s="438"/>
      <c r="D87" s="438"/>
      <c r="E87" s="438"/>
      <c r="F87" s="438"/>
      <c r="G87" s="438"/>
      <c r="H87" s="439"/>
    </row>
    <row r="88" spans="1:8" x14ac:dyDescent="0.3">
      <c r="A88" s="440"/>
      <c r="B88" s="436"/>
      <c r="C88" s="436"/>
      <c r="D88" s="436"/>
      <c r="E88" s="436"/>
      <c r="F88" s="436"/>
      <c r="G88" s="436"/>
      <c r="H88" s="441"/>
    </row>
    <row r="89" spans="1:8" x14ac:dyDescent="0.3">
      <c r="A89" s="440"/>
      <c r="B89" s="436"/>
      <c r="C89" s="436"/>
      <c r="D89" s="436"/>
      <c r="E89" s="436"/>
      <c r="F89" s="436"/>
      <c r="G89" s="436"/>
      <c r="H89" s="441"/>
    </row>
    <row r="90" spans="1:8" ht="30.75" customHeight="1" x14ac:dyDescent="0.3">
      <c r="A90" s="442"/>
      <c r="B90" s="443"/>
      <c r="C90" s="443"/>
      <c r="D90" s="443"/>
      <c r="E90" s="443"/>
      <c r="F90" s="443"/>
      <c r="G90" s="443"/>
      <c r="H90" s="444"/>
    </row>
    <row r="91" spans="1:8" x14ac:dyDescent="0.3">
      <c r="A91" s="437" t="s">
        <v>83</v>
      </c>
      <c r="B91" s="438"/>
      <c r="C91" s="438"/>
      <c r="D91" s="438"/>
      <c r="E91" s="438"/>
      <c r="F91" s="438"/>
      <c r="G91" s="438"/>
      <c r="H91" s="439"/>
    </row>
    <row r="92" spans="1:8" x14ac:dyDescent="0.3">
      <c r="A92" s="440"/>
      <c r="B92" s="436"/>
      <c r="C92" s="436"/>
      <c r="D92" s="436"/>
      <c r="E92" s="436"/>
      <c r="F92" s="436"/>
      <c r="G92" s="436"/>
      <c r="H92" s="441"/>
    </row>
    <row r="93" spans="1:8" ht="29.25" customHeight="1" x14ac:dyDescent="0.3">
      <c r="A93" s="442"/>
      <c r="B93" s="443"/>
      <c r="C93" s="443"/>
      <c r="D93" s="443"/>
      <c r="E93" s="443"/>
      <c r="F93" s="443"/>
      <c r="G93" s="443"/>
      <c r="H93" s="444"/>
    </row>
    <row r="94" spans="1:8" x14ac:dyDescent="0.3">
      <c r="A94" s="437"/>
      <c r="B94" s="438"/>
      <c r="C94" s="438"/>
      <c r="D94" s="438"/>
      <c r="E94" s="438"/>
      <c r="F94" s="438"/>
      <c r="G94" s="438"/>
      <c r="H94" s="439"/>
    </row>
    <row r="95" spans="1:8" x14ac:dyDescent="0.3">
      <c r="A95" s="440"/>
      <c r="B95" s="436"/>
      <c r="C95" s="436"/>
      <c r="D95" s="436"/>
      <c r="E95" s="436"/>
      <c r="F95" s="436"/>
      <c r="G95" s="436"/>
      <c r="H95" s="441"/>
    </row>
    <row r="96" spans="1:8" x14ac:dyDescent="0.3">
      <c r="A96" s="440"/>
      <c r="B96" s="436"/>
      <c r="C96" s="436"/>
      <c r="D96" s="436"/>
      <c r="E96" s="436"/>
      <c r="F96" s="436"/>
      <c r="G96" s="436"/>
      <c r="H96" s="441"/>
    </row>
    <row r="97" spans="1:8" x14ac:dyDescent="0.3">
      <c r="A97" s="442"/>
      <c r="B97" s="443"/>
      <c r="C97" s="443"/>
      <c r="D97" s="443"/>
      <c r="E97" s="443"/>
      <c r="F97" s="443"/>
      <c r="G97" s="443"/>
      <c r="H97" s="444"/>
    </row>
    <row r="98" spans="1:8" x14ac:dyDescent="0.3">
      <c r="A98" s="28" t="s">
        <v>111</v>
      </c>
      <c r="B98" s="27"/>
      <c r="C98" s="27"/>
      <c r="D98" s="27"/>
      <c r="E98" s="27"/>
      <c r="F98" s="27"/>
      <c r="G98" s="27"/>
      <c r="H98" s="29"/>
    </row>
    <row r="99" spans="1:8" ht="15" thickBot="1" x14ac:dyDescent="0.35">
      <c r="A99" s="435" t="s">
        <v>31</v>
      </c>
      <c r="B99" s="436"/>
      <c r="C99" s="436"/>
      <c r="D99" s="436"/>
      <c r="E99" s="436"/>
      <c r="F99" s="436"/>
      <c r="G99" s="35" t="s">
        <v>32</v>
      </c>
      <c r="H99" s="55">
        <f>'Summary Sheet'!G22</f>
        <v>34.840000000000003</v>
      </c>
    </row>
    <row r="100" spans="1:8" ht="15.6" thickTop="1" thickBot="1" x14ac:dyDescent="0.35">
      <c r="A100" s="449" t="s">
        <v>102</v>
      </c>
      <c r="B100" s="450"/>
      <c r="C100" s="450"/>
      <c r="D100" s="450"/>
      <c r="E100" s="450"/>
      <c r="F100" s="450"/>
      <c r="G100" s="36" t="s">
        <v>34</v>
      </c>
      <c r="H100" s="56">
        <f>'Summary Sheet'!G24</f>
        <v>0.1081</v>
      </c>
    </row>
    <row r="101" spans="1:8" ht="15.6" thickTop="1" thickBot="1" x14ac:dyDescent="0.35">
      <c r="A101" s="449" t="s">
        <v>103</v>
      </c>
      <c r="B101" s="450"/>
      <c r="C101" s="450"/>
      <c r="D101" s="450"/>
      <c r="E101" s="450"/>
      <c r="F101" s="450"/>
      <c r="G101" s="36" t="s">
        <v>34</v>
      </c>
      <c r="H101" s="56">
        <f>'Summary Sheet'!G26</f>
        <v>0.1434</v>
      </c>
    </row>
    <row r="102" spans="1:8" ht="15" thickTop="1" x14ac:dyDescent="0.3">
      <c r="A102" s="449" t="s">
        <v>101</v>
      </c>
      <c r="B102" s="450"/>
      <c r="C102" s="450"/>
      <c r="D102" s="450"/>
      <c r="E102" s="450"/>
      <c r="F102" s="450"/>
      <c r="G102" s="36" t="s">
        <v>34</v>
      </c>
      <c r="H102" s="56">
        <f>'Summary Sheet'!G28</f>
        <v>0.19389999999999999</v>
      </c>
    </row>
    <row r="103" spans="1:8" ht="23.4" x14ac:dyDescent="0.3">
      <c r="A103" s="445" t="s">
        <v>14</v>
      </c>
      <c r="B103" s="446"/>
      <c r="C103" s="446"/>
      <c r="D103" s="446"/>
      <c r="E103" s="446"/>
      <c r="F103" s="446"/>
      <c r="G103" s="446"/>
      <c r="H103" s="446"/>
    </row>
    <row r="104" spans="1:8" s="33" customFormat="1" ht="17.399999999999999" x14ac:dyDescent="0.3">
      <c r="A104" s="433" t="s">
        <v>28</v>
      </c>
      <c r="B104" s="433"/>
      <c r="C104" s="433"/>
      <c r="D104" s="433"/>
      <c r="E104" s="433"/>
      <c r="F104" s="433"/>
      <c r="G104" s="433"/>
      <c r="H104" s="433"/>
    </row>
    <row r="105" spans="1:8" s="33" customFormat="1" ht="15" customHeight="1" x14ac:dyDescent="0.3">
      <c r="A105" s="434" t="str">
        <f>$A$5</f>
        <v>Effective Date, May 1, 2020</v>
      </c>
      <c r="B105" s="434"/>
      <c r="C105" s="434"/>
      <c r="D105" s="434"/>
      <c r="E105" s="434"/>
      <c r="F105" s="434"/>
      <c r="G105" s="434"/>
      <c r="H105" s="434"/>
    </row>
    <row r="106" spans="1:8" s="33" customFormat="1" x14ac:dyDescent="0.3">
      <c r="A106" s="20"/>
      <c r="B106" s="20"/>
      <c r="C106" s="20"/>
      <c r="D106" s="20"/>
      <c r="E106" s="20"/>
      <c r="F106" s="20"/>
      <c r="G106" s="20"/>
      <c r="H106" s="20"/>
    </row>
    <row r="107" spans="1:8" ht="17.399999999999999" x14ac:dyDescent="0.3">
      <c r="A107" s="447" t="s">
        <v>38</v>
      </c>
      <c r="B107" s="448"/>
      <c r="C107" s="448"/>
      <c r="D107" s="448"/>
      <c r="E107" s="448"/>
      <c r="F107" s="448"/>
      <c r="G107" s="448"/>
      <c r="H107" s="448"/>
    </row>
    <row r="108" spans="1:8" x14ac:dyDescent="0.3">
      <c r="A108" s="27"/>
      <c r="B108" s="27"/>
      <c r="C108" s="27"/>
      <c r="D108" s="27"/>
      <c r="E108" s="27"/>
      <c r="F108" s="27"/>
      <c r="G108" s="27"/>
      <c r="H108" s="29"/>
    </row>
    <row r="109" spans="1:8" x14ac:dyDescent="0.3">
      <c r="A109" s="437" t="s">
        <v>88</v>
      </c>
      <c r="B109" s="438"/>
      <c r="C109" s="438"/>
      <c r="D109" s="438"/>
      <c r="E109" s="438"/>
      <c r="F109" s="438"/>
      <c r="G109" s="438"/>
      <c r="H109" s="439"/>
    </row>
    <row r="110" spans="1:8" x14ac:dyDescent="0.3">
      <c r="A110" s="440"/>
      <c r="B110" s="436"/>
      <c r="C110" s="436"/>
      <c r="D110" s="436"/>
      <c r="E110" s="436"/>
      <c r="F110" s="436"/>
      <c r="G110" s="436"/>
      <c r="H110" s="441"/>
    </row>
    <row r="111" spans="1:8" x14ac:dyDescent="0.3">
      <c r="A111" s="440"/>
      <c r="B111" s="436"/>
      <c r="C111" s="436"/>
      <c r="D111" s="436"/>
      <c r="E111" s="436"/>
      <c r="F111" s="436"/>
      <c r="G111" s="436"/>
      <c r="H111" s="441"/>
    </row>
    <row r="112" spans="1:8" x14ac:dyDescent="0.3">
      <c r="A112" s="440"/>
      <c r="B112" s="436"/>
      <c r="C112" s="436"/>
      <c r="D112" s="436"/>
      <c r="E112" s="436"/>
      <c r="F112" s="436"/>
      <c r="G112" s="436"/>
      <c r="H112" s="441"/>
    </row>
    <row r="113" spans="1:8" ht="24" customHeight="1" x14ac:dyDescent="0.3">
      <c r="A113" s="440"/>
      <c r="B113" s="436"/>
      <c r="C113" s="436"/>
      <c r="D113" s="436"/>
      <c r="E113" s="436"/>
      <c r="F113" s="436"/>
      <c r="G113" s="436"/>
      <c r="H113" s="441"/>
    </row>
    <row r="114" spans="1:8" ht="1.5" customHeight="1" x14ac:dyDescent="0.3">
      <c r="A114" s="442"/>
      <c r="B114" s="443"/>
      <c r="C114" s="443"/>
      <c r="D114" s="443"/>
      <c r="E114" s="443"/>
      <c r="F114" s="443"/>
      <c r="G114" s="443"/>
      <c r="H114" s="444"/>
    </row>
    <row r="115" spans="1:8" x14ac:dyDescent="0.3">
      <c r="A115" s="28" t="s">
        <v>30</v>
      </c>
      <c r="B115" s="27"/>
      <c r="C115" s="27"/>
      <c r="D115" s="27"/>
      <c r="E115" s="27"/>
      <c r="F115" s="27"/>
      <c r="G115" s="27"/>
      <c r="H115" s="29"/>
    </row>
    <row r="116" spans="1:8" x14ac:dyDescent="0.3">
      <c r="A116" s="27"/>
      <c r="B116" s="27"/>
      <c r="C116" s="27"/>
      <c r="D116" s="27"/>
      <c r="E116" s="27"/>
      <c r="F116" s="27"/>
      <c r="G116" s="27"/>
      <c r="H116" s="29"/>
    </row>
    <row r="117" spans="1:8" x14ac:dyDescent="0.3">
      <c r="A117" s="437" t="s">
        <v>81</v>
      </c>
      <c r="B117" s="438"/>
      <c r="C117" s="438"/>
      <c r="D117" s="438"/>
      <c r="E117" s="438"/>
      <c r="F117" s="438"/>
      <c r="G117" s="438"/>
      <c r="H117" s="439"/>
    </row>
    <row r="118" spans="1:8" x14ac:dyDescent="0.3">
      <c r="A118" s="440"/>
      <c r="B118" s="436"/>
      <c r="C118" s="436"/>
      <c r="D118" s="436"/>
      <c r="E118" s="436"/>
      <c r="F118" s="436"/>
      <c r="G118" s="436"/>
      <c r="H118" s="441"/>
    </row>
    <row r="119" spans="1:8" ht="36" customHeight="1" x14ac:dyDescent="0.3">
      <c r="A119" s="442"/>
      <c r="B119" s="443"/>
      <c r="C119" s="443"/>
      <c r="D119" s="443"/>
      <c r="E119" s="443"/>
      <c r="F119" s="443"/>
      <c r="G119" s="443"/>
      <c r="H119" s="444"/>
    </row>
    <row r="120" spans="1:8" x14ac:dyDescent="0.3">
      <c r="A120" s="437" t="s">
        <v>82</v>
      </c>
      <c r="B120" s="438"/>
      <c r="C120" s="438"/>
      <c r="D120" s="438"/>
      <c r="E120" s="438"/>
      <c r="F120" s="438"/>
      <c r="G120" s="438"/>
      <c r="H120" s="439"/>
    </row>
    <row r="121" spans="1:8" x14ac:dyDescent="0.3">
      <c r="A121" s="440"/>
      <c r="B121" s="436"/>
      <c r="C121" s="436"/>
      <c r="D121" s="436"/>
      <c r="E121" s="436"/>
      <c r="F121" s="436"/>
      <c r="G121" s="436"/>
      <c r="H121" s="441"/>
    </row>
    <row r="122" spans="1:8" x14ac:dyDescent="0.3">
      <c r="A122" s="440"/>
      <c r="B122" s="436"/>
      <c r="C122" s="436"/>
      <c r="D122" s="436"/>
      <c r="E122" s="436"/>
      <c r="F122" s="436"/>
      <c r="G122" s="436"/>
      <c r="H122" s="441"/>
    </row>
    <row r="123" spans="1:8" ht="30" customHeight="1" x14ac:dyDescent="0.3">
      <c r="A123" s="442"/>
      <c r="B123" s="443"/>
      <c r="C123" s="443"/>
      <c r="D123" s="443"/>
      <c r="E123" s="443"/>
      <c r="F123" s="443"/>
      <c r="G123" s="443"/>
      <c r="H123" s="444"/>
    </row>
    <row r="124" spans="1:8" x14ac:dyDescent="0.3">
      <c r="A124" s="437" t="s">
        <v>83</v>
      </c>
      <c r="B124" s="438"/>
      <c r="C124" s="438"/>
      <c r="D124" s="438"/>
      <c r="E124" s="438"/>
      <c r="F124" s="438"/>
      <c r="G124" s="438"/>
      <c r="H124" s="439"/>
    </row>
    <row r="125" spans="1:8" x14ac:dyDescent="0.3">
      <c r="A125" s="440"/>
      <c r="B125" s="436"/>
      <c r="C125" s="436"/>
      <c r="D125" s="436"/>
      <c r="E125" s="436"/>
      <c r="F125" s="436"/>
      <c r="G125" s="436"/>
      <c r="H125" s="441"/>
    </row>
    <row r="126" spans="1:8" ht="28.5" customHeight="1" x14ac:dyDescent="0.3">
      <c r="A126" s="442"/>
      <c r="B126" s="443"/>
      <c r="C126" s="443"/>
      <c r="D126" s="443"/>
      <c r="E126" s="443"/>
      <c r="F126" s="443"/>
      <c r="G126" s="443"/>
      <c r="H126" s="444"/>
    </row>
    <row r="127" spans="1:8" x14ac:dyDescent="0.3">
      <c r="A127" s="437"/>
      <c r="B127" s="438"/>
      <c r="C127" s="438"/>
      <c r="D127" s="438"/>
      <c r="E127" s="438"/>
      <c r="F127" s="438"/>
      <c r="G127" s="438"/>
      <c r="H127" s="439"/>
    </row>
    <row r="128" spans="1:8" x14ac:dyDescent="0.3">
      <c r="A128" s="440"/>
      <c r="B128" s="436"/>
      <c r="C128" s="436"/>
      <c r="D128" s="436"/>
      <c r="E128" s="436"/>
      <c r="F128" s="436"/>
      <c r="G128" s="436"/>
      <c r="H128" s="441"/>
    </row>
    <row r="129" spans="1:8" x14ac:dyDescent="0.3">
      <c r="A129" s="440"/>
      <c r="B129" s="436"/>
      <c r="C129" s="436"/>
      <c r="D129" s="436"/>
      <c r="E129" s="436"/>
      <c r="F129" s="436"/>
      <c r="G129" s="436"/>
      <c r="H129" s="441"/>
    </row>
    <row r="130" spans="1:8" x14ac:dyDescent="0.3">
      <c r="A130" s="442"/>
      <c r="B130" s="443"/>
      <c r="C130" s="443"/>
      <c r="D130" s="443"/>
      <c r="E130" s="443"/>
      <c r="F130" s="443"/>
      <c r="G130" s="443"/>
      <c r="H130" s="444"/>
    </row>
    <row r="131" spans="1:8" x14ac:dyDescent="0.3">
      <c r="A131" s="28" t="s">
        <v>112</v>
      </c>
      <c r="B131" s="27"/>
      <c r="C131" s="27"/>
      <c r="D131" s="27"/>
      <c r="E131" s="27"/>
      <c r="F131" s="27"/>
      <c r="G131" s="27"/>
      <c r="H131" s="29"/>
    </row>
    <row r="132" spans="1:8" ht="15" thickBot="1" x14ac:dyDescent="0.35">
      <c r="A132" s="435" t="s">
        <v>31</v>
      </c>
      <c r="B132" s="436"/>
      <c r="C132" s="436"/>
      <c r="D132" s="436"/>
      <c r="E132" s="436"/>
      <c r="F132" s="436"/>
      <c r="G132" s="35" t="s">
        <v>32</v>
      </c>
      <c r="H132" s="55">
        <f>'Summary Sheet'!G32</f>
        <v>43.63</v>
      </c>
    </row>
    <row r="133" spans="1:8" ht="15.6" thickTop="1" thickBot="1" x14ac:dyDescent="0.35">
      <c r="A133" s="449" t="s">
        <v>104</v>
      </c>
      <c r="B133" s="450"/>
      <c r="C133" s="450"/>
      <c r="D133" s="450"/>
      <c r="E133" s="450"/>
      <c r="F133" s="450"/>
      <c r="G133" s="36" t="s">
        <v>34</v>
      </c>
      <c r="H133" s="56">
        <f>'Summary Sheet'!G33</f>
        <v>0.1081</v>
      </c>
    </row>
    <row r="134" spans="1:8" ht="15.6" thickTop="1" thickBot="1" x14ac:dyDescent="0.35">
      <c r="A134" s="449" t="s">
        <v>105</v>
      </c>
      <c r="B134" s="450"/>
      <c r="C134" s="450"/>
      <c r="D134" s="450"/>
      <c r="E134" s="450"/>
      <c r="F134" s="450"/>
      <c r="G134" s="36" t="s">
        <v>34</v>
      </c>
      <c r="H134" s="56">
        <f>'Summary Sheet'!G34</f>
        <v>0.1434</v>
      </c>
    </row>
    <row r="135" spans="1:8" ht="15" thickTop="1" x14ac:dyDescent="0.3">
      <c r="A135" s="449" t="s">
        <v>101</v>
      </c>
      <c r="B135" s="450"/>
      <c r="C135" s="450"/>
      <c r="D135" s="450"/>
      <c r="E135" s="450"/>
      <c r="F135" s="450"/>
      <c r="G135" s="36" t="s">
        <v>34</v>
      </c>
      <c r="H135" s="56">
        <f>'Summary Sheet'!G35</f>
        <v>0.19389999999999999</v>
      </c>
    </row>
    <row r="137" spans="1:8" s="33" customFormat="1" ht="23.4" x14ac:dyDescent="0.3">
      <c r="A137" s="445" t="s">
        <v>14</v>
      </c>
      <c r="B137" s="446"/>
      <c r="C137" s="446"/>
      <c r="D137" s="446"/>
      <c r="E137" s="446"/>
      <c r="F137" s="446"/>
      <c r="G137" s="446"/>
      <c r="H137" s="446"/>
    </row>
    <row r="138" spans="1:8" s="33" customFormat="1" ht="17.399999999999999" x14ac:dyDescent="0.3">
      <c r="A138" s="433" t="s">
        <v>28</v>
      </c>
      <c r="B138" s="433"/>
      <c r="C138" s="433"/>
      <c r="D138" s="433"/>
      <c r="E138" s="433"/>
      <c r="F138" s="433"/>
      <c r="G138" s="433"/>
      <c r="H138" s="433"/>
    </row>
    <row r="139" spans="1:8" s="33" customFormat="1" ht="15" customHeight="1" x14ac:dyDescent="0.3">
      <c r="A139" s="434" t="str">
        <f>$A$5</f>
        <v>Effective Date, May 1, 2020</v>
      </c>
      <c r="B139" s="434"/>
      <c r="C139" s="434"/>
      <c r="D139" s="434"/>
      <c r="E139" s="434"/>
      <c r="F139" s="434"/>
      <c r="G139" s="434"/>
      <c r="H139" s="434"/>
    </row>
    <row r="140" spans="1:8" s="33" customFormat="1" x14ac:dyDescent="0.3">
      <c r="A140" s="123"/>
      <c r="B140" s="123"/>
      <c r="C140" s="123"/>
      <c r="D140" s="123"/>
      <c r="E140" s="123"/>
      <c r="F140" s="123"/>
      <c r="G140" s="123"/>
      <c r="H140" s="123"/>
    </row>
    <row r="141" spans="1:8" ht="17.399999999999999" x14ac:dyDescent="0.3">
      <c r="A141" s="447" t="s">
        <v>39</v>
      </c>
      <c r="B141" s="448"/>
      <c r="C141" s="448"/>
      <c r="D141" s="448"/>
      <c r="E141" s="448"/>
      <c r="F141" s="448"/>
      <c r="G141" s="448"/>
      <c r="H141" s="448"/>
    </row>
    <row r="142" spans="1:8" x14ac:dyDescent="0.3">
      <c r="A142" s="27"/>
      <c r="B142" s="27"/>
      <c r="C142" s="27"/>
      <c r="D142" s="27"/>
      <c r="E142" s="27"/>
      <c r="F142" s="27"/>
      <c r="G142" s="27"/>
      <c r="H142" s="29"/>
    </row>
    <row r="143" spans="1:8" x14ac:dyDescent="0.3">
      <c r="A143" s="437" t="s">
        <v>89</v>
      </c>
      <c r="B143" s="438"/>
      <c r="C143" s="438"/>
      <c r="D143" s="438"/>
      <c r="E143" s="438"/>
      <c r="F143" s="438"/>
      <c r="G143" s="438"/>
      <c r="H143" s="439"/>
    </row>
    <row r="144" spans="1:8" x14ac:dyDescent="0.3">
      <c r="A144" s="440"/>
      <c r="B144" s="436"/>
      <c r="C144" s="436"/>
      <c r="D144" s="436"/>
      <c r="E144" s="436"/>
      <c r="F144" s="436"/>
      <c r="G144" s="436"/>
      <c r="H144" s="441"/>
    </row>
    <row r="145" spans="1:8" x14ac:dyDescent="0.3">
      <c r="A145" s="440"/>
      <c r="B145" s="436"/>
      <c r="C145" s="436"/>
      <c r="D145" s="436"/>
      <c r="E145" s="436"/>
      <c r="F145" s="436"/>
      <c r="G145" s="436"/>
      <c r="H145" s="441"/>
    </row>
    <row r="146" spans="1:8" x14ac:dyDescent="0.3">
      <c r="A146" s="440"/>
      <c r="B146" s="436"/>
      <c r="C146" s="436"/>
      <c r="D146" s="436"/>
      <c r="E146" s="436"/>
      <c r="F146" s="436"/>
      <c r="G146" s="436"/>
      <c r="H146" s="441"/>
    </row>
    <row r="147" spans="1:8" x14ac:dyDescent="0.3">
      <c r="A147" s="440"/>
      <c r="B147" s="436"/>
      <c r="C147" s="436"/>
      <c r="D147" s="436"/>
      <c r="E147" s="436"/>
      <c r="F147" s="436"/>
      <c r="G147" s="436"/>
      <c r="H147" s="441"/>
    </row>
    <row r="148" spans="1:8" ht="45.75" customHeight="1" x14ac:dyDescent="0.3">
      <c r="A148" s="442"/>
      <c r="B148" s="443"/>
      <c r="C148" s="443"/>
      <c r="D148" s="443"/>
      <c r="E148" s="443"/>
      <c r="F148" s="443"/>
      <c r="G148" s="443"/>
      <c r="H148" s="444"/>
    </row>
    <row r="149" spans="1:8" x14ac:dyDescent="0.3">
      <c r="A149" s="28" t="s">
        <v>30</v>
      </c>
      <c r="B149" s="27"/>
      <c r="C149" s="27"/>
      <c r="D149" s="27"/>
      <c r="E149" s="27"/>
      <c r="F149" s="27"/>
      <c r="G149" s="27"/>
      <c r="H149" s="29"/>
    </row>
    <row r="150" spans="1:8" x14ac:dyDescent="0.3">
      <c r="A150" s="27"/>
      <c r="B150" s="27"/>
      <c r="C150" s="27"/>
      <c r="D150" s="27"/>
      <c r="E150" s="27"/>
      <c r="F150" s="27"/>
      <c r="G150" s="27"/>
      <c r="H150" s="29"/>
    </row>
    <row r="151" spans="1:8" x14ac:dyDescent="0.3">
      <c r="A151" s="437" t="s">
        <v>81</v>
      </c>
      <c r="B151" s="438"/>
      <c r="C151" s="438"/>
      <c r="D151" s="438"/>
      <c r="E151" s="438"/>
      <c r="F151" s="438"/>
      <c r="G151" s="438"/>
      <c r="H151" s="439"/>
    </row>
    <row r="152" spans="1:8" x14ac:dyDescent="0.3">
      <c r="A152" s="440"/>
      <c r="B152" s="436"/>
      <c r="C152" s="436"/>
      <c r="D152" s="436"/>
      <c r="E152" s="436"/>
      <c r="F152" s="436"/>
      <c r="G152" s="436"/>
      <c r="H152" s="441"/>
    </row>
    <row r="153" spans="1:8" ht="30.75" customHeight="1" x14ac:dyDescent="0.3">
      <c r="A153" s="442"/>
      <c r="B153" s="443"/>
      <c r="C153" s="443"/>
      <c r="D153" s="443"/>
      <c r="E153" s="443"/>
      <c r="F153" s="443"/>
      <c r="G153" s="443"/>
      <c r="H153" s="444"/>
    </row>
    <row r="154" spans="1:8" x14ac:dyDescent="0.3">
      <c r="A154" s="437" t="s">
        <v>82</v>
      </c>
      <c r="B154" s="438"/>
      <c r="C154" s="438"/>
      <c r="D154" s="438"/>
      <c r="E154" s="438"/>
      <c r="F154" s="438"/>
      <c r="G154" s="438"/>
      <c r="H154" s="439"/>
    </row>
    <row r="155" spans="1:8" x14ac:dyDescent="0.3">
      <c r="A155" s="440"/>
      <c r="B155" s="436"/>
      <c r="C155" s="436"/>
      <c r="D155" s="436"/>
      <c r="E155" s="436"/>
      <c r="F155" s="436"/>
      <c r="G155" s="436"/>
      <c r="H155" s="441"/>
    </row>
    <row r="156" spans="1:8" x14ac:dyDescent="0.3">
      <c r="A156" s="440"/>
      <c r="B156" s="436"/>
      <c r="C156" s="436"/>
      <c r="D156" s="436"/>
      <c r="E156" s="436"/>
      <c r="F156" s="436"/>
      <c r="G156" s="436"/>
      <c r="H156" s="441"/>
    </row>
    <row r="157" spans="1:8" ht="30.75" customHeight="1" x14ac:dyDescent="0.3">
      <c r="A157" s="442"/>
      <c r="B157" s="443"/>
      <c r="C157" s="443"/>
      <c r="D157" s="443"/>
      <c r="E157" s="443"/>
      <c r="F157" s="443"/>
      <c r="G157" s="443"/>
      <c r="H157" s="444"/>
    </row>
    <row r="158" spans="1:8" x14ac:dyDescent="0.3">
      <c r="A158" s="437" t="s">
        <v>83</v>
      </c>
      <c r="B158" s="438"/>
      <c r="C158" s="438"/>
      <c r="D158" s="438"/>
      <c r="E158" s="438"/>
      <c r="F158" s="438"/>
      <c r="G158" s="438"/>
      <c r="H158" s="439"/>
    </row>
    <row r="159" spans="1:8" x14ac:dyDescent="0.3">
      <c r="A159" s="440"/>
      <c r="B159" s="436"/>
      <c r="C159" s="436"/>
      <c r="D159" s="436"/>
      <c r="E159" s="436"/>
      <c r="F159" s="436"/>
      <c r="G159" s="436"/>
      <c r="H159" s="441"/>
    </row>
    <row r="160" spans="1:8" ht="31.5" customHeight="1" x14ac:dyDescent="0.3">
      <c r="A160" s="442"/>
      <c r="B160" s="443"/>
      <c r="C160" s="443"/>
      <c r="D160" s="443"/>
      <c r="E160" s="443"/>
      <c r="F160" s="443"/>
      <c r="G160" s="443"/>
      <c r="H160" s="444"/>
    </row>
    <row r="161" spans="1:9" x14ac:dyDescent="0.3">
      <c r="A161" s="437"/>
      <c r="B161" s="438"/>
      <c r="C161" s="438"/>
      <c r="D161" s="438"/>
      <c r="E161" s="438"/>
      <c r="F161" s="438"/>
      <c r="G161" s="438"/>
      <c r="H161" s="439"/>
    </row>
    <row r="162" spans="1:9" x14ac:dyDescent="0.3">
      <c r="A162" s="440"/>
      <c r="B162" s="436"/>
      <c r="C162" s="436"/>
      <c r="D162" s="436"/>
      <c r="E162" s="436"/>
      <c r="F162" s="436"/>
      <c r="G162" s="436"/>
      <c r="H162" s="441"/>
    </row>
    <row r="163" spans="1:9" x14ac:dyDescent="0.3">
      <c r="A163" s="440"/>
      <c r="B163" s="436"/>
      <c r="C163" s="436"/>
      <c r="D163" s="436"/>
      <c r="E163" s="436"/>
      <c r="F163" s="436"/>
      <c r="G163" s="436"/>
      <c r="H163" s="441"/>
    </row>
    <row r="164" spans="1:9" x14ac:dyDescent="0.3">
      <c r="A164" s="442"/>
      <c r="B164" s="443"/>
      <c r="C164" s="443"/>
      <c r="D164" s="443"/>
      <c r="E164" s="443"/>
      <c r="F164" s="443"/>
      <c r="G164" s="443"/>
      <c r="H164" s="444"/>
    </row>
    <row r="165" spans="1:9" x14ac:dyDescent="0.3">
      <c r="A165" s="451" t="s">
        <v>115</v>
      </c>
      <c r="B165" s="451"/>
      <c r="C165" s="451"/>
      <c r="D165" s="451"/>
      <c r="E165" s="451"/>
      <c r="F165" s="451"/>
      <c r="G165" s="451"/>
      <c r="H165" s="451"/>
      <c r="I165" s="451"/>
    </row>
    <row r="166" spans="1:9" ht="15" thickBot="1" x14ac:dyDescent="0.35">
      <c r="A166" s="33"/>
      <c r="B166" s="33"/>
      <c r="C166" s="33"/>
      <c r="D166" s="33"/>
      <c r="E166" s="33"/>
      <c r="F166" s="33"/>
      <c r="G166" s="33"/>
      <c r="H166" s="33"/>
    </row>
    <row r="167" spans="1:9" ht="15.6" thickTop="1" thickBot="1" x14ac:dyDescent="0.35">
      <c r="A167" s="452"/>
      <c r="B167" s="453"/>
      <c r="C167" s="453"/>
      <c r="D167" s="453"/>
      <c r="E167" s="453"/>
      <c r="F167" s="453"/>
      <c r="G167" s="133"/>
      <c r="H167" s="134"/>
    </row>
    <row r="168" spans="1:9" ht="15.6" thickTop="1" thickBot="1" x14ac:dyDescent="0.35">
      <c r="A168" s="435" t="s">
        <v>90</v>
      </c>
      <c r="B168" s="436"/>
      <c r="C168" s="436"/>
      <c r="D168" s="436"/>
      <c r="E168" s="436"/>
      <c r="F168" s="436"/>
      <c r="G168" s="35" t="s">
        <v>34</v>
      </c>
      <c r="H168" s="57">
        <f>'Summary Sheet'!G38</f>
        <v>0.1072</v>
      </c>
    </row>
    <row r="169" spans="1:9" ht="15" thickTop="1" x14ac:dyDescent="0.3">
      <c r="A169" s="449"/>
      <c r="B169" s="450"/>
      <c r="C169" s="450"/>
      <c r="D169" s="450"/>
      <c r="E169" s="450"/>
      <c r="F169" s="450"/>
      <c r="G169" s="36"/>
      <c r="H169" s="57"/>
    </row>
    <row r="171" spans="1:9" s="33" customFormat="1" ht="23.4" x14ac:dyDescent="0.3">
      <c r="A171" s="445" t="s">
        <v>14</v>
      </c>
      <c r="B171" s="446"/>
      <c r="C171" s="446"/>
      <c r="D171" s="446"/>
      <c r="E171" s="446"/>
      <c r="F171" s="446"/>
      <c r="G171" s="446"/>
      <c r="H171" s="446"/>
    </row>
    <row r="172" spans="1:9" s="33" customFormat="1" ht="17.399999999999999" x14ac:dyDescent="0.3">
      <c r="A172" s="433" t="s">
        <v>28</v>
      </c>
      <c r="B172" s="433"/>
      <c r="C172" s="433"/>
      <c r="D172" s="433"/>
      <c r="E172" s="433"/>
      <c r="F172" s="433"/>
      <c r="G172" s="433"/>
      <c r="H172" s="433"/>
    </row>
    <row r="173" spans="1:9" s="33" customFormat="1" ht="15" customHeight="1" x14ac:dyDescent="0.3">
      <c r="A173" s="434" t="str">
        <f>$A$5</f>
        <v>Effective Date, May 1, 2020</v>
      </c>
      <c r="B173" s="434"/>
      <c r="C173" s="434"/>
      <c r="D173" s="434"/>
      <c r="E173" s="434"/>
      <c r="F173" s="434"/>
      <c r="G173" s="434"/>
      <c r="H173" s="434"/>
    </row>
    <row r="174" spans="1:9" s="33" customFormat="1" x14ac:dyDescent="0.3">
      <c r="A174" s="123"/>
      <c r="B174" s="123"/>
      <c r="C174" s="123"/>
      <c r="D174" s="123"/>
      <c r="E174" s="123"/>
      <c r="F174" s="123"/>
      <c r="G174" s="123"/>
      <c r="H174" s="123"/>
    </row>
    <row r="175" spans="1:9" ht="17.399999999999999" x14ac:dyDescent="0.3">
      <c r="A175" s="447" t="s">
        <v>40</v>
      </c>
      <c r="B175" s="448"/>
      <c r="C175" s="448"/>
      <c r="D175" s="448"/>
      <c r="E175" s="448"/>
      <c r="F175" s="448"/>
      <c r="G175" s="448"/>
      <c r="H175" s="448"/>
    </row>
    <row r="176" spans="1:9" x14ac:dyDescent="0.3">
      <c r="A176" s="27"/>
      <c r="B176" s="27"/>
      <c r="C176" s="27"/>
      <c r="D176" s="27"/>
      <c r="E176" s="27"/>
      <c r="F176" s="27"/>
      <c r="G176" s="27"/>
      <c r="H176" s="29"/>
    </row>
    <row r="177" spans="1:8" x14ac:dyDescent="0.3">
      <c r="A177" s="437" t="s">
        <v>91</v>
      </c>
      <c r="B177" s="438"/>
      <c r="C177" s="438"/>
      <c r="D177" s="438"/>
      <c r="E177" s="438"/>
      <c r="F177" s="438"/>
      <c r="G177" s="438"/>
      <c r="H177" s="439"/>
    </row>
    <row r="178" spans="1:8" x14ac:dyDescent="0.3">
      <c r="A178" s="440"/>
      <c r="B178" s="436"/>
      <c r="C178" s="436"/>
      <c r="D178" s="436"/>
      <c r="E178" s="436"/>
      <c r="F178" s="436"/>
      <c r="G178" s="436"/>
      <c r="H178" s="441"/>
    </row>
    <row r="179" spans="1:8" x14ac:dyDescent="0.3">
      <c r="A179" s="440"/>
      <c r="B179" s="436"/>
      <c r="C179" s="436"/>
      <c r="D179" s="436"/>
      <c r="E179" s="436"/>
      <c r="F179" s="436"/>
      <c r="G179" s="436"/>
      <c r="H179" s="441"/>
    </row>
    <row r="180" spans="1:8" x14ac:dyDescent="0.3">
      <c r="A180" s="440"/>
      <c r="B180" s="436"/>
      <c r="C180" s="436"/>
      <c r="D180" s="436"/>
      <c r="E180" s="436"/>
      <c r="F180" s="436"/>
      <c r="G180" s="436"/>
      <c r="H180" s="441"/>
    </row>
    <row r="181" spans="1:8" x14ac:dyDescent="0.3">
      <c r="A181" s="440"/>
      <c r="B181" s="436"/>
      <c r="C181" s="436"/>
      <c r="D181" s="436"/>
      <c r="E181" s="436"/>
      <c r="F181" s="436"/>
      <c r="G181" s="436"/>
      <c r="H181" s="441"/>
    </row>
    <row r="182" spans="1:8" ht="195.75" customHeight="1" x14ac:dyDescent="0.3">
      <c r="A182" s="442"/>
      <c r="B182" s="443"/>
      <c r="C182" s="443"/>
      <c r="D182" s="443"/>
      <c r="E182" s="443"/>
      <c r="F182" s="443"/>
      <c r="G182" s="443"/>
      <c r="H182" s="444"/>
    </row>
    <row r="183" spans="1:8" x14ac:dyDescent="0.3">
      <c r="A183" s="28" t="s">
        <v>30</v>
      </c>
      <c r="B183" s="27"/>
      <c r="C183" s="27"/>
      <c r="D183" s="27"/>
      <c r="E183" s="27"/>
      <c r="F183" s="27"/>
      <c r="G183" s="27"/>
      <c r="H183" s="29"/>
    </row>
    <row r="184" spans="1:8" x14ac:dyDescent="0.3">
      <c r="A184" s="27"/>
      <c r="B184" s="27"/>
      <c r="C184" s="27"/>
      <c r="D184" s="27"/>
      <c r="E184" s="27"/>
      <c r="F184" s="27"/>
      <c r="G184" s="27"/>
      <c r="H184" s="29"/>
    </row>
    <row r="185" spans="1:8" x14ac:dyDescent="0.3">
      <c r="A185" s="437" t="s">
        <v>81</v>
      </c>
      <c r="B185" s="438"/>
      <c r="C185" s="438"/>
      <c r="D185" s="438"/>
      <c r="E185" s="438"/>
      <c r="F185" s="438"/>
      <c r="G185" s="438"/>
      <c r="H185" s="439"/>
    </row>
    <row r="186" spans="1:8" x14ac:dyDescent="0.3">
      <c r="A186" s="440"/>
      <c r="B186" s="436"/>
      <c r="C186" s="436"/>
      <c r="D186" s="436"/>
      <c r="E186" s="436"/>
      <c r="F186" s="436"/>
      <c r="G186" s="436"/>
      <c r="H186" s="441"/>
    </row>
    <row r="187" spans="1:8" x14ac:dyDescent="0.3">
      <c r="A187" s="442"/>
      <c r="B187" s="443"/>
      <c r="C187" s="443"/>
      <c r="D187" s="443"/>
      <c r="E187" s="443"/>
      <c r="F187" s="443"/>
      <c r="G187" s="443"/>
      <c r="H187" s="444"/>
    </row>
    <row r="188" spans="1:8" x14ac:dyDescent="0.3">
      <c r="A188" s="437" t="s">
        <v>82</v>
      </c>
      <c r="B188" s="438"/>
      <c r="C188" s="438"/>
      <c r="D188" s="438"/>
      <c r="E188" s="438"/>
      <c r="F188" s="438"/>
      <c r="G188" s="438"/>
      <c r="H188" s="439"/>
    </row>
    <row r="189" spans="1:8" x14ac:dyDescent="0.3">
      <c r="A189" s="440"/>
      <c r="B189" s="436"/>
      <c r="C189" s="436"/>
      <c r="D189" s="436"/>
      <c r="E189" s="436"/>
      <c r="F189" s="436"/>
      <c r="G189" s="436"/>
      <c r="H189" s="441"/>
    </row>
    <row r="190" spans="1:8" x14ac:dyDescent="0.3">
      <c r="A190" s="440"/>
      <c r="B190" s="436"/>
      <c r="C190" s="436"/>
      <c r="D190" s="436"/>
      <c r="E190" s="436"/>
      <c r="F190" s="436"/>
      <c r="G190" s="436"/>
      <c r="H190" s="441"/>
    </row>
    <row r="191" spans="1:8" x14ac:dyDescent="0.3">
      <c r="A191" s="442"/>
      <c r="B191" s="443"/>
      <c r="C191" s="443"/>
      <c r="D191" s="443"/>
      <c r="E191" s="443"/>
      <c r="F191" s="443"/>
      <c r="G191" s="443"/>
      <c r="H191" s="444"/>
    </row>
    <row r="192" spans="1:8" x14ac:dyDescent="0.3">
      <c r="A192" s="437" t="s">
        <v>83</v>
      </c>
      <c r="B192" s="438"/>
      <c r="C192" s="438"/>
      <c r="D192" s="438"/>
      <c r="E192" s="438"/>
      <c r="F192" s="438"/>
      <c r="G192" s="438"/>
      <c r="H192" s="439"/>
    </row>
    <row r="193" spans="1:9" x14ac:dyDescent="0.3">
      <c r="A193" s="440"/>
      <c r="B193" s="436"/>
      <c r="C193" s="436"/>
      <c r="D193" s="436"/>
      <c r="E193" s="436"/>
      <c r="F193" s="436"/>
      <c r="G193" s="436"/>
      <c r="H193" s="441"/>
    </row>
    <row r="194" spans="1:9" x14ac:dyDescent="0.3">
      <c r="A194" s="442"/>
      <c r="B194" s="443"/>
      <c r="C194" s="443"/>
      <c r="D194" s="443"/>
      <c r="E194" s="443"/>
      <c r="F194" s="443"/>
      <c r="G194" s="443"/>
      <c r="H194" s="444"/>
    </row>
    <row r="195" spans="1:9" x14ac:dyDescent="0.3">
      <c r="A195" s="437"/>
      <c r="B195" s="438"/>
      <c r="C195" s="438"/>
      <c r="D195" s="438"/>
      <c r="E195" s="438"/>
      <c r="F195" s="438"/>
      <c r="G195" s="438"/>
      <c r="H195" s="439"/>
    </row>
    <row r="196" spans="1:9" x14ac:dyDescent="0.3">
      <c r="A196" s="440"/>
      <c r="B196" s="436"/>
      <c r="C196" s="436"/>
      <c r="D196" s="436"/>
      <c r="E196" s="436"/>
      <c r="F196" s="436"/>
      <c r="G196" s="436"/>
      <c r="H196" s="441"/>
    </row>
    <row r="197" spans="1:9" x14ac:dyDescent="0.3">
      <c r="A197" s="440"/>
      <c r="B197" s="436"/>
      <c r="C197" s="436"/>
      <c r="D197" s="436"/>
      <c r="E197" s="436"/>
      <c r="F197" s="436"/>
      <c r="G197" s="436"/>
      <c r="H197" s="441"/>
    </row>
    <row r="198" spans="1:9" x14ac:dyDescent="0.3">
      <c r="A198" s="442"/>
      <c r="B198" s="443"/>
      <c r="C198" s="443"/>
      <c r="D198" s="443"/>
      <c r="E198" s="443"/>
      <c r="F198" s="443"/>
      <c r="G198" s="443"/>
      <c r="H198" s="444"/>
    </row>
    <row r="199" spans="1:9" x14ac:dyDescent="0.3">
      <c r="A199" s="28" t="s">
        <v>112</v>
      </c>
      <c r="B199" s="27"/>
      <c r="C199" s="27"/>
      <c r="D199" s="27"/>
      <c r="E199" s="27"/>
      <c r="F199" s="27"/>
      <c r="G199" s="27"/>
      <c r="H199" s="29"/>
    </row>
    <row r="200" spans="1:9" ht="15" thickBot="1" x14ac:dyDescent="0.35">
      <c r="A200" s="435"/>
      <c r="B200" s="436"/>
      <c r="C200" s="436"/>
      <c r="D200" s="436"/>
      <c r="E200" s="436"/>
      <c r="F200" s="436"/>
      <c r="G200" s="35"/>
      <c r="H200" s="39"/>
    </row>
    <row r="201" spans="1:9" ht="15.6" thickTop="1" thickBot="1" x14ac:dyDescent="0.35">
      <c r="A201" s="449" t="s">
        <v>99</v>
      </c>
      <c r="B201" s="450"/>
      <c r="C201" s="450"/>
      <c r="D201" s="450"/>
      <c r="E201" s="450"/>
      <c r="F201" s="450"/>
      <c r="G201" s="36" t="s">
        <v>34</v>
      </c>
      <c r="H201" s="57">
        <f>'Summary Sheet'!G42</f>
        <v>0.63500000000000001</v>
      </c>
    </row>
    <row r="202" spans="1:9" ht="15" thickTop="1" x14ac:dyDescent="0.3">
      <c r="A202" s="449" t="s">
        <v>106</v>
      </c>
      <c r="B202" s="450"/>
      <c r="C202" s="450"/>
      <c r="D202" s="450"/>
      <c r="E202" s="450"/>
      <c r="F202" s="450"/>
      <c r="G202" s="36" t="s">
        <v>34</v>
      </c>
      <c r="H202" s="57">
        <f>'Summary Sheet'!G44</f>
        <v>0.72550000000000003</v>
      </c>
    </row>
    <row r="203" spans="1:9" s="33" customFormat="1" ht="23.4" x14ac:dyDescent="0.3">
      <c r="A203" s="445" t="s">
        <v>14</v>
      </c>
      <c r="B203" s="446"/>
      <c r="C203" s="446"/>
      <c r="D203" s="446"/>
      <c r="E203" s="446"/>
      <c r="F203" s="446"/>
      <c r="G203" s="446"/>
      <c r="H203" s="446"/>
      <c r="I203" s="58"/>
    </row>
    <row r="204" spans="1:9" s="33" customFormat="1" ht="17.399999999999999" x14ac:dyDescent="0.3">
      <c r="A204" s="433" t="s">
        <v>28</v>
      </c>
      <c r="B204" s="433"/>
      <c r="C204" s="433"/>
      <c r="D204" s="433"/>
      <c r="E204" s="433"/>
      <c r="F204" s="433"/>
      <c r="G204" s="433"/>
      <c r="H204" s="433"/>
    </row>
    <row r="205" spans="1:9" s="33" customFormat="1" ht="15" customHeight="1" x14ac:dyDescent="0.3">
      <c r="A205" s="434" t="str">
        <f>$A$5</f>
        <v>Effective Date, May 1, 2020</v>
      </c>
      <c r="B205" s="434"/>
      <c r="C205" s="434"/>
      <c r="D205" s="434"/>
      <c r="E205" s="434"/>
      <c r="F205" s="434"/>
      <c r="G205" s="434"/>
      <c r="H205" s="434"/>
    </row>
    <row r="206" spans="1:9" s="33" customFormat="1" x14ac:dyDescent="0.3">
      <c r="A206" s="123"/>
      <c r="B206" s="123"/>
      <c r="C206" s="123"/>
      <c r="D206" s="123"/>
      <c r="E206" s="123"/>
      <c r="F206" s="123"/>
      <c r="G206" s="123"/>
      <c r="H206" s="123"/>
    </row>
    <row r="207" spans="1:9" ht="17.399999999999999" x14ac:dyDescent="0.3">
      <c r="A207" s="447" t="s">
        <v>41</v>
      </c>
      <c r="B207" s="448"/>
      <c r="C207" s="448"/>
      <c r="D207" s="448"/>
      <c r="E207" s="448"/>
      <c r="F207" s="448"/>
      <c r="G207" s="448"/>
      <c r="H207" s="448"/>
    </row>
    <row r="208" spans="1:9" x14ac:dyDescent="0.3">
      <c r="A208" s="27"/>
      <c r="B208" s="27"/>
      <c r="C208" s="27"/>
      <c r="D208" s="27"/>
      <c r="E208" s="27"/>
      <c r="F208" s="27"/>
      <c r="G208" s="27"/>
      <c r="H208" s="29"/>
    </row>
    <row r="209" spans="1:8" x14ac:dyDescent="0.3">
      <c r="A209" s="437" t="s">
        <v>96</v>
      </c>
      <c r="B209" s="438"/>
      <c r="C209" s="438"/>
      <c r="D209" s="438"/>
      <c r="E209" s="438"/>
      <c r="F209" s="438"/>
      <c r="G209" s="438"/>
      <c r="H209" s="439"/>
    </row>
    <row r="210" spans="1:8" x14ac:dyDescent="0.3">
      <c r="A210" s="440"/>
      <c r="B210" s="436"/>
      <c r="C210" s="436"/>
      <c r="D210" s="436"/>
      <c r="E210" s="436"/>
      <c r="F210" s="436"/>
      <c r="G210" s="436"/>
      <c r="H210" s="441"/>
    </row>
    <row r="211" spans="1:8" x14ac:dyDescent="0.3">
      <c r="A211" s="440"/>
      <c r="B211" s="436"/>
      <c r="C211" s="436"/>
      <c r="D211" s="436"/>
      <c r="E211" s="436"/>
      <c r="F211" s="436"/>
      <c r="G211" s="436"/>
      <c r="H211" s="441"/>
    </row>
    <row r="212" spans="1:8" x14ac:dyDescent="0.3">
      <c r="A212" s="440"/>
      <c r="B212" s="436"/>
      <c r="C212" s="436"/>
      <c r="D212" s="436"/>
      <c r="E212" s="436"/>
      <c r="F212" s="436"/>
      <c r="G212" s="436"/>
      <c r="H212" s="441"/>
    </row>
    <row r="213" spans="1:8" x14ac:dyDescent="0.3">
      <c r="A213" s="440"/>
      <c r="B213" s="436"/>
      <c r="C213" s="436"/>
      <c r="D213" s="436"/>
      <c r="E213" s="436"/>
      <c r="F213" s="436"/>
      <c r="G213" s="436"/>
      <c r="H213" s="441"/>
    </row>
    <row r="214" spans="1:8" ht="227.25" customHeight="1" x14ac:dyDescent="0.3">
      <c r="A214" s="442"/>
      <c r="B214" s="443"/>
      <c r="C214" s="443"/>
      <c r="D214" s="443"/>
      <c r="E214" s="443"/>
      <c r="F214" s="443"/>
      <c r="G214" s="443"/>
      <c r="H214" s="444"/>
    </row>
    <row r="215" spans="1:8" x14ac:dyDescent="0.3">
      <c r="A215" s="28" t="s">
        <v>30</v>
      </c>
      <c r="B215" s="27"/>
      <c r="C215" s="27"/>
      <c r="D215" s="27"/>
      <c r="E215" s="27"/>
      <c r="F215" s="27"/>
      <c r="G215" s="27"/>
      <c r="H215" s="29"/>
    </row>
    <row r="216" spans="1:8" x14ac:dyDescent="0.3">
      <c r="A216" s="27"/>
      <c r="B216" s="27"/>
      <c r="C216" s="27"/>
      <c r="D216" s="27"/>
      <c r="E216" s="27"/>
      <c r="F216" s="27"/>
      <c r="G216" s="27"/>
      <c r="H216" s="29"/>
    </row>
    <row r="217" spans="1:8" x14ac:dyDescent="0.3">
      <c r="A217" s="437" t="s">
        <v>81</v>
      </c>
      <c r="B217" s="438"/>
      <c r="C217" s="438"/>
      <c r="D217" s="438"/>
      <c r="E217" s="438"/>
      <c r="F217" s="438"/>
      <c r="G217" s="438"/>
      <c r="H217" s="439"/>
    </row>
    <row r="218" spans="1:8" x14ac:dyDescent="0.3">
      <c r="A218" s="440"/>
      <c r="B218" s="436"/>
      <c r="C218" s="436"/>
      <c r="D218" s="436"/>
      <c r="E218" s="436"/>
      <c r="F218" s="436"/>
      <c r="G218" s="436"/>
      <c r="H218" s="441"/>
    </row>
    <row r="219" spans="1:8" x14ac:dyDescent="0.3">
      <c r="A219" s="442"/>
      <c r="B219" s="443"/>
      <c r="C219" s="443"/>
      <c r="D219" s="443"/>
      <c r="E219" s="443"/>
      <c r="F219" s="443"/>
      <c r="G219" s="443"/>
      <c r="H219" s="444"/>
    </row>
    <row r="220" spans="1:8" x14ac:dyDescent="0.3">
      <c r="A220" s="437" t="s">
        <v>97</v>
      </c>
      <c r="B220" s="438"/>
      <c r="C220" s="438"/>
      <c r="D220" s="438"/>
      <c r="E220" s="438"/>
      <c r="F220" s="438"/>
      <c r="G220" s="438"/>
      <c r="H220" s="439"/>
    </row>
    <row r="221" spans="1:8" x14ac:dyDescent="0.3">
      <c r="A221" s="440"/>
      <c r="B221" s="436"/>
      <c r="C221" s="436"/>
      <c r="D221" s="436"/>
      <c r="E221" s="436"/>
      <c r="F221" s="436"/>
      <c r="G221" s="436"/>
      <c r="H221" s="441"/>
    </row>
    <row r="222" spans="1:8" x14ac:dyDescent="0.3">
      <c r="A222" s="440"/>
      <c r="B222" s="436"/>
      <c r="C222" s="436"/>
      <c r="D222" s="436"/>
      <c r="E222" s="436"/>
      <c r="F222" s="436"/>
      <c r="G222" s="436"/>
      <c r="H222" s="441"/>
    </row>
    <row r="223" spans="1:8" ht="32.25" customHeight="1" x14ac:dyDescent="0.3">
      <c r="A223" s="442"/>
      <c r="B223" s="443"/>
      <c r="C223" s="443"/>
      <c r="D223" s="443"/>
      <c r="E223" s="443"/>
      <c r="F223" s="443"/>
      <c r="G223" s="443"/>
      <c r="H223" s="444"/>
    </row>
    <row r="224" spans="1:8" x14ac:dyDescent="0.3">
      <c r="A224" s="437" t="s">
        <v>83</v>
      </c>
      <c r="B224" s="438"/>
      <c r="C224" s="438"/>
      <c r="D224" s="438"/>
      <c r="E224" s="438"/>
      <c r="F224" s="438"/>
      <c r="G224" s="438"/>
      <c r="H224" s="439"/>
    </row>
    <row r="225" spans="1:8" x14ac:dyDescent="0.3">
      <c r="A225" s="440"/>
      <c r="B225" s="436"/>
      <c r="C225" s="436"/>
      <c r="D225" s="436"/>
      <c r="E225" s="436"/>
      <c r="F225" s="436"/>
      <c r="G225" s="436"/>
      <c r="H225" s="441"/>
    </row>
    <row r="226" spans="1:8" ht="33.75" customHeight="1" x14ac:dyDescent="0.3">
      <c r="A226" s="442"/>
      <c r="B226" s="443"/>
      <c r="C226" s="443"/>
      <c r="D226" s="443"/>
      <c r="E226" s="443"/>
      <c r="F226" s="443"/>
      <c r="G226" s="443"/>
      <c r="H226" s="444"/>
    </row>
    <row r="227" spans="1:8" x14ac:dyDescent="0.3">
      <c r="A227" s="437"/>
      <c r="B227" s="438"/>
      <c r="C227" s="438"/>
      <c r="D227" s="438"/>
      <c r="E227" s="438"/>
      <c r="F227" s="438"/>
      <c r="G227" s="438"/>
      <c r="H227" s="439"/>
    </row>
    <row r="228" spans="1:8" x14ac:dyDescent="0.3">
      <c r="A228" s="440"/>
      <c r="B228" s="436"/>
      <c r="C228" s="436"/>
      <c r="D228" s="436"/>
      <c r="E228" s="436"/>
      <c r="F228" s="436"/>
      <c r="G228" s="436"/>
      <c r="H228" s="441"/>
    </row>
    <row r="229" spans="1:8" x14ac:dyDescent="0.3">
      <c r="A229" s="440"/>
      <c r="B229" s="436"/>
      <c r="C229" s="436"/>
      <c r="D229" s="436"/>
      <c r="E229" s="436"/>
      <c r="F229" s="436"/>
      <c r="G229" s="436"/>
      <c r="H229" s="441"/>
    </row>
    <row r="230" spans="1:8" x14ac:dyDescent="0.3">
      <c r="A230" s="442"/>
      <c r="B230" s="443"/>
      <c r="C230" s="443"/>
      <c r="D230" s="443"/>
      <c r="E230" s="443"/>
      <c r="F230" s="443"/>
      <c r="G230" s="443"/>
      <c r="H230" s="444"/>
    </row>
    <row r="231" spans="1:8" x14ac:dyDescent="0.3">
      <c r="A231" s="28" t="s">
        <v>113</v>
      </c>
      <c r="B231" s="27"/>
      <c r="C231" s="27"/>
      <c r="D231" s="27"/>
      <c r="E231" s="27"/>
      <c r="F231" s="27"/>
      <c r="G231" s="27"/>
      <c r="H231" s="29"/>
    </row>
    <row r="232" spans="1:8" ht="15" thickBot="1" x14ac:dyDescent="0.35">
      <c r="A232" s="435"/>
      <c r="B232" s="436"/>
      <c r="C232" s="436"/>
      <c r="D232" s="436"/>
      <c r="E232" s="436"/>
      <c r="F232" s="436"/>
      <c r="G232" s="35"/>
      <c r="H232" s="39"/>
    </row>
    <row r="233" spans="1:8" ht="15.6" thickTop="1" thickBot="1" x14ac:dyDescent="0.35">
      <c r="A233" s="449" t="s">
        <v>99</v>
      </c>
      <c r="B233" s="450"/>
      <c r="C233" s="450"/>
      <c r="D233" s="450"/>
      <c r="E233" s="450"/>
      <c r="F233" s="450"/>
      <c r="G233" s="36" t="s">
        <v>34</v>
      </c>
      <c r="H233" s="57">
        <f>'Summary Sheet'!G48</f>
        <v>0.9587</v>
      </c>
    </row>
    <row r="234" spans="1:8" ht="15" thickTop="1" x14ac:dyDescent="0.3">
      <c r="A234" s="449" t="s">
        <v>106</v>
      </c>
      <c r="B234" s="450"/>
      <c r="C234" s="450"/>
      <c r="D234" s="450"/>
      <c r="E234" s="450"/>
      <c r="F234" s="450"/>
      <c r="G234" s="36" t="s">
        <v>34</v>
      </c>
      <c r="H234" s="57">
        <f>'Summary Sheet'!G50</f>
        <v>1.0491999999999999</v>
      </c>
    </row>
    <row r="236" spans="1:8" s="33" customFormat="1" ht="23.4" x14ac:dyDescent="0.3">
      <c r="A236" s="445" t="s">
        <v>14</v>
      </c>
      <c r="B236" s="446"/>
      <c r="C236" s="446"/>
      <c r="D236" s="446"/>
      <c r="E236" s="446"/>
      <c r="F236" s="446"/>
      <c r="G236" s="446"/>
      <c r="H236" s="446"/>
    </row>
    <row r="237" spans="1:8" s="33" customFormat="1" ht="17.399999999999999" x14ac:dyDescent="0.3">
      <c r="A237" s="433" t="s">
        <v>28</v>
      </c>
      <c r="B237" s="433"/>
      <c r="C237" s="433"/>
      <c r="D237" s="433"/>
      <c r="E237" s="433"/>
      <c r="F237" s="433"/>
      <c r="G237" s="433"/>
      <c r="H237" s="433"/>
    </row>
    <row r="238" spans="1:8" s="33" customFormat="1" ht="15" customHeight="1" x14ac:dyDescent="0.3">
      <c r="A238" s="434" t="str">
        <f>$A$5</f>
        <v>Effective Date, May 1, 2020</v>
      </c>
      <c r="B238" s="434"/>
      <c r="C238" s="434"/>
      <c r="D238" s="434"/>
      <c r="E238" s="434"/>
      <c r="F238" s="434"/>
      <c r="G238" s="434"/>
      <c r="H238" s="434"/>
    </row>
    <row r="239" spans="1:8" s="33" customFormat="1" x14ac:dyDescent="0.3">
      <c r="A239" s="123"/>
      <c r="B239" s="123"/>
      <c r="C239" s="123"/>
      <c r="D239" s="123"/>
      <c r="E239" s="123"/>
      <c r="F239" s="123"/>
      <c r="G239" s="123"/>
      <c r="H239" s="123"/>
    </row>
    <row r="240" spans="1:8" ht="17.399999999999999" x14ac:dyDescent="0.3">
      <c r="A240" s="447" t="s">
        <v>42</v>
      </c>
      <c r="B240" s="448"/>
      <c r="C240" s="448"/>
      <c r="D240" s="448"/>
      <c r="E240" s="448"/>
      <c r="F240" s="448"/>
      <c r="G240" s="448"/>
      <c r="H240" s="448"/>
    </row>
    <row r="241" spans="1:8" x14ac:dyDescent="0.3">
      <c r="A241" s="27"/>
      <c r="B241" s="27"/>
      <c r="C241" s="27"/>
      <c r="D241" s="27"/>
      <c r="E241" s="27"/>
      <c r="F241" s="27"/>
      <c r="G241" s="27"/>
      <c r="H241" s="27"/>
    </row>
    <row r="242" spans="1:8" x14ac:dyDescent="0.3">
      <c r="A242" s="437" t="s">
        <v>108</v>
      </c>
      <c r="B242" s="438"/>
      <c r="C242" s="438"/>
      <c r="D242" s="438"/>
      <c r="E242" s="438"/>
      <c r="F242" s="438"/>
      <c r="G242" s="438"/>
      <c r="H242" s="439"/>
    </row>
    <row r="243" spans="1:8" x14ac:dyDescent="0.3">
      <c r="A243" s="440"/>
      <c r="B243" s="436"/>
      <c r="C243" s="436"/>
      <c r="D243" s="436"/>
      <c r="E243" s="436"/>
      <c r="F243" s="436"/>
      <c r="G243" s="436"/>
      <c r="H243" s="441"/>
    </row>
    <row r="244" spans="1:8" x14ac:dyDescent="0.3">
      <c r="A244" s="440"/>
      <c r="B244" s="436"/>
      <c r="C244" s="436"/>
      <c r="D244" s="436"/>
      <c r="E244" s="436"/>
      <c r="F244" s="436"/>
      <c r="G244" s="436"/>
      <c r="H244" s="441"/>
    </row>
    <row r="245" spans="1:8" x14ac:dyDescent="0.3">
      <c r="A245" s="440"/>
      <c r="B245" s="436"/>
      <c r="C245" s="436"/>
      <c r="D245" s="436"/>
      <c r="E245" s="436"/>
      <c r="F245" s="436"/>
      <c r="G245" s="436"/>
      <c r="H245" s="441"/>
    </row>
    <row r="246" spans="1:8" x14ac:dyDescent="0.3">
      <c r="A246" s="440"/>
      <c r="B246" s="436"/>
      <c r="C246" s="436"/>
      <c r="D246" s="436"/>
      <c r="E246" s="436"/>
      <c r="F246" s="436"/>
      <c r="G246" s="436"/>
      <c r="H246" s="441"/>
    </row>
    <row r="247" spans="1:8" ht="235.5" customHeight="1" x14ac:dyDescent="0.3">
      <c r="A247" s="442"/>
      <c r="B247" s="443"/>
      <c r="C247" s="443"/>
      <c r="D247" s="443"/>
      <c r="E247" s="443"/>
      <c r="F247" s="443"/>
      <c r="G247" s="443"/>
      <c r="H247" s="444"/>
    </row>
    <row r="248" spans="1:8" x14ac:dyDescent="0.3">
      <c r="A248" s="28" t="s">
        <v>30</v>
      </c>
      <c r="B248" s="27"/>
      <c r="C248" s="27"/>
      <c r="D248" s="27"/>
      <c r="E248" s="27"/>
      <c r="F248" s="27"/>
      <c r="G248" s="27"/>
      <c r="H248" s="27"/>
    </row>
    <row r="249" spans="1:8" x14ac:dyDescent="0.3">
      <c r="A249" s="27"/>
      <c r="B249" s="27"/>
      <c r="C249" s="27"/>
      <c r="D249" s="27"/>
      <c r="E249" s="27"/>
      <c r="F249" s="27"/>
      <c r="G249" s="27"/>
      <c r="H249" s="27"/>
    </row>
    <row r="250" spans="1:8" x14ac:dyDescent="0.3">
      <c r="A250" s="437" t="s">
        <v>81</v>
      </c>
      <c r="B250" s="438"/>
      <c r="C250" s="438"/>
      <c r="D250" s="438"/>
      <c r="E250" s="438"/>
      <c r="F250" s="438"/>
      <c r="G250" s="438"/>
      <c r="H250" s="439"/>
    </row>
    <row r="251" spans="1:8" x14ac:dyDescent="0.3">
      <c r="A251" s="440"/>
      <c r="B251" s="436"/>
      <c r="C251" s="436"/>
      <c r="D251" s="436"/>
      <c r="E251" s="436"/>
      <c r="F251" s="436"/>
      <c r="G251" s="436"/>
      <c r="H251" s="441"/>
    </row>
    <row r="252" spans="1:8" ht="30.75" customHeight="1" x14ac:dyDescent="0.3">
      <c r="A252" s="442"/>
      <c r="B252" s="443"/>
      <c r="C252" s="443"/>
      <c r="D252" s="443"/>
      <c r="E252" s="443"/>
      <c r="F252" s="443"/>
      <c r="G252" s="443"/>
      <c r="H252" s="444"/>
    </row>
    <row r="253" spans="1:8" x14ac:dyDescent="0.3">
      <c r="A253" s="437" t="s">
        <v>82</v>
      </c>
      <c r="B253" s="438"/>
      <c r="C253" s="438"/>
      <c r="D253" s="438"/>
      <c r="E253" s="438"/>
      <c r="F253" s="438"/>
      <c r="G253" s="438"/>
      <c r="H253" s="439"/>
    </row>
    <row r="254" spans="1:8" x14ac:dyDescent="0.3">
      <c r="A254" s="440"/>
      <c r="B254" s="436"/>
      <c r="C254" s="436"/>
      <c r="D254" s="436"/>
      <c r="E254" s="436"/>
      <c r="F254" s="436"/>
      <c r="G254" s="436"/>
      <c r="H254" s="441"/>
    </row>
    <row r="255" spans="1:8" x14ac:dyDescent="0.3">
      <c r="A255" s="440"/>
      <c r="B255" s="436"/>
      <c r="C255" s="436"/>
      <c r="D255" s="436"/>
      <c r="E255" s="436"/>
      <c r="F255" s="436"/>
      <c r="G255" s="436"/>
      <c r="H255" s="441"/>
    </row>
    <row r="256" spans="1:8" ht="36" customHeight="1" x14ac:dyDescent="0.3">
      <c r="A256" s="442"/>
      <c r="B256" s="443"/>
      <c r="C256" s="443"/>
      <c r="D256" s="443"/>
      <c r="E256" s="443"/>
      <c r="F256" s="443"/>
      <c r="G256" s="443"/>
      <c r="H256" s="444"/>
    </row>
    <row r="257" spans="1:8" x14ac:dyDescent="0.3">
      <c r="A257" s="437" t="s">
        <v>83</v>
      </c>
      <c r="B257" s="438"/>
      <c r="C257" s="438"/>
      <c r="D257" s="438"/>
      <c r="E257" s="438"/>
      <c r="F257" s="438"/>
      <c r="G257" s="438"/>
      <c r="H257" s="439"/>
    </row>
    <row r="258" spans="1:8" x14ac:dyDescent="0.3">
      <c r="A258" s="440"/>
      <c r="B258" s="436"/>
      <c r="C258" s="436"/>
      <c r="D258" s="436"/>
      <c r="E258" s="436"/>
      <c r="F258" s="436"/>
      <c r="G258" s="436"/>
      <c r="H258" s="441"/>
    </row>
    <row r="259" spans="1:8" ht="29.25" customHeight="1" x14ac:dyDescent="0.3">
      <c r="A259" s="442"/>
      <c r="B259" s="443"/>
      <c r="C259" s="443"/>
      <c r="D259" s="443"/>
      <c r="E259" s="443"/>
      <c r="F259" s="443"/>
      <c r="G259" s="443"/>
      <c r="H259" s="444"/>
    </row>
    <row r="260" spans="1:8" x14ac:dyDescent="0.3">
      <c r="A260" s="437"/>
      <c r="B260" s="438"/>
      <c r="C260" s="438"/>
      <c r="D260" s="438"/>
      <c r="E260" s="438"/>
      <c r="F260" s="438"/>
      <c r="G260" s="438"/>
      <c r="H260" s="439"/>
    </row>
    <row r="261" spans="1:8" x14ac:dyDescent="0.3">
      <c r="A261" s="440"/>
      <c r="B261" s="436"/>
      <c r="C261" s="436"/>
      <c r="D261" s="436"/>
      <c r="E261" s="436"/>
      <c r="F261" s="436"/>
      <c r="G261" s="436"/>
      <c r="H261" s="441"/>
    </row>
    <row r="262" spans="1:8" x14ac:dyDescent="0.3">
      <c r="A262" s="440"/>
      <c r="B262" s="436"/>
      <c r="C262" s="436"/>
      <c r="D262" s="436"/>
      <c r="E262" s="436"/>
      <c r="F262" s="436"/>
      <c r="G262" s="436"/>
      <c r="H262" s="441"/>
    </row>
    <row r="263" spans="1:8" x14ac:dyDescent="0.3">
      <c r="A263" s="442"/>
      <c r="B263" s="443"/>
      <c r="C263" s="443"/>
      <c r="D263" s="443"/>
      <c r="E263" s="443"/>
      <c r="F263" s="443"/>
      <c r="G263" s="443"/>
      <c r="H263" s="444"/>
    </row>
    <row r="264" spans="1:8" x14ac:dyDescent="0.3">
      <c r="A264" s="28" t="s">
        <v>113</v>
      </c>
      <c r="B264" s="27"/>
      <c r="C264" s="27"/>
      <c r="D264" s="27"/>
      <c r="E264" s="27"/>
      <c r="F264" s="27"/>
      <c r="G264" s="27"/>
      <c r="H264" s="27"/>
    </row>
    <row r="265" spans="1:8" ht="15" thickBot="1" x14ac:dyDescent="0.35">
      <c r="A265" s="435"/>
      <c r="B265" s="436"/>
      <c r="C265" s="436"/>
      <c r="D265" s="436"/>
      <c r="E265" s="436"/>
      <c r="F265" s="436"/>
      <c r="G265" s="35"/>
      <c r="H265" s="39"/>
    </row>
    <row r="266" spans="1:8" ht="15" thickTop="1" x14ac:dyDescent="0.3">
      <c r="A266" s="449" t="s">
        <v>90</v>
      </c>
      <c r="B266" s="450"/>
      <c r="C266" s="450"/>
      <c r="D266" s="450"/>
      <c r="E266" s="450"/>
      <c r="F266" s="450"/>
      <c r="G266" s="36" t="s">
        <v>34</v>
      </c>
      <c r="H266" s="57">
        <f>'Summary Sheet'!G54</f>
        <v>0.72550000000000003</v>
      </c>
    </row>
    <row r="267" spans="1:8" s="33" customFormat="1" ht="23.4" x14ac:dyDescent="0.3">
      <c r="A267" s="445" t="s">
        <v>14</v>
      </c>
      <c r="B267" s="446"/>
      <c r="C267" s="446"/>
      <c r="D267" s="446"/>
      <c r="E267" s="446"/>
      <c r="F267" s="446"/>
      <c r="G267" s="446"/>
      <c r="H267" s="446"/>
    </row>
    <row r="268" spans="1:8" s="33" customFormat="1" ht="17.399999999999999" x14ac:dyDescent="0.3">
      <c r="A268" s="433" t="s">
        <v>28</v>
      </c>
      <c r="B268" s="433"/>
      <c r="C268" s="433"/>
      <c r="D268" s="433"/>
      <c r="E268" s="433"/>
      <c r="F268" s="433"/>
      <c r="G268" s="433"/>
      <c r="H268" s="433"/>
    </row>
    <row r="269" spans="1:8" s="33" customFormat="1" ht="15" customHeight="1" x14ac:dyDescent="0.3">
      <c r="A269" s="434" t="str">
        <f>$A$5</f>
        <v>Effective Date, May 1, 2020</v>
      </c>
      <c r="B269" s="434"/>
      <c r="C269" s="434"/>
      <c r="D269" s="434"/>
      <c r="E269" s="434"/>
      <c r="F269" s="434"/>
      <c r="G269" s="434"/>
      <c r="H269" s="434"/>
    </row>
    <row r="270" spans="1:8" x14ac:dyDescent="0.3">
      <c r="A270" s="20"/>
      <c r="B270" s="20"/>
      <c r="C270" s="20"/>
      <c r="D270" s="20"/>
      <c r="E270" s="20"/>
      <c r="F270" s="20"/>
      <c r="G270" s="20"/>
      <c r="H270" s="20"/>
    </row>
    <row r="271" spans="1:8" ht="17.399999999999999" x14ac:dyDescent="0.3">
      <c r="A271" s="447" t="s">
        <v>43</v>
      </c>
      <c r="B271" s="448"/>
      <c r="C271" s="448"/>
      <c r="D271" s="448"/>
      <c r="E271" s="448"/>
      <c r="F271" s="448"/>
      <c r="G271" s="448"/>
      <c r="H271" s="448"/>
    </row>
    <row r="272" spans="1:8" x14ac:dyDescent="0.3">
      <c r="A272" s="27"/>
      <c r="B272" s="27"/>
      <c r="C272" s="27"/>
      <c r="D272" s="27"/>
      <c r="E272" s="27"/>
      <c r="F272" s="27"/>
      <c r="G272" s="27"/>
      <c r="H272" s="27"/>
    </row>
    <row r="273" spans="1:8" x14ac:dyDescent="0.3">
      <c r="A273" s="437" t="s">
        <v>109</v>
      </c>
      <c r="B273" s="438"/>
      <c r="C273" s="438"/>
      <c r="D273" s="438"/>
      <c r="E273" s="438"/>
      <c r="F273" s="438"/>
      <c r="G273" s="438"/>
      <c r="H273" s="439"/>
    </row>
    <row r="274" spans="1:8" x14ac:dyDescent="0.3">
      <c r="A274" s="440"/>
      <c r="B274" s="436"/>
      <c r="C274" s="436"/>
      <c r="D274" s="436"/>
      <c r="E274" s="436"/>
      <c r="F274" s="436"/>
      <c r="G274" s="436"/>
      <c r="H274" s="441"/>
    </row>
    <row r="275" spans="1:8" x14ac:dyDescent="0.3">
      <c r="A275" s="440"/>
      <c r="B275" s="436"/>
      <c r="C275" s="436"/>
      <c r="D275" s="436"/>
      <c r="E275" s="436"/>
      <c r="F275" s="436"/>
      <c r="G275" s="436"/>
      <c r="H275" s="441"/>
    </row>
    <row r="276" spans="1:8" x14ac:dyDescent="0.3">
      <c r="A276" s="440"/>
      <c r="B276" s="436"/>
      <c r="C276" s="436"/>
      <c r="D276" s="436"/>
      <c r="E276" s="436"/>
      <c r="F276" s="436"/>
      <c r="G276" s="436"/>
      <c r="H276" s="441"/>
    </row>
    <row r="277" spans="1:8" x14ac:dyDescent="0.3">
      <c r="A277" s="440"/>
      <c r="B277" s="436"/>
      <c r="C277" s="436"/>
      <c r="D277" s="436"/>
      <c r="E277" s="436"/>
      <c r="F277" s="436"/>
      <c r="G277" s="436"/>
      <c r="H277" s="441"/>
    </row>
    <row r="278" spans="1:8" ht="223.5" customHeight="1" x14ac:dyDescent="0.3">
      <c r="A278" s="442"/>
      <c r="B278" s="443"/>
      <c r="C278" s="443"/>
      <c r="D278" s="443"/>
      <c r="E278" s="443"/>
      <c r="F278" s="443"/>
      <c r="G278" s="443"/>
      <c r="H278" s="444"/>
    </row>
    <row r="279" spans="1:8" x14ac:dyDescent="0.3">
      <c r="A279" s="28" t="s">
        <v>30</v>
      </c>
      <c r="B279" s="27"/>
      <c r="C279" s="27"/>
      <c r="D279" s="27"/>
      <c r="E279" s="27"/>
      <c r="F279" s="27"/>
      <c r="G279" s="27"/>
      <c r="H279" s="27"/>
    </row>
    <row r="280" spans="1:8" x14ac:dyDescent="0.3">
      <c r="A280" s="27"/>
      <c r="B280" s="27"/>
      <c r="C280" s="27"/>
      <c r="D280" s="27"/>
      <c r="E280" s="27"/>
      <c r="F280" s="27"/>
      <c r="G280" s="27"/>
      <c r="H280" s="27"/>
    </row>
    <row r="281" spans="1:8" x14ac:dyDescent="0.3">
      <c r="A281" s="437" t="s">
        <v>81</v>
      </c>
      <c r="B281" s="438"/>
      <c r="C281" s="438"/>
      <c r="D281" s="438"/>
      <c r="E281" s="438"/>
      <c r="F281" s="438"/>
      <c r="G281" s="438"/>
      <c r="H281" s="439"/>
    </row>
    <row r="282" spans="1:8" x14ac:dyDescent="0.3">
      <c r="A282" s="440"/>
      <c r="B282" s="436"/>
      <c r="C282" s="436"/>
      <c r="D282" s="436"/>
      <c r="E282" s="436"/>
      <c r="F282" s="436"/>
      <c r="G282" s="436"/>
      <c r="H282" s="441"/>
    </row>
    <row r="283" spans="1:8" ht="28.5" customHeight="1" x14ac:dyDescent="0.3">
      <c r="A283" s="442"/>
      <c r="B283" s="443"/>
      <c r="C283" s="443"/>
      <c r="D283" s="443"/>
      <c r="E283" s="443"/>
      <c r="F283" s="443"/>
      <c r="G283" s="443"/>
      <c r="H283" s="444"/>
    </row>
    <row r="284" spans="1:8" x14ac:dyDescent="0.3">
      <c r="A284" s="437" t="s">
        <v>82</v>
      </c>
      <c r="B284" s="438"/>
      <c r="C284" s="438"/>
      <c r="D284" s="438"/>
      <c r="E284" s="438"/>
      <c r="F284" s="438"/>
      <c r="G284" s="438"/>
      <c r="H284" s="439"/>
    </row>
    <row r="285" spans="1:8" x14ac:dyDescent="0.3">
      <c r="A285" s="440"/>
      <c r="B285" s="436"/>
      <c r="C285" s="436"/>
      <c r="D285" s="436"/>
      <c r="E285" s="436"/>
      <c r="F285" s="436"/>
      <c r="G285" s="436"/>
      <c r="H285" s="441"/>
    </row>
    <row r="286" spans="1:8" x14ac:dyDescent="0.3">
      <c r="A286" s="440"/>
      <c r="B286" s="436"/>
      <c r="C286" s="436"/>
      <c r="D286" s="436"/>
      <c r="E286" s="436"/>
      <c r="F286" s="436"/>
      <c r="G286" s="436"/>
      <c r="H286" s="441"/>
    </row>
    <row r="287" spans="1:8" ht="42.75" customHeight="1" x14ac:dyDescent="0.3">
      <c r="A287" s="442"/>
      <c r="B287" s="443"/>
      <c r="C287" s="443"/>
      <c r="D287" s="443"/>
      <c r="E287" s="443"/>
      <c r="F287" s="443"/>
      <c r="G287" s="443"/>
      <c r="H287" s="444"/>
    </row>
    <row r="288" spans="1:8" x14ac:dyDescent="0.3">
      <c r="A288" s="437" t="s">
        <v>83</v>
      </c>
      <c r="B288" s="438"/>
      <c r="C288" s="438"/>
      <c r="D288" s="438"/>
      <c r="E288" s="438"/>
      <c r="F288" s="438"/>
      <c r="G288" s="438"/>
      <c r="H288" s="439"/>
    </row>
    <row r="289" spans="1:8" x14ac:dyDescent="0.3">
      <c r="A289" s="440"/>
      <c r="B289" s="436"/>
      <c r="C289" s="436"/>
      <c r="D289" s="436"/>
      <c r="E289" s="436"/>
      <c r="F289" s="436"/>
      <c r="G289" s="436"/>
      <c r="H289" s="441"/>
    </row>
    <row r="290" spans="1:8" ht="28.5" customHeight="1" x14ac:dyDescent="0.3">
      <c r="A290" s="442"/>
      <c r="B290" s="443"/>
      <c r="C290" s="443"/>
      <c r="D290" s="443"/>
      <c r="E290" s="443"/>
      <c r="F290" s="443"/>
      <c r="G290" s="443"/>
      <c r="H290" s="444"/>
    </row>
    <row r="291" spans="1:8" x14ac:dyDescent="0.3">
      <c r="A291" s="437"/>
      <c r="B291" s="438"/>
      <c r="C291" s="438"/>
      <c r="D291" s="438"/>
      <c r="E291" s="438"/>
      <c r="F291" s="438"/>
      <c r="G291" s="438"/>
      <c r="H291" s="439"/>
    </row>
    <row r="292" spans="1:8" x14ac:dyDescent="0.3">
      <c r="A292" s="440"/>
      <c r="B292" s="436"/>
      <c r="C292" s="436"/>
      <c r="D292" s="436"/>
      <c r="E292" s="436"/>
      <c r="F292" s="436"/>
      <c r="G292" s="436"/>
      <c r="H292" s="441"/>
    </row>
    <row r="293" spans="1:8" x14ac:dyDescent="0.3">
      <c r="A293" s="440"/>
      <c r="B293" s="436"/>
      <c r="C293" s="436"/>
      <c r="D293" s="436"/>
      <c r="E293" s="436"/>
      <c r="F293" s="436"/>
      <c r="G293" s="436"/>
      <c r="H293" s="441"/>
    </row>
    <row r="294" spans="1:8" x14ac:dyDescent="0.3">
      <c r="A294" s="442"/>
      <c r="B294" s="443"/>
      <c r="C294" s="443"/>
      <c r="D294" s="443"/>
      <c r="E294" s="443"/>
      <c r="F294" s="443"/>
      <c r="G294" s="443"/>
      <c r="H294" s="444"/>
    </row>
    <row r="295" spans="1:8" x14ac:dyDescent="0.3">
      <c r="A295" s="28" t="s">
        <v>114</v>
      </c>
      <c r="B295" s="27"/>
      <c r="C295" s="27"/>
      <c r="D295" s="27"/>
      <c r="E295" s="27"/>
      <c r="F295" s="27"/>
      <c r="G295" s="27"/>
      <c r="H295" s="27"/>
    </row>
    <row r="296" spans="1:8" ht="15" thickBot="1" x14ac:dyDescent="0.35">
      <c r="A296" s="435"/>
      <c r="B296" s="436"/>
      <c r="C296" s="436"/>
      <c r="D296" s="436"/>
      <c r="E296" s="436"/>
      <c r="F296" s="436"/>
      <c r="G296" s="35"/>
      <c r="H296" s="39"/>
    </row>
    <row r="297" spans="1:8" ht="15" thickTop="1" x14ac:dyDescent="0.3">
      <c r="A297" s="449" t="s">
        <v>90</v>
      </c>
      <c r="B297" s="450"/>
      <c r="C297" s="450"/>
      <c r="D297" s="450"/>
      <c r="E297" s="450"/>
      <c r="F297" s="450"/>
      <c r="G297" s="36" t="s">
        <v>34</v>
      </c>
      <c r="H297" s="57">
        <f>'Summary Sheet'!G57</f>
        <v>1.0491999999999999</v>
      </c>
    </row>
    <row r="298" spans="1:8" s="33" customFormat="1" ht="23.4" x14ac:dyDescent="0.3">
      <c r="A298" s="445" t="s">
        <v>14</v>
      </c>
      <c r="B298" s="446"/>
      <c r="C298" s="446"/>
      <c r="D298" s="446"/>
      <c r="E298" s="446"/>
      <c r="F298" s="446"/>
      <c r="G298" s="446"/>
      <c r="H298" s="446"/>
    </row>
    <row r="299" spans="1:8" s="33" customFormat="1" ht="17.399999999999999" x14ac:dyDescent="0.3">
      <c r="A299" s="433" t="s">
        <v>28</v>
      </c>
      <c r="B299" s="433"/>
      <c r="C299" s="433"/>
      <c r="D299" s="433"/>
      <c r="E299" s="433"/>
      <c r="F299" s="433"/>
      <c r="G299" s="433"/>
      <c r="H299" s="433"/>
    </row>
    <row r="300" spans="1:8" s="33" customFormat="1" ht="15" customHeight="1" x14ac:dyDescent="0.3">
      <c r="A300" s="434" t="str">
        <f>$A$5</f>
        <v>Effective Date, May 1, 2020</v>
      </c>
      <c r="B300" s="434"/>
      <c r="C300" s="434"/>
      <c r="D300" s="434"/>
      <c r="E300" s="434"/>
      <c r="F300" s="434"/>
      <c r="G300" s="434"/>
      <c r="H300" s="434"/>
    </row>
    <row r="301" spans="1:8" s="33" customFormat="1" x14ac:dyDescent="0.3">
      <c r="A301" s="20"/>
      <c r="B301" s="20"/>
      <c r="C301" s="20"/>
      <c r="D301" s="20"/>
      <c r="E301" s="20"/>
      <c r="F301" s="20"/>
      <c r="G301" s="20"/>
      <c r="H301" s="20"/>
    </row>
    <row r="302" spans="1:8" s="33" customFormat="1" ht="17.399999999999999" x14ac:dyDescent="0.3">
      <c r="A302" s="447" t="s">
        <v>149</v>
      </c>
      <c r="B302" s="448"/>
      <c r="C302" s="448"/>
      <c r="D302" s="448"/>
      <c r="E302" s="448"/>
      <c r="F302" s="448"/>
      <c r="G302" s="448"/>
      <c r="H302" s="448"/>
    </row>
    <row r="303" spans="1:8" s="33" customFormat="1" x14ac:dyDescent="0.3">
      <c r="A303" s="27"/>
      <c r="B303" s="27"/>
      <c r="C303" s="27"/>
      <c r="D303" s="27"/>
      <c r="E303" s="27"/>
      <c r="F303" s="27"/>
      <c r="G303" s="27"/>
      <c r="H303" s="27"/>
    </row>
    <row r="304" spans="1:8" s="33" customFormat="1" x14ac:dyDescent="0.3">
      <c r="A304" s="437" t="s">
        <v>150</v>
      </c>
      <c r="B304" s="438"/>
      <c r="C304" s="438"/>
      <c r="D304" s="438"/>
      <c r="E304" s="438"/>
      <c r="F304" s="438"/>
      <c r="G304" s="438"/>
      <c r="H304" s="439"/>
    </row>
    <row r="305" spans="1:10" s="33" customFormat="1" x14ac:dyDescent="0.3">
      <c r="A305" s="440"/>
      <c r="B305" s="436"/>
      <c r="C305" s="436"/>
      <c r="D305" s="436"/>
      <c r="E305" s="436"/>
      <c r="F305" s="436"/>
      <c r="G305" s="436"/>
      <c r="H305" s="441"/>
    </row>
    <row r="306" spans="1:10" s="33" customFormat="1" x14ac:dyDescent="0.3">
      <c r="A306" s="440"/>
      <c r="B306" s="436"/>
      <c r="C306" s="436"/>
      <c r="D306" s="436"/>
      <c r="E306" s="436"/>
      <c r="F306" s="436"/>
      <c r="G306" s="436"/>
      <c r="H306" s="441"/>
    </row>
    <row r="307" spans="1:10" s="33" customFormat="1" x14ac:dyDescent="0.3">
      <c r="A307" s="440"/>
      <c r="B307" s="436"/>
      <c r="C307" s="436"/>
      <c r="D307" s="436"/>
      <c r="E307" s="436"/>
      <c r="F307" s="436"/>
      <c r="G307" s="436"/>
      <c r="H307" s="441"/>
      <c r="J307" s="33" t="s">
        <v>95</v>
      </c>
    </row>
    <row r="308" spans="1:10" s="33" customFormat="1" x14ac:dyDescent="0.3">
      <c r="A308" s="440"/>
      <c r="B308" s="436"/>
      <c r="C308" s="436"/>
      <c r="D308" s="436"/>
      <c r="E308" s="436"/>
      <c r="F308" s="436"/>
      <c r="G308" s="436"/>
      <c r="H308" s="441"/>
    </row>
    <row r="309" spans="1:10" s="33" customFormat="1" ht="210" customHeight="1" x14ac:dyDescent="0.3">
      <c r="A309" s="442"/>
      <c r="B309" s="443"/>
      <c r="C309" s="443"/>
      <c r="D309" s="443"/>
      <c r="E309" s="443"/>
      <c r="F309" s="443"/>
      <c r="G309" s="443"/>
      <c r="H309" s="444"/>
    </row>
    <row r="310" spans="1:10" s="33" customFormat="1" x14ac:dyDescent="0.3">
      <c r="A310" s="28" t="s">
        <v>30</v>
      </c>
      <c r="B310" s="27"/>
      <c r="C310" s="27"/>
      <c r="D310" s="27"/>
      <c r="E310" s="27"/>
      <c r="F310" s="27"/>
      <c r="G310" s="27"/>
      <c r="H310" s="27"/>
    </row>
    <row r="311" spans="1:10" s="33" customFormat="1" x14ac:dyDescent="0.3">
      <c r="A311" s="27"/>
      <c r="B311" s="27"/>
      <c r="C311" s="27"/>
      <c r="D311" s="27"/>
      <c r="E311" s="27"/>
      <c r="F311" s="27"/>
      <c r="G311" s="27"/>
      <c r="H311" s="27"/>
    </row>
    <row r="312" spans="1:10" s="33" customFormat="1" x14ac:dyDescent="0.3">
      <c r="A312" s="437" t="s">
        <v>81</v>
      </c>
      <c r="B312" s="438"/>
      <c r="C312" s="438"/>
      <c r="D312" s="438"/>
      <c r="E312" s="438"/>
      <c r="F312" s="438"/>
      <c r="G312" s="438"/>
      <c r="H312" s="439"/>
    </row>
    <row r="313" spans="1:10" s="33" customFormat="1" x14ac:dyDescent="0.3">
      <c r="A313" s="440"/>
      <c r="B313" s="436"/>
      <c r="C313" s="436"/>
      <c r="D313" s="436"/>
      <c r="E313" s="436"/>
      <c r="F313" s="436"/>
      <c r="G313" s="436"/>
      <c r="H313" s="441"/>
    </row>
    <row r="314" spans="1:10" s="33" customFormat="1" x14ac:dyDescent="0.3">
      <c r="A314" s="442"/>
      <c r="B314" s="443"/>
      <c r="C314" s="443"/>
      <c r="D314" s="443"/>
      <c r="E314" s="443"/>
      <c r="F314" s="443"/>
      <c r="G314" s="443"/>
      <c r="H314" s="444"/>
    </row>
    <row r="315" spans="1:10" s="33" customFormat="1" x14ac:dyDescent="0.3">
      <c r="A315" s="437" t="s">
        <v>82</v>
      </c>
      <c r="B315" s="438"/>
      <c r="C315" s="438"/>
      <c r="D315" s="438"/>
      <c r="E315" s="438"/>
      <c r="F315" s="438"/>
      <c r="G315" s="438"/>
      <c r="H315" s="439"/>
    </row>
    <row r="316" spans="1:10" s="33" customFormat="1" x14ac:dyDescent="0.3">
      <c r="A316" s="440"/>
      <c r="B316" s="436"/>
      <c r="C316" s="436"/>
      <c r="D316" s="436"/>
      <c r="E316" s="436"/>
      <c r="F316" s="436"/>
      <c r="G316" s="436"/>
      <c r="H316" s="441"/>
    </row>
    <row r="317" spans="1:10" s="33" customFormat="1" x14ac:dyDescent="0.3">
      <c r="A317" s="440"/>
      <c r="B317" s="436"/>
      <c r="C317" s="436"/>
      <c r="D317" s="436"/>
      <c r="E317" s="436"/>
      <c r="F317" s="436"/>
      <c r="G317" s="436"/>
      <c r="H317" s="441"/>
    </row>
    <row r="318" spans="1:10" s="33" customFormat="1" x14ac:dyDescent="0.3">
      <c r="A318" s="442"/>
      <c r="B318" s="443"/>
      <c r="C318" s="443"/>
      <c r="D318" s="443"/>
      <c r="E318" s="443"/>
      <c r="F318" s="443"/>
      <c r="G318" s="443"/>
      <c r="H318" s="444"/>
    </row>
    <row r="319" spans="1:10" s="33" customFormat="1" x14ac:dyDescent="0.3">
      <c r="A319" s="437" t="s">
        <v>83</v>
      </c>
      <c r="B319" s="438"/>
      <c r="C319" s="438"/>
      <c r="D319" s="438"/>
      <c r="E319" s="438"/>
      <c r="F319" s="438"/>
      <c r="G319" s="438"/>
      <c r="H319" s="439"/>
    </row>
    <row r="320" spans="1:10" s="33" customFormat="1" x14ac:dyDescent="0.3">
      <c r="A320" s="440"/>
      <c r="B320" s="436"/>
      <c r="C320" s="436"/>
      <c r="D320" s="436"/>
      <c r="E320" s="436"/>
      <c r="F320" s="436"/>
      <c r="G320" s="436"/>
      <c r="H320" s="441"/>
    </row>
    <row r="321" spans="1:8" s="33" customFormat="1" x14ac:dyDescent="0.3">
      <c r="A321" s="442"/>
      <c r="B321" s="443"/>
      <c r="C321" s="443"/>
      <c r="D321" s="443"/>
      <c r="E321" s="443"/>
      <c r="F321" s="443"/>
      <c r="G321" s="443"/>
      <c r="H321" s="444"/>
    </row>
    <row r="322" spans="1:8" s="33" customFormat="1" x14ac:dyDescent="0.3">
      <c r="A322" s="437"/>
      <c r="B322" s="438"/>
      <c r="C322" s="438"/>
      <c r="D322" s="438"/>
      <c r="E322" s="438"/>
      <c r="F322" s="438"/>
      <c r="G322" s="438"/>
      <c r="H322" s="439"/>
    </row>
    <row r="323" spans="1:8" s="33" customFormat="1" x14ac:dyDescent="0.3">
      <c r="A323" s="440"/>
      <c r="B323" s="436"/>
      <c r="C323" s="436"/>
      <c r="D323" s="436"/>
      <c r="E323" s="436"/>
      <c r="F323" s="436"/>
      <c r="G323" s="436"/>
      <c r="H323" s="441"/>
    </row>
    <row r="324" spans="1:8" s="33" customFormat="1" x14ac:dyDescent="0.3">
      <c r="A324" s="440"/>
      <c r="B324" s="436"/>
      <c r="C324" s="436"/>
      <c r="D324" s="436"/>
      <c r="E324" s="436"/>
      <c r="F324" s="436"/>
      <c r="G324" s="436"/>
      <c r="H324" s="441"/>
    </row>
    <row r="325" spans="1:8" s="33" customFormat="1" x14ac:dyDescent="0.3">
      <c r="A325" s="442"/>
      <c r="B325" s="443"/>
      <c r="C325" s="443"/>
      <c r="D325" s="443"/>
      <c r="E325" s="443"/>
      <c r="F325" s="443"/>
      <c r="G325" s="443"/>
      <c r="H325" s="444"/>
    </row>
    <row r="326" spans="1:8" s="33" customFormat="1" ht="15" thickBot="1" x14ac:dyDescent="0.35">
      <c r="A326" s="28" t="s">
        <v>114</v>
      </c>
      <c r="B326" s="27"/>
      <c r="C326" s="27"/>
      <c r="D326" s="27"/>
      <c r="E326" s="27"/>
      <c r="F326" s="27"/>
      <c r="G326" s="27"/>
      <c r="H326" s="27"/>
    </row>
    <row r="327" spans="1:8" s="33" customFormat="1" ht="15.6" thickTop="1" thickBot="1" x14ac:dyDescent="0.35">
      <c r="A327" s="435" t="s">
        <v>151</v>
      </c>
      <c r="B327" s="436"/>
      <c r="C327" s="436"/>
      <c r="D327" s="436"/>
      <c r="E327" s="436"/>
      <c r="F327" s="436"/>
      <c r="G327" s="86" t="s">
        <v>34</v>
      </c>
      <c r="H327" s="57">
        <f>'Summary Sheet'!G60</f>
        <v>0.32869999999999999</v>
      </c>
    </row>
    <row r="328" spans="1:8" s="33" customFormat="1" ht="15" thickTop="1" x14ac:dyDescent="0.3">
      <c r="A328" s="84"/>
      <c r="B328" s="85"/>
      <c r="C328" s="85"/>
      <c r="D328" s="85"/>
      <c r="E328" s="85"/>
      <c r="F328" s="85"/>
      <c r="G328" s="36"/>
      <c r="H328" s="57"/>
    </row>
    <row r="329" spans="1:8" s="33" customFormat="1" x14ac:dyDescent="0.3"/>
    <row r="330" spans="1:8" ht="23.4" x14ac:dyDescent="0.3">
      <c r="A330" s="445" t="s">
        <v>14</v>
      </c>
      <c r="B330" s="446"/>
      <c r="C330" s="446"/>
      <c r="D330" s="446"/>
      <c r="E330" s="446"/>
      <c r="F330" s="446"/>
      <c r="G330" s="446"/>
      <c r="H330" s="446"/>
    </row>
    <row r="331" spans="1:8" s="33" customFormat="1" ht="17.399999999999999" x14ac:dyDescent="0.3">
      <c r="A331" s="433" t="s">
        <v>28</v>
      </c>
      <c r="B331" s="433"/>
      <c r="C331" s="433"/>
      <c r="D331" s="433"/>
      <c r="E331" s="433"/>
      <c r="F331" s="433"/>
      <c r="G331" s="433"/>
      <c r="H331" s="433"/>
    </row>
    <row r="332" spans="1:8" s="33" customFormat="1" ht="15" customHeight="1" x14ac:dyDescent="0.3">
      <c r="A332" s="434" t="str">
        <f>$A$5</f>
        <v>Effective Date, May 1, 2020</v>
      </c>
      <c r="B332" s="434"/>
      <c r="C332" s="434"/>
      <c r="D332" s="434"/>
      <c r="E332" s="434"/>
      <c r="F332" s="434"/>
      <c r="G332" s="434"/>
      <c r="H332" s="434"/>
    </row>
    <row r="333" spans="1:8" s="33" customFormat="1" x14ac:dyDescent="0.3">
      <c r="A333" s="20"/>
      <c r="B333" s="20"/>
      <c r="C333" s="20"/>
      <c r="D333" s="20"/>
      <c r="E333" s="20"/>
      <c r="F333" s="20"/>
      <c r="G333" s="20"/>
      <c r="H333" s="20"/>
    </row>
    <row r="334" spans="1:8" ht="17.399999999999999" x14ac:dyDescent="0.3">
      <c r="A334" s="447" t="s">
        <v>44</v>
      </c>
      <c r="B334" s="448"/>
      <c r="C334" s="448"/>
      <c r="D334" s="448"/>
      <c r="E334" s="448"/>
      <c r="F334" s="448"/>
      <c r="G334" s="448"/>
      <c r="H334" s="448"/>
    </row>
    <row r="335" spans="1:8" x14ac:dyDescent="0.3">
      <c r="A335" s="27"/>
      <c r="B335" s="27"/>
      <c r="C335" s="27"/>
      <c r="D335" s="27"/>
      <c r="E335" s="27"/>
      <c r="F335" s="27"/>
      <c r="G335" s="27"/>
      <c r="H335" s="27"/>
    </row>
    <row r="336" spans="1:8" x14ac:dyDescent="0.3">
      <c r="A336" s="437" t="s">
        <v>107</v>
      </c>
      <c r="B336" s="438"/>
      <c r="C336" s="438"/>
      <c r="D336" s="438"/>
      <c r="E336" s="438"/>
      <c r="F336" s="438"/>
      <c r="G336" s="438"/>
      <c r="H336" s="439"/>
    </row>
    <row r="337" spans="1:8" x14ac:dyDescent="0.3">
      <c r="A337" s="440"/>
      <c r="B337" s="436"/>
      <c r="C337" s="436"/>
      <c r="D337" s="436"/>
      <c r="E337" s="436"/>
      <c r="F337" s="436"/>
      <c r="G337" s="436"/>
      <c r="H337" s="441"/>
    </row>
    <row r="338" spans="1:8" x14ac:dyDescent="0.3">
      <c r="A338" s="440"/>
      <c r="B338" s="436"/>
      <c r="C338" s="436"/>
      <c r="D338" s="436"/>
      <c r="E338" s="436"/>
      <c r="F338" s="436"/>
      <c r="G338" s="436"/>
      <c r="H338" s="441"/>
    </row>
    <row r="339" spans="1:8" x14ac:dyDescent="0.3">
      <c r="A339" s="440"/>
      <c r="B339" s="436"/>
      <c r="C339" s="436"/>
      <c r="D339" s="436"/>
      <c r="E339" s="436"/>
      <c r="F339" s="436"/>
      <c r="G339" s="436"/>
      <c r="H339" s="441"/>
    </row>
    <row r="340" spans="1:8" x14ac:dyDescent="0.3">
      <c r="A340" s="440"/>
      <c r="B340" s="436"/>
      <c r="C340" s="436"/>
      <c r="D340" s="436"/>
      <c r="E340" s="436"/>
      <c r="F340" s="436"/>
      <c r="G340" s="436"/>
      <c r="H340" s="441"/>
    </row>
    <row r="341" spans="1:8" x14ac:dyDescent="0.3">
      <c r="A341" s="442"/>
      <c r="B341" s="443"/>
      <c r="C341" s="443"/>
      <c r="D341" s="443"/>
      <c r="E341" s="443"/>
      <c r="F341" s="443"/>
      <c r="G341" s="443"/>
      <c r="H341" s="444"/>
    </row>
    <row r="342" spans="1:8" x14ac:dyDescent="0.3">
      <c r="A342" s="28" t="s">
        <v>30</v>
      </c>
      <c r="B342" s="27"/>
      <c r="C342" s="27"/>
      <c r="D342" s="27"/>
      <c r="E342" s="27"/>
      <c r="F342" s="27"/>
      <c r="G342" s="27"/>
      <c r="H342" s="27"/>
    </row>
    <row r="343" spans="1:8" x14ac:dyDescent="0.3">
      <c r="A343" s="27"/>
      <c r="B343" s="27"/>
      <c r="C343" s="27"/>
      <c r="D343" s="27"/>
      <c r="E343" s="27"/>
      <c r="F343" s="27"/>
      <c r="G343" s="27"/>
      <c r="H343" s="27"/>
    </row>
    <row r="344" spans="1:8" x14ac:dyDescent="0.3">
      <c r="A344" s="437" t="s">
        <v>81</v>
      </c>
      <c r="B344" s="438"/>
      <c r="C344" s="438"/>
      <c r="D344" s="438"/>
      <c r="E344" s="438"/>
      <c r="F344" s="438"/>
      <c r="G344" s="438"/>
      <c r="H344" s="439"/>
    </row>
    <row r="345" spans="1:8" x14ac:dyDescent="0.3">
      <c r="A345" s="440"/>
      <c r="B345" s="436"/>
      <c r="C345" s="436"/>
      <c r="D345" s="436"/>
      <c r="E345" s="436"/>
      <c r="F345" s="436"/>
      <c r="G345" s="436"/>
      <c r="H345" s="441"/>
    </row>
    <row r="346" spans="1:8" ht="39" customHeight="1" x14ac:dyDescent="0.3">
      <c r="A346" s="442"/>
      <c r="B346" s="443"/>
      <c r="C346" s="443"/>
      <c r="D346" s="443"/>
      <c r="E346" s="443"/>
      <c r="F346" s="443"/>
      <c r="G346" s="443"/>
      <c r="H346" s="444"/>
    </row>
    <row r="347" spans="1:8" x14ac:dyDescent="0.3">
      <c r="A347" s="437" t="s">
        <v>82</v>
      </c>
      <c r="B347" s="438"/>
      <c r="C347" s="438"/>
      <c r="D347" s="438"/>
      <c r="E347" s="438"/>
      <c r="F347" s="438"/>
      <c r="G347" s="438"/>
      <c r="H347" s="439"/>
    </row>
    <row r="348" spans="1:8" x14ac:dyDescent="0.3">
      <c r="A348" s="440"/>
      <c r="B348" s="436"/>
      <c r="C348" s="436"/>
      <c r="D348" s="436"/>
      <c r="E348" s="436"/>
      <c r="F348" s="436"/>
      <c r="G348" s="436"/>
      <c r="H348" s="441"/>
    </row>
    <row r="349" spans="1:8" x14ac:dyDescent="0.3">
      <c r="A349" s="440"/>
      <c r="B349" s="436"/>
      <c r="C349" s="436"/>
      <c r="D349" s="436"/>
      <c r="E349" s="436"/>
      <c r="F349" s="436"/>
      <c r="G349" s="436"/>
      <c r="H349" s="441"/>
    </row>
    <row r="350" spans="1:8" ht="36.75" customHeight="1" x14ac:dyDescent="0.3">
      <c r="A350" s="442"/>
      <c r="B350" s="443"/>
      <c r="C350" s="443"/>
      <c r="D350" s="443"/>
      <c r="E350" s="443"/>
      <c r="F350" s="443"/>
      <c r="G350" s="443"/>
      <c r="H350" s="444"/>
    </row>
    <row r="351" spans="1:8" x14ac:dyDescent="0.3">
      <c r="A351" s="437" t="s">
        <v>86</v>
      </c>
      <c r="B351" s="438"/>
      <c r="C351" s="438"/>
      <c r="D351" s="438"/>
      <c r="E351" s="438"/>
      <c r="F351" s="438"/>
      <c r="G351" s="438"/>
      <c r="H351" s="439"/>
    </row>
    <row r="352" spans="1:8" x14ac:dyDescent="0.3">
      <c r="A352" s="440"/>
      <c r="B352" s="436"/>
      <c r="C352" s="436"/>
      <c r="D352" s="436"/>
      <c r="E352" s="436"/>
      <c r="F352" s="436"/>
      <c r="G352" s="436"/>
      <c r="H352" s="441"/>
    </row>
    <row r="353" spans="1:8" ht="36.75" customHeight="1" x14ac:dyDescent="0.3">
      <c r="A353" s="442"/>
      <c r="B353" s="443"/>
      <c r="C353" s="443"/>
      <c r="D353" s="443"/>
      <c r="E353" s="443"/>
      <c r="F353" s="443"/>
      <c r="G353" s="443"/>
      <c r="H353" s="444"/>
    </row>
    <row r="354" spans="1:8" x14ac:dyDescent="0.3">
      <c r="A354" s="437"/>
      <c r="B354" s="438"/>
      <c r="C354" s="438"/>
      <c r="D354" s="438"/>
      <c r="E354" s="438"/>
      <c r="F354" s="438"/>
      <c r="G354" s="438"/>
      <c r="H354" s="439"/>
    </row>
    <row r="355" spans="1:8" x14ac:dyDescent="0.3">
      <c r="A355" s="440"/>
      <c r="B355" s="436"/>
      <c r="C355" s="436"/>
      <c r="D355" s="436"/>
      <c r="E355" s="436"/>
      <c r="F355" s="436"/>
      <c r="G355" s="436"/>
      <c r="H355" s="441"/>
    </row>
    <row r="356" spans="1:8" x14ac:dyDescent="0.3">
      <c r="A356" s="440"/>
      <c r="B356" s="436"/>
      <c r="C356" s="436"/>
      <c r="D356" s="436"/>
      <c r="E356" s="436"/>
      <c r="F356" s="436"/>
      <c r="G356" s="436"/>
      <c r="H356" s="441"/>
    </row>
    <row r="357" spans="1:8" x14ac:dyDescent="0.3">
      <c r="A357" s="442"/>
      <c r="B357" s="443"/>
      <c r="C357" s="443"/>
      <c r="D357" s="443"/>
      <c r="E357" s="443"/>
      <c r="F357" s="443"/>
      <c r="G357" s="443"/>
      <c r="H357" s="444"/>
    </row>
    <row r="358" spans="1:8" ht="15" thickBot="1" x14ac:dyDescent="0.35">
      <c r="A358" s="28" t="s">
        <v>115</v>
      </c>
      <c r="B358" s="27"/>
      <c r="C358" s="27"/>
      <c r="D358" s="27"/>
      <c r="E358" s="27"/>
      <c r="F358" s="27"/>
      <c r="G358" s="27"/>
      <c r="H358" s="27"/>
    </row>
    <row r="359" spans="1:8" ht="15" thickTop="1" x14ac:dyDescent="0.3">
      <c r="A359" s="435" t="s">
        <v>31</v>
      </c>
      <c r="B359" s="436"/>
      <c r="C359" s="436"/>
      <c r="D359" s="436"/>
      <c r="E359" s="436"/>
      <c r="F359" s="436"/>
      <c r="G359" s="35" t="s">
        <v>32</v>
      </c>
      <c r="H359" s="37">
        <v>5.4</v>
      </c>
    </row>
    <row r="360" spans="1:8" ht="23.4" x14ac:dyDescent="0.3">
      <c r="A360" s="445" t="s">
        <v>14</v>
      </c>
      <c r="B360" s="446"/>
      <c r="C360" s="446"/>
      <c r="D360" s="446"/>
      <c r="E360" s="446"/>
      <c r="F360" s="446"/>
      <c r="G360" s="446"/>
      <c r="H360" s="446"/>
    </row>
    <row r="361" spans="1:8" ht="17.399999999999999" x14ac:dyDescent="0.3">
      <c r="A361" s="433" t="s">
        <v>28</v>
      </c>
      <c r="B361" s="433"/>
      <c r="C361" s="433"/>
      <c r="D361" s="433"/>
      <c r="E361" s="433"/>
      <c r="F361" s="433"/>
      <c r="G361" s="433"/>
      <c r="H361" s="433"/>
    </row>
    <row r="362" spans="1:8" ht="14.4" customHeight="1" x14ac:dyDescent="0.3">
      <c r="A362" s="434" t="str">
        <f>$A$5</f>
        <v>Effective Date, May 1, 2020</v>
      </c>
      <c r="B362" s="434"/>
      <c r="C362" s="434"/>
      <c r="D362" s="434"/>
      <c r="E362" s="434"/>
      <c r="F362" s="434"/>
      <c r="G362" s="434"/>
      <c r="H362" s="434"/>
    </row>
    <row r="363" spans="1:8" s="33" customFormat="1" ht="17.399999999999999" x14ac:dyDescent="0.3">
      <c r="A363" s="124"/>
      <c r="B363" s="125"/>
      <c r="C363" s="125"/>
      <c r="D363" s="125"/>
      <c r="E363" s="125"/>
      <c r="F363" s="125"/>
      <c r="G363" s="125"/>
      <c r="H363" s="125"/>
    </row>
    <row r="364" spans="1:8" ht="17.399999999999999" x14ac:dyDescent="0.3">
      <c r="A364" s="60" t="s">
        <v>129</v>
      </c>
      <c r="B364" s="64"/>
      <c r="C364" s="64"/>
      <c r="D364" s="65"/>
    </row>
    <row r="365" spans="1:8" x14ac:dyDescent="0.3">
      <c r="A365" s="61"/>
      <c r="B365" s="64"/>
      <c r="C365" s="64"/>
      <c r="D365" s="65"/>
    </row>
    <row r="366" spans="1:8" x14ac:dyDescent="0.3">
      <c r="A366" s="61" t="s">
        <v>30</v>
      </c>
      <c r="B366" s="64"/>
      <c r="C366" s="64"/>
      <c r="D366" s="65"/>
    </row>
    <row r="367" spans="1:8" x14ac:dyDescent="0.3">
      <c r="A367" s="61"/>
      <c r="B367" s="64"/>
      <c r="C367" s="64"/>
      <c r="D367" s="65"/>
    </row>
    <row r="368" spans="1:8" x14ac:dyDescent="0.3">
      <c r="A368" s="62" t="s">
        <v>130</v>
      </c>
      <c r="B368" s="64"/>
      <c r="C368" s="64"/>
      <c r="D368" s="65"/>
    </row>
    <row r="369" spans="1:14" x14ac:dyDescent="0.3">
      <c r="A369" s="62" t="s">
        <v>131</v>
      </c>
      <c r="B369" s="64"/>
      <c r="C369" s="64"/>
      <c r="D369" s="65"/>
    </row>
    <row r="370" spans="1:14" x14ac:dyDescent="0.3">
      <c r="A370" s="62" t="s">
        <v>132</v>
      </c>
      <c r="B370" s="64"/>
      <c r="C370" s="64"/>
      <c r="D370" s="65"/>
    </row>
    <row r="371" spans="1:14" x14ac:dyDescent="0.3">
      <c r="A371" s="63"/>
      <c r="B371" s="64"/>
      <c r="C371" s="64"/>
      <c r="D371" s="65"/>
    </row>
    <row r="372" spans="1:14" x14ac:dyDescent="0.3">
      <c r="A372" s="62" t="s">
        <v>133</v>
      </c>
      <c r="B372" s="64"/>
      <c r="C372" s="64"/>
      <c r="D372" s="65"/>
    </row>
    <row r="373" spans="1:14" x14ac:dyDescent="0.3">
      <c r="A373" s="62" t="s">
        <v>134</v>
      </c>
      <c r="B373" s="64"/>
      <c r="C373" s="64"/>
      <c r="D373" s="65"/>
    </row>
    <row r="374" spans="1:14" x14ac:dyDescent="0.3">
      <c r="A374" s="62" t="s">
        <v>135</v>
      </c>
      <c r="B374" s="64"/>
      <c r="C374" s="64"/>
      <c r="D374" s="65"/>
      <c r="N374" t="s">
        <v>95</v>
      </c>
    </row>
    <row r="375" spans="1:14" x14ac:dyDescent="0.3">
      <c r="A375" s="62"/>
      <c r="B375" s="64"/>
      <c r="C375" s="64"/>
      <c r="D375" s="65"/>
    </row>
    <row r="376" spans="1:14" x14ac:dyDescent="0.3">
      <c r="A376" s="62" t="s">
        <v>136</v>
      </c>
      <c r="B376" s="64"/>
      <c r="C376" s="64"/>
      <c r="D376" s="65"/>
    </row>
    <row r="377" spans="1:14" x14ac:dyDescent="0.3">
      <c r="A377" s="62" t="s">
        <v>137</v>
      </c>
      <c r="B377" s="64"/>
      <c r="C377" s="64"/>
      <c r="D377" s="65"/>
    </row>
    <row r="378" spans="1:14" x14ac:dyDescent="0.3">
      <c r="A378" s="62" t="s">
        <v>138</v>
      </c>
      <c r="B378" s="64"/>
      <c r="C378" s="64"/>
      <c r="D378" s="65"/>
    </row>
    <row r="379" spans="1:14" x14ac:dyDescent="0.3">
      <c r="A379" s="62"/>
      <c r="B379" s="64"/>
      <c r="C379" s="64"/>
      <c r="D379" s="65"/>
    </row>
    <row r="380" spans="1:14" x14ac:dyDescent="0.3">
      <c r="A380" s="61"/>
      <c r="B380" s="64"/>
      <c r="C380" s="70"/>
      <c r="D380" s="70"/>
    </row>
    <row r="381" spans="1:14" x14ac:dyDescent="0.3">
      <c r="A381" s="61" t="s">
        <v>139</v>
      </c>
      <c r="B381" s="64"/>
      <c r="C381" s="64"/>
      <c r="D381" s="65"/>
    </row>
    <row r="382" spans="1:14" ht="15" thickBot="1" x14ac:dyDescent="0.35">
      <c r="A382" s="61"/>
      <c r="B382" s="64"/>
      <c r="C382" s="64"/>
      <c r="D382" s="65"/>
    </row>
    <row r="383" spans="1:14" ht="15.6" thickTop="1" thickBot="1" x14ac:dyDescent="0.35">
      <c r="A383" s="71" t="s">
        <v>141</v>
      </c>
      <c r="B383" s="66"/>
      <c r="G383" s="35" t="s">
        <v>32</v>
      </c>
      <c r="H383" s="37">
        <v>15</v>
      </c>
    </row>
    <row r="384" spans="1:14" ht="15.6" thickTop="1" thickBot="1" x14ac:dyDescent="0.35">
      <c r="A384" s="72" t="s">
        <v>142</v>
      </c>
      <c r="B384" s="67"/>
      <c r="G384" s="35" t="s">
        <v>32</v>
      </c>
      <c r="H384" s="37">
        <v>30</v>
      </c>
    </row>
    <row r="385" spans="1:11" ht="15.6" thickTop="1" thickBot="1" x14ac:dyDescent="0.35">
      <c r="A385" s="72" t="s">
        <v>143</v>
      </c>
      <c r="B385" s="67"/>
      <c r="G385" s="35" t="s">
        <v>32</v>
      </c>
      <c r="H385" s="37">
        <v>15</v>
      </c>
    </row>
    <row r="386" spans="1:11" ht="15" thickTop="1" x14ac:dyDescent="0.3">
      <c r="A386" s="72" t="s">
        <v>144</v>
      </c>
      <c r="B386" s="67"/>
      <c r="G386" s="35" t="s">
        <v>32</v>
      </c>
      <c r="H386" s="37">
        <v>30</v>
      </c>
      <c r="K386" t="s">
        <v>95</v>
      </c>
    </row>
    <row r="387" spans="1:11" x14ac:dyDescent="0.3">
      <c r="A387" s="73"/>
      <c r="B387" s="68"/>
      <c r="G387" s="78"/>
      <c r="H387" s="79"/>
    </row>
    <row r="388" spans="1:11" x14ac:dyDescent="0.3">
      <c r="A388" s="74" t="s">
        <v>140</v>
      </c>
      <c r="B388" s="64"/>
      <c r="G388" s="80"/>
      <c r="H388" s="81"/>
    </row>
    <row r="389" spans="1:11" ht="15" thickBot="1" x14ac:dyDescent="0.35">
      <c r="A389" s="75"/>
      <c r="B389" s="69"/>
      <c r="G389" s="82"/>
      <c r="H389" s="83"/>
    </row>
    <row r="390" spans="1:11" ht="15.6" thickTop="1" thickBot="1" x14ac:dyDescent="0.35">
      <c r="A390" s="76" t="s">
        <v>145</v>
      </c>
      <c r="B390" s="67"/>
      <c r="G390" s="35" t="s">
        <v>146</v>
      </c>
      <c r="H390" s="37">
        <v>1.5</v>
      </c>
    </row>
    <row r="391" spans="1:11" ht="15.6" thickTop="1" thickBot="1" x14ac:dyDescent="0.35">
      <c r="A391" s="77" t="s">
        <v>147</v>
      </c>
      <c r="B391" s="67"/>
      <c r="G391" s="35" t="s">
        <v>146</v>
      </c>
      <c r="H391" s="37">
        <v>19.559999999999999</v>
      </c>
    </row>
    <row r="392" spans="1:11" ht="15" thickTop="1" x14ac:dyDescent="0.3">
      <c r="A392" s="77" t="s">
        <v>148</v>
      </c>
      <c r="B392" s="67"/>
      <c r="G392" s="35" t="s">
        <v>32</v>
      </c>
      <c r="H392" s="37">
        <v>65</v>
      </c>
    </row>
    <row r="393" spans="1:11" x14ac:dyDescent="0.3">
      <c r="A393" s="33"/>
      <c r="B393" s="33"/>
      <c r="C393" s="33"/>
      <c r="D393" s="33"/>
    </row>
  </sheetData>
  <mergeCells count="134">
    <mergeCell ref="A3:H3"/>
    <mergeCell ref="A4:H4"/>
    <mergeCell ref="A7:H7"/>
    <mergeCell ref="A9:H14"/>
    <mergeCell ref="A17:H19"/>
    <mergeCell ref="A20:H23"/>
    <mergeCell ref="A34:F34"/>
    <mergeCell ref="A35:F35"/>
    <mergeCell ref="A40:H40"/>
    <mergeCell ref="A24:H26"/>
    <mergeCell ref="A27:H30"/>
    <mergeCell ref="A32:F32"/>
    <mergeCell ref="A33:F33"/>
    <mergeCell ref="A5:H5"/>
    <mergeCell ref="A36:H36"/>
    <mergeCell ref="A38:H38"/>
    <mergeCell ref="A37:H37"/>
    <mergeCell ref="A66:F66"/>
    <mergeCell ref="A67:F67"/>
    <mergeCell ref="A68:F68"/>
    <mergeCell ref="A42:H47"/>
    <mergeCell ref="A50:H52"/>
    <mergeCell ref="A53:H56"/>
    <mergeCell ref="A57:H59"/>
    <mergeCell ref="A60:H63"/>
    <mergeCell ref="A65:F65"/>
    <mergeCell ref="A74:H74"/>
    <mergeCell ref="A76:H81"/>
    <mergeCell ref="A84:H86"/>
    <mergeCell ref="A87:H90"/>
    <mergeCell ref="A91:H93"/>
    <mergeCell ref="A70:H70"/>
    <mergeCell ref="A71:H71"/>
    <mergeCell ref="A72:H72"/>
    <mergeCell ref="A151:H153"/>
    <mergeCell ref="A120:H123"/>
    <mergeCell ref="A124:H126"/>
    <mergeCell ref="A127:H130"/>
    <mergeCell ref="A132:F132"/>
    <mergeCell ref="A133:F133"/>
    <mergeCell ref="A102:F102"/>
    <mergeCell ref="A107:H107"/>
    <mergeCell ref="A109:H114"/>
    <mergeCell ref="A117:H119"/>
    <mergeCell ref="A94:H97"/>
    <mergeCell ref="A99:F99"/>
    <mergeCell ref="A103:H103"/>
    <mergeCell ref="A104:H104"/>
    <mergeCell ref="A105:H105"/>
    <mergeCell ref="A100:F100"/>
    <mergeCell ref="A154:H157"/>
    <mergeCell ref="A158:H160"/>
    <mergeCell ref="A161:H164"/>
    <mergeCell ref="A167:F167"/>
    <mergeCell ref="A134:F134"/>
    <mergeCell ref="A135:F135"/>
    <mergeCell ref="A141:H141"/>
    <mergeCell ref="A165:I165"/>
    <mergeCell ref="A138:H138"/>
    <mergeCell ref="A139:H139"/>
    <mergeCell ref="A137:H137"/>
    <mergeCell ref="A143:H148"/>
    <mergeCell ref="A234:F234"/>
    <mergeCell ref="A207:H207"/>
    <mergeCell ref="A209:H214"/>
    <mergeCell ref="A217:H219"/>
    <mergeCell ref="A220:H223"/>
    <mergeCell ref="A224:H226"/>
    <mergeCell ref="A203:H203"/>
    <mergeCell ref="A204:H204"/>
    <mergeCell ref="A205:H205"/>
    <mergeCell ref="A233:F233"/>
    <mergeCell ref="A227:H230"/>
    <mergeCell ref="A232:F232"/>
    <mergeCell ref="A359:F359"/>
    <mergeCell ref="A334:H334"/>
    <mergeCell ref="A336:H341"/>
    <mergeCell ref="A344:H346"/>
    <mergeCell ref="A347:H350"/>
    <mergeCell ref="A351:H353"/>
    <mergeCell ref="A354:H357"/>
    <mergeCell ref="A284:H287"/>
    <mergeCell ref="A288:H290"/>
    <mergeCell ref="A291:H294"/>
    <mergeCell ref="A296:F296"/>
    <mergeCell ref="A297:F297"/>
    <mergeCell ref="A298:H298"/>
    <mergeCell ref="A299:H299"/>
    <mergeCell ref="A300:H300"/>
    <mergeCell ref="A302:H302"/>
    <mergeCell ref="A304:H309"/>
    <mergeCell ref="A312:H314"/>
    <mergeCell ref="A315:H318"/>
    <mergeCell ref="A319:H321"/>
    <mergeCell ref="A322:H325"/>
    <mergeCell ref="A327:F327"/>
    <mergeCell ref="A192:H194"/>
    <mergeCell ref="A195:H198"/>
    <mergeCell ref="A200:F200"/>
    <mergeCell ref="A201:F201"/>
    <mergeCell ref="A202:F202"/>
    <mergeCell ref="A168:F168"/>
    <mergeCell ref="A169:F169"/>
    <mergeCell ref="A175:H175"/>
    <mergeCell ref="A177:H182"/>
    <mergeCell ref="A185:H187"/>
    <mergeCell ref="A188:H191"/>
    <mergeCell ref="A171:H171"/>
    <mergeCell ref="A172:H172"/>
    <mergeCell ref="A173:H173"/>
    <mergeCell ref="A101:F101"/>
    <mergeCell ref="A360:H360"/>
    <mergeCell ref="A361:H361"/>
    <mergeCell ref="A362:H362"/>
    <mergeCell ref="A236:H236"/>
    <mergeCell ref="A237:H237"/>
    <mergeCell ref="A238:H238"/>
    <mergeCell ref="A267:H267"/>
    <mergeCell ref="A268:H268"/>
    <mergeCell ref="A269:H269"/>
    <mergeCell ref="A330:H330"/>
    <mergeCell ref="A331:H331"/>
    <mergeCell ref="A332:H332"/>
    <mergeCell ref="A265:F265"/>
    <mergeCell ref="A266:F266"/>
    <mergeCell ref="A271:H271"/>
    <mergeCell ref="A273:H278"/>
    <mergeCell ref="A281:H283"/>
    <mergeCell ref="A240:H240"/>
    <mergeCell ref="A242:H247"/>
    <mergeCell ref="A250:H252"/>
    <mergeCell ref="A253:H256"/>
    <mergeCell ref="A257:H259"/>
    <mergeCell ref="A260:H263"/>
  </mergeCells>
  <dataValidations disablePrompts="1" count="3">
    <dataValidation type="list" allowBlank="1" showInputMessage="1" showErrorMessage="1" sqref="G390:G392 G383:G386">
      <formula1>Units2</formula1>
    </dataValidation>
    <dataValidation type="list" allowBlank="1" showInputMessage="1" showErrorMessage="1" sqref="A383:A386">
      <formula1>CustomerAdministration</formula1>
    </dataValidation>
    <dataValidation type="list" allowBlank="1" showInputMessage="1" showErrorMessage="1" sqref="A390:A392">
      <formula1>NonPayment</formula1>
    </dataValidation>
  </dataValidations>
  <pageMargins left="0.7" right="0.7" top="0.75" bottom="0.75" header="0.3" footer="0.3"/>
  <pageSetup scale="73" fitToHeight="0" orientation="portrait" r:id="rId1"/>
  <headerFooter>
    <oddHeader xml:space="preserve">&amp;LHydro One Remote Communities Inc.
</oddHeader>
  </headerFooter>
  <rowBreaks count="11" manualBreakCount="11">
    <brk id="35" max="16383" man="1"/>
    <brk id="69" max="7" man="1"/>
    <brk id="102" max="7" man="1"/>
    <brk id="136" max="7" man="1"/>
    <brk id="170" max="7" man="1"/>
    <brk id="202" max="7" man="1"/>
    <brk id="235" max="7" man="1"/>
    <brk id="266" max="7" man="1"/>
    <brk id="297" max="7" man="1"/>
    <brk id="329" max="7" man="1"/>
    <brk id="359" max="7" man="1"/>
  </rowBreaks>
  <ignoredErrors>
    <ignoredError sqref="H387:H389"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89"/>
  <sheetViews>
    <sheetView topLeftCell="A219" zoomScale="80" zoomScaleNormal="80" zoomScaleSheetLayoutView="80" zoomScalePageLayoutView="70" workbookViewId="0">
      <selection activeCell="I247" sqref="I247"/>
    </sheetView>
  </sheetViews>
  <sheetFormatPr defaultColWidth="3.6640625" defaultRowHeight="14.4" x14ac:dyDescent="0.3"/>
  <cols>
    <col min="1" max="1" width="31.5546875" customWidth="1"/>
    <col min="3" max="3" width="8.44140625" customWidth="1"/>
    <col min="4" max="4" width="6" customWidth="1"/>
    <col min="5" max="5" width="11" bestFit="1" customWidth="1"/>
    <col min="6" max="6" width="10" bestFit="1" customWidth="1"/>
    <col min="7" max="7" width="12.88671875" bestFit="1" customWidth="1"/>
    <col min="9" max="9" width="11" bestFit="1" customWidth="1"/>
    <col min="10" max="10" width="10" bestFit="1" customWidth="1"/>
    <col min="11" max="11" width="12.88671875" bestFit="1" customWidth="1"/>
    <col min="12" max="12" width="6.109375" hidden="1" customWidth="1"/>
    <col min="13" max="13" width="12" bestFit="1" customWidth="1"/>
    <col min="14" max="14" width="12.6640625" bestFit="1" customWidth="1"/>
    <col min="17" max="17" width="10.5546875" customWidth="1"/>
  </cols>
  <sheetData>
    <row r="1" spans="1:17" ht="15.6" x14ac:dyDescent="0.3">
      <c r="A1" s="138"/>
      <c r="B1" s="138"/>
      <c r="C1" s="138"/>
      <c r="D1" s="138"/>
      <c r="E1" s="138"/>
      <c r="F1" s="138"/>
      <c r="G1" s="138"/>
      <c r="H1" s="138"/>
      <c r="I1" s="138"/>
      <c r="J1" s="138"/>
      <c r="K1" s="138"/>
      <c r="L1" s="139"/>
      <c r="M1" s="139"/>
      <c r="N1" s="139"/>
    </row>
    <row r="2" spans="1:17" ht="15.6" x14ac:dyDescent="0.3">
      <c r="A2" s="138"/>
      <c r="B2" s="138"/>
      <c r="C2" s="138"/>
      <c r="D2" s="138"/>
      <c r="E2" s="138"/>
      <c r="F2" s="138"/>
      <c r="G2" s="138"/>
      <c r="H2" s="138"/>
      <c r="I2" s="138"/>
      <c r="J2" s="138"/>
      <c r="K2" s="138"/>
      <c r="L2" s="139"/>
      <c r="M2" s="139"/>
      <c r="N2" s="139"/>
    </row>
    <row r="3" spans="1:17" ht="15.6" x14ac:dyDescent="0.3">
      <c r="A3" s="140" t="s">
        <v>176</v>
      </c>
      <c r="B3" s="127"/>
      <c r="C3" s="466" t="s">
        <v>119</v>
      </c>
      <c r="D3" s="466"/>
      <c r="E3" s="466"/>
      <c r="F3" s="466"/>
      <c r="G3" s="466"/>
      <c r="H3" s="466"/>
      <c r="I3" s="466"/>
      <c r="J3" s="466"/>
      <c r="K3" s="466"/>
      <c r="L3" s="141"/>
      <c r="M3" s="141"/>
      <c r="N3" s="141"/>
    </row>
    <row r="4" spans="1:17" ht="15.6" x14ac:dyDescent="0.3">
      <c r="A4" s="142"/>
      <c r="B4" s="138"/>
      <c r="C4" s="143"/>
      <c r="D4" s="144"/>
      <c r="E4" s="144"/>
      <c r="F4" s="144"/>
      <c r="G4" s="144"/>
      <c r="H4" s="144"/>
      <c r="I4" s="144"/>
      <c r="J4" s="144"/>
      <c r="K4" s="144"/>
      <c r="L4" s="145"/>
      <c r="M4" s="145" t="s">
        <v>95</v>
      </c>
      <c r="N4" s="145"/>
    </row>
    <row r="5" spans="1:17" ht="15.6" x14ac:dyDescent="0.3">
      <c r="A5" s="140" t="s">
        <v>61</v>
      </c>
      <c r="B5" s="127"/>
      <c r="C5" s="146"/>
      <c r="D5" s="146"/>
      <c r="E5" s="147">
        <v>0</v>
      </c>
      <c r="F5" s="146"/>
      <c r="G5" s="146"/>
      <c r="H5" s="146"/>
      <c r="I5" s="146"/>
      <c r="J5" s="146"/>
      <c r="K5" s="146"/>
      <c r="L5" s="148"/>
      <c r="M5" s="148"/>
      <c r="N5" s="148"/>
    </row>
    <row r="6" spans="1:17" ht="15.6" x14ac:dyDescent="0.3">
      <c r="A6" s="142"/>
      <c r="B6" s="138"/>
      <c r="C6" s="144"/>
      <c r="D6" s="144"/>
      <c r="E6" s="144"/>
      <c r="F6" s="144"/>
      <c r="G6" s="144"/>
      <c r="H6" s="144"/>
      <c r="I6" s="144"/>
      <c r="J6" s="144"/>
      <c r="K6" s="144"/>
      <c r="L6" s="145"/>
      <c r="M6" s="145"/>
      <c r="N6" s="145"/>
    </row>
    <row r="7" spans="1:17" ht="15.6" x14ac:dyDescent="0.3">
      <c r="A7" s="140" t="s">
        <v>62</v>
      </c>
      <c r="B7" s="127"/>
      <c r="C7" s="149" t="s">
        <v>63</v>
      </c>
      <c r="D7" s="150"/>
      <c r="E7" s="151">
        <v>750</v>
      </c>
      <c r="F7" s="127"/>
      <c r="G7" s="127"/>
      <c r="H7" s="127"/>
      <c r="I7" s="127"/>
      <c r="J7" s="127"/>
      <c r="K7" s="127"/>
      <c r="L7" s="127"/>
      <c r="M7" s="127"/>
      <c r="N7" s="127"/>
    </row>
    <row r="8" spans="1:17" ht="15.6" x14ac:dyDescent="0.3">
      <c r="A8" s="138"/>
      <c r="B8" s="138"/>
      <c r="C8" s="138"/>
      <c r="D8" s="138"/>
      <c r="E8" s="127"/>
      <c r="F8" s="152"/>
      <c r="G8" s="138"/>
      <c r="H8" s="138"/>
      <c r="I8" s="138"/>
      <c r="J8" s="138"/>
      <c r="K8" s="138"/>
      <c r="L8" s="138"/>
      <c r="M8" s="138"/>
      <c r="N8" s="138"/>
    </row>
    <row r="9" spans="1:17" ht="15.6" x14ac:dyDescent="0.3">
      <c r="A9" s="153" t="s">
        <v>64</v>
      </c>
      <c r="B9" s="127"/>
      <c r="C9" s="127"/>
      <c r="D9" s="127"/>
      <c r="E9" s="138"/>
      <c r="F9" s="150"/>
      <c r="G9" s="127"/>
      <c r="H9" s="127"/>
      <c r="I9" s="127"/>
      <c r="J9" s="127"/>
      <c r="K9" s="127"/>
      <c r="L9" s="127"/>
      <c r="M9" s="127"/>
      <c r="N9" s="127"/>
    </row>
    <row r="10" spans="1:17" ht="15.6" x14ac:dyDescent="0.3">
      <c r="A10" s="154" t="s">
        <v>65</v>
      </c>
      <c r="B10" s="155"/>
      <c r="C10" s="156" t="s">
        <v>66</v>
      </c>
      <c r="D10" s="157"/>
      <c r="E10" s="158"/>
      <c r="F10" s="150"/>
      <c r="G10" s="127"/>
      <c r="H10" s="127"/>
      <c r="I10" s="127"/>
      <c r="J10" s="127"/>
      <c r="K10" s="127"/>
      <c r="L10" s="127"/>
      <c r="M10" s="127"/>
      <c r="N10" s="159">
        <f>M17+M18</f>
        <v>1.8249999999999957</v>
      </c>
      <c r="O10" t="s">
        <v>95</v>
      </c>
    </row>
    <row r="11" spans="1:17" ht="15.6" x14ac:dyDescent="0.3">
      <c r="A11" s="154" t="s">
        <v>67</v>
      </c>
      <c r="B11" s="155"/>
      <c r="C11" s="156"/>
      <c r="D11" s="157"/>
      <c r="E11" s="160"/>
      <c r="F11" s="127"/>
      <c r="G11" s="127"/>
      <c r="H11" s="127"/>
      <c r="I11" s="127"/>
      <c r="J11" s="127"/>
      <c r="K11" s="127"/>
      <c r="L11" s="127"/>
      <c r="M11" s="127"/>
      <c r="N11" s="127"/>
    </row>
    <row r="12" spans="1:17" ht="15.6" x14ac:dyDescent="0.3">
      <c r="A12" s="161"/>
      <c r="B12" s="138"/>
      <c r="C12" s="162"/>
      <c r="D12" s="152"/>
      <c r="E12" s="467" t="s">
        <v>68</v>
      </c>
      <c r="F12" s="467"/>
      <c r="G12" s="467"/>
      <c r="H12" s="467"/>
      <c r="I12" s="467"/>
      <c r="J12" s="467"/>
      <c r="K12" s="138"/>
      <c r="L12" s="138">
        <f>ROUND(F12*(H12+1),4)</f>
        <v>0</v>
      </c>
      <c r="M12" s="138"/>
      <c r="N12" s="138"/>
    </row>
    <row r="13" spans="1:17" ht="15.6" x14ac:dyDescent="0.3">
      <c r="A13" s="139"/>
      <c r="B13" s="139"/>
      <c r="C13" s="139"/>
      <c r="D13" s="138"/>
      <c r="E13" s="138"/>
      <c r="F13" s="138"/>
      <c r="G13" s="138"/>
      <c r="H13" s="138"/>
      <c r="I13" s="138"/>
      <c r="J13" s="138"/>
      <c r="K13" s="138"/>
      <c r="L13" s="138"/>
      <c r="M13" s="138"/>
      <c r="N13" s="163"/>
    </row>
    <row r="14" spans="1:17" ht="15.6" x14ac:dyDescent="0.3">
      <c r="A14" s="139"/>
      <c r="B14" s="139"/>
      <c r="C14" s="164"/>
      <c r="D14" s="165"/>
      <c r="E14" s="462" t="s">
        <v>69</v>
      </c>
      <c r="F14" s="468"/>
      <c r="G14" s="463"/>
      <c r="H14" s="138"/>
      <c r="I14" s="462" t="s">
        <v>70</v>
      </c>
      <c r="J14" s="468"/>
      <c r="K14" s="463"/>
      <c r="L14" s="138"/>
      <c r="M14" s="462" t="s">
        <v>71</v>
      </c>
      <c r="N14" s="463"/>
    </row>
    <row r="15" spans="1:17" ht="15.75" customHeight="1" x14ac:dyDescent="0.3">
      <c r="A15" s="139"/>
      <c r="B15" s="139"/>
      <c r="C15" s="477"/>
      <c r="D15" s="144"/>
      <c r="E15" s="166" t="s">
        <v>72</v>
      </c>
      <c r="F15" s="166" t="s">
        <v>73</v>
      </c>
      <c r="G15" s="167" t="s">
        <v>74</v>
      </c>
      <c r="H15" s="138"/>
      <c r="I15" s="166" t="s">
        <v>72</v>
      </c>
      <c r="J15" s="168" t="s">
        <v>73</v>
      </c>
      <c r="K15" s="167" t="s">
        <v>74</v>
      </c>
      <c r="L15" s="138"/>
      <c r="M15" s="464" t="s">
        <v>75</v>
      </c>
      <c r="N15" s="464" t="s">
        <v>76</v>
      </c>
      <c r="Q15" t="s">
        <v>95</v>
      </c>
    </row>
    <row r="16" spans="1:17" ht="15.6" x14ac:dyDescent="0.3">
      <c r="A16" s="139"/>
      <c r="B16" s="139"/>
      <c r="C16" s="477"/>
      <c r="D16" s="144"/>
      <c r="E16" s="169" t="s">
        <v>77</v>
      </c>
      <c r="F16" s="169"/>
      <c r="G16" s="170" t="s">
        <v>77</v>
      </c>
      <c r="H16" s="138"/>
      <c r="I16" s="169" t="s">
        <v>77</v>
      </c>
      <c r="J16" s="169"/>
      <c r="K16" s="170" t="s">
        <v>77</v>
      </c>
      <c r="L16" s="138"/>
      <c r="M16" s="465"/>
      <c r="N16" s="465"/>
    </row>
    <row r="17" spans="1:17" ht="16.2" thickBot="1" x14ac:dyDescent="0.35">
      <c r="A17" s="171" t="s">
        <v>78</v>
      </c>
      <c r="B17" s="171"/>
      <c r="C17" s="171"/>
      <c r="D17" s="172"/>
      <c r="E17" s="173">
        <f>'Current Tariff Schedule'!H32</f>
        <v>20.100000000000001</v>
      </c>
      <c r="F17" s="174">
        <v>1</v>
      </c>
      <c r="G17" s="175">
        <f>E17*F17</f>
        <v>20.100000000000001</v>
      </c>
      <c r="H17" s="176"/>
      <c r="I17" s="177">
        <f>'Proposed Tariff Schedule'!H32</f>
        <v>20.5</v>
      </c>
      <c r="J17" s="178">
        <v>1</v>
      </c>
      <c r="K17" s="179">
        <f t="shared" ref="K17:K20" si="0">I17*J17</f>
        <v>20.5</v>
      </c>
      <c r="L17" s="176"/>
      <c r="M17" s="180">
        <f t="shared" ref="M17:M22" si="1">K17-G17</f>
        <v>0.39999999999999858</v>
      </c>
      <c r="N17" s="181">
        <f t="shared" ref="N17:N22" si="2">M17/G17</f>
        <v>1.9900497512437738E-2</v>
      </c>
    </row>
    <row r="18" spans="1:17" s="33" customFormat="1" ht="16.8" thickTop="1" thickBot="1" x14ac:dyDescent="0.35">
      <c r="A18" s="171" t="s">
        <v>33</v>
      </c>
      <c r="B18" s="171"/>
      <c r="C18" s="171"/>
      <c r="D18" s="172"/>
      <c r="E18" s="182">
        <f>'Current Tariff Schedule'!H33</f>
        <v>9.4500000000000001E-2</v>
      </c>
      <c r="F18" s="183">
        <f>IF(E7&lt;1000, E7, 1000)</f>
        <v>750</v>
      </c>
      <c r="G18" s="179">
        <f>F18*E18</f>
        <v>70.875</v>
      </c>
      <c r="H18" s="176"/>
      <c r="I18" s="184">
        <f>'Proposed Tariff Schedule'!H33</f>
        <v>9.64E-2</v>
      </c>
      <c r="J18" s="183">
        <f>IF(E7&lt;1000, E7, 1000)</f>
        <v>750</v>
      </c>
      <c r="K18" s="179">
        <f>I18*J18</f>
        <v>72.3</v>
      </c>
      <c r="L18" s="176"/>
      <c r="M18" s="180">
        <f t="shared" si="1"/>
        <v>1.4249999999999972</v>
      </c>
      <c r="N18" s="181">
        <f t="shared" si="2"/>
        <v>2.0105820105820064E-2</v>
      </c>
    </row>
    <row r="19" spans="1:17" s="33" customFormat="1" ht="16.8" thickTop="1" thickBot="1" x14ac:dyDescent="0.35">
      <c r="A19" s="171" t="s">
        <v>100</v>
      </c>
      <c r="B19" s="171"/>
      <c r="C19" s="171"/>
      <c r="D19" s="172"/>
      <c r="E19" s="182">
        <f>'Current Tariff Schedule'!H34</f>
        <v>0.12620000000000001</v>
      </c>
      <c r="F19" s="183">
        <f>IF(E7&lt;=2500, E7-F18,1500)</f>
        <v>0</v>
      </c>
      <c r="G19" s="179">
        <f t="shared" ref="G19:G20" si="3">F19*E19</f>
        <v>0</v>
      </c>
      <c r="H19" s="176"/>
      <c r="I19" s="184">
        <f>'Proposed Tariff Schedule'!H34</f>
        <v>0.12870000000000001</v>
      </c>
      <c r="J19" s="183">
        <f>IF(E7&lt;=2500, E7-J18,1500)</f>
        <v>0</v>
      </c>
      <c r="K19" s="179">
        <f t="shared" si="0"/>
        <v>0</v>
      </c>
      <c r="L19" s="176"/>
      <c r="M19" s="180">
        <f t="shared" si="1"/>
        <v>0</v>
      </c>
      <c r="N19" s="181"/>
    </row>
    <row r="20" spans="1:17" ht="16.2" thickTop="1" x14ac:dyDescent="0.3">
      <c r="A20" s="171" t="s">
        <v>101</v>
      </c>
      <c r="B20" s="171"/>
      <c r="C20" s="171"/>
      <c r="D20" s="172"/>
      <c r="E20" s="182">
        <f>'Current Tariff Schedule'!H35</f>
        <v>0.19009999999999999</v>
      </c>
      <c r="F20" s="183">
        <f>IF(E7&gt;2500, E7-2500, 0)</f>
        <v>0</v>
      </c>
      <c r="G20" s="179">
        <f t="shared" si="3"/>
        <v>0</v>
      </c>
      <c r="H20" s="176"/>
      <c r="I20" s="184">
        <f>'Proposed Tariff Schedule'!H35</f>
        <v>0.19389999999999999</v>
      </c>
      <c r="J20" s="183">
        <f>IF(E7&gt;2500, E7-2500, 0)</f>
        <v>0</v>
      </c>
      <c r="K20" s="179">
        <f t="shared" si="0"/>
        <v>0</v>
      </c>
      <c r="L20" s="176"/>
      <c r="M20" s="180">
        <f t="shared" si="1"/>
        <v>0</v>
      </c>
      <c r="N20" s="181"/>
      <c r="Q20" s="129"/>
    </row>
    <row r="21" spans="1:17" s="33" customFormat="1" ht="15.6" x14ac:dyDescent="0.3">
      <c r="A21" s="171"/>
      <c r="B21" s="171"/>
      <c r="C21" s="171"/>
      <c r="D21" s="185"/>
      <c r="E21" s="186"/>
      <c r="F21" s="187"/>
      <c r="G21" s="179"/>
      <c r="H21" s="176"/>
      <c r="I21" s="188"/>
      <c r="J21" s="187"/>
      <c r="K21" s="179"/>
      <c r="L21" s="176"/>
      <c r="M21" s="180"/>
      <c r="N21" s="181"/>
      <c r="Q21" s="129"/>
    </row>
    <row r="22" spans="1:17" ht="16.2" thickBot="1" x14ac:dyDescent="0.35">
      <c r="A22" s="189" t="s">
        <v>121</v>
      </c>
      <c r="B22" s="190"/>
      <c r="C22" s="190"/>
      <c r="D22" s="191"/>
      <c r="E22" s="192"/>
      <c r="F22" s="193"/>
      <c r="G22" s="194">
        <f>SUM(G17:G21)</f>
        <v>90.974999999999994</v>
      </c>
      <c r="H22" s="176"/>
      <c r="I22" s="192"/>
      <c r="J22" s="195"/>
      <c r="K22" s="194">
        <f>SUM(K17:K21)</f>
        <v>92.8</v>
      </c>
      <c r="L22" s="196"/>
      <c r="M22" s="197">
        <f t="shared" si="1"/>
        <v>1.8250000000000028</v>
      </c>
      <c r="N22" s="198">
        <f t="shared" si="2"/>
        <v>2.0060456169277305E-2</v>
      </c>
    </row>
    <row r="23" spans="1:17" ht="16.2" customHeight="1" thickBot="1" x14ac:dyDescent="0.35">
      <c r="A23" s="199"/>
      <c r="B23" s="200"/>
      <c r="C23" s="200"/>
      <c r="D23" s="201"/>
      <c r="E23" s="202"/>
      <c r="F23" s="203"/>
      <c r="G23" s="204"/>
      <c r="H23" s="203"/>
      <c r="I23" s="202"/>
      <c r="J23" s="205"/>
      <c r="K23" s="204"/>
      <c r="L23" s="206"/>
      <c r="M23" s="207"/>
      <c r="N23" s="208"/>
    </row>
    <row r="24" spans="1:17" ht="15.6" customHeight="1" x14ac:dyDescent="0.3">
      <c r="A24" s="209" t="s">
        <v>120</v>
      </c>
      <c r="B24" s="210"/>
      <c r="C24" s="210"/>
      <c r="D24" s="211"/>
      <c r="E24" s="212"/>
      <c r="F24" s="213"/>
      <c r="G24" s="214">
        <f>G22</f>
        <v>90.974999999999994</v>
      </c>
      <c r="H24" s="215"/>
      <c r="I24" s="216"/>
      <c r="J24" s="216"/>
      <c r="K24" s="217">
        <f>K22</f>
        <v>92.8</v>
      </c>
      <c r="L24" s="218"/>
      <c r="M24" s="180">
        <f>K24-G24</f>
        <v>1.8250000000000028</v>
      </c>
      <c r="N24" s="181">
        <f>M24/G24</f>
        <v>2.0060456169277305E-2</v>
      </c>
    </row>
    <row r="25" spans="1:17" ht="15.6" x14ac:dyDescent="0.3">
      <c r="A25" s="219" t="s">
        <v>79</v>
      </c>
      <c r="B25" s="210"/>
      <c r="C25" s="210"/>
      <c r="D25" s="211"/>
      <c r="E25" s="212">
        <v>0.05</v>
      </c>
      <c r="F25" s="220"/>
      <c r="G25" s="221">
        <f>E25*G24</f>
        <v>4.5487500000000001</v>
      </c>
      <c r="H25" s="174"/>
      <c r="I25" s="212">
        <v>0.05</v>
      </c>
      <c r="J25" s="174"/>
      <c r="K25" s="222">
        <f>K24*I25</f>
        <v>4.6399999999999997</v>
      </c>
      <c r="L25" s="223"/>
      <c r="M25" s="180">
        <f>K25-G25</f>
        <v>9.1249999999999609E-2</v>
      </c>
      <c r="N25" s="181">
        <f>M25/G25</f>
        <v>2.0060456169277187E-2</v>
      </c>
    </row>
    <row r="26" spans="1:17" ht="45.6" customHeight="1" x14ac:dyDescent="0.3">
      <c r="A26" s="224" t="s">
        <v>158</v>
      </c>
      <c r="B26" s="210"/>
      <c r="C26" s="210"/>
      <c r="D26" s="211"/>
      <c r="E26" s="174"/>
      <c r="F26" s="220"/>
      <c r="G26" s="221">
        <f>G24+G25</f>
        <v>95.523749999999993</v>
      </c>
      <c r="H26" s="174"/>
      <c r="I26" s="174"/>
      <c r="J26" s="174"/>
      <c r="K26" s="222">
        <f>SUM(K24:K25)</f>
        <v>97.44</v>
      </c>
      <c r="L26" s="223"/>
      <c r="M26" s="180">
        <f>K26-G26</f>
        <v>1.9162500000000051</v>
      </c>
      <c r="N26" s="181">
        <f>M26/G26</f>
        <v>2.0060456169277329E-2</v>
      </c>
    </row>
    <row r="27" spans="1:17" s="33" customFormat="1" ht="45.6" customHeight="1" x14ac:dyDescent="0.3">
      <c r="A27" s="224" t="s">
        <v>180</v>
      </c>
      <c r="B27" s="210"/>
      <c r="C27" s="210"/>
      <c r="D27" s="211"/>
      <c r="E27" s="401">
        <v>0.318</v>
      </c>
      <c r="F27" s="220"/>
      <c r="G27" s="221">
        <f>-G26*E27</f>
        <v>-30.376552499999999</v>
      </c>
      <c r="H27" s="174"/>
      <c r="I27" s="400">
        <v>0.318</v>
      </c>
      <c r="J27" s="174"/>
      <c r="K27" s="222">
        <f>-I27*K26</f>
        <v>-30.98592</v>
      </c>
      <c r="L27" s="223"/>
      <c r="M27" s="180">
        <f>K27-G27</f>
        <v>-0.60936750000000117</v>
      </c>
      <c r="N27" s="181"/>
    </row>
    <row r="28" spans="1:17" ht="16.2" thickBot="1" x14ac:dyDescent="0.35">
      <c r="A28" s="461" t="s">
        <v>160</v>
      </c>
      <c r="B28" s="461"/>
      <c r="C28" s="461"/>
      <c r="D28" s="225"/>
      <c r="E28" s="226"/>
      <c r="F28" s="227"/>
      <c r="G28" s="228">
        <f>SUM(G26:G26)+G27</f>
        <v>65.14719749999999</v>
      </c>
      <c r="H28" s="174"/>
      <c r="I28" s="229"/>
      <c r="J28" s="229"/>
      <c r="K28" s="230">
        <f>SUM(K26:K26)+K27</f>
        <v>66.454080000000005</v>
      </c>
      <c r="L28" s="231"/>
      <c r="M28" s="180">
        <f>K28-G28</f>
        <v>1.3068825000000146</v>
      </c>
      <c r="N28" s="232">
        <f>M28/G28</f>
        <v>2.0060456169277503E-2</v>
      </c>
    </row>
    <row r="29" spans="1:17" ht="16.2" thickBot="1" x14ac:dyDescent="0.35">
      <c r="A29" s="233"/>
      <c r="B29" s="234"/>
      <c r="C29" s="234"/>
      <c r="D29" s="235"/>
      <c r="E29" s="236"/>
      <c r="F29" s="237"/>
      <c r="G29" s="238"/>
      <c r="H29" s="239"/>
      <c r="I29" s="236"/>
      <c r="J29" s="239"/>
      <c r="K29" s="240"/>
      <c r="L29" s="237"/>
      <c r="M29" s="241"/>
      <c r="N29" s="242"/>
      <c r="P29" t="s">
        <v>95</v>
      </c>
    </row>
    <row r="30" spans="1:17" ht="15.6" x14ac:dyDescent="0.3">
      <c r="A30" s="138"/>
      <c r="B30" s="138"/>
      <c r="C30" s="138"/>
      <c r="D30" s="127"/>
      <c r="E30" s="127"/>
      <c r="F30" s="127"/>
      <c r="G30" s="127"/>
      <c r="H30" s="127"/>
      <c r="I30" s="127"/>
      <c r="J30" s="127"/>
      <c r="K30" s="243"/>
      <c r="L30" s="127"/>
      <c r="M30" s="127"/>
      <c r="N30" s="127"/>
    </row>
    <row r="31" spans="1:17" ht="15.6" x14ac:dyDescent="0.3">
      <c r="A31" s="138"/>
      <c r="B31" s="138"/>
      <c r="C31" s="138"/>
      <c r="D31" s="127"/>
      <c r="E31" s="127"/>
      <c r="F31" s="127"/>
      <c r="G31" s="127"/>
      <c r="H31" s="127"/>
      <c r="I31" s="127"/>
      <c r="J31" s="127"/>
      <c r="K31" s="127"/>
      <c r="L31" s="128"/>
      <c r="M31" s="128"/>
      <c r="N31" s="128"/>
      <c r="O31" s="20"/>
    </row>
    <row r="32" spans="1:17" ht="15.6" x14ac:dyDescent="0.3">
      <c r="A32" s="140" t="s">
        <v>52</v>
      </c>
      <c r="B32" s="127"/>
      <c r="C32" s="466" t="s">
        <v>54</v>
      </c>
      <c r="D32" s="466"/>
      <c r="E32" s="466"/>
      <c r="F32" s="466"/>
      <c r="G32" s="466"/>
      <c r="H32" s="466"/>
      <c r="I32" s="466"/>
      <c r="J32" s="466"/>
      <c r="K32" s="466"/>
      <c r="L32" s="141"/>
      <c r="M32" s="141"/>
      <c r="N32" s="141"/>
      <c r="O32" s="20"/>
    </row>
    <row r="33" spans="1:18" ht="15.6" x14ac:dyDescent="0.3">
      <c r="A33" s="142"/>
      <c r="B33" s="138"/>
      <c r="C33" s="143"/>
      <c r="D33" s="144"/>
      <c r="E33" s="144"/>
      <c r="F33" s="144"/>
      <c r="G33" s="144"/>
      <c r="H33" s="144"/>
      <c r="I33" s="144"/>
      <c r="J33" s="144"/>
      <c r="K33" s="144"/>
      <c r="L33" s="144"/>
      <c r="M33" s="144"/>
      <c r="N33" s="144"/>
    </row>
    <row r="34" spans="1:18" ht="15.6" x14ac:dyDescent="0.3">
      <c r="A34" s="140" t="s">
        <v>61</v>
      </c>
      <c r="B34" s="127"/>
      <c r="C34" s="146"/>
      <c r="D34" s="146"/>
      <c r="E34" s="147">
        <v>0</v>
      </c>
      <c r="F34" s="146"/>
      <c r="G34" s="146"/>
      <c r="H34" s="146"/>
      <c r="I34" s="146"/>
      <c r="J34" s="146"/>
      <c r="K34" s="146"/>
      <c r="L34" s="146"/>
      <c r="M34" s="146"/>
      <c r="N34" s="146"/>
      <c r="Q34" s="59"/>
      <c r="R34" s="59"/>
    </row>
    <row r="35" spans="1:18" ht="15.6" x14ac:dyDescent="0.3">
      <c r="A35" s="142"/>
      <c r="B35" s="138"/>
      <c r="C35" s="144"/>
      <c r="D35" s="144"/>
      <c r="E35" s="144"/>
      <c r="F35" s="144"/>
      <c r="G35" s="144"/>
      <c r="H35" s="144"/>
      <c r="I35" s="144"/>
      <c r="J35" s="144"/>
      <c r="K35" s="144"/>
      <c r="L35" s="144"/>
      <c r="M35" s="144"/>
      <c r="N35" s="144"/>
      <c r="Q35" s="59"/>
      <c r="R35" s="87"/>
    </row>
    <row r="36" spans="1:18" ht="15.6" x14ac:dyDescent="0.3">
      <c r="A36" s="140" t="s">
        <v>62</v>
      </c>
      <c r="B36" s="127"/>
      <c r="C36" s="149" t="s">
        <v>63</v>
      </c>
      <c r="D36" s="150"/>
      <c r="E36" s="151">
        <v>250</v>
      </c>
      <c r="F36" s="127"/>
      <c r="G36" s="127"/>
      <c r="H36" s="127"/>
      <c r="I36" s="127"/>
      <c r="J36" s="127"/>
      <c r="K36" s="127"/>
      <c r="L36" s="127"/>
      <c r="M36" s="127"/>
      <c r="N36" s="127"/>
      <c r="Q36" s="59"/>
      <c r="R36" s="59"/>
    </row>
    <row r="37" spans="1:18" ht="15.6" x14ac:dyDescent="0.3">
      <c r="A37" s="138"/>
      <c r="B37" s="138"/>
      <c r="C37" s="138"/>
      <c r="D37" s="138"/>
      <c r="E37" s="138"/>
      <c r="F37" s="152"/>
      <c r="G37" s="138"/>
      <c r="H37" s="138"/>
      <c r="I37" s="138"/>
      <c r="J37" s="138"/>
      <c r="K37" s="138"/>
      <c r="L37" s="138"/>
      <c r="M37" s="138"/>
      <c r="N37" s="138"/>
    </row>
    <row r="38" spans="1:18" ht="15.6" x14ac:dyDescent="0.3">
      <c r="A38" s="153" t="s">
        <v>64</v>
      </c>
      <c r="B38" s="127"/>
      <c r="C38" s="127"/>
      <c r="D38" s="127"/>
      <c r="E38" s="127"/>
      <c r="F38" s="150"/>
      <c r="G38" s="127"/>
      <c r="H38" s="127"/>
      <c r="I38" s="127"/>
      <c r="J38" s="127"/>
      <c r="K38" s="127"/>
      <c r="L38" s="127"/>
      <c r="M38" s="127"/>
      <c r="N38" s="127"/>
    </row>
    <row r="39" spans="1:18" ht="15.6" x14ac:dyDescent="0.3">
      <c r="A39" s="154" t="s">
        <v>65</v>
      </c>
      <c r="B39" s="155"/>
      <c r="C39" s="156" t="s">
        <v>66</v>
      </c>
      <c r="D39" s="157"/>
      <c r="E39" s="158"/>
      <c r="F39" s="150"/>
      <c r="G39" s="127"/>
      <c r="H39" s="127"/>
      <c r="I39" s="127"/>
      <c r="J39" s="127"/>
      <c r="K39" s="127"/>
      <c r="L39" s="127"/>
      <c r="M39" s="127"/>
      <c r="N39" s="127"/>
    </row>
    <row r="40" spans="1:18" ht="15.6" x14ac:dyDescent="0.3">
      <c r="A40" s="154" t="s">
        <v>67</v>
      </c>
      <c r="B40" s="155"/>
      <c r="C40" s="156"/>
      <c r="D40" s="157"/>
      <c r="E40" s="160"/>
      <c r="F40" s="127"/>
      <c r="G40" s="127"/>
      <c r="H40" s="127"/>
      <c r="I40" s="127"/>
      <c r="J40" s="127"/>
      <c r="K40" s="127"/>
      <c r="L40" s="127"/>
      <c r="M40" s="127"/>
      <c r="N40" s="127"/>
    </row>
    <row r="41" spans="1:18" ht="15.6" x14ac:dyDescent="0.3">
      <c r="A41" s="161"/>
      <c r="B41" s="138"/>
      <c r="C41" s="162"/>
      <c r="D41" s="152"/>
      <c r="E41" s="467" t="s">
        <v>68</v>
      </c>
      <c r="F41" s="467"/>
      <c r="G41" s="467"/>
      <c r="H41" s="467"/>
      <c r="I41" s="467"/>
      <c r="J41" s="467"/>
      <c r="K41" s="138"/>
      <c r="L41" s="138"/>
      <c r="M41" s="138"/>
      <c r="N41" s="138"/>
    </row>
    <row r="42" spans="1:18" ht="15.6" x14ac:dyDescent="0.3">
      <c r="A42" s="138"/>
      <c r="B42" s="138"/>
      <c r="C42" s="138"/>
      <c r="D42" s="138"/>
      <c r="E42" s="138"/>
      <c r="F42" s="138"/>
      <c r="G42" s="138"/>
      <c r="H42" s="138"/>
      <c r="I42" s="138"/>
      <c r="J42" s="138"/>
      <c r="K42" s="138"/>
      <c r="L42" s="138"/>
      <c r="M42" s="138"/>
      <c r="N42" s="138"/>
    </row>
    <row r="43" spans="1:18" ht="15.6" x14ac:dyDescent="0.3">
      <c r="A43" s="139"/>
      <c r="B43" s="139"/>
      <c r="C43" s="164"/>
      <c r="D43" s="165"/>
      <c r="E43" s="462" t="s">
        <v>69</v>
      </c>
      <c r="F43" s="468"/>
      <c r="G43" s="463"/>
      <c r="H43" s="138"/>
      <c r="I43" s="462" t="s">
        <v>70</v>
      </c>
      <c r="J43" s="468"/>
      <c r="K43" s="463"/>
      <c r="L43" s="138"/>
      <c r="M43" s="462" t="s">
        <v>71</v>
      </c>
      <c r="N43" s="463"/>
    </row>
    <row r="44" spans="1:18" ht="15.75" customHeight="1" x14ac:dyDescent="0.3">
      <c r="A44" s="139"/>
      <c r="B44" s="139"/>
      <c r="C44" s="477"/>
      <c r="D44" s="144"/>
      <c r="E44" s="166" t="s">
        <v>72</v>
      </c>
      <c r="F44" s="166" t="s">
        <v>73</v>
      </c>
      <c r="G44" s="167" t="s">
        <v>74</v>
      </c>
      <c r="H44" s="138"/>
      <c r="I44" s="166" t="s">
        <v>72</v>
      </c>
      <c r="J44" s="168" t="s">
        <v>73</v>
      </c>
      <c r="K44" s="167" t="s">
        <v>74</v>
      </c>
      <c r="L44" s="138"/>
      <c r="M44" s="464" t="s">
        <v>75</v>
      </c>
      <c r="N44" s="464" t="s">
        <v>76</v>
      </c>
    </row>
    <row r="45" spans="1:18" ht="15.6" x14ac:dyDescent="0.3">
      <c r="A45" s="139"/>
      <c r="B45" s="139"/>
      <c r="C45" s="477"/>
      <c r="D45" s="144"/>
      <c r="E45" s="169" t="s">
        <v>77</v>
      </c>
      <c r="F45" s="169"/>
      <c r="G45" s="170" t="s">
        <v>77</v>
      </c>
      <c r="H45" s="138"/>
      <c r="I45" s="169" t="s">
        <v>77</v>
      </c>
      <c r="J45" s="169"/>
      <c r="K45" s="170" t="s">
        <v>77</v>
      </c>
      <c r="L45" s="138"/>
      <c r="M45" s="465"/>
      <c r="N45" s="465"/>
    </row>
    <row r="46" spans="1:18" ht="16.2" thickBot="1" x14ac:dyDescent="0.35">
      <c r="A46" s="171" t="s">
        <v>78</v>
      </c>
      <c r="B46" s="171"/>
      <c r="C46" s="171"/>
      <c r="D46" s="172"/>
      <c r="E46" s="173">
        <f>'Current Tariff Schedule'!H65</f>
        <v>33.96</v>
      </c>
      <c r="F46" s="174">
        <v>1</v>
      </c>
      <c r="G46" s="175">
        <f>E46*F46</f>
        <v>33.96</v>
      </c>
      <c r="H46" s="176"/>
      <c r="I46" s="177">
        <f>'Proposed Tariff Schedule'!H65</f>
        <v>34.64</v>
      </c>
      <c r="J46" s="178">
        <v>1</v>
      </c>
      <c r="K46" s="179">
        <f>I46*J46</f>
        <v>34.64</v>
      </c>
      <c r="L46" s="176"/>
      <c r="M46" s="180">
        <f t="shared" ref="M46:M51" si="4">K46-G46</f>
        <v>0.67999999999999972</v>
      </c>
      <c r="N46" s="181">
        <f t="shared" ref="N46:N51" si="5">M46/G46</f>
        <v>2.0023557126030614E-2</v>
      </c>
    </row>
    <row r="47" spans="1:18" ht="16.8" thickTop="1" thickBot="1" x14ac:dyDescent="0.35">
      <c r="A47" s="171" t="s">
        <v>33</v>
      </c>
      <c r="B47" s="171"/>
      <c r="C47" s="171"/>
      <c r="D47" s="172"/>
      <c r="E47" s="182">
        <f>'Current Tariff Schedule'!H66</f>
        <v>9.4500000000000001E-2</v>
      </c>
      <c r="F47" s="183">
        <f>IF(E36&lt;1000, E36, 1000)</f>
        <v>250</v>
      </c>
      <c r="G47" s="179">
        <f>E47*F47</f>
        <v>23.625</v>
      </c>
      <c r="H47" s="176"/>
      <c r="I47" s="184">
        <f>'Proposed Tariff Schedule'!H66</f>
        <v>9.64E-2</v>
      </c>
      <c r="J47" s="183">
        <f>IF(E36&lt;1000, E36, 1000)</f>
        <v>250</v>
      </c>
      <c r="K47" s="179">
        <f>I47*J47</f>
        <v>24.1</v>
      </c>
      <c r="L47" s="176"/>
      <c r="M47" s="180">
        <f t="shared" si="4"/>
        <v>0.47500000000000142</v>
      </c>
      <c r="N47" s="181">
        <f t="shared" si="5"/>
        <v>2.0105820105820165E-2</v>
      </c>
    </row>
    <row r="48" spans="1:18" ht="16.8" thickTop="1" thickBot="1" x14ac:dyDescent="0.35">
      <c r="A48" s="171" t="s">
        <v>100</v>
      </c>
      <c r="B48" s="171"/>
      <c r="C48" s="171"/>
      <c r="D48" s="172"/>
      <c r="E48" s="182">
        <f>'Current Tariff Schedule'!H67</f>
        <v>0.12620000000000001</v>
      </c>
      <c r="F48" s="183">
        <f>IF(E36&lt;=2500, E36-F47,1500)</f>
        <v>0</v>
      </c>
      <c r="G48" s="179">
        <f>E48*F48</f>
        <v>0</v>
      </c>
      <c r="H48" s="176"/>
      <c r="I48" s="184">
        <f>'Proposed Tariff Schedule'!H34</f>
        <v>0.12870000000000001</v>
      </c>
      <c r="J48" s="183">
        <f>IF(E36&lt;=2500, E36-J47,1500)</f>
        <v>0</v>
      </c>
      <c r="K48" s="179">
        <f>I48*J48</f>
        <v>0</v>
      </c>
      <c r="L48" s="176"/>
      <c r="M48" s="180">
        <f t="shared" si="4"/>
        <v>0</v>
      </c>
      <c r="N48" s="181"/>
    </row>
    <row r="49" spans="1:17" ht="16.2" thickTop="1" x14ac:dyDescent="0.3">
      <c r="A49" s="171" t="s">
        <v>101</v>
      </c>
      <c r="B49" s="171"/>
      <c r="C49" s="171"/>
      <c r="D49" s="172"/>
      <c r="E49" s="182">
        <f>'Current Tariff Schedule'!H68</f>
        <v>0.19009999999999999</v>
      </c>
      <c r="F49" s="183">
        <f>IF(E36&gt;2500, E36-2500, 0)</f>
        <v>0</v>
      </c>
      <c r="G49" s="179">
        <f>E49*F49</f>
        <v>0</v>
      </c>
      <c r="H49" s="176"/>
      <c r="I49" s="184">
        <f>'Proposed Tariff Schedule'!H35</f>
        <v>0.19389999999999999</v>
      </c>
      <c r="J49" s="183">
        <f>IF(E36&gt;2500, E36-2500, 0)</f>
        <v>0</v>
      </c>
      <c r="K49" s="179">
        <f>I49*J49</f>
        <v>0</v>
      </c>
      <c r="L49" s="176"/>
      <c r="M49" s="180">
        <f t="shared" si="4"/>
        <v>0</v>
      </c>
      <c r="N49" s="181"/>
    </row>
    <row r="50" spans="1:17" s="33" customFormat="1" ht="15.6" x14ac:dyDescent="0.3">
      <c r="A50" s="171"/>
      <c r="B50" s="171"/>
      <c r="C50" s="171"/>
      <c r="D50" s="185"/>
      <c r="E50" s="186"/>
      <c r="F50" s="187">
        <v>0</v>
      </c>
      <c r="G50" s="179">
        <f>F50*E50</f>
        <v>0</v>
      </c>
      <c r="H50" s="176"/>
      <c r="I50" s="188"/>
      <c r="J50" s="187">
        <v>0</v>
      </c>
      <c r="K50" s="179">
        <f>J50*I50</f>
        <v>0</v>
      </c>
      <c r="L50" s="176"/>
      <c r="M50" s="180">
        <f t="shared" si="4"/>
        <v>0</v>
      </c>
      <c r="N50" s="181"/>
      <c r="Q50" s="129"/>
    </row>
    <row r="51" spans="1:17" ht="16.2" thickBot="1" x14ac:dyDescent="0.35">
      <c r="A51" s="189" t="s">
        <v>121</v>
      </c>
      <c r="B51" s="190"/>
      <c r="C51" s="190"/>
      <c r="D51" s="191"/>
      <c r="E51" s="192"/>
      <c r="F51" s="193"/>
      <c r="G51" s="194">
        <f>SUM(G46:G50)</f>
        <v>57.585000000000001</v>
      </c>
      <c r="H51" s="176"/>
      <c r="I51" s="192"/>
      <c r="J51" s="195"/>
      <c r="K51" s="194">
        <f>SUM(K46:K50)</f>
        <v>58.74</v>
      </c>
      <c r="L51" s="196"/>
      <c r="M51" s="197">
        <f t="shared" si="4"/>
        <v>1.1550000000000011</v>
      </c>
      <c r="N51" s="198">
        <f t="shared" si="5"/>
        <v>2.0057306590257899E-2</v>
      </c>
    </row>
    <row r="52" spans="1:17" ht="16.2" thickBot="1" x14ac:dyDescent="0.35">
      <c r="A52" s="199"/>
      <c r="B52" s="200"/>
      <c r="C52" s="200"/>
      <c r="D52" s="201"/>
      <c r="E52" s="202"/>
      <c r="F52" s="203"/>
      <c r="G52" s="204"/>
      <c r="H52" s="203"/>
      <c r="I52" s="202"/>
      <c r="J52" s="205"/>
      <c r="K52" s="204"/>
      <c r="L52" s="206"/>
      <c r="M52" s="207"/>
      <c r="N52" s="208"/>
    </row>
    <row r="53" spans="1:17" ht="15.6" x14ac:dyDescent="0.3">
      <c r="A53" s="209" t="s">
        <v>120</v>
      </c>
      <c r="B53" s="210"/>
      <c r="C53" s="210"/>
      <c r="D53" s="211"/>
      <c r="E53" s="212"/>
      <c r="F53" s="213"/>
      <c r="G53" s="214">
        <f>G51</f>
        <v>57.585000000000001</v>
      </c>
      <c r="H53" s="215"/>
      <c r="I53" s="216"/>
      <c r="J53" s="216"/>
      <c r="K53" s="217">
        <f>K51</f>
        <v>58.74</v>
      </c>
      <c r="L53" s="218"/>
      <c r="M53" s="180">
        <f>K53-G53</f>
        <v>1.1550000000000011</v>
      </c>
      <c r="N53" s="181">
        <f>M53/G53</f>
        <v>2.0057306590257899E-2</v>
      </c>
    </row>
    <row r="54" spans="1:17" ht="15.6" x14ac:dyDescent="0.3">
      <c r="A54" s="219" t="s">
        <v>79</v>
      </c>
      <c r="B54" s="210"/>
      <c r="C54" s="210"/>
      <c r="D54" s="211"/>
      <c r="E54" s="212">
        <v>0.05</v>
      </c>
      <c r="F54" s="220"/>
      <c r="G54" s="221">
        <f>E54*G53</f>
        <v>2.8792500000000003</v>
      </c>
      <c r="H54" s="174"/>
      <c r="I54" s="212">
        <v>0.05</v>
      </c>
      <c r="J54" s="174"/>
      <c r="K54" s="222">
        <f>K53*I54</f>
        <v>2.9370000000000003</v>
      </c>
      <c r="L54" s="223"/>
      <c r="M54" s="180">
        <f>K54-G54</f>
        <v>5.7749999999999968E-2</v>
      </c>
      <c r="N54" s="181">
        <f>M54/G54</f>
        <v>2.0057306590257867E-2</v>
      </c>
    </row>
    <row r="55" spans="1:17" ht="15.6" x14ac:dyDescent="0.3">
      <c r="A55" s="224" t="s">
        <v>158</v>
      </c>
      <c r="B55" s="210"/>
      <c r="C55" s="210"/>
      <c r="D55" s="211"/>
      <c r="E55" s="174"/>
      <c r="F55" s="220"/>
      <c r="G55" s="221">
        <f>G53+G54</f>
        <v>60.46425</v>
      </c>
      <c r="H55" s="174"/>
      <c r="I55" s="174"/>
      <c r="J55" s="174"/>
      <c r="K55" s="222">
        <f>SUM(K53:K54)</f>
        <v>61.677</v>
      </c>
      <c r="L55" s="223"/>
      <c r="M55" s="180">
        <f>K55-G55</f>
        <v>1.2127499999999998</v>
      </c>
      <c r="N55" s="181">
        <f>M55/G55</f>
        <v>2.0057306590257874E-2</v>
      </c>
    </row>
    <row r="56" spans="1:17" s="33" customFormat="1" ht="45.6" customHeight="1" x14ac:dyDescent="0.3">
      <c r="A56" s="224" t="s">
        <v>180</v>
      </c>
      <c r="B56" s="210"/>
      <c r="C56" s="210"/>
      <c r="D56" s="211"/>
      <c r="E56" s="401">
        <v>0.318</v>
      </c>
      <c r="F56" s="220"/>
      <c r="G56" s="221">
        <f>-G55*E56</f>
        <v>-19.227631500000001</v>
      </c>
      <c r="H56" s="174"/>
      <c r="I56" s="401">
        <v>0.318</v>
      </c>
      <c r="J56" s="174"/>
      <c r="K56" s="222">
        <f>-I56*K55</f>
        <v>-19.613285999999999</v>
      </c>
      <c r="L56" s="223"/>
      <c r="M56" s="180">
        <f>K56-G56</f>
        <v>-0.38565449999999757</v>
      </c>
      <c r="N56" s="181"/>
    </row>
    <row r="57" spans="1:17" ht="16.5" customHeight="1" thickBot="1" x14ac:dyDescent="0.35">
      <c r="A57" s="461" t="s">
        <v>80</v>
      </c>
      <c r="B57" s="461"/>
      <c r="C57" s="461"/>
      <c r="D57" s="225"/>
      <c r="E57" s="226"/>
      <c r="F57" s="227"/>
      <c r="G57" s="228">
        <f>SUM(G55:G55+G56)</f>
        <v>41.236618499999999</v>
      </c>
      <c r="H57" s="174"/>
      <c r="I57" s="229"/>
      <c r="J57" s="229"/>
      <c r="K57" s="230">
        <f>SUM(K55:K55)+K56</f>
        <v>42.063714000000004</v>
      </c>
      <c r="L57" s="231"/>
      <c r="M57" s="180">
        <f>K57-G57</f>
        <v>0.82709550000000576</v>
      </c>
      <c r="N57" s="232">
        <f>M57/G57</f>
        <v>2.005730659025802E-2</v>
      </c>
    </row>
    <row r="58" spans="1:17" ht="16.2" thickBot="1" x14ac:dyDescent="0.35">
      <c r="A58" s="233"/>
      <c r="B58" s="234"/>
      <c r="C58" s="234"/>
      <c r="D58" s="235"/>
      <c r="E58" s="236"/>
      <c r="F58" s="237"/>
      <c r="G58" s="238"/>
      <c r="H58" s="239"/>
      <c r="I58" s="236"/>
      <c r="J58" s="239"/>
      <c r="K58" s="240"/>
      <c r="L58" s="237"/>
      <c r="M58" s="241"/>
      <c r="N58" s="242"/>
    </row>
    <row r="59" spans="1:17" ht="15.6" x14ac:dyDescent="0.3">
      <c r="A59" s="127"/>
      <c r="B59" s="127"/>
      <c r="C59" s="127"/>
      <c r="D59" s="127"/>
      <c r="E59" s="127"/>
      <c r="F59" s="127"/>
      <c r="G59" s="127"/>
      <c r="H59" s="127"/>
      <c r="I59" s="127"/>
      <c r="J59" s="127"/>
      <c r="K59" s="127"/>
      <c r="L59" s="128"/>
      <c r="M59" s="128"/>
      <c r="N59" s="128"/>
    </row>
    <row r="60" spans="1:17" ht="15.6" x14ac:dyDescent="0.3">
      <c r="A60" s="127"/>
      <c r="B60" s="127"/>
      <c r="C60" s="127"/>
      <c r="D60" s="127"/>
      <c r="E60" s="127"/>
      <c r="F60" s="127"/>
      <c r="G60" s="127"/>
      <c r="H60" s="127"/>
      <c r="I60" s="127"/>
      <c r="J60" s="127"/>
      <c r="K60" s="127"/>
      <c r="L60" s="128"/>
      <c r="M60" s="128"/>
      <c r="N60" s="128"/>
    </row>
    <row r="61" spans="1:17" ht="15.6" x14ac:dyDescent="0.3">
      <c r="A61" s="140" t="s">
        <v>52</v>
      </c>
      <c r="B61" s="127"/>
      <c r="C61" s="466" t="s">
        <v>122</v>
      </c>
      <c r="D61" s="466"/>
      <c r="E61" s="466"/>
      <c r="F61" s="466"/>
      <c r="G61" s="466"/>
      <c r="H61" s="466"/>
      <c r="I61" s="466"/>
      <c r="J61" s="466"/>
      <c r="K61" s="466"/>
      <c r="L61" s="141"/>
      <c r="M61" s="141"/>
      <c r="N61" s="141"/>
    </row>
    <row r="62" spans="1:17" ht="15.6" x14ac:dyDescent="0.3">
      <c r="A62" s="142"/>
      <c r="B62" s="138"/>
      <c r="C62" s="143"/>
      <c r="D62" s="144"/>
      <c r="E62" s="144"/>
      <c r="F62" s="144"/>
      <c r="G62" s="144"/>
      <c r="H62" s="144"/>
      <c r="I62" s="144"/>
      <c r="J62" s="144"/>
      <c r="K62" s="144"/>
      <c r="L62" s="145"/>
      <c r="M62" s="145"/>
      <c r="N62" s="145"/>
    </row>
    <row r="63" spans="1:17" ht="15.6" x14ac:dyDescent="0.3">
      <c r="A63" s="140" t="s">
        <v>61</v>
      </c>
      <c r="B63" s="127"/>
      <c r="C63" s="146"/>
      <c r="D63" s="146"/>
      <c r="E63" s="147">
        <v>0</v>
      </c>
      <c r="F63" s="146"/>
      <c r="G63" s="146"/>
      <c r="H63" s="146"/>
      <c r="I63" s="146"/>
      <c r="J63" s="146"/>
      <c r="K63" s="146"/>
      <c r="L63" s="148"/>
      <c r="M63" s="148"/>
      <c r="N63" s="148"/>
    </row>
    <row r="64" spans="1:17" ht="15.6" x14ac:dyDescent="0.3">
      <c r="A64" s="142"/>
      <c r="B64" s="138"/>
      <c r="C64" s="144"/>
      <c r="D64" s="144"/>
      <c r="E64" s="144"/>
      <c r="F64" s="144"/>
      <c r="G64" s="144"/>
      <c r="H64" s="144"/>
      <c r="I64" s="144"/>
      <c r="J64" s="144"/>
      <c r="K64" s="144"/>
      <c r="L64" s="145"/>
      <c r="M64" s="145"/>
      <c r="N64" s="145"/>
    </row>
    <row r="65" spans="1:17" ht="15.6" x14ac:dyDescent="0.3">
      <c r="A65" s="140" t="s">
        <v>62</v>
      </c>
      <c r="B65" s="127"/>
      <c r="C65" s="149" t="s">
        <v>63</v>
      </c>
      <c r="D65" s="150"/>
      <c r="E65" s="151">
        <v>2000</v>
      </c>
      <c r="F65" s="127"/>
      <c r="G65" s="127"/>
      <c r="H65" s="127"/>
      <c r="I65" s="127"/>
      <c r="J65" s="127"/>
      <c r="K65" s="127"/>
      <c r="L65" s="128"/>
      <c r="M65" s="128"/>
      <c r="N65" s="128"/>
    </row>
    <row r="66" spans="1:17" ht="15.6" x14ac:dyDescent="0.3">
      <c r="A66" s="138"/>
      <c r="B66" s="138"/>
      <c r="C66" s="138"/>
      <c r="D66" s="138"/>
      <c r="E66" s="138"/>
      <c r="F66" s="152"/>
      <c r="G66" s="138"/>
      <c r="H66" s="138"/>
      <c r="I66" s="138"/>
      <c r="J66" s="138"/>
      <c r="K66" s="138"/>
      <c r="L66" s="138"/>
      <c r="M66" s="138"/>
      <c r="N66" s="138"/>
    </row>
    <row r="67" spans="1:17" ht="15.6" x14ac:dyDescent="0.3">
      <c r="A67" s="153" t="s">
        <v>64</v>
      </c>
      <c r="B67" s="127"/>
      <c r="C67" s="127"/>
      <c r="D67" s="127"/>
      <c r="E67" s="127"/>
      <c r="F67" s="150"/>
      <c r="G67" s="127"/>
      <c r="H67" s="127"/>
      <c r="I67" s="127"/>
      <c r="J67" s="127"/>
      <c r="K67" s="127"/>
      <c r="L67" s="127"/>
      <c r="M67" s="127"/>
      <c r="N67" s="127"/>
    </row>
    <row r="68" spans="1:17" ht="15.6" x14ac:dyDescent="0.3">
      <c r="A68" s="154" t="s">
        <v>65</v>
      </c>
      <c r="B68" s="155"/>
      <c r="C68" s="156" t="s">
        <v>66</v>
      </c>
      <c r="D68" s="157"/>
      <c r="E68" s="158"/>
      <c r="F68" s="150"/>
      <c r="G68" s="127"/>
      <c r="H68" s="127"/>
      <c r="I68" s="127"/>
      <c r="J68" s="127"/>
      <c r="K68" s="127"/>
      <c r="L68" s="127"/>
      <c r="M68" s="127"/>
      <c r="N68" s="127"/>
    </row>
    <row r="69" spans="1:17" ht="15.6" x14ac:dyDescent="0.3">
      <c r="A69" s="154" t="s">
        <v>67</v>
      </c>
      <c r="B69" s="155"/>
      <c r="C69" s="156"/>
      <c r="D69" s="157"/>
      <c r="E69" s="160"/>
      <c r="F69" s="127"/>
      <c r="G69" s="127"/>
      <c r="H69" s="127"/>
      <c r="I69" s="127"/>
      <c r="J69" s="127"/>
      <c r="K69" s="127"/>
      <c r="L69" s="127"/>
      <c r="M69" s="127"/>
      <c r="N69" s="127"/>
    </row>
    <row r="70" spans="1:17" ht="15.6" x14ac:dyDescent="0.3">
      <c r="A70" s="161"/>
      <c r="B70" s="138"/>
      <c r="C70" s="162"/>
      <c r="D70" s="152"/>
      <c r="E70" s="467" t="s">
        <v>68</v>
      </c>
      <c r="F70" s="467"/>
      <c r="G70" s="467"/>
      <c r="H70" s="467"/>
      <c r="I70" s="467"/>
      <c r="J70" s="467"/>
      <c r="K70" s="138"/>
      <c r="L70" s="138"/>
      <c r="M70" s="138"/>
      <c r="N70" s="138"/>
    </row>
    <row r="71" spans="1:17" ht="15.6" x14ac:dyDescent="0.3">
      <c r="A71" s="138"/>
      <c r="B71" s="138"/>
      <c r="C71" s="164"/>
      <c r="D71" s="138"/>
      <c r="E71" s="138"/>
      <c r="F71" s="138"/>
      <c r="G71" s="138"/>
      <c r="H71" s="138"/>
      <c r="I71" s="138"/>
      <c r="J71" s="138"/>
      <c r="K71" s="138"/>
      <c r="L71" s="138"/>
      <c r="M71" s="138"/>
      <c r="N71" s="138"/>
    </row>
    <row r="72" spans="1:17" ht="15.6" x14ac:dyDescent="0.3">
      <c r="A72" s="139"/>
      <c r="B72" s="139"/>
      <c r="C72" s="244"/>
      <c r="D72" s="165"/>
      <c r="E72" s="462" t="s">
        <v>69</v>
      </c>
      <c r="F72" s="468"/>
      <c r="G72" s="463"/>
      <c r="H72" s="138"/>
      <c r="I72" s="462" t="s">
        <v>70</v>
      </c>
      <c r="J72" s="468"/>
      <c r="K72" s="463"/>
      <c r="L72" s="138"/>
      <c r="M72" s="462" t="s">
        <v>71</v>
      </c>
      <c r="N72" s="463"/>
    </row>
    <row r="73" spans="1:17" ht="15.75" customHeight="1" x14ac:dyDescent="0.3">
      <c r="A73" s="139"/>
      <c r="B73" s="139"/>
      <c r="C73" s="245"/>
      <c r="D73" s="144"/>
      <c r="E73" s="166" t="s">
        <v>72</v>
      </c>
      <c r="F73" s="166" t="s">
        <v>73</v>
      </c>
      <c r="G73" s="167" t="s">
        <v>74</v>
      </c>
      <c r="H73" s="138"/>
      <c r="I73" s="166" t="s">
        <v>72</v>
      </c>
      <c r="J73" s="168" t="s">
        <v>73</v>
      </c>
      <c r="K73" s="167" t="s">
        <v>74</v>
      </c>
      <c r="L73" s="138"/>
      <c r="M73" s="464" t="s">
        <v>75</v>
      </c>
      <c r="N73" s="464" t="s">
        <v>76</v>
      </c>
    </row>
    <row r="74" spans="1:17" ht="15.6" x14ac:dyDescent="0.3">
      <c r="A74" s="139"/>
      <c r="B74" s="139"/>
      <c r="C74" s="171"/>
      <c r="D74" s="144"/>
      <c r="E74" s="169" t="s">
        <v>77</v>
      </c>
      <c r="F74" s="169"/>
      <c r="G74" s="170" t="s">
        <v>77</v>
      </c>
      <c r="H74" s="138"/>
      <c r="I74" s="169" t="s">
        <v>77</v>
      </c>
      <c r="J74" s="169"/>
      <c r="K74" s="170" t="s">
        <v>77</v>
      </c>
      <c r="L74" s="138"/>
      <c r="M74" s="465"/>
      <c r="N74" s="465"/>
    </row>
    <row r="75" spans="1:17" ht="16.2" thickBot="1" x14ac:dyDescent="0.35">
      <c r="A75" s="171" t="s">
        <v>78</v>
      </c>
      <c r="B75" s="171"/>
      <c r="C75" s="171"/>
      <c r="D75" s="172"/>
      <c r="E75" s="173">
        <f>'Current Tariff Schedule'!H99</f>
        <v>34.159999999999997</v>
      </c>
      <c r="F75" s="174">
        <v>1</v>
      </c>
      <c r="G75" s="175">
        <f>E75*F75</f>
        <v>34.159999999999997</v>
      </c>
      <c r="H75" s="176"/>
      <c r="I75" s="177">
        <f>'Proposed Tariff Schedule'!H99</f>
        <v>34.840000000000003</v>
      </c>
      <c r="J75" s="178">
        <v>1</v>
      </c>
      <c r="K75" s="179">
        <f>I75*J75</f>
        <v>34.840000000000003</v>
      </c>
      <c r="L75" s="176"/>
      <c r="M75" s="180">
        <f t="shared" ref="M75:M80" si="6">K75-G75</f>
        <v>0.68000000000000682</v>
      </c>
      <c r="N75" s="181">
        <f t="shared" ref="N75:N80" si="7">M75/G75</f>
        <v>1.9906323185011912E-2</v>
      </c>
    </row>
    <row r="76" spans="1:17" ht="16.8" thickTop="1" thickBot="1" x14ac:dyDescent="0.35">
      <c r="A76" s="171" t="s">
        <v>162</v>
      </c>
      <c r="B76" s="171"/>
      <c r="C76" s="171"/>
      <c r="D76" s="172"/>
      <c r="E76" s="182">
        <f>'Current Tariff Schedule'!H100</f>
        <v>0.106</v>
      </c>
      <c r="F76" s="183">
        <f>IF(E65&lt;6000, E65, 6000)</f>
        <v>2000</v>
      </c>
      <c r="G76" s="179">
        <f>E76*F76</f>
        <v>212</v>
      </c>
      <c r="H76" s="176"/>
      <c r="I76" s="184">
        <f>'Proposed Tariff Schedule'!H100</f>
        <v>0.1081</v>
      </c>
      <c r="J76" s="183">
        <f>IF(E65&lt;6000, E65, 6000)</f>
        <v>2000</v>
      </c>
      <c r="K76" s="179">
        <f>I76*J76</f>
        <v>216.20000000000002</v>
      </c>
      <c r="L76" s="176"/>
      <c r="M76" s="180">
        <f t="shared" si="6"/>
        <v>4.2000000000000171</v>
      </c>
      <c r="N76" s="181">
        <f t="shared" si="7"/>
        <v>1.981132075471706E-2</v>
      </c>
    </row>
    <row r="77" spans="1:17" ht="16.8" thickTop="1" thickBot="1" x14ac:dyDescent="0.35">
      <c r="A77" s="171" t="s">
        <v>103</v>
      </c>
      <c r="B77" s="171"/>
      <c r="C77" s="171"/>
      <c r="D77" s="172"/>
      <c r="E77" s="182">
        <f>'Current Tariff Schedule'!H101</f>
        <v>0.1406</v>
      </c>
      <c r="F77" s="183">
        <f>IF(E65&lt;=13000, E65-F76,7000)</f>
        <v>0</v>
      </c>
      <c r="G77" s="179">
        <f>E77*F77</f>
        <v>0</v>
      </c>
      <c r="H77" s="176"/>
      <c r="I77" s="184">
        <f>'Proposed Tariff Schedule'!H101</f>
        <v>0.1434</v>
      </c>
      <c r="J77" s="183">
        <f>IF(E65&lt;=13000, E65-J76,7000)</f>
        <v>0</v>
      </c>
      <c r="K77" s="179">
        <f>I77*J77</f>
        <v>0</v>
      </c>
      <c r="L77" s="176"/>
      <c r="M77" s="180">
        <f t="shared" si="6"/>
        <v>0</v>
      </c>
      <c r="N77" s="181"/>
    </row>
    <row r="78" spans="1:17" ht="16.2" thickTop="1" x14ac:dyDescent="0.3">
      <c r="A78" s="171" t="s">
        <v>101</v>
      </c>
      <c r="B78" s="171"/>
      <c r="C78" s="171"/>
      <c r="D78" s="172"/>
      <c r="E78" s="182">
        <f>'Current Tariff Schedule'!H102</f>
        <v>0.19009999999999999</v>
      </c>
      <c r="F78" s="183">
        <f>IF(E65&gt;13000, E65-13000, 0)</f>
        <v>0</v>
      </c>
      <c r="G78" s="179">
        <f>F78*E78</f>
        <v>0</v>
      </c>
      <c r="H78" s="176"/>
      <c r="I78" s="184">
        <f>'Proposed Tariff Schedule'!H102</f>
        <v>0.19389999999999999</v>
      </c>
      <c r="J78" s="183">
        <f>IF(E65&gt;13000, E65-13000, 0)</f>
        <v>0</v>
      </c>
      <c r="K78" s="179">
        <f>I78*J78</f>
        <v>0</v>
      </c>
      <c r="L78" s="176"/>
      <c r="M78" s="180">
        <f t="shared" si="6"/>
        <v>0</v>
      </c>
      <c r="N78" s="181"/>
    </row>
    <row r="79" spans="1:17" s="33" customFormat="1" ht="15.6" x14ac:dyDescent="0.3">
      <c r="A79" s="171"/>
      <c r="B79" s="171"/>
      <c r="C79" s="171"/>
      <c r="D79" s="185"/>
      <c r="E79" s="186"/>
      <c r="F79" s="187"/>
      <c r="G79" s="179"/>
      <c r="H79" s="176"/>
      <c r="I79" s="188"/>
      <c r="J79" s="187"/>
      <c r="K79" s="179"/>
      <c r="L79" s="176"/>
      <c r="M79" s="180"/>
      <c r="N79" s="181"/>
      <c r="Q79" s="129"/>
    </row>
    <row r="80" spans="1:17" ht="16.2" thickBot="1" x14ac:dyDescent="0.35">
      <c r="A80" s="189" t="s">
        <v>121</v>
      </c>
      <c r="B80" s="190"/>
      <c r="C80" s="190"/>
      <c r="D80" s="191"/>
      <c r="E80" s="192"/>
      <c r="F80" s="193"/>
      <c r="G80" s="194">
        <f>SUM(G75:G79)</f>
        <v>246.16</v>
      </c>
      <c r="H80" s="176"/>
      <c r="I80" s="192"/>
      <c r="J80" s="195"/>
      <c r="K80" s="194">
        <f>SUM(K75:K79)</f>
        <v>251.04000000000002</v>
      </c>
      <c r="L80" s="196"/>
      <c r="M80" s="197">
        <f t="shared" si="6"/>
        <v>4.8800000000000239</v>
      </c>
      <c r="N80" s="198">
        <f t="shared" si="7"/>
        <v>1.9824504387390411E-2</v>
      </c>
    </row>
    <row r="81" spans="1:14" ht="16.2" thickBot="1" x14ac:dyDescent="0.35">
      <c r="A81" s="199"/>
      <c r="B81" s="200"/>
      <c r="C81" s="200"/>
      <c r="D81" s="201"/>
      <c r="E81" s="202"/>
      <c r="F81" s="203"/>
      <c r="G81" s="204"/>
      <c r="H81" s="203"/>
      <c r="I81" s="202"/>
      <c r="J81" s="205"/>
      <c r="K81" s="204"/>
      <c r="L81" s="206"/>
      <c r="M81" s="207"/>
      <c r="N81" s="208"/>
    </row>
    <row r="82" spans="1:14" ht="15.6" x14ac:dyDescent="0.3">
      <c r="A82" s="209" t="s">
        <v>120</v>
      </c>
      <c r="B82" s="210"/>
      <c r="C82" s="210"/>
      <c r="D82" s="211"/>
      <c r="E82" s="212"/>
      <c r="F82" s="213"/>
      <c r="G82" s="214">
        <f>G80</f>
        <v>246.16</v>
      </c>
      <c r="H82" s="215"/>
      <c r="I82" s="216"/>
      <c r="J82" s="216"/>
      <c r="K82" s="217">
        <f>K80</f>
        <v>251.04000000000002</v>
      </c>
      <c r="L82" s="218"/>
      <c r="M82" s="180">
        <f>K82-G82</f>
        <v>4.8800000000000239</v>
      </c>
      <c r="N82" s="181">
        <f>M82/G82</f>
        <v>1.9824504387390411E-2</v>
      </c>
    </row>
    <row r="83" spans="1:14" ht="15.6" x14ac:dyDescent="0.3">
      <c r="A83" s="219" t="s">
        <v>79</v>
      </c>
      <c r="B83" s="210"/>
      <c r="C83" s="210"/>
      <c r="D83" s="211"/>
      <c r="E83" s="212">
        <v>0.05</v>
      </c>
      <c r="F83" s="220"/>
      <c r="G83" s="221">
        <f>E83*G82</f>
        <v>12.308</v>
      </c>
      <c r="H83" s="174"/>
      <c r="I83" s="212">
        <v>0.05</v>
      </c>
      <c r="J83" s="174"/>
      <c r="K83" s="222">
        <f>K82*I83</f>
        <v>12.552000000000001</v>
      </c>
      <c r="L83" s="223"/>
      <c r="M83" s="180">
        <f>K83-G83</f>
        <v>0.24400000000000155</v>
      </c>
      <c r="N83" s="181">
        <f>M83/G83</f>
        <v>1.9824504387390442E-2</v>
      </c>
    </row>
    <row r="84" spans="1:14" ht="15.6" x14ac:dyDescent="0.3">
      <c r="A84" s="224" t="s">
        <v>158</v>
      </c>
      <c r="B84" s="210"/>
      <c r="C84" s="210"/>
      <c r="D84" s="211"/>
      <c r="E84" s="174"/>
      <c r="F84" s="220"/>
      <c r="G84" s="221">
        <f>G82+G83</f>
        <v>258.46800000000002</v>
      </c>
      <c r="H84" s="174"/>
      <c r="I84" s="174"/>
      <c r="J84" s="174"/>
      <c r="K84" s="222">
        <f>SUM(K82:K83)</f>
        <v>263.59200000000004</v>
      </c>
      <c r="L84" s="223"/>
      <c r="M84" s="180">
        <f>K84-G84</f>
        <v>5.1240000000000236</v>
      </c>
      <c r="N84" s="181">
        <f>M84/G84</f>
        <v>1.9824504387390404E-2</v>
      </c>
    </row>
    <row r="85" spans="1:14" s="33" customFormat="1" ht="45.6" customHeight="1" x14ac:dyDescent="0.3">
      <c r="A85" s="224" t="s">
        <v>180</v>
      </c>
      <c r="B85" s="210"/>
      <c r="C85" s="210"/>
      <c r="D85" s="211"/>
      <c r="E85" s="401">
        <v>0.318</v>
      </c>
      <c r="F85" s="220"/>
      <c r="G85" s="221">
        <f>-G84*E85</f>
        <v>-82.192824000000002</v>
      </c>
      <c r="H85" s="174"/>
      <c r="I85" s="401">
        <v>0.318</v>
      </c>
      <c r="J85" s="174"/>
      <c r="K85" s="222">
        <f>-I85*K84</f>
        <v>-83.82225600000001</v>
      </c>
      <c r="L85" s="223"/>
      <c r="M85" s="180">
        <f>K85-G85</f>
        <v>-1.6294320000000084</v>
      </c>
      <c r="N85" s="181"/>
    </row>
    <row r="86" spans="1:14" ht="16.5" customHeight="1" thickBot="1" x14ac:dyDescent="0.35">
      <c r="A86" s="461" t="s">
        <v>80</v>
      </c>
      <c r="B86" s="461"/>
      <c r="C86" s="461"/>
      <c r="D86" s="225"/>
      <c r="E86" s="226"/>
      <c r="F86" s="227"/>
      <c r="G86" s="228">
        <f>SUM(G84:G84)+G85</f>
        <v>176.27517600000002</v>
      </c>
      <c r="H86" s="174"/>
      <c r="I86" s="229"/>
      <c r="J86" s="229"/>
      <c r="K86" s="230">
        <f>SUM(K84:K84)+K85</f>
        <v>179.76974400000003</v>
      </c>
      <c r="L86" s="231"/>
      <c r="M86" s="180">
        <f>K86-G86</f>
        <v>3.4945680000000152</v>
      </c>
      <c r="N86" s="232">
        <f>M86/G86</f>
        <v>1.9824504387390401E-2</v>
      </c>
    </row>
    <row r="87" spans="1:14" ht="16.2" thickBot="1" x14ac:dyDescent="0.35">
      <c r="A87" s="233"/>
      <c r="B87" s="234"/>
      <c r="C87" s="234"/>
      <c r="D87" s="235"/>
      <c r="E87" s="236"/>
      <c r="F87" s="237"/>
      <c r="G87" s="238"/>
      <c r="H87" s="239"/>
      <c r="I87" s="236"/>
      <c r="J87" s="239"/>
      <c r="K87" s="240"/>
      <c r="L87" s="237"/>
      <c r="M87" s="241"/>
      <c r="N87" s="242"/>
    </row>
    <row r="88" spans="1:14" ht="15.6" x14ac:dyDescent="0.3">
      <c r="A88" s="127"/>
      <c r="B88" s="127"/>
      <c r="C88" s="127"/>
      <c r="D88" s="127"/>
      <c r="E88" s="127"/>
      <c r="F88" s="127"/>
      <c r="G88" s="127"/>
      <c r="H88" s="127"/>
      <c r="I88" s="127"/>
      <c r="J88" s="127"/>
      <c r="K88" s="127"/>
      <c r="L88" s="127"/>
      <c r="M88" s="127"/>
      <c r="N88" s="127"/>
    </row>
    <row r="89" spans="1:14" ht="15.6" x14ac:dyDescent="0.3">
      <c r="A89" s="127"/>
      <c r="B89" s="127"/>
      <c r="C89" s="127"/>
      <c r="D89" s="127"/>
      <c r="E89" s="127"/>
      <c r="F89" s="127"/>
      <c r="G89" s="127"/>
      <c r="H89" s="127"/>
      <c r="I89" s="127"/>
      <c r="J89" s="127"/>
      <c r="K89" s="127"/>
      <c r="L89" s="128"/>
      <c r="M89" s="128"/>
      <c r="N89" s="128"/>
    </row>
    <row r="90" spans="1:14" ht="15.6" x14ac:dyDescent="0.3">
      <c r="A90" s="140" t="s">
        <v>52</v>
      </c>
      <c r="B90" s="127"/>
      <c r="C90" s="466" t="s">
        <v>123</v>
      </c>
      <c r="D90" s="466"/>
      <c r="E90" s="466"/>
      <c r="F90" s="466"/>
      <c r="G90" s="466"/>
      <c r="H90" s="466"/>
      <c r="I90" s="466"/>
      <c r="J90" s="466"/>
      <c r="K90" s="466"/>
      <c r="L90" s="141"/>
      <c r="M90" s="141"/>
      <c r="N90" s="141"/>
    </row>
    <row r="91" spans="1:14" ht="15.6" x14ac:dyDescent="0.3">
      <c r="A91" s="142"/>
      <c r="B91" s="138"/>
      <c r="C91" s="143"/>
      <c r="D91" s="144"/>
      <c r="E91" s="144"/>
      <c r="F91" s="144"/>
      <c r="G91" s="144"/>
      <c r="H91" s="144"/>
      <c r="I91" s="144"/>
      <c r="J91" s="144"/>
      <c r="K91" s="144"/>
      <c r="L91" s="145"/>
      <c r="M91" s="145"/>
      <c r="N91" s="145"/>
    </row>
    <row r="92" spans="1:14" ht="15.6" x14ac:dyDescent="0.3">
      <c r="A92" s="140" t="s">
        <v>61</v>
      </c>
      <c r="B92" s="127"/>
      <c r="C92" s="146"/>
      <c r="D92" s="146"/>
      <c r="E92" s="147">
        <v>0</v>
      </c>
      <c r="F92" s="146"/>
      <c r="G92" s="146"/>
      <c r="H92" s="146"/>
      <c r="I92" s="146"/>
      <c r="J92" s="146"/>
      <c r="K92" s="146"/>
      <c r="L92" s="146"/>
      <c r="M92" s="146"/>
      <c r="N92" s="146"/>
    </row>
    <row r="93" spans="1:14" ht="15.6" x14ac:dyDescent="0.3">
      <c r="A93" s="142"/>
      <c r="B93" s="138"/>
      <c r="C93" s="144"/>
      <c r="D93" s="144"/>
      <c r="E93" s="144"/>
      <c r="F93" s="144"/>
      <c r="G93" s="144"/>
      <c r="H93" s="144"/>
      <c r="I93" s="144"/>
      <c r="J93" s="144"/>
      <c r="K93" s="144"/>
      <c r="L93" s="144"/>
      <c r="M93" s="144"/>
      <c r="N93" s="144"/>
    </row>
    <row r="94" spans="1:14" ht="15.6" x14ac:dyDescent="0.3">
      <c r="A94" s="140" t="s">
        <v>62</v>
      </c>
      <c r="B94" s="127"/>
      <c r="C94" s="149" t="s">
        <v>63</v>
      </c>
      <c r="D94" s="150"/>
      <c r="E94" s="151">
        <v>2000</v>
      </c>
      <c r="F94" s="127"/>
      <c r="G94" s="127"/>
      <c r="H94" s="127"/>
      <c r="I94" s="127"/>
      <c r="J94" s="127"/>
      <c r="K94" s="127"/>
      <c r="L94" s="127"/>
      <c r="M94" s="127"/>
      <c r="N94" s="127"/>
    </row>
    <row r="95" spans="1:14" ht="15.6" x14ac:dyDescent="0.3">
      <c r="A95" s="138"/>
      <c r="B95" s="138"/>
      <c r="C95" s="138"/>
      <c r="D95" s="138"/>
      <c r="E95" s="138"/>
      <c r="F95" s="152"/>
      <c r="G95" s="138"/>
      <c r="H95" s="138"/>
      <c r="I95" s="138"/>
      <c r="J95" s="138"/>
      <c r="K95" s="138"/>
      <c r="L95" s="138"/>
      <c r="M95" s="138"/>
      <c r="N95" s="138"/>
    </row>
    <row r="96" spans="1:14" ht="15.6" x14ac:dyDescent="0.3">
      <c r="A96" s="153" t="s">
        <v>64</v>
      </c>
      <c r="B96" s="127"/>
      <c r="C96" s="127"/>
      <c r="D96" s="127"/>
      <c r="E96" s="127"/>
      <c r="F96" s="150"/>
      <c r="G96" s="127"/>
      <c r="H96" s="127"/>
      <c r="I96" s="127"/>
      <c r="J96" s="127"/>
      <c r="K96" s="127"/>
      <c r="L96" s="127"/>
      <c r="M96" s="127"/>
      <c r="N96" s="127"/>
    </row>
    <row r="97" spans="1:17" ht="15.6" x14ac:dyDescent="0.3">
      <c r="A97" s="154" t="s">
        <v>65</v>
      </c>
      <c r="B97" s="155"/>
      <c r="C97" s="156" t="s">
        <v>66</v>
      </c>
      <c r="D97" s="157"/>
      <c r="E97" s="158"/>
      <c r="F97" s="150"/>
      <c r="G97" s="127"/>
      <c r="H97" s="127"/>
      <c r="I97" s="127"/>
      <c r="J97" s="127"/>
      <c r="K97" s="127"/>
      <c r="L97" s="127"/>
      <c r="M97" s="127"/>
      <c r="N97" s="127"/>
    </row>
    <row r="98" spans="1:17" ht="15.6" x14ac:dyDescent="0.3">
      <c r="A98" s="154" t="s">
        <v>67</v>
      </c>
      <c r="B98" s="155"/>
      <c r="C98" s="156"/>
      <c r="D98" s="157"/>
      <c r="E98" s="160"/>
      <c r="F98" s="127"/>
      <c r="G98" s="127"/>
      <c r="H98" s="127"/>
      <c r="I98" s="127"/>
      <c r="J98" s="127"/>
      <c r="K98" s="127"/>
      <c r="L98" s="127"/>
      <c r="M98" s="127"/>
      <c r="N98" s="127"/>
    </row>
    <row r="99" spans="1:17" ht="15.6" x14ac:dyDescent="0.3">
      <c r="A99" s="161"/>
      <c r="B99" s="138"/>
      <c r="C99" s="162"/>
      <c r="D99" s="152"/>
      <c r="E99" s="467" t="s">
        <v>68</v>
      </c>
      <c r="F99" s="467"/>
      <c r="G99" s="467"/>
      <c r="H99" s="467"/>
      <c r="I99" s="467"/>
      <c r="J99" s="467"/>
      <c r="K99" s="138"/>
      <c r="L99" s="138"/>
      <c r="M99" s="138"/>
      <c r="N99" s="138"/>
    </row>
    <row r="100" spans="1:17" ht="15.6" x14ac:dyDescent="0.3">
      <c r="A100" s="138"/>
      <c r="B100" s="138"/>
      <c r="C100" s="138"/>
      <c r="D100" s="138"/>
      <c r="E100" s="138"/>
      <c r="F100" s="138"/>
      <c r="G100" s="138"/>
      <c r="H100" s="138"/>
      <c r="I100" s="138"/>
      <c r="J100" s="138"/>
      <c r="K100" s="138"/>
      <c r="L100" s="138"/>
      <c r="M100" s="138"/>
      <c r="N100" s="138"/>
    </row>
    <row r="101" spans="1:17" ht="15.6" x14ac:dyDescent="0.3">
      <c r="A101" s="139"/>
      <c r="B101" s="139"/>
      <c r="C101" s="164"/>
      <c r="D101" s="165"/>
      <c r="E101" s="462" t="s">
        <v>69</v>
      </c>
      <c r="F101" s="468"/>
      <c r="G101" s="463"/>
      <c r="H101" s="138"/>
      <c r="I101" s="462" t="s">
        <v>70</v>
      </c>
      <c r="J101" s="468"/>
      <c r="K101" s="463"/>
      <c r="L101" s="138"/>
      <c r="M101" s="462" t="s">
        <v>71</v>
      </c>
      <c r="N101" s="463"/>
    </row>
    <row r="102" spans="1:17" ht="15.75" customHeight="1" x14ac:dyDescent="0.3">
      <c r="A102" s="139"/>
      <c r="B102" s="139"/>
      <c r="C102" s="244"/>
      <c r="D102" s="144"/>
      <c r="E102" s="166" t="s">
        <v>72</v>
      </c>
      <c r="F102" s="166" t="s">
        <v>73</v>
      </c>
      <c r="G102" s="167" t="s">
        <v>74</v>
      </c>
      <c r="H102" s="138"/>
      <c r="I102" s="166" t="s">
        <v>72</v>
      </c>
      <c r="J102" s="168" t="s">
        <v>73</v>
      </c>
      <c r="K102" s="167" t="s">
        <v>74</v>
      </c>
      <c r="L102" s="138"/>
      <c r="M102" s="464" t="s">
        <v>75</v>
      </c>
      <c r="N102" s="464" t="s">
        <v>76</v>
      </c>
    </row>
    <row r="103" spans="1:17" ht="15.6" x14ac:dyDescent="0.3">
      <c r="A103" s="139"/>
      <c r="B103" s="139"/>
      <c r="C103" s="245"/>
      <c r="D103" s="144"/>
      <c r="E103" s="169" t="s">
        <v>77</v>
      </c>
      <c r="F103" s="169"/>
      <c r="G103" s="170" t="s">
        <v>77</v>
      </c>
      <c r="H103" s="138"/>
      <c r="I103" s="169" t="s">
        <v>77</v>
      </c>
      <c r="J103" s="169"/>
      <c r="K103" s="170" t="s">
        <v>77</v>
      </c>
      <c r="L103" s="138"/>
      <c r="M103" s="465"/>
      <c r="N103" s="465"/>
    </row>
    <row r="104" spans="1:17" ht="16.2" thickBot="1" x14ac:dyDescent="0.35">
      <c r="A104" s="171" t="s">
        <v>78</v>
      </c>
      <c r="B104" s="171"/>
      <c r="C104" s="171"/>
      <c r="D104" s="172"/>
      <c r="E104" s="173">
        <f>'Current Tariff Schedule'!H132</f>
        <v>42.77</v>
      </c>
      <c r="F104" s="174">
        <v>1</v>
      </c>
      <c r="G104" s="175">
        <f>E104*F104</f>
        <v>42.77</v>
      </c>
      <c r="H104" s="176"/>
      <c r="I104" s="177">
        <f>'Proposed Tariff Schedule'!H132</f>
        <v>43.63</v>
      </c>
      <c r="J104" s="178">
        <v>1</v>
      </c>
      <c r="K104" s="179">
        <f>J104*I104</f>
        <v>43.63</v>
      </c>
      <c r="L104" s="176"/>
      <c r="M104" s="180">
        <f t="shared" ref="M104:M109" si="8">K104-G104</f>
        <v>0.85999999999999943</v>
      </c>
      <c r="N104" s="181">
        <f t="shared" ref="N104:N109" si="9">M104/G104</f>
        <v>2.0107552022445626E-2</v>
      </c>
    </row>
    <row r="105" spans="1:17" ht="16.8" thickTop="1" thickBot="1" x14ac:dyDescent="0.35">
      <c r="A105" s="171" t="s">
        <v>104</v>
      </c>
      <c r="B105" s="171"/>
      <c r="C105" s="171"/>
      <c r="D105" s="172"/>
      <c r="E105" s="182">
        <f>'Current Tariff Schedule'!H133</f>
        <v>0.106</v>
      </c>
      <c r="F105" s="183">
        <f>IF(E94&lt;25000, E94, 25000)</f>
        <v>2000</v>
      </c>
      <c r="G105" s="179">
        <f>E105*F105</f>
        <v>212</v>
      </c>
      <c r="H105" s="176"/>
      <c r="I105" s="184">
        <f>'Proposed Tariff Schedule'!H133</f>
        <v>0.1081</v>
      </c>
      <c r="J105" s="183">
        <f>IF(E94&lt;25000, E94, 25000)</f>
        <v>2000</v>
      </c>
      <c r="K105" s="179">
        <f>J105*I105</f>
        <v>216.20000000000002</v>
      </c>
      <c r="L105" s="176"/>
      <c r="M105" s="180">
        <f t="shared" si="8"/>
        <v>4.2000000000000171</v>
      </c>
      <c r="N105" s="181">
        <f t="shared" si="9"/>
        <v>1.981132075471706E-2</v>
      </c>
    </row>
    <row r="106" spans="1:17" ht="16.8" thickTop="1" thickBot="1" x14ac:dyDescent="0.35">
      <c r="A106" s="171" t="s">
        <v>105</v>
      </c>
      <c r="B106" s="171"/>
      <c r="C106" s="171"/>
      <c r="D106" s="172"/>
      <c r="E106" s="182">
        <f>'Current Tariff Schedule'!H134</f>
        <v>0.1406</v>
      </c>
      <c r="F106" s="183">
        <f>IF(E94&lt;=40000, E94-F105,15000)</f>
        <v>0</v>
      </c>
      <c r="G106" s="179">
        <f>E106*F106</f>
        <v>0</v>
      </c>
      <c r="H106" s="176"/>
      <c r="I106" s="184">
        <f>'Proposed Tariff Schedule'!H134</f>
        <v>0.1434</v>
      </c>
      <c r="J106" s="183">
        <f>IF(E94&lt;=40000, E94-J105,15000)</f>
        <v>0</v>
      </c>
      <c r="K106" s="179">
        <f>J106*I106</f>
        <v>0</v>
      </c>
      <c r="L106" s="176"/>
      <c r="M106" s="180">
        <f t="shared" si="8"/>
        <v>0</v>
      </c>
      <c r="N106" s="181"/>
    </row>
    <row r="107" spans="1:17" ht="16.2" thickTop="1" x14ac:dyDescent="0.3">
      <c r="A107" s="171" t="s">
        <v>101</v>
      </c>
      <c r="B107" s="171"/>
      <c r="C107" s="171"/>
      <c r="D107" s="172"/>
      <c r="E107" s="182">
        <f>'Current Tariff Schedule'!H135</f>
        <v>0.19009999999999999</v>
      </c>
      <c r="F107" s="183">
        <f>IF(E94&gt;40000, E94-40000, 0)</f>
        <v>0</v>
      </c>
      <c r="G107" s="179">
        <f>E107*F107</f>
        <v>0</v>
      </c>
      <c r="H107" s="176"/>
      <c r="I107" s="184">
        <f>'Proposed Tariff Schedule'!H135</f>
        <v>0.19389999999999999</v>
      </c>
      <c r="J107" s="183">
        <f>IF(E94&gt;40000, E94-40000, 0)</f>
        <v>0</v>
      </c>
      <c r="K107" s="179">
        <f>J107*I107</f>
        <v>0</v>
      </c>
      <c r="L107" s="176"/>
      <c r="M107" s="180">
        <f t="shared" si="8"/>
        <v>0</v>
      </c>
      <c r="N107" s="181"/>
    </row>
    <row r="108" spans="1:17" s="33" customFormat="1" ht="15.6" x14ac:dyDescent="0.3">
      <c r="A108" s="171"/>
      <c r="B108" s="171"/>
      <c r="C108" s="171"/>
      <c r="D108" s="185"/>
      <c r="E108" s="186"/>
      <c r="F108" s="187"/>
      <c r="G108" s="179"/>
      <c r="H108" s="176"/>
      <c r="I108" s="188"/>
      <c r="J108" s="187"/>
      <c r="K108" s="179"/>
      <c r="L108" s="176"/>
      <c r="M108" s="180"/>
      <c r="N108" s="181"/>
      <c r="Q108" s="129"/>
    </row>
    <row r="109" spans="1:17" ht="16.2" thickBot="1" x14ac:dyDescent="0.35">
      <c r="A109" s="189" t="s">
        <v>121</v>
      </c>
      <c r="B109" s="190"/>
      <c r="C109" s="190"/>
      <c r="D109" s="191"/>
      <c r="E109" s="192"/>
      <c r="F109" s="193"/>
      <c r="G109" s="194">
        <f>SUM(G104:G108)</f>
        <v>254.77</v>
      </c>
      <c r="H109" s="176"/>
      <c r="I109" s="192"/>
      <c r="J109" s="195"/>
      <c r="K109" s="194">
        <f>SUM(K104:K108)</f>
        <v>259.83000000000004</v>
      </c>
      <c r="L109" s="196"/>
      <c r="M109" s="197">
        <f t="shared" si="8"/>
        <v>5.0600000000000307</v>
      </c>
      <c r="N109" s="198">
        <f t="shared" si="9"/>
        <v>1.9861051144169372E-2</v>
      </c>
    </row>
    <row r="110" spans="1:17" ht="16.2" thickBot="1" x14ac:dyDescent="0.35">
      <c r="A110" s="199"/>
      <c r="B110" s="200"/>
      <c r="C110" s="200"/>
      <c r="D110" s="201"/>
      <c r="E110" s="202"/>
      <c r="F110" s="203"/>
      <c r="G110" s="204"/>
      <c r="H110" s="203"/>
      <c r="I110" s="202"/>
      <c r="J110" s="205"/>
      <c r="K110" s="204"/>
      <c r="L110" s="206"/>
      <c r="M110" s="207"/>
      <c r="N110" s="208"/>
    </row>
    <row r="111" spans="1:17" ht="15.6" x14ac:dyDescent="0.3">
      <c r="A111" s="209" t="s">
        <v>120</v>
      </c>
      <c r="B111" s="210"/>
      <c r="C111" s="210"/>
      <c r="D111" s="211"/>
      <c r="E111" s="212"/>
      <c r="F111" s="213"/>
      <c r="G111" s="214">
        <f>G109</f>
        <v>254.77</v>
      </c>
      <c r="H111" s="215"/>
      <c r="I111" s="216"/>
      <c r="J111" s="216"/>
      <c r="K111" s="217">
        <f>K109</f>
        <v>259.83000000000004</v>
      </c>
      <c r="L111" s="218"/>
      <c r="M111" s="180">
        <f>K111-G111</f>
        <v>5.0600000000000307</v>
      </c>
      <c r="N111" s="181">
        <f>M111/G111</f>
        <v>1.9861051144169372E-2</v>
      </c>
    </row>
    <row r="112" spans="1:17" ht="15.6" x14ac:dyDescent="0.3">
      <c r="A112" s="219" t="s">
        <v>79</v>
      </c>
      <c r="B112" s="210"/>
      <c r="C112" s="210"/>
      <c r="D112" s="211"/>
      <c r="E112" s="212">
        <v>0.05</v>
      </c>
      <c r="F112" s="220"/>
      <c r="G112" s="221">
        <f>E112*G111</f>
        <v>12.738500000000002</v>
      </c>
      <c r="H112" s="174"/>
      <c r="I112" s="212">
        <v>0.05</v>
      </c>
      <c r="J112" s="174"/>
      <c r="K112" s="222">
        <f>I112*K111</f>
        <v>12.991500000000002</v>
      </c>
      <c r="L112" s="223"/>
      <c r="M112" s="180">
        <f>K112-G112</f>
        <v>0.25300000000000011</v>
      </c>
      <c r="N112" s="181">
        <f>M112/G112</f>
        <v>1.9861051144169257E-2</v>
      </c>
    </row>
    <row r="113" spans="1:14" ht="15.6" x14ac:dyDescent="0.3">
      <c r="A113" s="224" t="s">
        <v>158</v>
      </c>
      <c r="B113" s="210"/>
      <c r="C113" s="210"/>
      <c r="D113" s="211"/>
      <c r="E113" s="174"/>
      <c r="F113" s="220"/>
      <c r="G113" s="221">
        <f>G111+G112</f>
        <v>267.50850000000003</v>
      </c>
      <c r="H113" s="174"/>
      <c r="I113" s="174"/>
      <c r="J113" s="174"/>
      <c r="K113" s="222">
        <f>SUM(K111:K112)</f>
        <v>272.82150000000001</v>
      </c>
      <c r="L113" s="223"/>
      <c r="M113" s="180">
        <f>K113-G113</f>
        <v>5.3129999999999882</v>
      </c>
      <c r="N113" s="181">
        <f>M113/G113</f>
        <v>1.9861051144169205E-2</v>
      </c>
    </row>
    <row r="114" spans="1:14" s="33" customFormat="1" ht="45.6" customHeight="1" x14ac:dyDescent="0.3">
      <c r="A114" s="224" t="s">
        <v>180</v>
      </c>
      <c r="B114" s="210"/>
      <c r="C114" s="210"/>
      <c r="D114" s="211"/>
      <c r="E114" s="401">
        <v>0.318</v>
      </c>
      <c r="F114" s="220"/>
      <c r="G114" s="221">
        <f>-G113*E114</f>
        <v>-85.067703000000009</v>
      </c>
      <c r="H114" s="174"/>
      <c r="I114" s="401">
        <v>0.318</v>
      </c>
      <c r="J114" s="174"/>
      <c r="K114" s="222">
        <f>-I114*K113</f>
        <v>-86.757237000000003</v>
      </c>
      <c r="L114" s="223"/>
      <c r="M114" s="180">
        <f>K114-G114</f>
        <v>-1.6895339999999948</v>
      </c>
      <c r="N114" s="181"/>
    </row>
    <row r="115" spans="1:14" ht="16.2" thickBot="1" x14ac:dyDescent="0.35">
      <c r="A115" s="461" t="s">
        <v>160</v>
      </c>
      <c r="B115" s="461"/>
      <c r="C115" s="461"/>
      <c r="D115" s="225"/>
      <c r="E115" s="226"/>
      <c r="F115" s="227"/>
      <c r="G115" s="228">
        <f>SUM(G113:G113)+G114</f>
        <v>182.44079700000003</v>
      </c>
      <c r="H115" s="174"/>
      <c r="I115" s="229"/>
      <c r="J115" s="229"/>
      <c r="K115" s="230">
        <f>SUM(K113:K113)+K114</f>
        <v>186.06426300000001</v>
      </c>
      <c r="L115" s="231"/>
      <c r="M115" s="180">
        <f>K115-G115</f>
        <v>3.6234659999999792</v>
      </c>
      <c r="N115" s="232">
        <f>M115/G115</f>
        <v>1.9861051144169133E-2</v>
      </c>
    </row>
    <row r="116" spans="1:14" ht="16.2" thickBot="1" x14ac:dyDescent="0.35">
      <c r="A116" s="233"/>
      <c r="B116" s="234"/>
      <c r="C116" s="234"/>
      <c r="D116" s="235"/>
      <c r="E116" s="236"/>
      <c r="F116" s="237"/>
      <c r="G116" s="238"/>
      <c r="H116" s="239"/>
      <c r="I116" s="236"/>
      <c r="J116" s="239"/>
      <c r="K116" s="240"/>
      <c r="L116" s="237"/>
      <c r="M116" s="241"/>
      <c r="N116" s="242"/>
    </row>
    <row r="117" spans="1:14" ht="15.6" x14ac:dyDescent="0.3">
      <c r="A117" s="127"/>
      <c r="B117" s="127"/>
      <c r="C117" s="127"/>
      <c r="D117" s="127"/>
      <c r="E117" s="127"/>
      <c r="F117" s="127"/>
      <c r="G117" s="127"/>
      <c r="H117" s="127"/>
      <c r="I117" s="127"/>
      <c r="J117" s="127"/>
      <c r="K117" s="127"/>
      <c r="L117" s="127"/>
      <c r="M117" s="127"/>
      <c r="N117" s="127"/>
    </row>
    <row r="118" spans="1:14" x14ac:dyDescent="0.3">
      <c r="A118" s="163"/>
      <c r="B118" s="163"/>
      <c r="C118" s="163"/>
      <c r="D118" s="163"/>
      <c r="E118" s="163"/>
      <c r="F118" s="163"/>
      <c r="G118" s="163"/>
      <c r="H118" s="163"/>
      <c r="I118" s="163"/>
      <c r="J118" s="163"/>
      <c r="K118" s="163"/>
      <c r="L118" s="246"/>
      <c r="M118" s="246"/>
      <c r="N118" s="246"/>
    </row>
    <row r="119" spans="1:14" x14ac:dyDescent="0.3">
      <c r="A119" s="247" t="s">
        <v>52</v>
      </c>
      <c r="B119" s="163"/>
      <c r="C119" s="474" t="s">
        <v>22</v>
      </c>
      <c r="D119" s="474"/>
      <c r="E119" s="474"/>
      <c r="F119" s="474"/>
      <c r="G119" s="474"/>
      <c r="H119" s="474"/>
      <c r="I119" s="474"/>
      <c r="J119" s="474"/>
      <c r="K119" s="474"/>
      <c r="L119" s="248"/>
      <c r="M119" s="248"/>
      <c r="N119" s="248"/>
    </row>
    <row r="120" spans="1:14" x14ac:dyDescent="0.3">
      <c r="A120" s="249"/>
      <c r="B120" s="250"/>
      <c r="C120" s="251"/>
      <c r="D120" s="252"/>
      <c r="E120" s="252"/>
      <c r="F120" s="252"/>
      <c r="G120" s="252"/>
      <c r="H120" s="252"/>
      <c r="I120" s="252"/>
      <c r="J120" s="252"/>
      <c r="K120" s="252"/>
      <c r="L120" s="253"/>
      <c r="M120" s="253"/>
      <c r="N120" s="253"/>
    </row>
    <row r="121" spans="1:14" x14ac:dyDescent="0.3">
      <c r="A121" s="247" t="s">
        <v>61</v>
      </c>
      <c r="B121" s="163"/>
      <c r="C121" s="254"/>
      <c r="D121" s="254"/>
      <c r="E121" s="255">
        <v>0</v>
      </c>
      <c r="F121" s="254"/>
      <c r="G121" s="254"/>
      <c r="H121" s="254"/>
      <c r="I121" s="254"/>
      <c r="J121" s="254"/>
      <c r="K121" s="254"/>
      <c r="L121" s="254"/>
      <c r="M121" s="254"/>
      <c r="N121" s="254"/>
    </row>
    <row r="122" spans="1:14" x14ac:dyDescent="0.3">
      <c r="A122" s="249"/>
      <c r="B122" s="250"/>
      <c r="C122" s="252"/>
      <c r="D122" s="252"/>
      <c r="E122" s="252"/>
      <c r="F122" s="252"/>
      <c r="G122" s="252"/>
      <c r="H122" s="252"/>
      <c r="I122" s="252"/>
      <c r="J122" s="252"/>
      <c r="K122" s="252"/>
      <c r="L122" s="252"/>
      <c r="M122" s="252"/>
      <c r="N122" s="252"/>
    </row>
    <row r="123" spans="1:14" x14ac:dyDescent="0.3">
      <c r="A123" s="247" t="s">
        <v>62</v>
      </c>
      <c r="B123" s="163"/>
      <c r="C123" s="256" t="s">
        <v>63</v>
      </c>
      <c r="D123" s="257"/>
      <c r="E123" s="258">
        <v>2000</v>
      </c>
      <c r="F123" s="163"/>
      <c r="G123" s="163"/>
      <c r="H123" s="163"/>
      <c r="I123" s="163"/>
      <c r="J123" s="163"/>
      <c r="K123" s="163"/>
      <c r="L123" s="163"/>
      <c r="M123" s="163"/>
      <c r="N123" s="163"/>
    </row>
    <row r="124" spans="1:14" x14ac:dyDescent="0.3">
      <c r="A124" s="250"/>
      <c r="B124" s="250"/>
      <c r="C124" s="250"/>
      <c r="D124" s="250"/>
      <c r="E124" s="250"/>
      <c r="F124" s="259"/>
      <c r="G124" s="250"/>
      <c r="H124" s="250"/>
      <c r="I124" s="250"/>
      <c r="J124" s="250"/>
      <c r="K124" s="250"/>
      <c r="L124" s="250"/>
      <c r="M124" s="250"/>
      <c r="N124" s="250"/>
    </row>
    <row r="125" spans="1:14" x14ac:dyDescent="0.3">
      <c r="A125" s="260" t="s">
        <v>64</v>
      </c>
      <c r="B125" s="163"/>
      <c r="C125" s="163"/>
      <c r="D125" s="163"/>
      <c r="E125" s="163"/>
      <c r="F125" s="257"/>
      <c r="G125" s="163"/>
      <c r="H125" s="163"/>
      <c r="I125" s="163"/>
      <c r="J125" s="163"/>
      <c r="K125" s="163"/>
      <c r="L125" s="163"/>
      <c r="M125" s="163"/>
      <c r="N125" s="163"/>
    </row>
    <row r="126" spans="1:14" x14ac:dyDescent="0.3">
      <c r="A126" s="261" t="s">
        <v>65</v>
      </c>
      <c r="B126" s="262"/>
      <c r="C126" s="263" t="s">
        <v>66</v>
      </c>
      <c r="D126" s="264"/>
      <c r="E126" s="265"/>
      <c r="F126" s="257"/>
      <c r="G126" s="163"/>
      <c r="H126" s="163"/>
      <c r="I126" s="163"/>
      <c r="J126" s="163"/>
      <c r="K126" s="163"/>
      <c r="L126" s="163"/>
      <c r="M126" s="163"/>
      <c r="N126" s="163"/>
    </row>
    <row r="127" spans="1:14" x14ac:dyDescent="0.3">
      <c r="A127" s="261" t="s">
        <v>67</v>
      </c>
      <c r="B127" s="262"/>
      <c r="C127" s="263"/>
      <c r="D127" s="264"/>
      <c r="E127" s="266"/>
      <c r="F127" s="163"/>
      <c r="G127" s="163"/>
      <c r="H127" s="163"/>
      <c r="I127" s="163"/>
      <c r="J127" s="163"/>
      <c r="K127" s="163"/>
      <c r="L127" s="163"/>
      <c r="M127" s="163"/>
      <c r="N127" s="163"/>
    </row>
    <row r="128" spans="1:14" x14ac:dyDescent="0.3">
      <c r="A128" s="267"/>
      <c r="B128" s="250"/>
      <c r="C128" s="268"/>
      <c r="D128" s="259"/>
      <c r="E128" s="475" t="s">
        <v>68</v>
      </c>
      <c r="F128" s="475"/>
      <c r="G128" s="475"/>
      <c r="H128" s="475"/>
      <c r="I128" s="475"/>
      <c r="J128" s="475"/>
      <c r="K128" s="250"/>
      <c r="L128" s="250"/>
      <c r="M128" s="250"/>
      <c r="N128" s="250"/>
    </row>
    <row r="129" spans="1:17" ht="15.6" x14ac:dyDescent="0.3">
      <c r="A129" s="250"/>
      <c r="B129" s="250"/>
      <c r="C129" s="164"/>
      <c r="D129" s="250"/>
      <c r="E129" s="250"/>
      <c r="F129" s="250"/>
      <c r="G129" s="250"/>
      <c r="H129" s="250"/>
      <c r="I129" s="250"/>
      <c r="J129" s="250"/>
      <c r="K129" s="250"/>
      <c r="L129" s="250"/>
      <c r="M129" s="250"/>
      <c r="N129" s="250"/>
    </row>
    <row r="130" spans="1:17" ht="15.6" x14ac:dyDescent="0.3">
      <c r="A130" s="250"/>
      <c r="B130" s="250"/>
      <c r="C130" s="244"/>
      <c r="D130" s="269"/>
      <c r="E130" s="469" t="s">
        <v>69</v>
      </c>
      <c r="F130" s="476"/>
      <c r="G130" s="470"/>
      <c r="H130" s="250"/>
      <c r="I130" s="469" t="s">
        <v>70</v>
      </c>
      <c r="J130" s="476"/>
      <c r="K130" s="470"/>
      <c r="L130" s="250"/>
      <c r="M130" s="469" t="s">
        <v>71</v>
      </c>
      <c r="N130" s="470"/>
    </row>
    <row r="131" spans="1:17" ht="15.6" x14ac:dyDescent="0.3">
      <c r="A131" s="250"/>
      <c r="B131" s="250"/>
      <c r="C131" s="245"/>
      <c r="D131" s="252"/>
      <c r="E131" s="270" t="s">
        <v>72</v>
      </c>
      <c r="F131" s="270" t="s">
        <v>73</v>
      </c>
      <c r="G131" s="271" t="s">
        <v>74</v>
      </c>
      <c r="H131" s="250"/>
      <c r="I131" s="270" t="s">
        <v>72</v>
      </c>
      <c r="J131" s="272" t="s">
        <v>73</v>
      </c>
      <c r="K131" s="271" t="s">
        <v>74</v>
      </c>
      <c r="L131" s="250"/>
      <c r="M131" s="471" t="s">
        <v>75</v>
      </c>
      <c r="N131" s="471" t="s">
        <v>76</v>
      </c>
    </row>
    <row r="132" spans="1:17" ht="15.6" x14ac:dyDescent="0.3">
      <c r="A132" s="250"/>
      <c r="B132" s="250"/>
      <c r="C132" s="171"/>
      <c r="D132" s="252"/>
      <c r="E132" s="273" t="s">
        <v>77</v>
      </c>
      <c r="F132" s="273"/>
      <c r="G132" s="274" t="s">
        <v>77</v>
      </c>
      <c r="H132" s="250"/>
      <c r="I132" s="273" t="s">
        <v>77</v>
      </c>
      <c r="J132" s="274"/>
      <c r="K132" s="274" t="s">
        <v>77</v>
      </c>
      <c r="L132" s="250"/>
      <c r="M132" s="472"/>
      <c r="N132" s="472"/>
    </row>
    <row r="133" spans="1:17" ht="15.6" x14ac:dyDescent="0.3">
      <c r="A133" s="275" t="s">
        <v>90</v>
      </c>
      <c r="B133" s="275"/>
      <c r="C133" s="171"/>
      <c r="D133" s="276"/>
      <c r="E133" s="277">
        <f>'Current Tariff Schedule'!H169</f>
        <v>0.1051</v>
      </c>
      <c r="F133" s="278">
        <f>E123</f>
        <v>2000</v>
      </c>
      <c r="G133" s="279">
        <f>E133*F133</f>
        <v>210.2</v>
      </c>
      <c r="H133" s="280"/>
      <c r="I133" s="277">
        <f>'Proposed Tariff Schedule'!H168</f>
        <v>0.1072</v>
      </c>
      <c r="J133" s="281">
        <f>E123</f>
        <v>2000</v>
      </c>
      <c r="K133" s="279">
        <f>I133*J133</f>
        <v>214.4</v>
      </c>
      <c r="L133" s="280"/>
      <c r="M133" s="282">
        <f>K133-G133</f>
        <v>4.2000000000000171</v>
      </c>
      <c r="N133" s="283">
        <f>M133/G133</f>
        <v>1.9980970504281718E-2</v>
      </c>
    </row>
    <row r="134" spans="1:17" s="33" customFormat="1" ht="15.6" x14ac:dyDescent="0.3">
      <c r="A134" s="284"/>
      <c r="B134" s="284"/>
      <c r="C134" s="171"/>
      <c r="D134" s="172"/>
      <c r="E134" s="285"/>
      <c r="F134" s="187"/>
      <c r="G134" s="286"/>
      <c r="H134" s="287"/>
      <c r="I134" s="285"/>
      <c r="J134" s="187"/>
      <c r="K134" s="286"/>
      <c r="L134" s="287"/>
      <c r="M134" s="288"/>
      <c r="N134" s="289"/>
      <c r="Q134" s="129"/>
    </row>
    <row r="135" spans="1:17" ht="15" thickBot="1" x14ac:dyDescent="0.35">
      <c r="A135" s="290" t="s">
        <v>121</v>
      </c>
      <c r="B135" s="291"/>
      <c r="C135" s="291"/>
      <c r="D135" s="292"/>
      <c r="E135" s="293"/>
      <c r="F135" s="294"/>
      <c r="G135" s="295">
        <f>SUM(G133:G134)</f>
        <v>210.2</v>
      </c>
      <c r="H135" s="296"/>
      <c r="I135" s="293"/>
      <c r="J135" s="297"/>
      <c r="K135" s="295">
        <f>SUM(K133:K134)</f>
        <v>214.4</v>
      </c>
      <c r="L135" s="298"/>
      <c r="M135" s="299">
        <f>K135-G135</f>
        <v>4.2000000000000171</v>
      </c>
      <c r="N135" s="300">
        <f>M135/G135</f>
        <v>1.9980970504281718E-2</v>
      </c>
    </row>
    <row r="136" spans="1:17" ht="15" thickBot="1" x14ac:dyDescent="0.35">
      <c r="A136" s="301"/>
      <c r="B136" s="302"/>
      <c r="C136" s="302"/>
      <c r="D136" s="303"/>
      <c r="E136" s="304"/>
      <c r="F136" s="305"/>
      <c r="G136" s="306"/>
      <c r="H136" s="307"/>
      <c r="I136" s="304"/>
      <c r="J136" s="308"/>
      <c r="K136" s="306"/>
      <c r="L136" s="307"/>
      <c r="M136" s="309"/>
      <c r="N136" s="310"/>
    </row>
    <row r="137" spans="1:17" x14ac:dyDescent="0.3">
      <c r="A137" s="311" t="s">
        <v>120</v>
      </c>
      <c r="B137" s="312"/>
      <c r="C137" s="312"/>
      <c r="D137" s="313"/>
      <c r="E137" s="314"/>
      <c r="F137" s="315"/>
      <c r="G137" s="316">
        <f>G135</f>
        <v>210.2</v>
      </c>
      <c r="H137" s="317"/>
      <c r="I137" s="318"/>
      <c r="J137" s="318"/>
      <c r="K137" s="319">
        <f>K135</f>
        <v>214.4</v>
      </c>
      <c r="L137" s="320"/>
      <c r="M137" s="321">
        <f>K137-G137</f>
        <v>4.2000000000000171</v>
      </c>
      <c r="N137" s="322">
        <f>M137/G137</f>
        <v>1.9980970504281718E-2</v>
      </c>
    </row>
    <row r="138" spans="1:17" x14ac:dyDescent="0.3">
      <c r="A138" s="323" t="s">
        <v>79</v>
      </c>
      <c r="B138" s="312"/>
      <c r="C138" s="312"/>
      <c r="D138" s="313"/>
      <c r="E138" s="314">
        <v>0.05</v>
      </c>
      <c r="F138" s="324"/>
      <c r="G138" s="325">
        <f>E138*G137</f>
        <v>10.51</v>
      </c>
      <c r="H138" s="326"/>
      <c r="I138" s="314">
        <v>0.05</v>
      </c>
      <c r="J138" s="326"/>
      <c r="K138" s="325">
        <f>I138*K137</f>
        <v>10.72</v>
      </c>
      <c r="L138" s="327"/>
      <c r="M138" s="328">
        <f>K138-G138</f>
        <v>0.21000000000000085</v>
      </c>
      <c r="N138" s="329">
        <f>M138/G138</f>
        <v>1.9980970504281718E-2</v>
      </c>
    </row>
    <row r="139" spans="1:17" x14ac:dyDescent="0.3">
      <c r="A139" s="330" t="s">
        <v>159</v>
      </c>
      <c r="B139" s="312"/>
      <c r="C139" s="312"/>
      <c r="D139" s="313"/>
      <c r="E139" s="326"/>
      <c r="F139" s="324"/>
      <c r="G139" s="325">
        <f>G137+G138</f>
        <v>220.70999999999998</v>
      </c>
      <c r="H139" s="326"/>
      <c r="I139" s="326"/>
      <c r="J139" s="326"/>
      <c r="K139" s="325">
        <f>K137+K138</f>
        <v>225.12</v>
      </c>
      <c r="L139" s="327"/>
      <c r="M139" s="328">
        <f>K139-G139</f>
        <v>4.410000000000025</v>
      </c>
      <c r="N139" s="329">
        <f>M139/G139</f>
        <v>1.9980970504281752E-2</v>
      </c>
      <c r="Q139" s="40"/>
    </row>
    <row r="140" spans="1:17" s="33" customFormat="1" ht="45.6" customHeight="1" x14ac:dyDescent="0.3">
      <c r="A140" s="224" t="s">
        <v>180</v>
      </c>
      <c r="B140" s="210"/>
      <c r="C140" s="210"/>
      <c r="D140" s="211"/>
      <c r="E140" s="401">
        <v>0.318</v>
      </c>
      <c r="F140" s="220"/>
      <c r="G140" s="221">
        <f>-G139*E140</f>
        <v>-70.185779999999994</v>
      </c>
      <c r="H140" s="174"/>
      <c r="I140" s="401">
        <v>0.318</v>
      </c>
      <c r="J140" s="174"/>
      <c r="K140" s="222">
        <f>-I140*K139</f>
        <v>-71.588160000000002</v>
      </c>
      <c r="L140" s="223"/>
      <c r="M140" s="180">
        <f>K140-G140</f>
        <v>-1.402380000000008</v>
      </c>
      <c r="N140" s="181"/>
    </row>
    <row r="141" spans="1:17" ht="15" thickBot="1" x14ac:dyDescent="0.35">
      <c r="A141" s="473" t="s">
        <v>165</v>
      </c>
      <c r="B141" s="473"/>
      <c r="C141" s="473"/>
      <c r="D141" s="331"/>
      <c r="E141" s="332"/>
      <c r="F141" s="333"/>
      <c r="G141" s="334">
        <f>SUM(G139:G139)+G140</f>
        <v>150.52421999999999</v>
      </c>
      <c r="H141" s="335"/>
      <c r="I141" s="335"/>
      <c r="J141" s="335"/>
      <c r="K141" s="334">
        <f>SUM(K139:K139)+K140</f>
        <v>153.53183999999999</v>
      </c>
      <c r="L141" s="336"/>
      <c r="M141" s="337">
        <f>K141-G141</f>
        <v>3.0076200000000028</v>
      </c>
      <c r="N141" s="338">
        <f>M141/G141</f>
        <v>1.9980970504281659E-2</v>
      </c>
    </row>
    <row r="142" spans="1:17" ht="15" thickBot="1" x14ac:dyDescent="0.35">
      <c r="A142" s="301"/>
      <c r="B142" s="302"/>
      <c r="C142" s="302"/>
      <c r="D142" s="303"/>
      <c r="E142" s="339"/>
      <c r="F142" s="340"/>
      <c r="G142" s="341"/>
      <c r="H142" s="342"/>
      <c r="I142" s="339"/>
      <c r="J142" s="342"/>
      <c r="K142" s="343"/>
      <c r="L142" s="340"/>
      <c r="M142" s="344"/>
      <c r="N142" s="345"/>
    </row>
    <row r="143" spans="1:17" x14ac:dyDescent="0.3">
      <c r="A143" s="163"/>
      <c r="B143" s="163"/>
      <c r="C143" s="163"/>
      <c r="D143" s="163"/>
      <c r="E143" s="163"/>
      <c r="F143" s="163"/>
      <c r="G143" s="163"/>
      <c r="H143" s="163"/>
      <c r="I143" s="163"/>
      <c r="J143" s="163"/>
      <c r="K143" s="163"/>
      <c r="L143" s="163"/>
      <c r="M143" s="163"/>
      <c r="N143" s="163"/>
    </row>
    <row r="144" spans="1:17" ht="15.6" x14ac:dyDescent="0.3">
      <c r="A144" s="127"/>
      <c r="B144" s="127"/>
      <c r="C144" s="127"/>
      <c r="D144" s="127"/>
      <c r="E144" s="127"/>
      <c r="F144" s="127"/>
      <c r="G144" s="127"/>
      <c r="H144" s="127"/>
      <c r="I144" s="127"/>
      <c r="J144" s="127"/>
      <c r="K144" s="127"/>
      <c r="L144" s="128"/>
      <c r="M144" s="128"/>
      <c r="N144" s="128"/>
    </row>
    <row r="145" spans="1:17" ht="15.6" x14ac:dyDescent="0.3">
      <c r="A145" s="140" t="s">
        <v>52</v>
      </c>
      <c r="B145" s="127"/>
      <c r="C145" s="466" t="s">
        <v>124</v>
      </c>
      <c r="D145" s="466"/>
      <c r="E145" s="466"/>
      <c r="F145" s="466"/>
      <c r="G145" s="466"/>
      <c r="H145" s="466"/>
      <c r="I145" s="466"/>
      <c r="J145" s="466"/>
      <c r="K145" s="466"/>
      <c r="L145" s="141"/>
      <c r="M145" s="141"/>
      <c r="N145" s="141"/>
    </row>
    <row r="146" spans="1:17" ht="15.6" x14ac:dyDescent="0.3">
      <c r="A146" s="142"/>
      <c r="B146" s="138"/>
      <c r="C146" s="143"/>
      <c r="D146" s="144"/>
      <c r="E146" s="144"/>
      <c r="F146" s="144"/>
      <c r="G146" s="144"/>
      <c r="H146" s="144"/>
      <c r="I146" s="144"/>
      <c r="J146" s="144"/>
      <c r="K146" s="144"/>
      <c r="L146" s="145"/>
      <c r="M146" s="145"/>
      <c r="N146" s="145"/>
    </row>
    <row r="147" spans="1:17" ht="15.6" x14ac:dyDescent="0.3">
      <c r="A147" s="140" t="s">
        <v>61</v>
      </c>
      <c r="B147" s="127"/>
      <c r="C147" s="146"/>
      <c r="D147" s="146"/>
      <c r="E147" s="147">
        <v>0</v>
      </c>
      <c r="F147" s="146"/>
      <c r="G147" s="146"/>
      <c r="H147" s="146"/>
      <c r="I147" s="146"/>
      <c r="J147" s="146"/>
      <c r="K147" s="146"/>
      <c r="L147" s="148"/>
      <c r="M147" s="148"/>
      <c r="N147" s="148"/>
    </row>
    <row r="148" spans="1:17" ht="15.6" x14ac:dyDescent="0.3">
      <c r="A148" s="142"/>
      <c r="B148" s="138"/>
      <c r="C148" s="144"/>
      <c r="D148" s="144"/>
      <c r="E148" s="144"/>
      <c r="F148" s="144"/>
      <c r="G148" s="144"/>
      <c r="H148" s="144"/>
      <c r="I148" s="144"/>
      <c r="J148" s="144"/>
      <c r="K148" s="144"/>
      <c r="L148" s="145"/>
      <c r="M148" s="145"/>
      <c r="N148" s="145"/>
    </row>
    <row r="149" spans="1:17" ht="15.6" x14ac:dyDescent="0.3">
      <c r="A149" s="140" t="s">
        <v>62</v>
      </c>
      <c r="B149" s="127"/>
      <c r="C149" s="149" t="s">
        <v>63</v>
      </c>
      <c r="D149" s="150"/>
      <c r="E149" s="151">
        <v>750</v>
      </c>
      <c r="F149" s="127"/>
      <c r="G149" s="127"/>
      <c r="H149" s="127"/>
      <c r="I149" s="127"/>
      <c r="J149" s="127"/>
      <c r="K149" s="127"/>
      <c r="L149" s="127"/>
      <c r="M149" s="127"/>
      <c r="N149" s="127"/>
    </row>
    <row r="150" spans="1:17" ht="15.6" x14ac:dyDescent="0.3">
      <c r="A150" s="138"/>
      <c r="B150" s="138"/>
      <c r="C150" s="138"/>
      <c r="D150" s="138"/>
      <c r="E150" s="138"/>
      <c r="F150" s="152"/>
      <c r="G150" s="138"/>
      <c r="H150" s="138"/>
      <c r="I150" s="138"/>
      <c r="J150" s="138"/>
      <c r="K150" s="138"/>
      <c r="L150" s="138"/>
      <c r="M150" s="138"/>
      <c r="N150" s="138"/>
    </row>
    <row r="151" spans="1:17" ht="15.6" x14ac:dyDescent="0.3">
      <c r="A151" s="153" t="s">
        <v>64</v>
      </c>
      <c r="B151" s="127"/>
      <c r="C151" s="127"/>
      <c r="D151" s="127"/>
      <c r="E151" s="127"/>
      <c r="F151" s="150"/>
      <c r="G151" s="127"/>
      <c r="H151" s="127"/>
      <c r="I151" s="127"/>
      <c r="J151" s="127"/>
      <c r="K151" s="127"/>
      <c r="L151" s="127"/>
      <c r="M151" s="127"/>
      <c r="N151" s="127"/>
    </row>
    <row r="152" spans="1:17" ht="15.6" x14ac:dyDescent="0.3">
      <c r="A152" s="154" t="s">
        <v>65</v>
      </c>
      <c r="B152" s="155"/>
      <c r="C152" s="156" t="s">
        <v>66</v>
      </c>
      <c r="D152" s="157"/>
      <c r="E152" s="158"/>
      <c r="F152" s="150"/>
      <c r="G152" s="127"/>
      <c r="H152" s="127"/>
      <c r="I152" s="127"/>
      <c r="J152" s="127"/>
      <c r="K152" s="127"/>
      <c r="L152" s="127"/>
      <c r="M152" s="127"/>
      <c r="N152" s="127"/>
    </row>
    <row r="153" spans="1:17" ht="15.6" x14ac:dyDescent="0.3">
      <c r="A153" s="154" t="s">
        <v>67</v>
      </c>
      <c r="B153" s="155"/>
      <c r="C153" s="156"/>
      <c r="D153" s="157"/>
      <c r="E153" s="160"/>
      <c r="F153" s="127"/>
      <c r="G153" s="127"/>
      <c r="H153" s="127"/>
      <c r="I153" s="127"/>
      <c r="J153" s="127"/>
      <c r="K153" s="127"/>
      <c r="L153" s="127"/>
      <c r="M153" s="127"/>
      <c r="N153" s="127"/>
    </row>
    <row r="154" spans="1:17" ht="15.6" x14ac:dyDescent="0.3">
      <c r="A154" s="161"/>
      <c r="B154" s="138"/>
      <c r="C154" s="162"/>
      <c r="D154" s="152"/>
      <c r="E154" s="467" t="s">
        <v>68</v>
      </c>
      <c r="F154" s="467"/>
      <c r="G154" s="467"/>
      <c r="H154" s="467"/>
      <c r="I154" s="467"/>
      <c r="J154" s="467"/>
      <c r="K154" s="138"/>
      <c r="L154" s="138"/>
      <c r="M154" s="138"/>
      <c r="N154" s="138"/>
      <c r="Q154" t="s">
        <v>95</v>
      </c>
    </row>
    <row r="155" spans="1:17" ht="15.6" x14ac:dyDescent="0.3">
      <c r="A155" s="138"/>
      <c r="B155" s="138"/>
      <c r="C155" s="138"/>
      <c r="D155" s="138"/>
      <c r="E155" s="138"/>
      <c r="F155" s="138"/>
      <c r="G155" s="138"/>
      <c r="H155" s="138"/>
      <c r="I155" s="138"/>
      <c r="J155" s="138"/>
      <c r="K155" s="138"/>
      <c r="L155" s="138"/>
      <c r="M155" s="138"/>
      <c r="N155" s="138"/>
    </row>
    <row r="156" spans="1:17" ht="15.6" x14ac:dyDescent="0.3">
      <c r="A156" s="138"/>
      <c r="B156" s="138"/>
      <c r="C156" s="165"/>
      <c r="D156" s="165"/>
      <c r="E156" s="462" t="s">
        <v>69</v>
      </c>
      <c r="F156" s="468"/>
      <c r="G156" s="463"/>
      <c r="H156" s="138"/>
      <c r="I156" s="462" t="s">
        <v>70</v>
      </c>
      <c r="J156" s="468"/>
      <c r="K156" s="463"/>
      <c r="L156" s="138"/>
      <c r="M156" s="462" t="s">
        <v>71</v>
      </c>
      <c r="N156" s="463"/>
    </row>
    <row r="157" spans="1:17" ht="15.75" customHeight="1" x14ac:dyDescent="0.3">
      <c r="A157" s="138"/>
      <c r="B157" s="138"/>
      <c r="C157" s="164"/>
      <c r="D157" s="144"/>
      <c r="E157" s="166" t="s">
        <v>72</v>
      </c>
      <c r="F157" s="166" t="s">
        <v>73</v>
      </c>
      <c r="G157" s="167" t="s">
        <v>74</v>
      </c>
      <c r="H157" s="138"/>
      <c r="I157" s="166" t="s">
        <v>72</v>
      </c>
      <c r="J157" s="168" t="s">
        <v>73</v>
      </c>
      <c r="K157" s="167" t="s">
        <v>74</v>
      </c>
      <c r="L157" s="138"/>
      <c r="M157" s="464" t="s">
        <v>75</v>
      </c>
      <c r="N157" s="464" t="s">
        <v>76</v>
      </c>
    </row>
    <row r="158" spans="1:17" ht="15.6" x14ac:dyDescent="0.3">
      <c r="A158" s="138"/>
      <c r="B158" s="138"/>
      <c r="C158" s="244"/>
      <c r="D158" s="144"/>
      <c r="E158" s="169" t="s">
        <v>77</v>
      </c>
      <c r="F158" s="169"/>
      <c r="G158" s="170" t="s">
        <v>77</v>
      </c>
      <c r="H158" s="138"/>
      <c r="I158" s="169" t="s">
        <v>77</v>
      </c>
      <c r="J158" s="170"/>
      <c r="K158" s="170" t="s">
        <v>77</v>
      </c>
      <c r="L158" s="138"/>
      <c r="M158" s="465"/>
      <c r="N158" s="465"/>
    </row>
    <row r="159" spans="1:17" ht="15.6" x14ac:dyDescent="0.3">
      <c r="A159" s="284" t="s">
        <v>78</v>
      </c>
      <c r="B159" s="284"/>
      <c r="C159" s="245"/>
      <c r="D159" s="172"/>
      <c r="E159" s="346">
        <v>0</v>
      </c>
      <c r="F159" s="174">
        <v>1</v>
      </c>
      <c r="G159" s="175">
        <f>E159*F159</f>
        <v>0</v>
      </c>
      <c r="H159" s="176"/>
      <c r="I159" s="346"/>
      <c r="J159" s="178">
        <v>1</v>
      </c>
      <c r="K159" s="179">
        <v>0</v>
      </c>
      <c r="L159" s="176"/>
      <c r="M159" s="180">
        <v>0</v>
      </c>
      <c r="N159" s="181" t="s">
        <v>68</v>
      </c>
    </row>
    <row r="160" spans="1:17" ht="15.6" x14ac:dyDescent="0.3">
      <c r="A160" s="284" t="s">
        <v>125</v>
      </c>
      <c r="B160" s="284"/>
      <c r="C160" s="171"/>
      <c r="D160" s="172"/>
      <c r="E160" s="347">
        <f>'Current Tariff Schedule'!H201</f>
        <v>0.62250000000000005</v>
      </c>
      <c r="F160" s="183">
        <f>IF(E149&lt;250, E149, 250)</f>
        <v>250</v>
      </c>
      <c r="G160" s="175">
        <f>E160*F160</f>
        <v>155.625</v>
      </c>
      <c r="H160" s="176"/>
      <c r="I160" s="348">
        <f>'Summary Sheet'!G42</f>
        <v>0.63500000000000001</v>
      </c>
      <c r="J160" s="183">
        <f>IF(E149&lt;250, E149, 250)</f>
        <v>250</v>
      </c>
      <c r="K160" s="179">
        <f>I160*J160</f>
        <v>158.75</v>
      </c>
      <c r="L160" s="176"/>
      <c r="M160" s="180">
        <f>K160-G160</f>
        <v>3.125</v>
      </c>
      <c r="N160" s="181">
        <f>M160/G160</f>
        <v>2.0080321285140562E-2</v>
      </c>
    </row>
    <row r="161" spans="1:17" s="33" customFormat="1" ht="15.6" x14ac:dyDescent="0.3">
      <c r="A161" s="171" t="s">
        <v>126</v>
      </c>
      <c r="B161" s="171"/>
      <c r="C161" s="171"/>
      <c r="D161" s="172"/>
      <c r="E161" s="349">
        <f>'Current Tariff Schedule'!H202</f>
        <v>0.71130000000000004</v>
      </c>
      <c r="F161" s="183">
        <f>IF(E149&gt;250, E149-250)</f>
        <v>500</v>
      </c>
      <c r="G161" s="175">
        <f>E161*F161</f>
        <v>355.65000000000003</v>
      </c>
      <c r="H161" s="176"/>
      <c r="I161" s="348">
        <f>'Summary Sheet'!G44</f>
        <v>0.72550000000000003</v>
      </c>
      <c r="J161" s="183">
        <f>IF(E149&gt;250, E149-250)</f>
        <v>500</v>
      </c>
      <c r="K161" s="179">
        <f>I161*J161</f>
        <v>362.75</v>
      </c>
      <c r="L161" s="176"/>
      <c r="M161" s="180">
        <f>K161-G161</f>
        <v>7.0999999999999659</v>
      </c>
      <c r="N161" s="181">
        <f>M161/G161</f>
        <v>1.9963447209334923E-2</v>
      </c>
    </row>
    <row r="162" spans="1:17" s="33" customFormat="1" ht="15.6" x14ac:dyDescent="0.3">
      <c r="A162" s="284"/>
      <c r="B162" s="284"/>
      <c r="C162" s="171"/>
      <c r="D162" s="172"/>
      <c r="E162" s="285"/>
      <c r="F162" s="187"/>
      <c r="G162" s="179"/>
      <c r="H162" s="176"/>
      <c r="I162" s="285"/>
      <c r="J162" s="187"/>
      <c r="K162" s="179"/>
      <c r="L162" s="176"/>
      <c r="M162" s="180"/>
      <c r="N162" s="181"/>
      <c r="Q162" s="129"/>
    </row>
    <row r="163" spans="1:17" ht="16.2" thickBot="1" x14ac:dyDescent="0.35">
      <c r="A163" s="350" t="s">
        <v>121</v>
      </c>
      <c r="B163" s="351"/>
      <c r="C163" s="351"/>
      <c r="D163" s="352"/>
      <c r="E163" s="353"/>
      <c r="F163" s="354"/>
      <c r="G163" s="355">
        <f>SUM(G159:G162)</f>
        <v>511.27500000000003</v>
      </c>
      <c r="H163" s="356"/>
      <c r="I163" s="353"/>
      <c r="J163" s="357"/>
      <c r="K163" s="355">
        <f>SUM(K159:K162)</f>
        <v>521.5</v>
      </c>
      <c r="L163" s="358"/>
      <c r="M163" s="359">
        <f>K163-G163</f>
        <v>10.224999999999966</v>
      </c>
      <c r="N163" s="360">
        <f>M163/G163</f>
        <v>1.9999022052711292E-2</v>
      </c>
    </row>
    <row r="164" spans="1:17" ht="16.2" thickBot="1" x14ac:dyDescent="0.35">
      <c r="A164" s="233"/>
      <c r="B164" s="234"/>
      <c r="C164" s="234"/>
      <c r="D164" s="235"/>
      <c r="E164" s="202"/>
      <c r="F164" s="203"/>
      <c r="G164" s="204"/>
      <c r="H164" s="206"/>
      <c r="I164" s="202"/>
      <c r="J164" s="205"/>
      <c r="K164" s="204"/>
      <c r="L164" s="206"/>
      <c r="M164" s="207"/>
      <c r="N164" s="208"/>
    </row>
    <row r="165" spans="1:17" ht="15.6" x14ac:dyDescent="0.3">
      <c r="A165" s="209" t="s">
        <v>120</v>
      </c>
      <c r="B165" s="210"/>
      <c r="C165" s="210"/>
      <c r="D165" s="211"/>
      <c r="E165" s="212"/>
      <c r="F165" s="213"/>
      <c r="G165" s="214">
        <f>G163</f>
        <v>511.27500000000003</v>
      </c>
      <c r="H165" s="215"/>
      <c r="I165" s="216"/>
      <c r="J165" s="216"/>
      <c r="K165" s="217">
        <f>K163</f>
        <v>521.5</v>
      </c>
      <c r="L165" s="218"/>
      <c r="M165" s="361">
        <f>M163</f>
        <v>10.224999999999966</v>
      </c>
      <c r="N165" s="362">
        <f>M165/G165</f>
        <v>1.9999022052711292E-2</v>
      </c>
    </row>
    <row r="166" spans="1:17" ht="15.6" x14ac:dyDescent="0.3">
      <c r="A166" s="219" t="s">
        <v>79</v>
      </c>
      <c r="B166" s="210"/>
      <c r="C166" s="210"/>
      <c r="D166" s="211"/>
      <c r="E166" s="212">
        <v>0.05</v>
      </c>
      <c r="F166" s="220"/>
      <c r="G166" s="221">
        <f>E166*G165</f>
        <v>25.563750000000002</v>
      </c>
      <c r="H166" s="174"/>
      <c r="I166" s="212">
        <v>0.05</v>
      </c>
      <c r="J166" s="174"/>
      <c r="K166" s="222">
        <f>K165*I166</f>
        <v>26.075000000000003</v>
      </c>
      <c r="L166" s="223"/>
      <c r="M166" s="180">
        <f>K166-G166</f>
        <v>0.51125000000000043</v>
      </c>
      <c r="N166" s="181">
        <f>M166/G166</f>
        <v>1.9999022052711375E-2</v>
      </c>
    </row>
    <row r="167" spans="1:17" ht="15.6" x14ac:dyDescent="0.3">
      <c r="A167" s="224" t="s">
        <v>158</v>
      </c>
      <c r="B167" s="210"/>
      <c r="C167" s="210"/>
      <c r="D167" s="211"/>
      <c r="E167" s="174"/>
      <c r="F167" s="220"/>
      <c r="G167" s="221">
        <f>G165+G166</f>
        <v>536.83875</v>
      </c>
      <c r="H167" s="174"/>
      <c r="I167" s="174"/>
      <c r="J167" s="174"/>
      <c r="K167" s="222">
        <f>SUM(K165:K166)</f>
        <v>547.57500000000005</v>
      </c>
      <c r="L167" s="223"/>
      <c r="M167" s="180">
        <f>K167-G167</f>
        <v>10.736250000000041</v>
      </c>
      <c r="N167" s="181">
        <f>M167/G167</f>
        <v>1.9999022052711434E-2</v>
      </c>
    </row>
    <row r="168" spans="1:17" s="33" customFormat="1" ht="45.6" customHeight="1" x14ac:dyDescent="0.3">
      <c r="A168" s="224" t="s">
        <v>180</v>
      </c>
      <c r="B168" s="210"/>
      <c r="C168" s="210"/>
      <c r="D168" s="211"/>
      <c r="E168" s="401">
        <v>0.318</v>
      </c>
      <c r="F168" s="220"/>
      <c r="G168" s="221">
        <f>-G167*E168</f>
        <v>-170.71472249999999</v>
      </c>
      <c r="H168" s="174"/>
      <c r="I168" s="401">
        <v>0.318</v>
      </c>
      <c r="J168" s="174"/>
      <c r="K168" s="222">
        <f>-I168*K167</f>
        <v>-174.12885000000003</v>
      </c>
      <c r="L168" s="223"/>
      <c r="M168" s="180">
        <f>K168-G168</f>
        <v>-3.4141275000000348</v>
      </c>
      <c r="N168" s="181"/>
    </row>
    <row r="169" spans="1:17" ht="16.2" thickBot="1" x14ac:dyDescent="0.35">
      <c r="A169" s="461" t="s">
        <v>160</v>
      </c>
      <c r="B169" s="461"/>
      <c r="C169" s="461"/>
      <c r="D169" s="225"/>
      <c r="E169" s="226"/>
      <c r="F169" s="227"/>
      <c r="G169" s="228">
        <f>SUM(G167:G167)+G168</f>
        <v>366.12402750000001</v>
      </c>
      <c r="H169" s="229"/>
      <c r="I169" s="229"/>
      <c r="J169" s="229"/>
      <c r="K169" s="230">
        <f>SUM(K167:K167)+K168</f>
        <v>373.44614999999999</v>
      </c>
      <c r="L169" s="231"/>
      <c r="M169" s="363">
        <f>K169-G169</f>
        <v>7.3221224999999777</v>
      </c>
      <c r="N169" s="360">
        <f>M169/G169</f>
        <v>1.9999022052711299E-2</v>
      </c>
    </row>
    <row r="170" spans="1:17" ht="16.2" thickBot="1" x14ac:dyDescent="0.35">
      <c r="A170" s="233"/>
      <c r="B170" s="234"/>
      <c r="C170" s="234"/>
      <c r="D170" s="235"/>
      <c r="E170" s="236"/>
      <c r="F170" s="237"/>
      <c r="G170" s="238"/>
      <c r="H170" s="239"/>
      <c r="I170" s="236"/>
      <c r="J170" s="239"/>
      <c r="K170" s="240"/>
      <c r="L170" s="237"/>
      <c r="M170" s="241"/>
      <c r="N170" s="242"/>
    </row>
    <row r="171" spans="1:17" ht="15.6" x14ac:dyDescent="0.3">
      <c r="A171" s="127"/>
      <c r="B171" s="127"/>
      <c r="C171" s="127"/>
      <c r="D171" s="127"/>
      <c r="E171" s="127"/>
      <c r="F171" s="127"/>
      <c r="G171" s="127"/>
      <c r="H171" s="127"/>
      <c r="I171" s="127"/>
      <c r="J171" s="127"/>
      <c r="K171" s="127"/>
      <c r="L171" s="127"/>
      <c r="M171" s="127"/>
      <c r="N171" s="127"/>
    </row>
    <row r="172" spans="1:17" ht="15.6" x14ac:dyDescent="0.3">
      <c r="A172" s="127"/>
      <c r="B172" s="127"/>
      <c r="C172" s="127"/>
      <c r="D172" s="127"/>
      <c r="E172" s="127"/>
      <c r="F172" s="127"/>
      <c r="G172" s="127"/>
      <c r="H172" s="127"/>
      <c r="I172" s="127"/>
      <c r="J172" s="127"/>
      <c r="K172" s="127"/>
      <c r="L172" s="128"/>
      <c r="M172" s="128"/>
      <c r="N172" s="128"/>
    </row>
    <row r="173" spans="1:17" ht="15.6" x14ac:dyDescent="0.3">
      <c r="A173" s="140" t="s">
        <v>52</v>
      </c>
      <c r="B173" s="127"/>
      <c r="C173" s="466" t="s">
        <v>24</v>
      </c>
      <c r="D173" s="466"/>
      <c r="E173" s="466"/>
      <c r="F173" s="466"/>
      <c r="G173" s="466"/>
      <c r="H173" s="466"/>
      <c r="I173" s="466"/>
      <c r="J173" s="466"/>
      <c r="K173" s="466"/>
      <c r="L173" s="141"/>
      <c r="M173" s="141"/>
      <c r="N173" s="141"/>
    </row>
    <row r="174" spans="1:17" ht="15.6" x14ac:dyDescent="0.3">
      <c r="A174" s="142"/>
      <c r="B174" s="138"/>
      <c r="C174" s="143"/>
      <c r="D174" s="144"/>
      <c r="E174" s="144"/>
      <c r="F174" s="144"/>
      <c r="G174" s="144"/>
      <c r="H174" s="144"/>
      <c r="I174" s="144"/>
      <c r="J174" s="144"/>
      <c r="K174" s="144"/>
      <c r="L174" s="145"/>
      <c r="M174" s="145"/>
      <c r="N174" s="145"/>
    </row>
    <row r="175" spans="1:17" ht="15.6" x14ac:dyDescent="0.3">
      <c r="A175" s="140" t="s">
        <v>61</v>
      </c>
      <c r="B175" s="127"/>
      <c r="C175" s="146"/>
      <c r="D175" s="146"/>
      <c r="E175" s="147">
        <v>0</v>
      </c>
      <c r="F175" s="146"/>
      <c r="G175" s="146"/>
      <c r="H175" s="146"/>
      <c r="I175" s="146"/>
      <c r="J175" s="146"/>
      <c r="K175" s="146"/>
      <c r="L175" s="148"/>
      <c r="M175" s="148"/>
      <c r="N175" s="148"/>
    </row>
    <row r="176" spans="1:17" ht="15.6" x14ac:dyDescent="0.3">
      <c r="A176" s="142"/>
      <c r="B176" s="138"/>
      <c r="C176" s="144"/>
      <c r="D176" s="144"/>
      <c r="E176" s="144"/>
      <c r="F176" s="144"/>
      <c r="G176" s="144"/>
      <c r="H176" s="144"/>
      <c r="I176" s="144"/>
      <c r="J176" s="144"/>
      <c r="K176" s="144"/>
      <c r="L176" s="144"/>
      <c r="M176" s="144"/>
      <c r="N176" s="144"/>
    </row>
    <row r="177" spans="1:17" ht="15.6" x14ac:dyDescent="0.3">
      <c r="A177" s="140" t="s">
        <v>62</v>
      </c>
      <c r="B177" s="127"/>
      <c r="C177" s="149" t="s">
        <v>63</v>
      </c>
      <c r="D177" s="150"/>
      <c r="E177" s="151">
        <v>750</v>
      </c>
      <c r="F177" s="127"/>
      <c r="G177" s="127"/>
      <c r="H177" s="127"/>
      <c r="I177" s="127"/>
      <c r="J177" s="127"/>
      <c r="K177" s="127"/>
      <c r="L177" s="127"/>
      <c r="M177" s="127"/>
      <c r="N177" s="127"/>
    </row>
    <row r="178" spans="1:17" ht="15.6" x14ac:dyDescent="0.3">
      <c r="A178" s="138"/>
      <c r="B178" s="138"/>
      <c r="C178" s="138"/>
      <c r="D178" s="138"/>
      <c r="E178" s="138"/>
      <c r="F178" s="152"/>
      <c r="G178" s="138"/>
      <c r="H178" s="138"/>
      <c r="I178" s="138"/>
      <c r="J178" s="138"/>
      <c r="K178" s="138"/>
      <c r="L178" s="138"/>
      <c r="M178" s="138"/>
      <c r="N178" s="138"/>
    </row>
    <row r="179" spans="1:17" ht="15.6" x14ac:dyDescent="0.3">
      <c r="A179" s="153" t="s">
        <v>64</v>
      </c>
      <c r="B179" s="127"/>
      <c r="C179" s="127"/>
      <c r="D179" s="127"/>
      <c r="E179" s="127"/>
      <c r="F179" s="150"/>
      <c r="G179" s="127"/>
      <c r="H179" s="127"/>
      <c r="I179" s="127"/>
      <c r="J179" s="127"/>
      <c r="K179" s="127"/>
      <c r="L179" s="127"/>
      <c r="M179" s="127"/>
      <c r="N179" s="127"/>
    </row>
    <row r="180" spans="1:17" ht="15.6" x14ac:dyDescent="0.3">
      <c r="A180" s="154" t="s">
        <v>65</v>
      </c>
      <c r="B180" s="155"/>
      <c r="C180" s="156" t="s">
        <v>66</v>
      </c>
      <c r="D180" s="157"/>
      <c r="E180" s="158"/>
      <c r="F180" s="150"/>
      <c r="G180" s="127"/>
      <c r="H180" s="127"/>
      <c r="I180" s="127"/>
      <c r="J180" s="127"/>
      <c r="K180" s="127"/>
      <c r="L180" s="127"/>
      <c r="M180" s="127"/>
      <c r="N180" s="127"/>
    </row>
    <row r="181" spans="1:17" ht="15.6" x14ac:dyDescent="0.3">
      <c r="A181" s="154" t="s">
        <v>67</v>
      </c>
      <c r="B181" s="155"/>
      <c r="C181" s="156"/>
      <c r="D181" s="157"/>
      <c r="E181" s="160"/>
      <c r="F181" s="127"/>
      <c r="G181" s="127"/>
      <c r="H181" s="127"/>
      <c r="I181" s="127"/>
      <c r="J181" s="127"/>
      <c r="K181" s="127"/>
      <c r="L181" s="127"/>
      <c r="M181" s="127"/>
      <c r="N181" s="127"/>
    </row>
    <row r="182" spans="1:17" ht="15.6" x14ac:dyDescent="0.3">
      <c r="A182" s="161"/>
      <c r="B182" s="138"/>
      <c r="C182" s="162"/>
      <c r="D182" s="152"/>
      <c r="E182" s="467" t="s">
        <v>68</v>
      </c>
      <c r="F182" s="467"/>
      <c r="G182" s="467"/>
      <c r="H182" s="467"/>
      <c r="I182" s="467"/>
      <c r="J182" s="467"/>
      <c r="K182" s="138"/>
      <c r="L182" s="138"/>
      <c r="M182" s="138"/>
      <c r="N182" s="138"/>
    </row>
    <row r="183" spans="1:17" ht="15.6" x14ac:dyDescent="0.3">
      <c r="A183" s="138"/>
      <c r="B183" s="138"/>
      <c r="C183" s="138"/>
      <c r="D183" s="138"/>
      <c r="E183" s="138"/>
      <c r="F183" s="138"/>
      <c r="G183" s="138"/>
      <c r="H183" s="138"/>
      <c r="I183" s="138"/>
      <c r="J183" s="138"/>
      <c r="K183" s="138"/>
      <c r="L183" s="138"/>
      <c r="M183" s="138"/>
      <c r="N183" s="138"/>
    </row>
    <row r="184" spans="1:17" ht="15.6" x14ac:dyDescent="0.3">
      <c r="A184" s="138"/>
      <c r="B184" s="138"/>
      <c r="C184" s="164"/>
      <c r="D184" s="165"/>
      <c r="E184" s="462" t="s">
        <v>69</v>
      </c>
      <c r="F184" s="468"/>
      <c r="G184" s="463"/>
      <c r="H184" s="138"/>
      <c r="I184" s="462" t="s">
        <v>70</v>
      </c>
      <c r="J184" s="468"/>
      <c r="K184" s="463"/>
      <c r="L184" s="138"/>
      <c r="M184" s="462" t="s">
        <v>71</v>
      </c>
      <c r="N184" s="463"/>
    </row>
    <row r="185" spans="1:17" ht="15" customHeight="1" x14ac:dyDescent="0.3">
      <c r="A185" s="138"/>
      <c r="B185" s="138"/>
      <c r="C185" s="244"/>
      <c r="D185" s="144"/>
      <c r="E185" s="166" t="s">
        <v>72</v>
      </c>
      <c r="F185" s="166" t="s">
        <v>73</v>
      </c>
      <c r="G185" s="167" t="s">
        <v>74</v>
      </c>
      <c r="H185" s="138"/>
      <c r="I185" s="166" t="s">
        <v>72</v>
      </c>
      <c r="J185" s="168" t="s">
        <v>73</v>
      </c>
      <c r="K185" s="167" t="s">
        <v>74</v>
      </c>
      <c r="L185" s="138"/>
      <c r="M185" s="464" t="s">
        <v>75</v>
      </c>
      <c r="N185" s="464" t="s">
        <v>76</v>
      </c>
    </row>
    <row r="186" spans="1:17" ht="15.6" x14ac:dyDescent="0.3">
      <c r="A186" s="138"/>
      <c r="B186" s="138"/>
      <c r="C186" s="245"/>
      <c r="D186" s="144"/>
      <c r="E186" s="169" t="s">
        <v>77</v>
      </c>
      <c r="F186" s="169"/>
      <c r="G186" s="170" t="s">
        <v>77</v>
      </c>
      <c r="H186" s="138"/>
      <c r="I186" s="169" t="s">
        <v>77</v>
      </c>
      <c r="J186" s="170"/>
      <c r="K186" s="170" t="s">
        <v>77</v>
      </c>
      <c r="L186" s="138"/>
      <c r="M186" s="465"/>
      <c r="N186" s="465"/>
    </row>
    <row r="187" spans="1:17" ht="15.6" x14ac:dyDescent="0.3">
      <c r="A187" s="284" t="s">
        <v>78</v>
      </c>
      <c r="B187" s="284"/>
      <c r="C187" s="171"/>
      <c r="D187" s="172"/>
      <c r="E187" s="173">
        <v>0</v>
      </c>
      <c r="F187" s="174">
        <v>1</v>
      </c>
      <c r="G187" s="175">
        <f>E187*F187</f>
        <v>0</v>
      </c>
      <c r="H187" s="176"/>
      <c r="I187" s="173">
        <v>0</v>
      </c>
      <c r="J187" s="178">
        <v>1</v>
      </c>
      <c r="K187" s="179">
        <v>0</v>
      </c>
      <c r="L187" s="176"/>
      <c r="M187" s="180">
        <v>0</v>
      </c>
      <c r="N187" s="181" t="s">
        <v>68</v>
      </c>
    </row>
    <row r="188" spans="1:17" ht="15.6" x14ac:dyDescent="0.3">
      <c r="A188" s="284" t="s">
        <v>125</v>
      </c>
      <c r="B188" s="284"/>
      <c r="C188" s="171"/>
      <c r="D188" s="172"/>
      <c r="E188" s="348">
        <f>'Current Tariff Schedule'!H233</f>
        <v>0.93989999999999996</v>
      </c>
      <c r="F188" s="183">
        <f>IF(E177&lt;250, E177, 250)</f>
        <v>250</v>
      </c>
      <c r="G188" s="175">
        <f>E188*F188</f>
        <v>234.97499999999999</v>
      </c>
      <c r="H188" s="176"/>
      <c r="I188" s="348">
        <f>'Proposed Tariff Schedule'!H233</f>
        <v>0.9587</v>
      </c>
      <c r="J188" s="183">
        <f>IF(E177&lt;250, E177, 250)</f>
        <v>250</v>
      </c>
      <c r="K188" s="175">
        <f>I188*J188</f>
        <v>239.67500000000001</v>
      </c>
      <c r="L188" s="176"/>
      <c r="M188" s="180">
        <f>K188-G188</f>
        <v>4.7000000000000171</v>
      </c>
      <c r="N188" s="181">
        <f>M188/G188</f>
        <v>2.0002127885945388E-2</v>
      </c>
    </row>
    <row r="189" spans="1:17" ht="15.6" x14ac:dyDescent="0.3">
      <c r="A189" s="171" t="s">
        <v>126</v>
      </c>
      <c r="B189" s="171"/>
      <c r="C189" s="171"/>
      <c r="D189" s="172"/>
      <c r="E189" s="348">
        <f>'Current Tariff Schedule'!H234</f>
        <v>1.0286</v>
      </c>
      <c r="F189" s="183">
        <f>IF(E177&gt;250, E177-250)</f>
        <v>500</v>
      </c>
      <c r="G189" s="175">
        <f>E189*F189</f>
        <v>514.29999999999995</v>
      </c>
      <c r="H189" s="176"/>
      <c r="I189" s="348">
        <f>'Proposed Tariff Schedule'!H234</f>
        <v>1.0491999999999999</v>
      </c>
      <c r="J189" s="183">
        <f>IF(E177&gt;250, E177-250)</f>
        <v>500</v>
      </c>
      <c r="K189" s="175">
        <f>I189*J189</f>
        <v>524.59999999999991</v>
      </c>
      <c r="L189" s="176"/>
      <c r="M189" s="180">
        <f>K189-G189</f>
        <v>10.299999999999955</v>
      </c>
      <c r="N189" s="181">
        <f>M189/G189</f>
        <v>2.0027221466070302E-2</v>
      </c>
    </row>
    <row r="190" spans="1:17" s="33" customFormat="1" ht="15.6" x14ac:dyDescent="0.3">
      <c r="A190" s="284"/>
      <c r="B190" s="284"/>
      <c r="C190" s="364"/>
      <c r="D190" s="172"/>
      <c r="E190" s="365"/>
      <c r="F190" s="183"/>
      <c r="G190" s="175"/>
      <c r="H190" s="176"/>
      <c r="I190" s="365"/>
      <c r="J190" s="183"/>
      <c r="K190" s="179"/>
      <c r="L190" s="176"/>
      <c r="M190" s="180"/>
      <c r="N190" s="181"/>
      <c r="Q190" s="129"/>
    </row>
    <row r="191" spans="1:17" ht="16.2" thickBot="1" x14ac:dyDescent="0.35">
      <c r="A191" s="350" t="s">
        <v>121</v>
      </c>
      <c r="B191" s="351"/>
      <c r="C191" s="351"/>
      <c r="D191" s="352"/>
      <c r="E191" s="366"/>
      <c r="F191" s="367"/>
      <c r="G191" s="368">
        <f>SUM(G187:G190)</f>
        <v>749.27499999999998</v>
      </c>
      <c r="H191" s="369"/>
      <c r="I191" s="366"/>
      <c r="J191" s="357"/>
      <c r="K191" s="368">
        <f>SUM(K187:K190)</f>
        <v>764.27499999999986</v>
      </c>
      <c r="L191" s="370"/>
      <c r="M191" s="371">
        <f>K191-G191</f>
        <v>14.999999999999886</v>
      </c>
      <c r="N191" s="232">
        <f>M191/G191</f>
        <v>2.0019352040305478E-2</v>
      </c>
    </row>
    <row r="192" spans="1:17" ht="16.2" thickBot="1" x14ac:dyDescent="0.35">
      <c r="A192" s="233"/>
      <c r="B192" s="234"/>
      <c r="C192" s="234"/>
      <c r="D192" s="235"/>
      <c r="E192" s="372"/>
      <c r="F192" s="373"/>
      <c r="G192" s="374"/>
      <c r="H192" s="375"/>
      <c r="I192" s="372"/>
      <c r="J192" s="376"/>
      <c r="K192" s="374"/>
      <c r="L192" s="375"/>
      <c r="M192" s="377"/>
      <c r="N192" s="378"/>
    </row>
    <row r="193" spans="1:14" ht="15.6" x14ac:dyDescent="0.3">
      <c r="A193" s="209" t="s">
        <v>120</v>
      </c>
      <c r="B193" s="210"/>
      <c r="C193" s="210"/>
      <c r="D193" s="211"/>
      <c r="E193" s="212"/>
      <c r="F193" s="213"/>
      <c r="G193" s="214">
        <f>G191</f>
        <v>749.27499999999998</v>
      </c>
      <c r="H193" s="215"/>
      <c r="I193" s="216"/>
      <c r="J193" s="216"/>
      <c r="K193" s="217">
        <f>K191</f>
        <v>764.27499999999986</v>
      </c>
      <c r="L193" s="218"/>
      <c r="M193" s="361">
        <f>K193-G193</f>
        <v>14.999999999999886</v>
      </c>
      <c r="N193" s="232">
        <f>M193/G193</f>
        <v>2.0019352040305478E-2</v>
      </c>
    </row>
    <row r="194" spans="1:14" ht="15.6" x14ac:dyDescent="0.3">
      <c r="A194" s="219" t="s">
        <v>79</v>
      </c>
      <c r="B194" s="210"/>
      <c r="C194" s="210"/>
      <c r="D194" s="211"/>
      <c r="E194" s="212">
        <v>0.05</v>
      </c>
      <c r="F194" s="220"/>
      <c r="G194" s="221">
        <f>E194*G193</f>
        <v>37.463749999999997</v>
      </c>
      <c r="H194" s="174"/>
      <c r="I194" s="212">
        <v>0.05</v>
      </c>
      <c r="J194" s="174"/>
      <c r="K194" s="222">
        <f>K193*I194</f>
        <v>38.213749999999997</v>
      </c>
      <c r="L194" s="223"/>
      <c r="M194" s="180">
        <f>K194-G194</f>
        <v>0.75</v>
      </c>
      <c r="N194" s="181">
        <f>M194/G194</f>
        <v>2.0019352040305631E-2</v>
      </c>
    </row>
    <row r="195" spans="1:14" ht="15" customHeight="1" x14ac:dyDescent="0.3">
      <c r="A195" s="224" t="s">
        <v>158</v>
      </c>
      <c r="B195" s="210"/>
      <c r="C195" s="210"/>
      <c r="D195" s="211"/>
      <c r="E195" s="174"/>
      <c r="F195" s="220"/>
      <c r="G195" s="221">
        <f>G193+G194</f>
        <v>786.73874999999998</v>
      </c>
      <c r="H195" s="174"/>
      <c r="I195" s="174"/>
      <c r="J195" s="174"/>
      <c r="K195" s="221">
        <f>K193+K194</f>
        <v>802.48874999999987</v>
      </c>
      <c r="L195" s="223"/>
      <c r="M195" s="180">
        <f>K195-G195</f>
        <v>15.749999999999886</v>
      </c>
      <c r="N195" s="181">
        <f>M195/G195</f>
        <v>2.0019352040305485E-2</v>
      </c>
    </row>
    <row r="196" spans="1:14" s="33" customFormat="1" ht="45.6" customHeight="1" x14ac:dyDescent="0.3">
      <c r="A196" s="224" t="s">
        <v>180</v>
      </c>
      <c r="B196" s="210"/>
      <c r="C196" s="210"/>
      <c r="D196" s="211"/>
      <c r="E196" s="401">
        <v>0.318</v>
      </c>
      <c r="F196" s="220"/>
      <c r="G196" s="221">
        <f>-G195*E196</f>
        <v>-250.18292249999999</v>
      </c>
      <c r="H196" s="174"/>
      <c r="I196" s="401">
        <v>0.318</v>
      </c>
      <c r="J196" s="174"/>
      <c r="K196" s="222">
        <f>-I196*K195</f>
        <v>-255.19142249999996</v>
      </c>
      <c r="L196" s="223"/>
      <c r="M196" s="180">
        <f>K196-G196</f>
        <v>-5.0084999999999695</v>
      </c>
      <c r="N196" s="181"/>
    </row>
    <row r="197" spans="1:14" ht="16.2" thickBot="1" x14ac:dyDescent="0.35">
      <c r="A197" s="461" t="s">
        <v>161</v>
      </c>
      <c r="B197" s="461"/>
      <c r="C197" s="461"/>
      <c r="D197" s="225"/>
      <c r="E197" s="226"/>
      <c r="F197" s="227"/>
      <c r="G197" s="228">
        <f>SUM(G195:G195)+G196</f>
        <v>536.55582749999996</v>
      </c>
      <c r="H197" s="229"/>
      <c r="I197" s="229"/>
      <c r="J197" s="229"/>
      <c r="K197" s="228">
        <f>SUM(K195:K195)+K196</f>
        <v>547.29732749999994</v>
      </c>
      <c r="L197" s="231"/>
      <c r="M197" s="361">
        <f>K197-G197</f>
        <v>10.741499999999974</v>
      </c>
      <c r="N197" s="232">
        <f>M197/G197</f>
        <v>2.0019352040305582E-2</v>
      </c>
    </row>
    <row r="198" spans="1:14" ht="16.2" thickBot="1" x14ac:dyDescent="0.35">
      <c r="A198" s="233"/>
      <c r="B198" s="234"/>
      <c r="C198" s="234"/>
      <c r="D198" s="235"/>
      <c r="E198" s="236"/>
      <c r="F198" s="237"/>
      <c r="G198" s="238"/>
      <c r="H198" s="239"/>
      <c r="I198" s="236"/>
      <c r="J198" s="239"/>
      <c r="K198" s="240"/>
      <c r="L198" s="237"/>
      <c r="M198" s="241"/>
      <c r="N198" s="242"/>
    </row>
    <row r="199" spans="1:14" ht="15.6" x14ac:dyDescent="0.3">
      <c r="A199" s="127"/>
      <c r="B199" s="127"/>
      <c r="C199" s="127"/>
      <c r="D199" s="127"/>
      <c r="E199" s="127"/>
      <c r="F199" s="127"/>
      <c r="G199" s="127"/>
      <c r="H199" s="127"/>
      <c r="I199" s="127"/>
      <c r="J199" s="127"/>
      <c r="K199" s="127"/>
      <c r="L199" s="128"/>
      <c r="M199" s="128"/>
      <c r="N199" s="128"/>
    </row>
    <row r="200" spans="1:14" ht="15.6" x14ac:dyDescent="0.3">
      <c r="A200" s="127"/>
      <c r="B200" s="127"/>
      <c r="C200" s="127"/>
      <c r="D200" s="127"/>
      <c r="E200" s="127"/>
      <c r="F200" s="127"/>
      <c r="G200" s="127"/>
      <c r="H200" s="127"/>
      <c r="I200" s="127"/>
      <c r="J200" s="127"/>
      <c r="K200" s="127"/>
      <c r="L200" s="128"/>
      <c r="M200" s="128"/>
      <c r="N200" s="128"/>
    </row>
    <row r="201" spans="1:14" ht="15.6" x14ac:dyDescent="0.3">
      <c r="A201" s="140" t="s">
        <v>52</v>
      </c>
      <c r="B201" s="127"/>
      <c r="C201" s="466" t="s">
        <v>127</v>
      </c>
      <c r="D201" s="466"/>
      <c r="E201" s="466"/>
      <c r="F201" s="466"/>
      <c r="G201" s="466"/>
      <c r="H201" s="466"/>
      <c r="I201" s="466"/>
      <c r="J201" s="466"/>
      <c r="K201" s="466"/>
      <c r="L201" s="141"/>
      <c r="M201" s="141"/>
      <c r="N201" s="141"/>
    </row>
    <row r="202" spans="1:14" ht="15.6" x14ac:dyDescent="0.3">
      <c r="A202" s="142"/>
      <c r="B202" s="138"/>
      <c r="C202" s="143"/>
      <c r="D202" s="144"/>
      <c r="E202" s="144"/>
      <c r="F202" s="144"/>
      <c r="G202" s="144"/>
      <c r="H202" s="144"/>
      <c r="I202" s="144"/>
      <c r="J202" s="144"/>
      <c r="K202" s="144"/>
      <c r="L202" s="145"/>
      <c r="M202" s="145"/>
      <c r="N202" s="145"/>
    </row>
    <row r="203" spans="1:14" ht="15.6" x14ac:dyDescent="0.3">
      <c r="A203" s="140" t="s">
        <v>61</v>
      </c>
      <c r="B203" s="127"/>
      <c r="C203" s="146"/>
      <c r="D203" s="146"/>
      <c r="E203" s="147">
        <v>0</v>
      </c>
      <c r="F203" s="146"/>
      <c r="G203" s="146"/>
      <c r="H203" s="146"/>
      <c r="I203" s="146"/>
      <c r="J203" s="146"/>
      <c r="K203" s="146"/>
      <c r="L203" s="148"/>
      <c r="M203" s="148"/>
      <c r="N203" s="148"/>
    </row>
    <row r="204" spans="1:14" ht="15.6" x14ac:dyDescent="0.3">
      <c r="A204" s="142"/>
      <c r="B204" s="138"/>
      <c r="C204" s="144"/>
      <c r="D204" s="144"/>
      <c r="E204" s="144"/>
      <c r="F204" s="144"/>
      <c r="G204" s="144"/>
      <c r="H204" s="144"/>
      <c r="I204" s="144"/>
      <c r="J204" s="144"/>
      <c r="K204" s="144"/>
      <c r="L204" s="145"/>
      <c r="M204" s="145"/>
      <c r="N204" s="145"/>
    </row>
    <row r="205" spans="1:14" ht="15.6" x14ac:dyDescent="0.3">
      <c r="A205" s="140" t="s">
        <v>62</v>
      </c>
      <c r="B205" s="127"/>
      <c r="C205" s="149" t="s">
        <v>63</v>
      </c>
      <c r="D205" s="150"/>
      <c r="E205" s="151">
        <v>2000</v>
      </c>
      <c r="F205" s="127"/>
      <c r="G205" s="127"/>
      <c r="H205" s="127"/>
      <c r="I205" s="127"/>
      <c r="J205" s="127"/>
      <c r="K205" s="127"/>
      <c r="L205" s="127"/>
      <c r="M205" s="127"/>
      <c r="N205" s="127"/>
    </row>
    <row r="206" spans="1:14" ht="15.6" x14ac:dyDescent="0.3">
      <c r="A206" s="138"/>
      <c r="B206" s="138"/>
      <c r="C206" s="138"/>
      <c r="D206" s="138"/>
      <c r="E206" s="138"/>
      <c r="F206" s="152"/>
      <c r="G206" s="138"/>
      <c r="H206" s="138"/>
      <c r="I206" s="138"/>
      <c r="J206" s="138"/>
      <c r="K206" s="138"/>
      <c r="L206" s="138"/>
      <c r="M206" s="138"/>
      <c r="N206" s="138"/>
    </row>
    <row r="207" spans="1:14" ht="15.6" x14ac:dyDescent="0.3">
      <c r="A207" s="153" t="s">
        <v>64</v>
      </c>
      <c r="B207" s="127"/>
      <c r="C207" s="127"/>
      <c r="D207" s="127"/>
      <c r="E207" s="127"/>
      <c r="F207" s="150"/>
      <c r="G207" s="127"/>
      <c r="H207" s="127"/>
      <c r="I207" s="127"/>
      <c r="J207" s="127"/>
      <c r="K207" s="127"/>
      <c r="L207" s="127"/>
      <c r="M207" s="127"/>
      <c r="N207" s="127"/>
    </row>
    <row r="208" spans="1:14" ht="15.6" x14ac:dyDescent="0.3">
      <c r="A208" s="154" t="s">
        <v>65</v>
      </c>
      <c r="B208" s="155"/>
      <c r="C208" s="156" t="s">
        <v>66</v>
      </c>
      <c r="D208" s="157"/>
      <c r="E208" s="158"/>
      <c r="F208" s="150"/>
      <c r="G208" s="127"/>
      <c r="H208" s="127"/>
      <c r="I208" s="127"/>
      <c r="J208" s="127"/>
      <c r="K208" s="127"/>
      <c r="L208" s="127"/>
      <c r="M208" s="127"/>
      <c r="N208" s="127"/>
    </row>
    <row r="209" spans="1:17" ht="15.6" x14ac:dyDescent="0.3">
      <c r="A209" s="154" t="s">
        <v>67</v>
      </c>
      <c r="B209" s="155"/>
      <c r="C209" s="156"/>
      <c r="D209" s="157"/>
      <c r="E209" s="160"/>
      <c r="F209" s="127"/>
      <c r="G209" s="127"/>
      <c r="H209" s="127"/>
      <c r="I209" s="127"/>
      <c r="J209" s="127"/>
      <c r="K209" s="127"/>
      <c r="L209" s="127"/>
      <c r="M209" s="127"/>
      <c r="N209" s="127"/>
    </row>
    <row r="210" spans="1:17" ht="15.6" x14ac:dyDescent="0.3">
      <c r="A210" s="161"/>
      <c r="B210" s="138"/>
      <c r="C210" s="162"/>
      <c r="D210" s="152"/>
      <c r="E210" s="467" t="s">
        <v>68</v>
      </c>
      <c r="F210" s="467"/>
      <c r="G210" s="467"/>
      <c r="H210" s="467"/>
      <c r="I210" s="467"/>
      <c r="J210" s="467"/>
      <c r="K210" s="138"/>
      <c r="L210" s="138"/>
      <c r="M210" s="138"/>
      <c r="N210" s="138"/>
    </row>
    <row r="211" spans="1:17" ht="15.6" x14ac:dyDescent="0.3">
      <c r="A211" s="138"/>
      <c r="B211" s="138"/>
      <c r="C211" s="138"/>
      <c r="D211" s="138"/>
      <c r="E211" s="138"/>
      <c r="F211" s="138"/>
      <c r="G211" s="138"/>
      <c r="H211" s="138"/>
      <c r="I211" s="138"/>
      <c r="J211" s="138"/>
      <c r="K211" s="138"/>
      <c r="L211" s="138"/>
      <c r="M211" s="138"/>
      <c r="N211" s="138"/>
    </row>
    <row r="212" spans="1:17" ht="15.6" x14ac:dyDescent="0.3">
      <c r="A212" s="138"/>
      <c r="B212" s="138"/>
      <c r="C212" s="164"/>
      <c r="D212" s="165"/>
      <c r="E212" s="462" t="s">
        <v>69</v>
      </c>
      <c r="F212" s="468"/>
      <c r="G212" s="463"/>
      <c r="H212" s="138"/>
      <c r="I212" s="462" t="s">
        <v>70</v>
      </c>
      <c r="J212" s="468"/>
      <c r="K212" s="463"/>
      <c r="L212" s="138"/>
      <c r="M212" s="462" t="s">
        <v>71</v>
      </c>
      <c r="N212" s="463"/>
    </row>
    <row r="213" spans="1:17" ht="15.75" customHeight="1" x14ac:dyDescent="0.3">
      <c r="A213" s="138"/>
      <c r="B213" s="138"/>
      <c r="C213" s="244"/>
      <c r="D213" s="144"/>
      <c r="E213" s="166" t="s">
        <v>72</v>
      </c>
      <c r="F213" s="166" t="s">
        <v>73</v>
      </c>
      <c r="G213" s="167" t="s">
        <v>74</v>
      </c>
      <c r="H213" s="138"/>
      <c r="I213" s="166" t="s">
        <v>72</v>
      </c>
      <c r="J213" s="168" t="s">
        <v>73</v>
      </c>
      <c r="K213" s="167" t="s">
        <v>74</v>
      </c>
      <c r="L213" s="138"/>
      <c r="M213" s="464" t="s">
        <v>75</v>
      </c>
      <c r="N213" s="464" t="s">
        <v>76</v>
      </c>
    </row>
    <row r="214" spans="1:17" ht="15.6" x14ac:dyDescent="0.3">
      <c r="A214" s="138"/>
      <c r="B214" s="138"/>
      <c r="C214" s="245"/>
      <c r="D214" s="144"/>
      <c r="E214" s="169" t="s">
        <v>77</v>
      </c>
      <c r="F214" s="169"/>
      <c r="G214" s="170" t="s">
        <v>77</v>
      </c>
      <c r="H214" s="138"/>
      <c r="I214" s="169" t="s">
        <v>77</v>
      </c>
      <c r="J214" s="170"/>
      <c r="K214" s="170" t="s">
        <v>77</v>
      </c>
      <c r="L214" s="138"/>
      <c r="M214" s="465"/>
      <c r="N214" s="465"/>
    </row>
    <row r="215" spans="1:17" ht="15.6" x14ac:dyDescent="0.3">
      <c r="A215" s="284" t="s">
        <v>78</v>
      </c>
      <c r="B215" s="284"/>
      <c r="C215" s="171"/>
      <c r="D215" s="172"/>
      <c r="E215" s="173">
        <v>0</v>
      </c>
      <c r="F215" s="174">
        <v>1</v>
      </c>
      <c r="G215" s="175">
        <f>E215*F215</f>
        <v>0</v>
      </c>
      <c r="H215" s="176"/>
      <c r="I215" s="173"/>
      <c r="J215" s="379">
        <v>1</v>
      </c>
      <c r="K215" s="179">
        <v>0</v>
      </c>
      <c r="L215" s="176"/>
      <c r="M215" s="180">
        <v>0</v>
      </c>
      <c r="N215" s="181" t="s">
        <v>68</v>
      </c>
    </row>
    <row r="216" spans="1:17" ht="15.6" x14ac:dyDescent="0.3">
      <c r="A216" s="284" t="s">
        <v>128</v>
      </c>
      <c r="B216" s="284"/>
      <c r="C216" s="171"/>
      <c r="D216" s="172"/>
      <c r="E216" s="348">
        <f>'Current Tariff Schedule'!H266</f>
        <v>0.71130000000000004</v>
      </c>
      <c r="F216" s="380">
        <f>E205</f>
        <v>2000</v>
      </c>
      <c r="G216" s="175">
        <f>E216*F216</f>
        <v>1422.6000000000001</v>
      </c>
      <c r="H216" s="176"/>
      <c r="I216" s="184">
        <f>'Proposed Tariff Schedule'!H266</f>
        <v>0.72550000000000003</v>
      </c>
      <c r="J216" s="381">
        <f>E205</f>
        <v>2000</v>
      </c>
      <c r="K216" s="175">
        <f>I216*J216</f>
        <v>1451</v>
      </c>
      <c r="L216" s="176"/>
      <c r="M216" s="180">
        <f>K216-G216</f>
        <v>28.399999999999864</v>
      </c>
      <c r="N216" s="181">
        <f>M216/G216</f>
        <v>1.9963447209334923E-2</v>
      </c>
    </row>
    <row r="217" spans="1:17" s="33" customFormat="1" ht="15.6" x14ac:dyDescent="0.3">
      <c r="A217" s="284"/>
      <c r="B217" s="284"/>
      <c r="C217" s="171"/>
      <c r="D217" s="172"/>
      <c r="E217" s="365"/>
      <c r="F217" s="183"/>
      <c r="G217" s="179"/>
      <c r="H217" s="176"/>
      <c r="I217" s="365"/>
      <c r="J217" s="183"/>
      <c r="K217" s="179"/>
      <c r="L217" s="176"/>
      <c r="M217" s="180"/>
      <c r="N217" s="181"/>
      <c r="Q217" s="129"/>
    </row>
    <row r="218" spans="1:17" ht="16.2" thickBot="1" x14ac:dyDescent="0.35">
      <c r="A218" s="350" t="s">
        <v>121</v>
      </c>
      <c r="B218" s="351"/>
      <c r="C218" s="351"/>
      <c r="D218" s="352"/>
      <c r="E218" s="366"/>
      <c r="F218" s="367"/>
      <c r="G218" s="382">
        <f>SUM(G215:G217)</f>
        <v>1422.6000000000001</v>
      </c>
      <c r="H218" s="369"/>
      <c r="I218" s="366"/>
      <c r="J218" s="383"/>
      <c r="K218" s="382">
        <f>SUM(K215:K217)</f>
        <v>1451</v>
      </c>
      <c r="L218" s="370"/>
      <c r="M218" s="384">
        <f>K218-G218</f>
        <v>28.399999999999864</v>
      </c>
      <c r="N218" s="385">
        <f>M218/G218</f>
        <v>1.9963447209334923E-2</v>
      </c>
    </row>
    <row r="219" spans="1:17" ht="16.2" thickBot="1" x14ac:dyDescent="0.35">
      <c r="A219" s="233"/>
      <c r="B219" s="234"/>
      <c r="C219" s="234"/>
      <c r="D219" s="235"/>
      <c r="E219" s="372"/>
      <c r="F219" s="373"/>
      <c r="G219" s="374"/>
      <c r="H219" s="375"/>
      <c r="I219" s="372"/>
      <c r="J219" s="376"/>
      <c r="K219" s="374"/>
      <c r="L219" s="375"/>
      <c r="M219" s="377"/>
      <c r="N219" s="378"/>
    </row>
    <row r="220" spans="1:17" ht="15.6" x14ac:dyDescent="0.3">
      <c r="A220" s="209" t="s">
        <v>120</v>
      </c>
      <c r="B220" s="210"/>
      <c r="C220" s="210"/>
      <c r="D220" s="211"/>
      <c r="E220" s="212"/>
      <c r="F220" s="213"/>
      <c r="G220" s="214">
        <f>G218</f>
        <v>1422.6000000000001</v>
      </c>
      <c r="H220" s="215"/>
      <c r="I220" s="216"/>
      <c r="J220" s="216"/>
      <c r="K220" s="217">
        <f>K218</f>
        <v>1451</v>
      </c>
      <c r="L220" s="218"/>
      <c r="M220" s="384">
        <f>K220-G220</f>
        <v>28.399999999999864</v>
      </c>
      <c r="N220" s="362">
        <f>M220/G220</f>
        <v>1.9963447209334923E-2</v>
      </c>
    </row>
    <row r="221" spans="1:17" ht="15.6" x14ac:dyDescent="0.3">
      <c r="A221" s="219" t="s">
        <v>79</v>
      </c>
      <c r="B221" s="210"/>
      <c r="C221" s="210"/>
      <c r="D221" s="211"/>
      <c r="E221" s="212">
        <v>0.05</v>
      </c>
      <c r="F221" s="220"/>
      <c r="G221" s="221">
        <f>E221*G220</f>
        <v>71.13000000000001</v>
      </c>
      <c r="H221" s="174"/>
      <c r="I221" s="212">
        <v>0.05</v>
      </c>
      <c r="J221" s="174"/>
      <c r="K221" s="222">
        <f>K220*I221</f>
        <v>72.55</v>
      </c>
      <c r="L221" s="223"/>
      <c r="M221" s="180">
        <f>K221-G221</f>
        <v>1.4199999999999875</v>
      </c>
      <c r="N221" s="386">
        <f>M221/G221</f>
        <v>1.9963447209334843E-2</v>
      </c>
    </row>
    <row r="222" spans="1:17" ht="15.6" x14ac:dyDescent="0.3">
      <c r="A222" s="224" t="s">
        <v>158</v>
      </c>
      <c r="B222" s="210"/>
      <c r="C222" s="210"/>
      <c r="D222" s="211"/>
      <c r="E222" s="174"/>
      <c r="F222" s="220"/>
      <c r="G222" s="221">
        <f>G220+G221</f>
        <v>1493.7300000000002</v>
      </c>
      <c r="H222" s="174"/>
      <c r="I222" s="174"/>
      <c r="J222" s="174"/>
      <c r="K222" s="222">
        <f>SUM(K220:K221)</f>
        <v>1523.55</v>
      </c>
      <c r="L222" s="223"/>
      <c r="M222" s="180">
        <f>K222-G222</f>
        <v>29.819999999999709</v>
      </c>
      <c r="N222" s="386">
        <f>M222/G222</f>
        <v>1.9963447209334823E-2</v>
      </c>
    </row>
    <row r="223" spans="1:17" s="33" customFormat="1" ht="45.6" customHeight="1" x14ac:dyDescent="0.3">
      <c r="A223" s="224" t="s">
        <v>180</v>
      </c>
      <c r="B223" s="210"/>
      <c r="C223" s="210"/>
      <c r="D223" s="211"/>
      <c r="E223" s="401">
        <v>0.318</v>
      </c>
      <c r="F223" s="220"/>
      <c r="G223" s="221">
        <f>-G222*E223</f>
        <v>-475.00614000000007</v>
      </c>
      <c r="H223" s="174"/>
      <c r="I223" s="401">
        <v>0.318</v>
      </c>
      <c r="J223" s="174"/>
      <c r="K223" s="222">
        <f>-I223*K222</f>
        <v>-484.4889</v>
      </c>
      <c r="L223" s="223"/>
      <c r="M223" s="180">
        <f>K223-G223</f>
        <v>-9.4827599999999279</v>
      </c>
      <c r="N223" s="181"/>
    </row>
    <row r="224" spans="1:17" ht="16.2" thickBot="1" x14ac:dyDescent="0.35">
      <c r="A224" s="461" t="s">
        <v>160</v>
      </c>
      <c r="B224" s="461"/>
      <c r="C224" s="461"/>
      <c r="D224" s="225"/>
      <c r="E224" s="226"/>
      <c r="F224" s="227"/>
      <c r="G224" s="228">
        <f>SUM(G222:G222)+G223</f>
        <v>1018.7238600000002</v>
      </c>
      <c r="H224" s="229"/>
      <c r="I224" s="229"/>
      <c r="J224" s="229"/>
      <c r="K224" s="228">
        <f>SUM(K222:K222)+K223</f>
        <v>1039.0610999999999</v>
      </c>
      <c r="L224" s="231"/>
      <c r="M224" s="384">
        <f>K224-G224</f>
        <v>20.337239999999724</v>
      </c>
      <c r="N224" s="232">
        <f>M224/G224</f>
        <v>1.9963447209334746E-2</v>
      </c>
    </row>
    <row r="225" spans="1:14" ht="16.2" thickBot="1" x14ac:dyDescent="0.35">
      <c r="A225" s="233"/>
      <c r="B225" s="234"/>
      <c r="C225" s="234"/>
      <c r="D225" s="235"/>
      <c r="E225" s="236"/>
      <c r="F225" s="237"/>
      <c r="G225" s="238"/>
      <c r="H225" s="239"/>
      <c r="I225" s="236"/>
      <c r="J225" s="239"/>
      <c r="K225" s="240"/>
      <c r="L225" s="237"/>
      <c r="M225" s="241"/>
      <c r="N225" s="242"/>
    </row>
    <row r="226" spans="1:14" ht="15.6" x14ac:dyDescent="0.3">
      <c r="A226" s="127"/>
      <c r="B226" s="127"/>
      <c r="C226" s="127"/>
      <c r="D226" s="127"/>
      <c r="E226" s="127"/>
      <c r="F226" s="127"/>
      <c r="G226" s="127"/>
      <c r="H226" s="127"/>
      <c r="I226" s="127"/>
      <c r="J226" s="127"/>
      <c r="K226" s="127"/>
      <c r="L226" s="127"/>
      <c r="M226" s="127"/>
      <c r="N226" s="127"/>
    </row>
    <row r="227" spans="1:14" ht="15.6" x14ac:dyDescent="0.3">
      <c r="A227" s="127"/>
      <c r="B227" s="127"/>
      <c r="C227" s="127"/>
      <c r="D227" s="127"/>
      <c r="E227" s="127"/>
      <c r="F227" s="127"/>
      <c r="G227" s="127"/>
      <c r="H227" s="127"/>
      <c r="I227" s="127"/>
      <c r="J227" s="127"/>
      <c r="K227" s="127"/>
      <c r="L227" s="128"/>
      <c r="M227" s="128"/>
      <c r="N227" s="128"/>
    </row>
    <row r="228" spans="1:14" ht="15.6" x14ac:dyDescent="0.3">
      <c r="A228" s="140" t="s">
        <v>52</v>
      </c>
      <c r="B228" s="127"/>
      <c r="C228" s="466" t="s">
        <v>26</v>
      </c>
      <c r="D228" s="466"/>
      <c r="E228" s="466"/>
      <c r="F228" s="466"/>
      <c r="G228" s="466"/>
      <c r="H228" s="466"/>
      <c r="I228" s="466"/>
      <c r="J228" s="466"/>
      <c r="K228" s="466"/>
      <c r="L228" s="141"/>
      <c r="M228" s="141"/>
      <c r="N228" s="141"/>
    </row>
    <row r="229" spans="1:14" ht="15.6" x14ac:dyDescent="0.3">
      <c r="A229" s="142"/>
      <c r="B229" s="138"/>
      <c r="C229" s="143"/>
      <c r="D229" s="144"/>
      <c r="E229" s="144"/>
      <c r="F229" s="144"/>
      <c r="G229" s="144"/>
      <c r="H229" s="144"/>
      <c r="I229" s="144"/>
      <c r="J229" s="144"/>
      <c r="K229" s="144"/>
      <c r="L229" s="145"/>
      <c r="M229" s="145"/>
      <c r="N229" s="145"/>
    </row>
    <row r="230" spans="1:14" ht="15.6" x14ac:dyDescent="0.3">
      <c r="A230" s="140" t="s">
        <v>61</v>
      </c>
      <c r="B230" s="127"/>
      <c r="C230" s="146"/>
      <c r="D230" s="146"/>
      <c r="E230" s="147">
        <v>0</v>
      </c>
      <c r="F230" s="146"/>
      <c r="G230" s="146"/>
      <c r="H230" s="146"/>
      <c r="I230" s="146"/>
      <c r="J230" s="146"/>
      <c r="K230" s="146"/>
      <c r="L230" s="148"/>
      <c r="M230" s="148"/>
      <c r="N230" s="148"/>
    </row>
    <row r="231" spans="1:14" ht="15.6" x14ac:dyDescent="0.3">
      <c r="A231" s="142"/>
      <c r="B231" s="138"/>
      <c r="C231" s="144"/>
      <c r="D231" s="144"/>
      <c r="E231" s="144"/>
      <c r="F231" s="144"/>
      <c r="G231" s="144"/>
      <c r="H231" s="144"/>
      <c r="I231" s="144"/>
      <c r="J231" s="144"/>
      <c r="K231" s="144"/>
      <c r="L231" s="145"/>
      <c r="M231" s="145"/>
      <c r="N231" s="145"/>
    </row>
    <row r="232" spans="1:14" ht="15.6" x14ac:dyDescent="0.3">
      <c r="A232" s="140" t="s">
        <v>62</v>
      </c>
      <c r="B232" s="127"/>
      <c r="C232" s="149" t="s">
        <v>63</v>
      </c>
      <c r="D232" s="150"/>
      <c r="E232" s="151">
        <v>2000</v>
      </c>
      <c r="F232" s="127"/>
      <c r="G232" s="127"/>
      <c r="H232" s="127"/>
      <c r="I232" s="127"/>
      <c r="J232" s="127"/>
      <c r="K232" s="127"/>
      <c r="L232" s="127"/>
      <c r="M232" s="127"/>
      <c r="N232" s="127"/>
    </row>
    <row r="233" spans="1:14" ht="15.6" x14ac:dyDescent="0.3">
      <c r="A233" s="138"/>
      <c r="B233" s="138"/>
      <c r="C233" s="138"/>
      <c r="D233" s="138"/>
      <c r="E233" s="138"/>
      <c r="F233" s="152"/>
      <c r="G233" s="138"/>
      <c r="H233" s="138"/>
      <c r="I233" s="138"/>
      <c r="J233" s="138"/>
      <c r="K233" s="138"/>
      <c r="L233" s="138"/>
      <c r="M233" s="138"/>
      <c r="N233" s="138"/>
    </row>
    <row r="234" spans="1:14" ht="15.6" x14ac:dyDescent="0.3">
      <c r="A234" s="153" t="s">
        <v>64</v>
      </c>
      <c r="B234" s="127"/>
      <c r="C234" s="127"/>
      <c r="D234" s="127"/>
      <c r="E234" s="127"/>
      <c r="F234" s="150"/>
      <c r="G234" s="127"/>
      <c r="H234" s="127"/>
      <c r="I234" s="127"/>
      <c r="J234" s="127"/>
      <c r="K234" s="127"/>
      <c r="L234" s="127"/>
      <c r="M234" s="127"/>
      <c r="N234" s="127"/>
    </row>
    <row r="235" spans="1:14" ht="15.6" x14ac:dyDescent="0.3">
      <c r="A235" s="154" t="s">
        <v>65</v>
      </c>
      <c r="B235" s="155"/>
      <c r="C235" s="156" t="s">
        <v>66</v>
      </c>
      <c r="D235" s="157"/>
      <c r="E235" s="158"/>
      <c r="F235" s="150"/>
      <c r="G235" s="127"/>
      <c r="H235" s="127"/>
      <c r="I235" s="127"/>
      <c r="J235" s="127"/>
      <c r="K235" s="127"/>
      <c r="L235" s="127"/>
      <c r="M235" s="127"/>
      <c r="N235" s="127"/>
    </row>
    <row r="236" spans="1:14" ht="15.6" x14ac:dyDescent="0.3">
      <c r="A236" s="154" t="s">
        <v>67</v>
      </c>
      <c r="B236" s="155"/>
      <c r="C236" s="156"/>
      <c r="D236" s="157"/>
      <c r="E236" s="160"/>
      <c r="F236" s="127"/>
      <c r="G236" s="127"/>
      <c r="H236" s="127"/>
      <c r="I236" s="127"/>
      <c r="J236" s="127"/>
      <c r="K236" s="127"/>
      <c r="L236" s="127"/>
      <c r="M236" s="127"/>
      <c r="N236" s="127"/>
    </row>
    <row r="237" spans="1:14" ht="15.6" x14ac:dyDescent="0.3">
      <c r="A237" s="161"/>
      <c r="B237" s="138"/>
      <c r="C237" s="162"/>
      <c r="D237" s="152"/>
      <c r="E237" s="467" t="s">
        <v>68</v>
      </c>
      <c r="F237" s="467"/>
      <c r="G237" s="467"/>
      <c r="H237" s="467"/>
      <c r="I237" s="467"/>
      <c r="J237" s="467"/>
      <c r="K237" s="138"/>
      <c r="L237" s="138"/>
      <c r="M237" s="138"/>
      <c r="N237" s="138"/>
    </row>
    <row r="238" spans="1:14" ht="15.6" x14ac:dyDescent="0.3">
      <c r="A238" s="138"/>
      <c r="B238" s="138"/>
      <c r="C238" s="139"/>
      <c r="D238" s="138"/>
      <c r="E238" s="138"/>
      <c r="F238" s="138"/>
      <c r="G238" s="138"/>
      <c r="H238" s="138"/>
      <c r="I238" s="138"/>
      <c r="J238" s="138"/>
      <c r="K238" s="138"/>
      <c r="L238" s="138"/>
      <c r="M238" s="138"/>
      <c r="N238" s="138"/>
    </row>
    <row r="239" spans="1:14" ht="15.6" x14ac:dyDescent="0.3">
      <c r="A239" s="138"/>
      <c r="B239" s="138"/>
      <c r="C239" s="164"/>
      <c r="D239" s="165"/>
      <c r="E239" s="462" t="s">
        <v>69</v>
      </c>
      <c r="F239" s="468"/>
      <c r="G239" s="463"/>
      <c r="H239" s="138"/>
      <c r="I239" s="462" t="s">
        <v>70</v>
      </c>
      <c r="J239" s="468"/>
      <c r="K239" s="463"/>
      <c r="L239" s="138"/>
      <c r="M239" s="462" t="s">
        <v>71</v>
      </c>
      <c r="N239" s="463"/>
    </row>
    <row r="240" spans="1:14" ht="15.75" customHeight="1" x14ac:dyDescent="0.3">
      <c r="A240" s="138"/>
      <c r="B240" s="138"/>
      <c r="C240" s="244"/>
      <c r="D240" s="144"/>
      <c r="E240" s="166" t="s">
        <v>72</v>
      </c>
      <c r="F240" s="166" t="s">
        <v>73</v>
      </c>
      <c r="G240" s="167" t="s">
        <v>74</v>
      </c>
      <c r="H240" s="138"/>
      <c r="I240" s="166" t="s">
        <v>72</v>
      </c>
      <c r="J240" s="168" t="s">
        <v>73</v>
      </c>
      <c r="K240" s="167" t="s">
        <v>74</v>
      </c>
      <c r="L240" s="138"/>
      <c r="M240" s="464" t="s">
        <v>75</v>
      </c>
      <c r="N240" s="464" t="s">
        <v>76</v>
      </c>
    </row>
    <row r="241" spans="1:17" ht="15.6" x14ac:dyDescent="0.3">
      <c r="A241" s="138"/>
      <c r="B241" s="138"/>
      <c r="C241" s="245"/>
      <c r="D241" s="144"/>
      <c r="E241" s="169" t="s">
        <v>77</v>
      </c>
      <c r="F241" s="169"/>
      <c r="G241" s="170" t="s">
        <v>77</v>
      </c>
      <c r="H241" s="138"/>
      <c r="I241" s="169" t="s">
        <v>77</v>
      </c>
      <c r="J241" s="170"/>
      <c r="K241" s="170" t="s">
        <v>77</v>
      </c>
      <c r="L241" s="138"/>
      <c r="M241" s="465"/>
      <c r="N241" s="465"/>
    </row>
    <row r="242" spans="1:17" ht="15.6" x14ac:dyDescent="0.3">
      <c r="A242" s="284" t="s">
        <v>78</v>
      </c>
      <c r="B242" s="284"/>
      <c r="C242" s="171"/>
      <c r="D242" s="172"/>
      <c r="E242" s="173">
        <v>0</v>
      </c>
      <c r="F242" s="174">
        <v>1</v>
      </c>
      <c r="G242" s="175">
        <f>E242*F242</f>
        <v>0</v>
      </c>
      <c r="H242" s="176"/>
      <c r="I242" s="173"/>
      <c r="J242" s="379">
        <v>1</v>
      </c>
      <c r="K242" s="179">
        <v>0</v>
      </c>
      <c r="L242" s="176"/>
      <c r="M242" s="180">
        <v>0</v>
      </c>
      <c r="N242" s="181" t="s">
        <v>68</v>
      </c>
    </row>
    <row r="243" spans="1:17" ht="15.6" x14ac:dyDescent="0.3">
      <c r="A243" s="284" t="s">
        <v>128</v>
      </c>
      <c r="B243" s="284"/>
      <c r="C243" s="171"/>
      <c r="D243" s="172"/>
      <c r="E243" s="348">
        <f>'Current Tariff Schedule'!H297</f>
        <v>1.0286</v>
      </c>
      <c r="F243" s="380">
        <f>E232</f>
        <v>2000</v>
      </c>
      <c r="G243" s="175">
        <f>E243*F243</f>
        <v>2057.1999999999998</v>
      </c>
      <c r="H243" s="176"/>
      <c r="I243" s="184">
        <f>'Proposed Tariff Schedule'!H297</f>
        <v>1.0491999999999999</v>
      </c>
      <c r="J243" s="381">
        <f>E232</f>
        <v>2000</v>
      </c>
      <c r="K243" s="175">
        <f>I243*J243</f>
        <v>2098.3999999999996</v>
      </c>
      <c r="L243" s="176"/>
      <c r="M243" s="180">
        <f>K243-G243</f>
        <v>41.199999999999818</v>
      </c>
      <c r="N243" s="181">
        <f>M243/G243</f>
        <v>2.0027221466070302E-2</v>
      </c>
    </row>
    <row r="244" spans="1:17" s="33" customFormat="1" ht="15.6" x14ac:dyDescent="0.3">
      <c r="A244" s="284"/>
      <c r="B244" s="284"/>
      <c r="C244" s="171"/>
      <c r="D244" s="172"/>
      <c r="E244" s="365"/>
      <c r="F244" s="183"/>
      <c r="G244" s="387"/>
      <c r="H244" s="176"/>
      <c r="I244" s="365"/>
      <c r="J244" s="183"/>
      <c r="K244" s="179"/>
      <c r="L244" s="176"/>
      <c r="M244" s="180"/>
      <c r="N244" s="181"/>
      <c r="Q244" s="129"/>
    </row>
    <row r="245" spans="1:17" ht="16.2" thickBot="1" x14ac:dyDescent="0.35">
      <c r="A245" s="350" t="s">
        <v>121</v>
      </c>
      <c r="B245" s="351"/>
      <c r="C245" s="351"/>
      <c r="D245" s="352"/>
      <c r="E245" s="366"/>
      <c r="F245" s="367"/>
      <c r="G245" s="368">
        <f>SUM(G242:G244)</f>
        <v>2057.1999999999998</v>
      </c>
      <c r="H245" s="369"/>
      <c r="I245" s="366"/>
      <c r="J245" s="383"/>
      <c r="K245" s="368">
        <f>SUM(K242:K244)</f>
        <v>2098.3999999999996</v>
      </c>
      <c r="L245" s="370"/>
      <c r="M245" s="363">
        <f>K245-G245</f>
        <v>41.199999999999818</v>
      </c>
      <c r="N245" s="385">
        <f>M245/G245</f>
        <v>2.0027221466070302E-2</v>
      </c>
    </row>
    <row r="246" spans="1:17" ht="16.2" thickBot="1" x14ac:dyDescent="0.35">
      <c r="A246" s="233"/>
      <c r="B246" s="234"/>
      <c r="C246" s="234"/>
      <c r="D246" s="235"/>
      <c r="E246" s="372"/>
      <c r="F246" s="373"/>
      <c r="G246" s="374"/>
      <c r="H246" s="375"/>
      <c r="I246" s="372"/>
      <c r="J246" s="376"/>
      <c r="K246" s="374"/>
      <c r="L246" s="375"/>
      <c r="M246" s="377"/>
      <c r="N246" s="378"/>
    </row>
    <row r="247" spans="1:17" ht="15.6" x14ac:dyDescent="0.3">
      <c r="A247" s="209" t="s">
        <v>120</v>
      </c>
      <c r="B247" s="210"/>
      <c r="C247" s="210"/>
      <c r="D247" s="211"/>
      <c r="E247" s="212"/>
      <c r="F247" s="213"/>
      <c r="G247" s="214">
        <f>G245</f>
        <v>2057.1999999999998</v>
      </c>
      <c r="H247" s="215"/>
      <c r="I247" s="216"/>
      <c r="J247" s="216"/>
      <c r="K247" s="217">
        <f>K245</f>
        <v>2098.3999999999996</v>
      </c>
      <c r="L247" s="218"/>
      <c r="M247" s="361">
        <f>K247-G247</f>
        <v>41.199999999999818</v>
      </c>
      <c r="N247" s="362">
        <f>M247/G247</f>
        <v>2.0027221466070302E-2</v>
      </c>
    </row>
    <row r="248" spans="1:17" ht="15.6" x14ac:dyDescent="0.3">
      <c r="A248" s="219" t="s">
        <v>79</v>
      </c>
      <c r="B248" s="210"/>
      <c r="C248" s="210"/>
      <c r="D248" s="211"/>
      <c r="E248" s="212">
        <v>0.05</v>
      </c>
      <c r="F248" s="220"/>
      <c r="G248" s="221">
        <f>E248*G247</f>
        <v>102.86</v>
      </c>
      <c r="H248" s="174"/>
      <c r="I248" s="212">
        <v>0.05</v>
      </c>
      <c r="J248" s="174"/>
      <c r="K248" s="222">
        <f>K247*I248</f>
        <v>104.91999999999999</v>
      </c>
      <c r="L248" s="223"/>
      <c r="M248" s="388">
        <f>K248-G248</f>
        <v>2.0599999999999881</v>
      </c>
      <c r="N248" s="386">
        <f>M248/G248</f>
        <v>2.002722146607027E-2</v>
      </c>
    </row>
    <row r="249" spans="1:17" ht="15.6" x14ac:dyDescent="0.3">
      <c r="A249" s="224" t="s">
        <v>158</v>
      </c>
      <c r="B249" s="210"/>
      <c r="C249" s="210"/>
      <c r="D249" s="211"/>
      <c r="E249" s="174"/>
      <c r="F249" s="220"/>
      <c r="G249" s="221">
        <f>G247+G248</f>
        <v>2160.06</v>
      </c>
      <c r="H249" s="174"/>
      <c r="I249" s="174"/>
      <c r="J249" s="174"/>
      <c r="K249" s="222">
        <f>SUM(K247:K248)</f>
        <v>2203.3199999999997</v>
      </c>
      <c r="L249" s="223"/>
      <c r="M249" s="388">
        <f>K249-G249</f>
        <v>43.259999999999764</v>
      </c>
      <c r="N249" s="386">
        <f>M249/G249</f>
        <v>2.0027221466070277E-2</v>
      </c>
    </row>
    <row r="250" spans="1:17" s="33" customFormat="1" ht="45.6" customHeight="1" x14ac:dyDescent="0.3">
      <c r="A250" s="224" t="s">
        <v>180</v>
      </c>
      <c r="B250" s="210"/>
      <c r="C250" s="210"/>
      <c r="D250" s="211"/>
      <c r="E250" s="401">
        <v>0.318</v>
      </c>
      <c r="F250" s="220"/>
      <c r="G250" s="221">
        <f>-G249*E250</f>
        <v>-686.89908000000003</v>
      </c>
      <c r="H250" s="174"/>
      <c r="I250" s="401">
        <v>0.318</v>
      </c>
      <c r="J250" s="174"/>
      <c r="K250" s="222">
        <f>-I250*K249</f>
        <v>-700.65575999999987</v>
      </c>
      <c r="L250" s="223"/>
      <c r="M250" s="180">
        <f>K250-G250</f>
        <v>-13.756679999999847</v>
      </c>
      <c r="N250" s="181"/>
    </row>
    <row r="251" spans="1:17" ht="16.2" thickBot="1" x14ac:dyDescent="0.35">
      <c r="A251" s="461" t="s">
        <v>160</v>
      </c>
      <c r="B251" s="461"/>
      <c r="C251" s="461"/>
      <c r="D251" s="225"/>
      <c r="E251" s="226"/>
      <c r="F251" s="227"/>
      <c r="G251" s="228">
        <f>SUM(G249:G249)+G250</f>
        <v>1473.1609199999998</v>
      </c>
      <c r="H251" s="229"/>
      <c r="I251" s="229"/>
      <c r="J251" s="229"/>
      <c r="K251" s="230">
        <f>SUM(K249:K249)+K250</f>
        <v>1502.6642399999998</v>
      </c>
      <c r="L251" s="231"/>
      <c r="M251" s="371">
        <f>K251-G251</f>
        <v>29.503320000000031</v>
      </c>
      <c r="N251" s="232">
        <f>M251/G251</f>
        <v>2.0027221466070409E-2</v>
      </c>
    </row>
    <row r="252" spans="1:17" ht="15" thickBot="1" x14ac:dyDescent="0.35">
      <c r="A252" s="389"/>
      <c r="B252" s="390"/>
      <c r="C252" s="390"/>
      <c r="D252" s="391"/>
      <c r="E252" s="392"/>
      <c r="F252" s="393"/>
      <c r="G252" s="394"/>
      <c r="H252" s="395"/>
      <c r="I252" s="392"/>
      <c r="J252" s="395"/>
      <c r="K252" s="396"/>
      <c r="L252" s="393"/>
      <c r="M252" s="397"/>
      <c r="N252" s="398"/>
    </row>
    <row r="258" spans="1:14" s="399" customFormat="1" x14ac:dyDescent="0.3"/>
    <row r="259" spans="1:14" s="399" customFormat="1" x14ac:dyDescent="0.3"/>
    <row r="260" spans="1:14" s="399" customFormat="1" x14ac:dyDescent="0.3"/>
    <row r="261" spans="1:14" s="399" customFormat="1" x14ac:dyDescent="0.3"/>
    <row r="262" spans="1:14" s="399" customFormat="1" x14ac:dyDescent="0.3"/>
    <row r="263" spans="1:14" s="399" customFormat="1" x14ac:dyDescent="0.3"/>
    <row r="264" spans="1:14" s="399" customFormat="1" x14ac:dyDescent="0.3"/>
    <row r="265" spans="1:14" s="399" customFormat="1" ht="15.6" x14ac:dyDescent="0.3">
      <c r="A265" s="127"/>
      <c r="B265" s="127"/>
      <c r="C265" s="127"/>
      <c r="D265" s="127"/>
      <c r="E265" s="127"/>
      <c r="F265" s="127"/>
      <c r="G265" s="127"/>
      <c r="H265" s="127"/>
      <c r="I265" s="127"/>
      <c r="J265" s="127"/>
      <c r="K265" s="127"/>
      <c r="L265" s="128"/>
      <c r="M265" s="128"/>
      <c r="N265" s="128"/>
    </row>
    <row r="266" spans="1:14" s="399" customFormat="1" ht="15.6" x14ac:dyDescent="0.3">
      <c r="A266" s="140" t="s">
        <v>52</v>
      </c>
      <c r="B266" s="127"/>
      <c r="C266" s="466" t="s">
        <v>154</v>
      </c>
      <c r="D266" s="466"/>
      <c r="E266" s="466"/>
      <c r="F266" s="466"/>
      <c r="G266" s="466"/>
      <c r="H266" s="466"/>
      <c r="I266" s="466"/>
      <c r="J266" s="466"/>
      <c r="K266" s="466"/>
      <c r="L266" s="141"/>
      <c r="M266" s="141"/>
      <c r="N266" s="141"/>
    </row>
    <row r="267" spans="1:14" s="399" customFormat="1" ht="15.6" x14ac:dyDescent="0.3">
      <c r="A267" s="142"/>
      <c r="B267" s="138"/>
      <c r="C267" s="143"/>
      <c r="D267" s="144"/>
      <c r="E267" s="144"/>
      <c r="F267" s="144"/>
      <c r="G267" s="144"/>
      <c r="H267" s="144"/>
      <c r="I267" s="144"/>
      <c r="J267" s="144"/>
      <c r="K267" s="144"/>
      <c r="L267" s="145"/>
      <c r="M267" s="145"/>
      <c r="N267" s="145"/>
    </row>
    <row r="268" spans="1:14" s="399" customFormat="1" ht="15.6" x14ac:dyDescent="0.3">
      <c r="A268" s="140" t="s">
        <v>61</v>
      </c>
      <c r="B268" s="127"/>
      <c r="C268" s="146"/>
      <c r="D268" s="146"/>
      <c r="E268" s="147">
        <v>0</v>
      </c>
      <c r="F268" s="146"/>
      <c r="G268" s="146"/>
      <c r="H268" s="146"/>
      <c r="I268" s="146"/>
      <c r="J268" s="146"/>
      <c r="K268" s="146"/>
      <c r="L268" s="148"/>
      <c r="M268" s="148"/>
      <c r="N268" s="148"/>
    </row>
    <row r="269" spans="1:14" s="399" customFormat="1" ht="15.6" x14ac:dyDescent="0.3">
      <c r="A269" s="142"/>
      <c r="B269" s="138"/>
      <c r="C269" s="144"/>
      <c r="D269" s="144"/>
      <c r="E269" s="144"/>
      <c r="F269" s="144"/>
      <c r="G269" s="144"/>
      <c r="H269" s="144"/>
      <c r="I269" s="144"/>
      <c r="J269" s="144"/>
      <c r="K269" s="144"/>
      <c r="L269" s="145"/>
      <c r="M269" s="145"/>
      <c r="N269" s="145"/>
    </row>
    <row r="270" spans="1:14" s="399" customFormat="1" ht="15.6" x14ac:dyDescent="0.3">
      <c r="A270" s="140" t="s">
        <v>62</v>
      </c>
      <c r="B270" s="127"/>
      <c r="C270" s="149" t="s">
        <v>63</v>
      </c>
      <c r="D270" s="150"/>
      <c r="E270" s="151">
        <v>2000</v>
      </c>
      <c r="F270" s="127"/>
      <c r="G270" s="127"/>
      <c r="H270" s="127"/>
      <c r="I270" s="127"/>
      <c r="J270" s="127"/>
      <c r="K270" s="127"/>
      <c r="L270" s="127"/>
      <c r="M270" s="127"/>
      <c r="N270" s="127"/>
    </row>
    <row r="271" spans="1:14" s="399" customFormat="1" ht="15.6" x14ac:dyDescent="0.3">
      <c r="A271" s="138"/>
      <c r="B271" s="138"/>
      <c r="C271" s="138"/>
      <c r="D271" s="138"/>
      <c r="E271" s="138"/>
      <c r="F271" s="152"/>
      <c r="G271" s="138"/>
      <c r="H271" s="138"/>
      <c r="I271" s="138"/>
      <c r="J271" s="138"/>
      <c r="K271" s="138"/>
      <c r="L271" s="138"/>
      <c r="M271" s="138"/>
      <c r="N271" s="138"/>
    </row>
    <row r="272" spans="1:14" s="399" customFormat="1" ht="15.6" x14ac:dyDescent="0.3">
      <c r="A272" s="153" t="s">
        <v>64</v>
      </c>
      <c r="B272" s="127"/>
      <c r="C272" s="127"/>
      <c r="D272" s="127"/>
      <c r="E272" s="127"/>
      <c r="F272" s="150"/>
      <c r="G272" s="127"/>
      <c r="H272" s="127"/>
      <c r="I272" s="127"/>
      <c r="J272" s="127"/>
      <c r="K272" s="127"/>
      <c r="L272" s="127"/>
      <c r="M272" s="127"/>
      <c r="N272" s="127"/>
    </row>
    <row r="273" spans="1:14" s="399" customFormat="1" ht="15.6" x14ac:dyDescent="0.3">
      <c r="A273" s="154" t="s">
        <v>65</v>
      </c>
      <c r="B273" s="155"/>
      <c r="C273" s="156" t="s">
        <v>66</v>
      </c>
      <c r="D273" s="157"/>
      <c r="E273" s="158"/>
      <c r="F273" s="150"/>
      <c r="G273" s="127"/>
      <c r="H273" s="127"/>
      <c r="I273" s="127"/>
      <c r="J273" s="127"/>
      <c r="K273" s="127"/>
      <c r="L273" s="127"/>
      <c r="M273" s="127"/>
      <c r="N273" s="127"/>
    </row>
    <row r="274" spans="1:14" s="399" customFormat="1" ht="15.6" x14ac:dyDescent="0.3">
      <c r="A274" s="154" t="s">
        <v>67</v>
      </c>
      <c r="B274" s="155"/>
      <c r="C274" s="156"/>
      <c r="D274" s="157"/>
      <c r="E274" s="160"/>
      <c r="F274" s="127"/>
      <c r="G274" s="127"/>
      <c r="H274" s="127"/>
      <c r="I274" s="127"/>
      <c r="J274" s="127"/>
      <c r="K274" s="127"/>
      <c r="L274" s="127"/>
      <c r="M274" s="127"/>
      <c r="N274" s="127"/>
    </row>
    <row r="275" spans="1:14" s="399" customFormat="1" ht="15.6" x14ac:dyDescent="0.3">
      <c r="A275" s="161"/>
      <c r="B275" s="138"/>
      <c r="C275" s="162"/>
      <c r="D275" s="152"/>
      <c r="E275" s="467" t="s">
        <v>68</v>
      </c>
      <c r="F275" s="467"/>
      <c r="G275" s="467"/>
      <c r="H275" s="467"/>
      <c r="I275" s="467"/>
      <c r="J275" s="467"/>
      <c r="K275" s="138"/>
      <c r="L275" s="138"/>
      <c r="M275" s="138"/>
      <c r="N275" s="138"/>
    </row>
    <row r="276" spans="1:14" s="399" customFormat="1" ht="15.6" x14ac:dyDescent="0.3">
      <c r="A276" s="138"/>
      <c r="B276" s="138"/>
      <c r="C276" s="138"/>
      <c r="D276" s="138"/>
      <c r="E276" s="138"/>
      <c r="F276" s="138"/>
      <c r="G276" s="138"/>
      <c r="H276" s="138"/>
      <c r="I276" s="138"/>
      <c r="J276" s="138"/>
      <c r="K276" s="138"/>
      <c r="L276" s="138"/>
      <c r="M276" s="138"/>
      <c r="N276" s="138"/>
    </row>
    <row r="277" spans="1:14" s="399" customFormat="1" ht="15.6" x14ac:dyDescent="0.3">
      <c r="A277" s="138"/>
      <c r="B277" s="138"/>
      <c r="C277" s="165"/>
      <c r="D277" s="165"/>
      <c r="E277" s="462" t="s">
        <v>69</v>
      </c>
      <c r="F277" s="468"/>
      <c r="G277" s="463"/>
      <c r="H277" s="138"/>
      <c r="I277" s="462" t="s">
        <v>70</v>
      </c>
      <c r="J277" s="468"/>
      <c r="K277" s="463"/>
      <c r="L277" s="138"/>
      <c r="M277" s="462" t="s">
        <v>71</v>
      </c>
      <c r="N277" s="463"/>
    </row>
    <row r="278" spans="1:14" s="399" customFormat="1" ht="15.6" x14ac:dyDescent="0.3">
      <c r="A278" s="138"/>
      <c r="B278" s="138"/>
      <c r="C278" s="478"/>
      <c r="D278" s="144"/>
      <c r="E278" s="166" t="s">
        <v>72</v>
      </c>
      <c r="F278" s="166" t="s">
        <v>73</v>
      </c>
      <c r="G278" s="167" t="s">
        <v>74</v>
      </c>
      <c r="H278" s="138"/>
      <c r="I278" s="166" t="s">
        <v>72</v>
      </c>
      <c r="J278" s="168" t="s">
        <v>73</v>
      </c>
      <c r="K278" s="167" t="s">
        <v>74</v>
      </c>
      <c r="L278" s="138"/>
      <c r="M278" s="480" t="s">
        <v>75</v>
      </c>
      <c r="N278" s="482" t="s">
        <v>76</v>
      </c>
    </row>
    <row r="279" spans="1:14" s="399" customFormat="1" ht="15.6" x14ac:dyDescent="0.3">
      <c r="A279" s="138"/>
      <c r="B279" s="138"/>
      <c r="C279" s="479"/>
      <c r="D279" s="144"/>
      <c r="E279" s="169" t="s">
        <v>77</v>
      </c>
      <c r="F279" s="169"/>
      <c r="G279" s="170" t="s">
        <v>77</v>
      </c>
      <c r="H279" s="138"/>
      <c r="I279" s="169" t="s">
        <v>77</v>
      </c>
      <c r="J279" s="170"/>
      <c r="K279" s="170" t="s">
        <v>77</v>
      </c>
      <c r="L279" s="138"/>
      <c r="M279" s="481"/>
      <c r="N279" s="483"/>
    </row>
    <row r="280" spans="1:14" s="399" customFormat="1" ht="15.6" x14ac:dyDescent="0.3">
      <c r="A280" s="284" t="s">
        <v>78</v>
      </c>
      <c r="B280" s="284"/>
      <c r="C280" s="364"/>
      <c r="D280" s="172"/>
      <c r="E280" s="173">
        <v>0</v>
      </c>
      <c r="F280" s="174">
        <v>1</v>
      </c>
      <c r="G280" s="175">
        <f>E280*F280</f>
        <v>0</v>
      </c>
      <c r="H280" s="176"/>
      <c r="I280" s="173"/>
      <c r="J280" s="379">
        <v>1</v>
      </c>
      <c r="K280" s="179">
        <v>0</v>
      </c>
      <c r="L280" s="176"/>
      <c r="M280" s="180">
        <v>0</v>
      </c>
      <c r="N280" s="181" t="s">
        <v>68</v>
      </c>
    </row>
    <row r="281" spans="1:14" s="399" customFormat="1" ht="15.6" x14ac:dyDescent="0.3">
      <c r="A281" s="284" t="s">
        <v>128</v>
      </c>
      <c r="B281" s="284"/>
      <c r="C281" s="364"/>
      <c r="D281" s="172"/>
      <c r="E281" s="348">
        <f>'Current Tariff Schedule'!H328</f>
        <v>0.32229999999999998</v>
      </c>
      <c r="F281" s="380">
        <f>E270</f>
        <v>2000</v>
      </c>
      <c r="G281" s="175">
        <f>E281*F281</f>
        <v>644.59999999999991</v>
      </c>
      <c r="H281" s="176"/>
      <c r="I281" s="184">
        <f>'Proposed Tariff Schedule'!H327</f>
        <v>0.32869999999999999</v>
      </c>
      <c r="J281" s="381">
        <f>E270</f>
        <v>2000</v>
      </c>
      <c r="K281" s="175">
        <f>I281*J281</f>
        <v>657.4</v>
      </c>
      <c r="L281" s="176"/>
      <c r="M281" s="180">
        <f>K281-G281</f>
        <v>12.800000000000068</v>
      </c>
      <c r="N281" s="181">
        <f>M281/G281</f>
        <v>1.9857275829972185E-2</v>
      </c>
    </row>
    <row r="282" spans="1:14" s="399" customFormat="1" ht="15.6" x14ac:dyDescent="0.3">
      <c r="A282" s="284"/>
      <c r="B282" s="284"/>
      <c r="C282" s="364"/>
      <c r="D282" s="172"/>
      <c r="E282" s="365"/>
      <c r="F282" s="183"/>
      <c r="G282" s="387"/>
      <c r="H282" s="176"/>
      <c r="I282" s="365"/>
      <c r="J282" s="183"/>
      <c r="K282" s="179"/>
      <c r="L282" s="176"/>
      <c r="M282" s="180"/>
      <c r="N282" s="181"/>
    </row>
    <row r="283" spans="1:14" s="399" customFormat="1" ht="16.2" thickBot="1" x14ac:dyDescent="0.35">
      <c r="A283" s="350" t="s">
        <v>121</v>
      </c>
      <c r="B283" s="351"/>
      <c r="C283" s="351"/>
      <c r="D283" s="352"/>
      <c r="E283" s="366"/>
      <c r="F283" s="367"/>
      <c r="G283" s="368">
        <f>SUM(G280:G282)</f>
        <v>644.59999999999991</v>
      </c>
      <c r="H283" s="369"/>
      <c r="I283" s="366"/>
      <c r="J283" s="383"/>
      <c r="K283" s="368">
        <f>SUM(K280:K282)</f>
        <v>657.4</v>
      </c>
      <c r="L283" s="370"/>
      <c r="M283" s="363">
        <f>K283-G283</f>
        <v>12.800000000000068</v>
      </c>
      <c r="N283" s="181">
        <f>M283/G283</f>
        <v>1.9857275829972185E-2</v>
      </c>
    </row>
    <row r="284" spans="1:14" s="399" customFormat="1" ht="16.2" thickBot="1" x14ac:dyDescent="0.35">
      <c r="A284" s="233"/>
      <c r="B284" s="234"/>
      <c r="C284" s="234"/>
      <c r="D284" s="235"/>
      <c r="E284" s="372"/>
      <c r="F284" s="373"/>
      <c r="G284" s="374"/>
      <c r="H284" s="375"/>
      <c r="I284" s="372"/>
      <c r="J284" s="376"/>
      <c r="K284" s="374"/>
      <c r="L284" s="375"/>
      <c r="M284" s="377"/>
      <c r="N284" s="378"/>
    </row>
    <row r="285" spans="1:14" s="399" customFormat="1" ht="15.6" x14ac:dyDescent="0.3">
      <c r="A285" s="209" t="s">
        <v>120</v>
      </c>
      <c r="B285" s="210"/>
      <c r="C285" s="210"/>
      <c r="D285" s="211"/>
      <c r="E285" s="212"/>
      <c r="F285" s="213"/>
      <c r="G285" s="214">
        <f>G283</f>
        <v>644.59999999999991</v>
      </c>
      <c r="H285" s="215"/>
      <c r="I285" s="216"/>
      <c r="J285" s="216"/>
      <c r="K285" s="217">
        <f>K283</f>
        <v>657.4</v>
      </c>
      <c r="L285" s="218"/>
      <c r="M285" s="361">
        <f>K285-G285</f>
        <v>12.800000000000068</v>
      </c>
      <c r="N285" s="362">
        <f>M285/G285</f>
        <v>1.9857275829972185E-2</v>
      </c>
    </row>
    <row r="286" spans="1:14" s="399" customFormat="1" ht="15.6" x14ac:dyDescent="0.3">
      <c r="A286" s="219" t="s">
        <v>79</v>
      </c>
      <c r="B286" s="210"/>
      <c r="C286" s="210"/>
      <c r="D286" s="211"/>
      <c r="E286" s="212">
        <v>0.05</v>
      </c>
      <c r="F286" s="220"/>
      <c r="G286" s="221">
        <f>E286*G285</f>
        <v>32.229999999999997</v>
      </c>
      <c r="H286" s="174"/>
      <c r="I286" s="212">
        <v>0.05</v>
      </c>
      <c r="J286" s="174"/>
      <c r="K286" s="222">
        <f>K285*I286</f>
        <v>32.869999999999997</v>
      </c>
      <c r="L286" s="223"/>
      <c r="M286" s="388">
        <f>K286-G286</f>
        <v>0.64000000000000057</v>
      </c>
      <c r="N286" s="386">
        <f>M286/G286</f>
        <v>1.9857275829972095E-2</v>
      </c>
    </row>
    <row r="287" spans="1:14" s="399" customFormat="1" ht="15.6" x14ac:dyDescent="0.3">
      <c r="A287" s="224" t="s">
        <v>177</v>
      </c>
      <c r="B287" s="210"/>
      <c r="C287" s="210"/>
      <c r="D287" s="211"/>
      <c r="E287" s="174"/>
      <c r="F287" s="220"/>
      <c r="G287" s="221">
        <f>G285+G286</f>
        <v>676.82999999999993</v>
      </c>
      <c r="H287" s="174"/>
      <c r="I287" s="174"/>
      <c r="J287" s="174"/>
      <c r="K287" s="222">
        <f>SUM(K285:K286)</f>
        <v>690.27</v>
      </c>
      <c r="L287" s="223"/>
      <c r="M287" s="388">
        <f>K287-G287</f>
        <v>13.440000000000055</v>
      </c>
      <c r="N287" s="386">
        <f>M287/G287</f>
        <v>1.9857275829972158E-2</v>
      </c>
    </row>
    <row r="288" spans="1:14" s="399" customFormat="1" ht="16.2" thickBot="1" x14ac:dyDescent="0.35">
      <c r="A288" s="484" t="s">
        <v>160</v>
      </c>
      <c r="B288" s="484"/>
      <c r="C288" s="484"/>
      <c r="D288" s="225"/>
      <c r="E288" s="226"/>
      <c r="F288" s="227"/>
      <c r="G288" s="228">
        <f>SUM(G287:G287)</f>
        <v>676.82999999999993</v>
      </c>
      <c r="H288" s="229"/>
      <c r="I288" s="229"/>
      <c r="J288" s="229"/>
      <c r="K288" s="230">
        <f>SUM(K287:K287)</f>
        <v>690.27</v>
      </c>
      <c r="L288" s="231"/>
      <c r="M288" s="371">
        <f>K288-G288</f>
        <v>13.440000000000055</v>
      </c>
      <c r="N288" s="232">
        <f>M288/G288</f>
        <v>1.9857275829972158E-2</v>
      </c>
    </row>
    <row r="289" spans="1:14" s="399" customFormat="1" ht="15" thickBot="1" x14ac:dyDescent="0.35">
      <c r="A289" s="389"/>
      <c r="B289" s="390"/>
      <c r="C289" s="390"/>
      <c r="D289" s="391"/>
      <c r="E289" s="392"/>
      <c r="F289" s="393"/>
      <c r="G289" s="394"/>
      <c r="H289" s="395"/>
      <c r="I289" s="392"/>
      <c r="J289" s="395"/>
      <c r="K289" s="396"/>
      <c r="L289" s="393"/>
      <c r="M289" s="397"/>
      <c r="N289" s="398"/>
    </row>
  </sheetData>
  <mergeCells count="83">
    <mergeCell ref="C278:C279"/>
    <mergeCell ref="M278:M279"/>
    <mergeCell ref="N278:N279"/>
    <mergeCell ref="A288:C288"/>
    <mergeCell ref="C266:K266"/>
    <mergeCell ref="E275:J275"/>
    <mergeCell ref="E277:G277"/>
    <mergeCell ref="I277:K277"/>
    <mergeCell ref="M277:N277"/>
    <mergeCell ref="N15:N16"/>
    <mergeCell ref="E14:G14"/>
    <mergeCell ref="I14:K14"/>
    <mergeCell ref="M14:N14"/>
    <mergeCell ref="A28:C28"/>
    <mergeCell ref="C3:K3"/>
    <mergeCell ref="E12:J12"/>
    <mergeCell ref="C15:C16"/>
    <mergeCell ref="M15:M16"/>
    <mergeCell ref="M44:M45"/>
    <mergeCell ref="N44:N45"/>
    <mergeCell ref="A57:C57"/>
    <mergeCell ref="C32:K32"/>
    <mergeCell ref="E41:J41"/>
    <mergeCell ref="E43:G43"/>
    <mergeCell ref="I43:K43"/>
    <mergeCell ref="M43:N43"/>
    <mergeCell ref="C61:K61"/>
    <mergeCell ref="E70:J70"/>
    <mergeCell ref="E72:G72"/>
    <mergeCell ref="I72:K72"/>
    <mergeCell ref="C44:C45"/>
    <mergeCell ref="M102:M103"/>
    <mergeCell ref="N102:N103"/>
    <mergeCell ref="A86:C86"/>
    <mergeCell ref="M72:N72"/>
    <mergeCell ref="M73:M74"/>
    <mergeCell ref="N73:N74"/>
    <mergeCell ref="C90:K90"/>
    <mergeCell ref="E99:J99"/>
    <mergeCell ref="E101:G101"/>
    <mergeCell ref="I101:K101"/>
    <mergeCell ref="M101:N101"/>
    <mergeCell ref="A115:C115"/>
    <mergeCell ref="C119:K119"/>
    <mergeCell ref="E128:J128"/>
    <mergeCell ref="E130:G130"/>
    <mergeCell ref="I130:K130"/>
    <mergeCell ref="M130:N130"/>
    <mergeCell ref="M131:M132"/>
    <mergeCell ref="N131:N132"/>
    <mergeCell ref="A141:C141"/>
    <mergeCell ref="C145:K145"/>
    <mergeCell ref="E154:J154"/>
    <mergeCell ref="E156:G156"/>
    <mergeCell ref="I156:K156"/>
    <mergeCell ref="M156:N156"/>
    <mergeCell ref="M157:M158"/>
    <mergeCell ref="N157:N158"/>
    <mergeCell ref="M184:N184"/>
    <mergeCell ref="M185:M186"/>
    <mergeCell ref="N185:N186"/>
    <mergeCell ref="A169:C169"/>
    <mergeCell ref="C173:K173"/>
    <mergeCell ref="E182:J182"/>
    <mergeCell ref="E184:G184"/>
    <mergeCell ref="I184:K184"/>
    <mergeCell ref="A197:C197"/>
    <mergeCell ref="C201:K201"/>
    <mergeCell ref="E210:J210"/>
    <mergeCell ref="E212:G212"/>
    <mergeCell ref="I212:K212"/>
    <mergeCell ref="A251:C251"/>
    <mergeCell ref="M212:N212"/>
    <mergeCell ref="M213:M214"/>
    <mergeCell ref="N213:N214"/>
    <mergeCell ref="A224:C224"/>
    <mergeCell ref="M239:N239"/>
    <mergeCell ref="M240:M241"/>
    <mergeCell ref="N240:N241"/>
    <mergeCell ref="C228:K228"/>
    <mergeCell ref="E237:J237"/>
    <mergeCell ref="E239:G239"/>
    <mergeCell ref="I239:K239"/>
  </mergeCells>
  <pageMargins left="0.7" right="0.7" top="0.75" bottom="0.75" header="0.3" footer="0.3"/>
  <pageSetup scale="82" fitToHeight="0" orientation="landscape" r:id="rId1"/>
  <headerFooter>
    <oddHeader xml:space="preserve">&amp;LHydro One Remote Communities Inc.
</oddHeader>
  </headerFooter>
  <rowBreaks count="8" manualBreakCount="8">
    <brk id="30" max="16383" man="1"/>
    <brk id="59" max="16383" man="1"/>
    <brk id="88" max="16383" man="1"/>
    <brk id="117" max="16383" man="1"/>
    <brk id="143" max="16383" man="1"/>
    <brk id="171" max="16383" man="1"/>
    <brk id="199" max="16383" man="1"/>
    <brk id="226" max="16383" man="1"/>
  </rowBreaks>
  <ignoredErrors>
    <ignoredError sqref="C160:I164 E21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EB-2019-0045</Case_x0020_Number_x002f_Docket_x0020_Number>
    <Issue_x0020_Date xmlns="f9175001-c430-4d57-adde-c1c10539e919">2019-12-19T05:00:00+00:00</Issue_x0020_Date>
    <Authoring_x0020_Party xmlns="ea909525-6dd5-47d7-9eed-71e77e5cedc6">Hydro One Remote Communities</Authoring_x0020_Party>
    <Applicant xmlns="f9175001-c430-4d57-adde-c1c10539e919">
      <Value>Hydro One Remote Communities</Value>
    </Applicant>
    <Case_x0020_Type xmlns="f9175001-c430-4d57-adde-c1c10539e919">Electricity</Case_x0020_Type>
    <Document_x0020_Type xmlns="f9175001-c430-4d57-adde-c1c10539e919">Prefiled evidence</Document_x0020_Type>
    <RA_x0020_Contact xmlns="31a38067-a042-4e0e-9037-517587b10700">Alex Zbarcea</RA_x0020_Contact>
    <Hydro_x0020_One_x0020_Data_x0020_Classification xmlns="f0af1d65-dfd0-4b99-b523-def3a954563f">Internal Use</Hydro_x0020_One_x0020_Data_x0020_Classification>
    <Dir_Approved xmlns="95f47813-6223-4a6f-8345-4f354f0b8e15">false</Dir_Approved>
    <Draft_x0020_Ready xmlns="95f47813-6223-4a6f-8345-4f354f0b8e15">false</Draft_x0020_Ready>
    <RA_x0020_Approved xmlns="95f47813-6223-4a6f-8345-4f354f0b8e15">false</RA_x0020_Approved>
    <Witness xmlns="95f47813-6223-4a6f-8345-4f354f0b8e1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85467CADE363DA4A8E7014F79638CE0D" ma:contentTypeVersion="30" ma:contentTypeDescription="Meta data that will be applied to all documents added to the proceeding document folder" ma:contentTypeScope="" ma:versionID="4fce65bf365e5cc49021500c33370ecb">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95f47813-6223-4a6f-8345-4f354f0b8e15" targetNamespace="http://schemas.microsoft.com/office/2006/metadata/properties" ma:root="true" ma:fieldsID="d738602d7fbb2c39892e9f47cfe95838" ns2:_="" ns3:_="" ns4:_="" ns5:_="" ns6:_="">
    <xsd:import namespace="f9175001-c430-4d57-adde-c1c10539e919"/>
    <xsd:import namespace="ea909525-6dd5-47d7-9eed-71e77e5cedc6"/>
    <xsd:import namespace="f0af1d65-dfd0-4b99-b523-def3a954563f"/>
    <xsd:import namespace="31a38067-a042-4e0e-9037-517587b10700"/>
    <xsd:import namespace="95f47813-6223-4a6f-8345-4f354f0b8e15"/>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3:Authoring_x0020_Party" minOccurs="0"/>
                <xsd:element ref="ns3:Filing_x0020_Status" minOccurs="0"/>
                <xsd:element ref="ns4:Hydro_x0020_One_x0020_Data_x0020_Classification" minOccurs="0"/>
                <xsd:element ref="ns5:RA_x0020_Contact" minOccurs="0"/>
                <xsd:element ref="ns6:Witness" minOccurs="0"/>
                <xsd:element ref="ns6:Draft_x0020_Ready" minOccurs="0"/>
                <xsd:element ref="ns6:RA_x0020_Approved" minOccurs="0"/>
                <xsd:element ref="ns6:Dir_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3"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4"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5"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6" nillable="true" ma:displayName="RA Contact" ma:format="Dropdown" ma:internalName="RA_x0020_Contact">
      <xsd:simpleType>
        <xsd:union memberTypes="dms:Text">
          <xsd:simpleType>
            <xsd:restriction base="dms:Choice">
              <xsd:enumeration value="Uri Akselrud"/>
              <xsd:enumeration value="Henry Andre"/>
              <xsd:enumeration value="Oren Ben-Shlomo"/>
              <xsd:enumeration value="Kathleen Burke"/>
              <xsd:enumeration value="Pasquale Catalano"/>
              <xsd:enumeration value="Andrew Flannery"/>
              <xsd:enumeration value="Joanne Richardson"/>
              <xsd:enumeration value="Jeffrey Smith"/>
              <xsd:enumeration value="Nicole Taylor"/>
              <xsd:enumeration value="Alex Zbarcea"/>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5f47813-6223-4a6f-8345-4f354f0b8e15" elementFormDefault="qualified">
    <xsd:import namespace="http://schemas.microsoft.com/office/2006/documentManagement/types"/>
    <xsd:import namespace="http://schemas.microsoft.com/office/infopath/2007/PartnerControls"/>
    <xsd:element name="Witness" ma:index="17" nillable="true" ma:displayName="Witness" ma:internalName="Witness">
      <xsd:simpleType>
        <xsd:restriction base="dms:Text">
          <xsd:maxLength value="255"/>
        </xsd:restriction>
      </xsd:simpleType>
    </xsd:element>
    <xsd:element name="Draft_x0020_Ready" ma:index="18" nillable="true" ma:displayName="Draft Ready" ma:default="0" ma:internalName="Draft_x0020_Ready">
      <xsd:simpleType>
        <xsd:restriction base="dms:Boolean"/>
      </xsd:simpleType>
    </xsd:element>
    <xsd:element name="RA_x0020_Approved" ma:index="19" nillable="true" ma:displayName="RA Approved" ma:default="0" ma:internalName="RA_x0020_Approved">
      <xsd:simpleType>
        <xsd:restriction base="dms:Boolean"/>
      </xsd:simpleType>
    </xsd:element>
    <xsd:element name="Dir_Approved" ma:index="20" nillable="true" ma:displayName="Dir_Approved" ma:default="0" ma:internalName="Dir_Appro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B218D6-CCEC-4FBC-97C5-9831D07304CA}"/>
</file>

<file path=customXml/itemProps2.xml><?xml version="1.0" encoding="utf-8"?>
<ds:datastoreItem xmlns:ds="http://schemas.openxmlformats.org/officeDocument/2006/customXml" ds:itemID="{1CA11688-1118-4978-B3E7-BD074EA9DE5B}"/>
</file>

<file path=customXml/itemProps3.xml><?xml version="1.0" encoding="utf-8"?>
<ds:datastoreItem xmlns:ds="http://schemas.openxmlformats.org/officeDocument/2006/customXml" ds:itemID="{6BC25C63-442A-4029-BB14-93687D2C48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Information Sheet</vt:lpstr>
      <vt:lpstr>Rate Class Selection</vt:lpstr>
      <vt:lpstr>Current Tariff Schedule</vt:lpstr>
      <vt:lpstr>Proposed Rates</vt:lpstr>
      <vt:lpstr>Summary Sheet</vt:lpstr>
      <vt:lpstr>Proposed Tariff Schedule</vt:lpstr>
      <vt:lpstr>Bill Impacts</vt:lpstr>
      <vt:lpstr>'Bill Impacts'!Print_Area</vt:lpstr>
      <vt:lpstr>'Current Tariff Schedule'!Print_Area</vt:lpstr>
      <vt:lpstr>'Information Sheet'!Print_Area</vt:lpstr>
      <vt:lpstr>'Proposed Rates'!Print_Area</vt:lpstr>
      <vt:lpstr>'Proposed Tariff Schedule'!Print_Area</vt:lpstr>
      <vt:lpstr>'Rate Class Selection'!Print_Area</vt:lpstr>
      <vt:lpstr>'Summary Sheet'!Print_Area</vt:lpstr>
      <vt:lpstr>'Summary Sheet'!Print_Titles</vt:lpstr>
    </vt:vector>
  </TitlesOfParts>
  <Company>Hydro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ADAPTED RATES GENERATOR MODEL WORKSHEET - Attachment 1</dc:title>
  <dc:creator>Christine Napiarela</dc:creator>
  <cp:lastModifiedBy>MOLINA Carla</cp:lastModifiedBy>
  <cp:lastPrinted>2018-11-05T16:24:24Z</cp:lastPrinted>
  <dcterms:created xsi:type="dcterms:W3CDTF">2013-10-20T15:45:24Z</dcterms:created>
  <dcterms:modified xsi:type="dcterms:W3CDTF">2019-12-19T14:24:04Z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0x01010061EC7F66509FFD4DA0B1B261A86BE7730085467CADE363DA4A8E7014F79638CE0D</vt:lpwstr>
  </property>
  <property fmtid="{D5CDD505-2E9C-101B-9397-08002B2CF9AE}" pid="3" name="Order">
    <vt:r8>55500</vt:r8>
  </property>
  <property fmtid="{D5CDD505-2E9C-101B-9397-08002B2CF9AE}" pid="4" name="Dir Approved">
    <vt:bool>false</vt:bool>
  </property>
</Properties>
</file>