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Hydro One Distribution\Hydro One Orillia MAADs 2\"/>
    </mc:Choice>
  </mc:AlternateContent>
  <xr:revisionPtr revIDLastSave="0" documentId="13_ncr:1_{1E04C3A7-23BC-4E70-B925-E5D961FB260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te and Bill Da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5" i="1" l="1"/>
  <c r="V14" i="1" l="1"/>
  <c r="N14" i="1"/>
  <c r="F14" i="1"/>
  <c r="V13" i="1"/>
  <c r="N13" i="1"/>
  <c r="M13" i="1"/>
  <c r="F13" i="1"/>
  <c r="E13" i="1"/>
  <c r="V12" i="1" l="1"/>
  <c r="E12" i="1"/>
  <c r="E11" i="1" l="1"/>
  <c r="J11" i="1" s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0" i="1"/>
  <c r="T28" i="1" l="1"/>
  <c r="L28" i="1"/>
  <c r="D28" i="1"/>
  <c r="B8" i="1" l="1"/>
  <c r="S28" i="1" l="1"/>
  <c r="K28" i="1"/>
  <c r="Z28" i="1" l="1"/>
  <c r="R28" i="1"/>
  <c r="J28" i="1" l="1"/>
  <c r="C28" i="1"/>
</calcChain>
</file>

<file path=xl/sharedStrings.xml><?xml version="1.0" encoding="utf-8"?>
<sst xmlns="http://schemas.openxmlformats.org/spreadsheetml/2006/main" count="53" uniqueCount="34">
  <si>
    <t>Residential</t>
  </si>
  <si>
    <t>Fixed</t>
  </si>
  <si>
    <t>kwh.</t>
  </si>
  <si>
    <t>GS&lt;50</t>
  </si>
  <si>
    <t>GS&gt;50</t>
  </si>
  <si>
    <t>kwh</t>
  </si>
  <si>
    <t>Typical</t>
  </si>
  <si>
    <t>KW</t>
  </si>
  <si>
    <t>Hydro Ottawa</t>
  </si>
  <si>
    <t xml:space="preserve">KW </t>
  </si>
  <si>
    <t>Brantford</t>
  </si>
  <si>
    <t>Hydro Hawkesbury</t>
  </si>
  <si>
    <t>Kingston</t>
  </si>
  <si>
    <t>Orangeville</t>
  </si>
  <si>
    <t>Oshawa</t>
  </si>
  <si>
    <t>WestCoast Huron</t>
  </si>
  <si>
    <t>Averages</t>
  </si>
  <si>
    <t>30 Day Factor</t>
  </si>
  <si>
    <t>Festival</t>
  </si>
  <si>
    <t>Renfrew</t>
  </si>
  <si>
    <t>Fixed Rider</t>
  </si>
  <si>
    <t>Var. Rider</t>
  </si>
  <si>
    <t>LV Ch.</t>
  </si>
  <si>
    <t>Tx. Conn.</t>
  </si>
  <si>
    <t>Tx. Net.</t>
  </si>
  <si>
    <t xml:space="preserve">E.L.K. </t>
  </si>
  <si>
    <t xml:space="preserve">Essex </t>
  </si>
  <si>
    <t xml:space="preserve">London </t>
  </si>
  <si>
    <t xml:space="preserve">Orillia </t>
  </si>
  <si>
    <t xml:space="preserve">Peterborough </t>
  </si>
  <si>
    <t xml:space="preserve">Rideau St. Lawr. </t>
  </si>
  <si>
    <t>Rate and Delivery Cost Comparison - 2018</t>
  </si>
  <si>
    <t xml:space="preserve">Erie Thames </t>
  </si>
  <si>
    <t xml:space="preserve">Hydro One (Urban)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</si>
</sst>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00"/>
    <numFmt numFmtId="166" formatCode="0.000000"/>
    <numFmt numFmtId="167" formatCode="&quot;$&quot;#,##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166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0" fillId="2" borderId="0" xfId="0" applyFill="1" applyBorder="1"/>
    <xf numFmtId="0" fontId="0" fillId="2" borderId="0" xfId="0" applyFont="1" applyFill="1" applyBorder="1"/>
    <xf numFmtId="3" fontId="0" fillId="2" borderId="0" xfId="0" applyNumberFormat="1" applyFill="1" applyBorder="1"/>
    <xf numFmtId="0" fontId="1" fillId="2" borderId="0" xfId="0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3" fontId="0" fillId="0" borderId="0" xfId="0" applyNumberFormat="1" applyFill="1" applyBorder="1"/>
    <xf numFmtId="167" fontId="0" fillId="0" borderId="0" xfId="0" applyNumberFormat="1"/>
    <xf numFmtId="167" fontId="0" fillId="0" borderId="0" xfId="0" applyNumberFormat="1" applyFont="1"/>
    <xf numFmtId="167" fontId="0" fillId="0" borderId="1" xfId="0" applyNumberFormat="1" applyBorder="1" applyAlignment="1">
      <alignment horizontal="centerContinuous"/>
    </xf>
    <xf numFmtId="167" fontId="0" fillId="0" borderId="1" xfId="0" applyNumberFormat="1" applyBorder="1"/>
    <xf numFmtId="167" fontId="0" fillId="0" borderId="0" xfId="0" applyNumberFormat="1" applyFill="1"/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7"/>
  <sheetViews>
    <sheetView tabSelected="1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S16" sqref="S16"/>
    </sheetView>
  </sheetViews>
  <sheetFormatPr defaultRowHeight="14.4" x14ac:dyDescent="0.3"/>
  <cols>
    <col min="1" max="1" width="14.109375" customWidth="1"/>
    <col min="2" max="2" width="9.5546875" customWidth="1"/>
    <col min="7" max="7" width="8.88671875" style="26"/>
    <col min="12" max="12" width="8.88671875" style="9"/>
    <col min="15" max="15" width="9.109375" style="26"/>
    <col min="19" max="19" width="9.6640625" bestFit="1" customWidth="1"/>
    <col min="20" max="20" width="10.6640625" style="9" customWidth="1"/>
    <col min="22" max="22" width="11.109375" bestFit="1" customWidth="1"/>
    <col min="25" max="25" width="9.5546875" bestFit="1" customWidth="1"/>
    <col min="26" max="26" width="10" bestFit="1" customWidth="1"/>
    <col min="27" max="27" width="9" style="17"/>
  </cols>
  <sheetData>
    <row r="1" spans="1:27" ht="18" x14ac:dyDescent="0.35">
      <c r="A1" s="6" t="s">
        <v>31</v>
      </c>
    </row>
    <row r="2" spans="1:27" s="7" customFormat="1" x14ac:dyDescent="0.3">
      <c r="G2" s="27"/>
      <c r="L2" s="12"/>
      <c r="O2" s="27"/>
      <c r="T2" s="12"/>
      <c r="AA2" s="18"/>
    </row>
    <row r="3" spans="1:27" s="7" customFormat="1" x14ac:dyDescent="0.3">
      <c r="A3" s="7" t="s">
        <v>0</v>
      </c>
      <c r="B3" s="7">
        <v>700</v>
      </c>
      <c r="C3" s="7" t="s">
        <v>5</v>
      </c>
      <c r="G3" s="27"/>
      <c r="L3" s="12"/>
      <c r="O3" s="27"/>
      <c r="T3" s="12"/>
      <c r="AA3" s="18"/>
    </row>
    <row r="4" spans="1:27" s="7" customFormat="1" x14ac:dyDescent="0.3">
      <c r="A4" s="7" t="s">
        <v>3</v>
      </c>
      <c r="B4" s="7">
        <v>2500</v>
      </c>
      <c r="C4" s="7" t="s">
        <v>5</v>
      </c>
      <c r="G4" s="27"/>
      <c r="L4" s="12"/>
      <c r="O4" s="27"/>
      <c r="T4" s="12"/>
      <c r="AA4" s="18"/>
    </row>
    <row r="5" spans="1:27" s="7" customFormat="1" x14ac:dyDescent="0.3">
      <c r="A5" s="7" t="s">
        <v>4</v>
      </c>
      <c r="B5" s="7">
        <v>200</v>
      </c>
      <c r="C5" s="7" t="s">
        <v>9</v>
      </c>
      <c r="G5" s="27"/>
      <c r="L5" s="12"/>
      <c r="O5" s="27"/>
      <c r="T5" s="12"/>
      <c r="AA5" s="18"/>
    </row>
    <row r="7" spans="1:27" ht="18" x14ac:dyDescent="0.35">
      <c r="A7" s="5"/>
      <c r="C7" s="2" t="s">
        <v>0</v>
      </c>
      <c r="D7" s="2"/>
      <c r="E7" s="2"/>
      <c r="F7" s="2"/>
      <c r="G7" s="28"/>
      <c r="H7" s="2"/>
      <c r="I7" s="2"/>
      <c r="J7" s="2"/>
      <c r="K7" s="2" t="s">
        <v>3</v>
      </c>
      <c r="L7" s="10"/>
      <c r="M7" s="2"/>
      <c r="N7" s="2"/>
      <c r="O7" s="28"/>
      <c r="P7" s="2"/>
      <c r="Q7" s="2"/>
      <c r="R7" s="2"/>
      <c r="S7" s="2" t="s">
        <v>4</v>
      </c>
      <c r="T7" s="10"/>
      <c r="U7" s="2"/>
      <c r="V7" s="2"/>
      <c r="W7" s="2"/>
      <c r="X7" s="2"/>
      <c r="Y7" s="2"/>
      <c r="Z7" s="2"/>
    </row>
    <row r="8" spans="1:27" x14ac:dyDescent="0.3">
      <c r="A8" t="s">
        <v>17</v>
      </c>
      <c r="B8" s="13">
        <f>365.25/360</f>
        <v>1.0145833333333334</v>
      </c>
      <c r="C8" s="3" t="s">
        <v>1</v>
      </c>
      <c r="D8" s="3" t="s">
        <v>2</v>
      </c>
      <c r="E8" s="3" t="s">
        <v>20</v>
      </c>
      <c r="F8" s="3" t="s">
        <v>21</v>
      </c>
      <c r="G8" s="29" t="s">
        <v>22</v>
      </c>
      <c r="H8" s="3" t="s">
        <v>23</v>
      </c>
      <c r="I8" s="3" t="s">
        <v>24</v>
      </c>
      <c r="J8" s="3" t="s">
        <v>6</v>
      </c>
      <c r="K8" s="3" t="s">
        <v>1</v>
      </c>
      <c r="L8" s="11" t="s">
        <v>2</v>
      </c>
      <c r="M8" s="3" t="s">
        <v>20</v>
      </c>
      <c r="N8" s="3" t="s">
        <v>21</v>
      </c>
      <c r="O8" s="29" t="s">
        <v>22</v>
      </c>
      <c r="P8" s="3" t="s">
        <v>23</v>
      </c>
      <c r="Q8" s="3" t="s">
        <v>24</v>
      </c>
      <c r="R8" s="3" t="s">
        <v>6</v>
      </c>
      <c r="S8" s="3" t="s">
        <v>1</v>
      </c>
      <c r="T8" s="11" t="s">
        <v>7</v>
      </c>
      <c r="U8" s="3" t="s">
        <v>20</v>
      </c>
      <c r="V8" s="3" t="s">
        <v>21</v>
      </c>
      <c r="W8" s="3" t="s">
        <v>22</v>
      </c>
      <c r="X8" s="3" t="s">
        <v>23</v>
      </c>
      <c r="Y8" s="3" t="s">
        <v>24</v>
      </c>
      <c r="Z8" s="3" t="s">
        <v>6</v>
      </c>
    </row>
    <row r="9" spans="1:27" x14ac:dyDescent="0.3">
      <c r="A9" s="1"/>
      <c r="C9" s="8"/>
      <c r="D9" s="9"/>
      <c r="E9" s="9"/>
      <c r="F9" s="9"/>
      <c r="H9" s="9"/>
      <c r="I9" s="9"/>
      <c r="J9" s="8"/>
      <c r="K9" s="8"/>
      <c r="M9" s="9"/>
      <c r="N9" s="9"/>
      <c r="P9" s="9"/>
      <c r="Q9" s="9"/>
      <c r="R9" s="8"/>
      <c r="S9" s="8"/>
      <c r="U9" s="9"/>
      <c r="V9" s="9"/>
      <c r="W9" s="9"/>
      <c r="X9" s="9"/>
      <c r="Y9" s="9"/>
      <c r="Z9" s="8"/>
    </row>
    <row r="10" spans="1:27" x14ac:dyDescent="0.3">
      <c r="A10" s="1" t="s">
        <v>10</v>
      </c>
      <c r="C10" s="8">
        <v>20.6</v>
      </c>
      <c r="D10" s="9">
        <v>3.8E-3</v>
      </c>
      <c r="E10" s="9">
        <v>0.79</v>
      </c>
      <c r="F10" s="9">
        <v>1E-4</v>
      </c>
      <c r="H10" s="9">
        <v>6.0000000000000001E-3</v>
      </c>
      <c r="I10" s="9">
        <v>8.0000000000000002E-3</v>
      </c>
      <c r="J10" s="8">
        <f t="shared" ref="J10:J26" si="0">+(C10+E10)+(D10+F10+G10+H10+I10)*$B$3</f>
        <v>33.92</v>
      </c>
      <c r="K10" s="8">
        <v>30.41</v>
      </c>
      <c r="L10" s="9">
        <v>8.0000000000000002E-3</v>
      </c>
      <c r="M10" s="9">
        <v>0.79</v>
      </c>
      <c r="N10" s="9">
        <v>4.0000000000000002E-4</v>
      </c>
      <c r="P10" s="9">
        <v>5.3E-3</v>
      </c>
      <c r="Q10" s="9">
        <v>7.1000000000000004E-3</v>
      </c>
      <c r="R10" s="8">
        <f t="shared" ref="R10:R25" si="1">+(K10+M10)+(L10+N10+O10+P10+Q10)*$B$4</f>
        <v>83.2</v>
      </c>
      <c r="S10" s="8">
        <v>234.12</v>
      </c>
      <c r="T10" s="9">
        <v>2.8302999999999998</v>
      </c>
      <c r="U10" s="9"/>
      <c r="V10" s="9">
        <v>0.10680000000000001</v>
      </c>
      <c r="W10" s="9"/>
      <c r="X10" s="9">
        <v>1.7948</v>
      </c>
      <c r="Y10" s="9">
        <v>2.4295</v>
      </c>
      <c r="Z10" s="8">
        <f t="shared" ref="Z10:Z26" si="2">+(S10+U10)+(T10+V10+W10+X10+Y10)*$B$5</f>
        <v>1666.4</v>
      </c>
      <c r="AA10" s="19"/>
    </row>
    <row r="11" spans="1:27" x14ac:dyDescent="0.3">
      <c r="A11" s="1" t="s">
        <v>25</v>
      </c>
      <c r="C11" s="8">
        <v>16.95</v>
      </c>
      <c r="D11" s="9">
        <v>2.0999999999999999E-3</v>
      </c>
      <c r="E11" s="9">
        <f>0.57+0.08</f>
        <v>0.64999999999999991</v>
      </c>
      <c r="F11" s="9"/>
      <c r="G11" s="26">
        <v>1.1999999999999999E-3</v>
      </c>
      <c r="H11" s="9">
        <v>5.3E-3</v>
      </c>
      <c r="I11" s="9">
        <v>7.3000000000000001E-3</v>
      </c>
      <c r="J11" s="8">
        <f t="shared" si="0"/>
        <v>28.729999999999997</v>
      </c>
      <c r="K11" s="8">
        <v>16.079999999999998</v>
      </c>
      <c r="L11" s="9">
        <v>5.1000000000000004E-3</v>
      </c>
      <c r="M11" s="9">
        <v>0.56999999999999995</v>
      </c>
      <c r="N11" s="9">
        <v>1E-4</v>
      </c>
      <c r="O11" s="26">
        <v>1.1000000000000001E-3</v>
      </c>
      <c r="P11" s="9">
        <v>4.5999999999999999E-3</v>
      </c>
      <c r="Q11" s="9">
        <v>6.4000000000000003E-3</v>
      </c>
      <c r="R11" s="8">
        <f t="shared" si="1"/>
        <v>59.9</v>
      </c>
      <c r="S11" s="8">
        <v>190.64</v>
      </c>
      <c r="T11" s="9">
        <v>1.6129</v>
      </c>
      <c r="U11" s="9"/>
      <c r="V11" s="9">
        <v>1.3299999999999999E-2</v>
      </c>
      <c r="W11" s="9">
        <v>0.43319999999999997</v>
      </c>
      <c r="X11" s="9">
        <v>1.8973</v>
      </c>
      <c r="Y11" s="9">
        <v>2.6785000000000001</v>
      </c>
      <c r="Z11" s="8">
        <f t="shared" si="2"/>
        <v>1517.6799999999998</v>
      </c>
      <c r="AA11" s="19"/>
    </row>
    <row r="12" spans="1:27" x14ac:dyDescent="0.3">
      <c r="A12" s="1" t="s">
        <v>32</v>
      </c>
      <c r="C12" s="8">
        <v>27.92</v>
      </c>
      <c r="D12" s="9">
        <v>5.1000000000000004E-3</v>
      </c>
      <c r="E12" s="9">
        <f>1.07-1.62</f>
        <v>-0.55000000000000004</v>
      </c>
      <c r="F12" s="9">
        <v>1.9E-3</v>
      </c>
      <c r="G12" s="26">
        <v>3.3999999999999998E-3</v>
      </c>
      <c r="H12" s="9">
        <v>6.1000000000000004E-3</v>
      </c>
      <c r="I12" s="9">
        <v>5.4999999999999997E-3</v>
      </c>
      <c r="J12" s="8">
        <f t="shared" si="0"/>
        <v>42.769999999999996</v>
      </c>
      <c r="K12" s="8">
        <v>22.22</v>
      </c>
      <c r="L12" s="9">
        <v>1.41E-2</v>
      </c>
      <c r="M12" s="9">
        <v>5.7000000000000002E-2</v>
      </c>
      <c r="N12" s="9">
        <v>1.2999999999999999E-3</v>
      </c>
      <c r="O12" s="26">
        <v>3.0999999999999999E-3</v>
      </c>
      <c r="P12" s="9">
        <v>5.7000000000000002E-3</v>
      </c>
      <c r="Q12" s="9">
        <v>5.1999999999999998E-3</v>
      </c>
      <c r="R12" s="8">
        <f t="shared" si="1"/>
        <v>95.777000000000001</v>
      </c>
      <c r="S12" s="8">
        <v>123.6</v>
      </c>
      <c r="T12" s="9">
        <v>2.9424000000000001</v>
      </c>
      <c r="U12" s="9"/>
      <c r="V12" s="9">
        <f>0.9401-0.8493</f>
        <v>9.0799999999999992E-2</v>
      </c>
      <c r="W12" s="9">
        <v>1.1189</v>
      </c>
      <c r="X12" s="9">
        <v>2.5556000000000001</v>
      </c>
      <c r="Y12" s="9">
        <v>1.8531</v>
      </c>
      <c r="Z12" s="8">
        <f t="shared" si="2"/>
        <v>1835.76</v>
      </c>
      <c r="AA12" s="19"/>
    </row>
    <row r="13" spans="1:27" x14ac:dyDescent="0.3">
      <c r="A13" s="1" t="s">
        <v>26</v>
      </c>
      <c r="C13" s="8">
        <v>23.55</v>
      </c>
      <c r="D13" s="9">
        <v>4.0000000000000001E-3</v>
      </c>
      <c r="E13" s="9">
        <f>0.57+1.2+0.63-1.22-2.9</f>
        <v>-1.72</v>
      </c>
      <c r="F13" s="9">
        <f>0.0007-0.0028</f>
        <v>-2.0999999999999999E-3</v>
      </c>
      <c r="G13" s="26">
        <v>3.5000000000000001E-3</v>
      </c>
      <c r="H13" s="9">
        <v>4.5999999999999999E-3</v>
      </c>
      <c r="I13" s="9">
        <v>3.0000000000000001E-3</v>
      </c>
      <c r="J13" s="8">
        <f t="shared" si="0"/>
        <v>30.930000000000003</v>
      </c>
      <c r="K13" s="8">
        <v>35.54</v>
      </c>
      <c r="L13" s="9">
        <v>1.21E-2</v>
      </c>
      <c r="M13" s="9">
        <f>0.57+1.2</f>
        <v>1.77</v>
      </c>
      <c r="N13" s="9">
        <f>0.0025-0.0026-0.0016-0.0039</f>
        <v>-5.5999999999999999E-3</v>
      </c>
      <c r="O13" s="26">
        <v>3.3999999999999998E-3</v>
      </c>
      <c r="P13" s="9">
        <v>3.8999999999999998E-3</v>
      </c>
      <c r="Q13" s="9">
        <v>2.8999999999999998E-3</v>
      </c>
      <c r="R13" s="8">
        <f t="shared" si="1"/>
        <v>79.06</v>
      </c>
      <c r="S13" s="8">
        <v>232.69</v>
      </c>
      <c r="T13" s="9">
        <v>2.2501000000000002</v>
      </c>
      <c r="U13" s="9"/>
      <c r="V13" s="9">
        <f>3.7559-4.1602-0.6558-1.5567+0.1098+0.3367</f>
        <v>-2.1702999999999997</v>
      </c>
      <c r="W13" s="9">
        <v>1.4461999999999999</v>
      </c>
      <c r="X13" s="9">
        <v>2.0110999999999999</v>
      </c>
      <c r="Y13" s="9">
        <v>1.2826</v>
      </c>
      <c r="Z13" s="8">
        <f t="shared" si="2"/>
        <v>1196.6300000000001</v>
      </c>
      <c r="AA13" s="19"/>
    </row>
    <row r="14" spans="1:27" x14ac:dyDescent="0.3">
      <c r="A14" s="1" t="s">
        <v>18</v>
      </c>
      <c r="C14" s="8">
        <v>25.09</v>
      </c>
      <c r="D14" s="9">
        <v>4.1999999999999997E-3</v>
      </c>
      <c r="E14" s="9">
        <v>0.79</v>
      </c>
      <c r="F14" s="9">
        <f>0.0002+0.0005-0.0001</f>
        <v>5.9999999999999995E-4</v>
      </c>
      <c r="G14" s="26">
        <v>4.0000000000000002E-4</v>
      </c>
      <c r="H14" s="9">
        <v>6.8999999999999999E-3</v>
      </c>
      <c r="I14" s="9">
        <v>4.7999999999999996E-3</v>
      </c>
      <c r="J14" s="8">
        <f t="shared" si="0"/>
        <v>37.709999999999994</v>
      </c>
      <c r="K14" s="8">
        <v>31.86</v>
      </c>
      <c r="L14" s="9">
        <v>1.5800000000000002E-2</v>
      </c>
      <c r="M14" s="9">
        <v>0.79</v>
      </c>
      <c r="N14" s="9">
        <f>0.0009+0.0005</f>
        <v>1.4E-3</v>
      </c>
      <c r="O14" s="26">
        <v>2.9999999999999997E-4</v>
      </c>
      <c r="P14" s="9">
        <v>6.0000000000000001E-3</v>
      </c>
      <c r="Q14" s="9">
        <v>4.4000000000000003E-3</v>
      </c>
      <c r="R14" s="8">
        <f t="shared" si="1"/>
        <v>102.4</v>
      </c>
      <c r="S14" s="8">
        <v>236.43</v>
      </c>
      <c r="T14" s="9">
        <v>2.5524</v>
      </c>
      <c r="U14" s="9"/>
      <c r="V14" s="9">
        <f>0.0574+0.1359+0.0726</f>
        <v>0.26590000000000003</v>
      </c>
      <c r="W14" s="9">
        <v>0.13650000000000001</v>
      </c>
      <c r="X14" s="9">
        <v>2.694</v>
      </c>
      <c r="Y14" s="9">
        <v>1.9534</v>
      </c>
      <c r="Z14" s="8">
        <f t="shared" si="2"/>
        <v>1756.8700000000001</v>
      </c>
      <c r="AA14" s="19"/>
    </row>
    <row r="15" spans="1:27" x14ac:dyDescent="0.3">
      <c r="A15" s="1" t="s">
        <v>11</v>
      </c>
      <c r="C15" s="8">
        <v>15.15</v>
      </c>
      <c r="D15" s="9">
        <v>2.7000000000000001E-3</v>
      </c>
      <c r="E15" s="9">
        <f>1.05</f>
        <v>1.05</v>
      </c>
      <c r="F15" s="9">
        <v>-4.8999999999999998E-3</v>
      </c>
      <c r="G15" s="26">
        <v>1.4E-3</v>
      </c>
      <c r="H15" s="9">
        <v>4.1000000000000003E-3</v>
      </c>
      <c r="I15" s="9">
        <v>7.4000000000000003E-3</v>
      </c>
      <c r="J15" s="8">
        <f t="shared" si="0"/>
        <v>23.69</v>
      </c>
      <c r="K15" s="8">
        <v>15.47</v>
      </c>
      <c r="L15" s="9">
        <v>7.1000000000000004E-3</v>
      </c>
      <c r="M15" s="9">
        <v>0.56999999999999995</v>
      </c>
      <c r="N15" s="9">
        <v>-4.0000000000000001E-3</v>
      </c>
      <c r="O15" s="26">
        <v>1.2999999999999999E-3</v>
      </c>
      <c r="P15" s="9">
        <v>3.5999999999999999E-3</v>
      </c>
      <c r="Q15" s="9">
        <v>6.7999999999999996E-3</v>
      </c>
      <c r="R15" s="8">
        <f t="shared" si="1"/>
        <v>53.04</v>
      </c>
      <c r="S15" s="8">
        <v>100.99</v>
      </c>
      <c r="T15" s="9">
        <v>2.1023000000000001</v>
      </c>
      <c r="U15" s="9"/>
      <c r="V15" s="9">
        <v>-2.5727000000000002</v>
      </c>
      <c r="W15" s="9">
        <v>0.51839999999999997</v>
      </c>
      <c r="X15" s="9">
        <v>1.4736</v>
      </c>
      <c r="Y15" s="9">
        <v>2.7786</v>
      </c>
      <c r="Z15" s="8">
        <f t="shared" si="2"/>
        <v>961.03000000000009</v>
      </c>
      <c r="AA15" s="19"/>
    </row>
    <row r="16" spans="1:27" s="22" customFormat="1" x14ac:dyDescent="0.3">
      <c r="A16" s="21" t="s">
        <v>33</v>
      </c>
      <c r="C16" s="23">
        <v>30.09</v>
      </c>
      <c r="D16" s="24">
        <v>7.4999999999999997E-3</v>
      </c>
      <c r="E16" s="24">
        <v>0.62</v>
      </c>
      <c r="F16" s="24">
        <v>-8.0000000000000004E-4</v>
      </c>
      <c r="G16" s="30"/>
      <c r="H16" s="24">
        <v>7.4000000000000003E-3</v>
      </c>
      <c r="I16" s="24">
        <v>8.3999999999999995E-3</v>
      </c>
      <c r="J16" s="8">
        <f t="shared" si="0"/>
        <v>46.46</v>
      </c>
      <c r="K16" s="23">
        <v>25.05</v>
      </c>
      <c r="L16" s="24">
        <v>3.0200000000000001E-2</v>
      </c>
      <c r="M16" s="24">
        <v>0.62</v>
      </c>
      <c r="N16" s="24">
        <v>-8.0000000000000004E-4</v>
      </c>
      <c r="O16" s="30"/>
      <c r="P16" s="24">
        <v>5.4999999999999997E-3</v>
      </c>
      <c r="Q16" s="24">
        <v>6.6E-3</v>
      </c>
      <c r="R16" s="8">
        <f t="shared" si="1"/>
        <v>129.42000000000002</v>
      </c>
      <c r="S16" s="23">
        <v>98.94</v>
      </c>
      <c r="T16" s="24">
        <v>10.3954</v>
      </c>
      <c r="U16" s="24">
        <v>0.06</v>
      </c>
      <c r="V16" s="24">
        <v>-0.30719999999999997</v>
      </c>
      <c r="W16" s="24"/>
      <c r="X16" s="24">
        <v>1.9892000000000001</v>
      </c>
      <c r="Y16" s="24">
        <v>2.3591000000000002</v>
      </c>
      <c r="Z16" s="8">
        <f t="shared" si="2"/>
        <v>2986.3</v>
      </c>
      <c r="AA16" s="25"/>
    </row>
    <row r="17" spans="1:27" x14ac:dyDescent="0.3">
      <c r="A17" s="1" t="s">
        <v>8</v>
      </c>
      <c r="C17" s="8">
        <v>20.51</v>
      </c>
      <c r="D17" s="9">
        <v>1.0500000000000001E-2</v>
      </c>
      <c r="E17" s="9">
        <v>0.79</v>
      </c>
      <c r="F17" s="9">
        <v>-4.0000000000000002E-4</v>
      </c>
      <c r="G17" s="26">
        <v>6.0000000000000002E-5</v>
      </c>
      <c r="H17" s="9">
        <v>4.8999999999999998E-3</v>
      </c>
      <c r="I17" s="9">
        <v>7.1999999999999998E-3</v>
      </c>
      <c r="J17" s="8">
        <f t="shared" si="0"/>
        <v>36.882000000000005</v>
      </c>
      <c r="K17" s="8">
        <v>18.600000000000001</v>
      </c>
      <c r="L17" s="9">
        <v>2.3800000000000002E-2</v>
      </c>
      <c r="M17" s="9">
        <v>0.79</v>
      </c>
      <c r="N17" s="9">
        <v>4.0000000000000002E-4</v>
      </c>
      <c r="O17" s="26">
        <v>6.0000000000000002E-5</v>
      </c>
      <c r="P17" s="9">
        <v>4.7000000000000002E-3</v>
      </c>
      <c r="Q17" s="9">
        <v>6.7000000000000002E-3</v>
      </c>
      <c r="R17" s="8">
        <f t="shared" si="1"/>
        <v>108.54</v>
      </c>
      <c r="S17" s="8">
        <v>200</v>
      </c>
      <c r="T17" s="9">
        <v>4.5850999999999997</v>
      </c>
      <c r="U17" s="9"/>
      <c r="V17" s="9">
        <v>-0.16650000000000001</v>
      </c>
      <c r="W17" s="9">
        <v>2.3990000000000001E-2</v>
      </c>
      <c r="X17" s="9">
        <v>1.9100999999999999</v>
      </c>
      <c r="Y17" s="9">
        <v>2.7422</v>
      </c>
      <c r="Z17" s="8">
        <f t="shared" si="2"/>
        <v>2018.9779999999998</v>
      </c>
      <c r="AA17" s="19"/>
    </row>
    <row r="18" spans="1:27" x14ac:dyDescent="0.3">
      <c r="A18" s="1" t="s">
        <v>12</v>
      </c>
      <c r="C18" s="8">
        <v>21.88</v>
      </c>
      <c r="D18" s="9">
        <v>4.1999999999999997E-3</v>
      </c>
      <c r="E18" s="9">
        <v>0.79</v>
      </c>
      <c r="F18" s="9"/>
      <c r="G18" s="26">
        <v>1.8E-3</v>
      </c>
      <c r="H18" s="9">
        <v>5.4000000000000003E-3</v>
      </c>
      <c r="I18" s="9">
        <v>6.1999999999999998E-3</v>
      </c>
      <c r="J18" s="8">
        <f t="shared" si="0"/>
        <v>34.989999999999995</v>
      </c>
      <c r="K18" s="8">
        <v>14.94</v>
      </c>
      <c r="L18" s="9">
        <v>1.55E-2</v>
      </c>
      <c r="M18" s="9">
        <v>0.79</v>
      </c>
      <c r="N18" s="9"/>
      <c r="O18" s="26">
        <v>1.6000000000000001E-3</v>
      </c>
      <c r="P18" s="9">
        <v>4.8999999999999998E-3</v>
      </c>
      <c r="Q18" s="9">
        <v>5.4999999999999997E-3</v>
      </c>
      <c r="R18" s="8">
        <f t="shared" si="1"/>
        <v>84.47999999999999</v>
      </c>
      <c r="S18" s="8">
        <v>109.29</v>
      </c>
      <c r="T18" s="9">
        <v>3.2130000000000001</v>
      </c>
      <c r="U18" s="9"/>
      <c r="V18" s="9"/>
      <c r="W18" s="9">
        <v>0.6875</v>
      </c>
      <c r="X18" s="9">
        <v>2.1294</v>
      </c>
      <c r="Y18" s="9">
        <v>2.4449000000000001</v>
      </c>
      <c r="Z18" s="8">
        <f t="shared" si="2"/>
        <v>1804.25</v>
      </c>
      <c r="AA18" s="19"/>
    </row>
    <row r="19" spans="1:27" x14ac:dyDescent="0.3">
      <c r="A19" s="1" t="s">
        <v>27</v>
      </c>
      <c r="C19" s="8">
        <v>22.17</v>
      </c>
      <c r="D19" s="9">
        <v>4.1000000000000003E-3</v>
      </c>
      <c r="E19" s="9">
        <v>0.88</v>
      </c>
      <c r="F19" s="9">
        <v>-6.9999999999999999E-4</v>
      </c>
      <c r="H19" s="9">
        <v>6.6E-3</v>
      </c>
      <c r="I19" s="9">
        <v>6.8999999999999999E-3</v>
      </c>
      <c r="J19" s="8">
        <f t="shared" si="0"/>
        <v>34.879999999999995</v>
      </c>
      <c r="K19" s="8">
        <v>32.590000000000003</v>
      </c>
      <c r="L19" s="9">
        <v>1.09E-2</v>
      </c>
      <c r="M19" s="9">
        <v>0.98</v>
      </c>
      <c r="N19" s="9">
        <v>-6.9999999999999999E-4</v>
      </c>
      <c r="P19" s="9">
        <v>5.8999999999999999E-3</v>
      </c>
      <c r="Q19" s="9">
        <v>6.4999999999999997E-3</v>
      </c>
      <c r="R19" s="8">
        <f t="shared" si="1"/>
        <v>90.07</v>
      </c>
      <c r="S19" s="8">
        <v>159.19999999999999</v>
      </c>
      <c r="T19" s="9">
        <v>2.7488000000000001</v>
      </c>
      <c r="U19" s="9">
        <v>2.0099999999999998</v>
      </c>
      <c r="V19" s="9">
        <v>-0.29770000000000002</v>
      </c>
      <c r="W19" s="9"/>
      <c r="X19" s="9">
        <v>2.9841000000000002</v>
      </c>
      <c r="Y19" s="9">
        <v>2.9144999999999999</v>
      </c>
      <c r="Z19" s="8">
        <f t="shared" si="2"/>
        <v>1831.15</v>
      </c>
      <c r="AA19" s="19"/>
    </row>
    <row r="20" spans="1:27" x14ac:dyDescent="0.3">
      <c r="A20" s="1" t="s">
        <v>13</v>
      </c>
      <c r="C20" s="8">
        <v>23.72</v>
      </c>
      <c r="D20" s="9">
        <v>3.5000000000000001E-3</v>
      </c>
      <c r="E20" s="9">
        <v>0.74</v>
      </c>
      <c r="F20" s="9">
        <v>-4.0000000000000002E-4</v>
      </c>
      <c r="G20" s="26">
        <v>1.6999999999999999E-3</v>
      </c>
      <c r="H20" s="9">
        <v>3.7000000000000002E-3</v>
      </c>
      <c r="I20" s="9">
        <v>6.7000000000000002E-3</v>
      </c>
      <c r="J20" s="8">
        <f t="shared" si="0"/>
        <v>35.099999999999994</v>
      </c>
      <c r="K20" s="8">
        <v>33</v>
      </c>
      <c r="L20" s="9">
        <v>1.01E-2</v>
      </c>
      <c r="M20" s="9">
        <v>0.56999999999999995</v>
      </c>
      <c r="N20" s="9">
        <v>5.0000000000000001E-4</v>
      </c>
      <c r="O20" s="26">
        <v>1.5E-3</v>
      </c>
      <c r="P20" s="9">
        <v>3.3999999999999998E-3</v>
      </c>
      <c r="Q20" s="9">
        <v>6.1999999999999998E-3</v>
      </c>
      <c r="R20" s="8">
        <f t="shared" si="1"/>
        <v>87.82</v>
      </c>
      <c r="S20" s="8">
        <v>169.15</v>
      </c>
      <c r="T20" s="9">
        <v>2.2709999999999999</v>
      </c>
      <c r="U20" s="9"/>
      <c r="V20" s="9">
        <v>0.34189999999999998</v>
      </c>
      <c r="W20" s="9">
        <v>0.60489999999999999</v>
      </c>
      <c r="X20" s="9">
        <v>1.3712</v>
      </c>
      <c r="Y20" s="9">
        <v>2.5407000000000002</v>
      </c>
      <c r="Z20" s="8">
        <f t="shared" si="2"/>
        <v>1595.0900000000001</v>
      </c>
      <c r="AA20" s="19"/>
    </row>
    <row r="21" spans="1:27" s="22" customFormat="1" x14ac:dyDescent="0.3">
      <c r="A21" s="21" t="s">
        <v>28</v>
      </c>
      <c r="C21" s="23">
        <v>24.48</v>
      </c>
      <c r="D21" s="24">
        <v>4.3E-3</v>
      </c>
      <c r="E21" s="24">
        <f>3.013-0.08</f>
        <v>2.9329999999999998</v>
      </c>
      <c r="F21" s="24">
        <v>-1.1000000000000001E-3</v>
      </c>
      <c r="G21" s="30">
        <v>5.9999999999999995E-4</v>
      </c>
      <c r="H21" s="24">
        <v>4.3E-3</v>
      </c>
      <c r="I21" s="24">
        <v>5.4000000000000003E-3</v>
      </c>
      <c r="J21" s="8">
        <f t="shared" si="0"/>
        <v>36.863</v>
      </c>
      <c r="K21" s="23">
        <v>37.42</v>
      </c>
      <c r="L21" s="24">
        <v>1.6500000000000001E-2</v>
      </c>
      <c r="M21" s="24">
        <v>8.0500000000000007</v>
      </c>
      <c r="N21" s="24">
        <v>4.0000000000000002E-4</v>
      </c>
      <c r="O21" s="30">
        <v>5.9999999999999995E-4</v>
      </c>
      <c r="P21" s="24">
        <v>4.0000000000000001E-3</v>
      </c>
      <c r="Q21" s="24">
        <v>4.4999999999999997E-3</v>
      </c>
      <c r="R21" s="8">
        <f t="shared" si="1"/>
        <v>110.47</v>
      </c>
      <c r="S21" s="23">
        <v>340.6</v>
      </c>
      <c r="T21" s="24">
        <v>3.5825</v>
      </c>
      <c r="U21" s="24"/>
      <c r="V21" s="24">
        <v>0.39169999999999999</v>
      </c>
      <c r="W21" s="24">
        <v>0.223</v>
      </c>
      <c r="X21" s="24">
        <v>1.6106</v>
      </c>
      <c r="Y21" s="24">
        <v>2.0112000000000001</v>
      </c>
      <c r="Z21" s="8">
        <f t="shared" si="2"/>
        <v>1904.4</v>
      </c>
      <c r="AA21" s="25"/>
    </row>
    <row r="22" spans="1:27" x14ac:dyDescent="0.3">
      <c r="A22" s="1" t="s">
        <v>14</v>
      </c>
      <c r="C22" s="8">
        <v>17.53</v>
      </c>
      <c r="D22" s="9">
        <v>7.6E-3</v>
      </c>
      <c r="E22" s="9">
        <v>0.85</v>
      </c>
      <c r="F22" s="9">
        <v>-1.1999999999999999E-3</v>
      </c>
      <c r="H22" s="9">
        <v>7.0000000000000001E-3</v>
      </c>
      <c r="I22" s="9">
        <v>7.1999999999999998E-3</v>
      </c>
      <c r="J22" s="8">
        <f t="shared" si="0"/>
        <v>32.800000000000004</v>
      </c>
      <c r="K22" s="8">
        <v>16.61</v>
      </c>
      <c r="L22" s="9">
        <v>1.67E-2</v>
      </c>
      <c r="M22" s="9">
        <v>0.79</v>
      </c>
      <c r="N22" s="9">
        <v>-1.1000000000000001E-3</v>
      </c>
      <c r="P22" s="9">
        <v>6.4999999999999997E-3</v>
      </c>
      <c r="Q22" s="9">
        <v>6.7000000000000002E-3</v>
      </c>
      <c r="R22" s="8">
        <f t="shared" si="1"/>
        <v>89.4</v>
      </c>
      <c r="S22" s="8">
        <v>55.16</v>
      </c>
      <c r="T22" s="9">
        <v>4.7229999999999999</v>
      </c>
      <c r="U22" s="9"/>
      <c r="V22" s="9">
        <v>-0.44209999999999999</v>
      </c>
      <c r="W22" s="9"/>
      <c r="X22" s="9">
        <v>2.8917000000000002</v>
      </c>
      <c r="Y22" s="9">
        <v>3.1194999999999999</v>
      </c>
      <c r="Z22" s="8">
        <f t="shared" si="2"/>
        <v>2113.58</v>
      </c>
      <c r="AA22" s="19"/>
    </row>
    <row r="23" spans="1:27" x14ac:dyDescent="0.3">
      <c r="A23" s="1" t="s">
        <v>29</v>
      </c>
      <c r="C23" s="8">
        <v>18.98</v>
      </c>
      <c r="D23" s="9">
        <v>4.7000000000000002E-3</v>
      </c>
      <c r="E23" s="9">
        <v>0.56999999999999995</v>
      </c>
      <c r="F23" s="9">
        <v>-1.4E-3</v>
      </c>
      <c r="G23" s="26">
        <v>1E-3</v>
      </c>
      <c r="H23" s="9">
        <v>6.1000000000000004E-3</v>
      </c>
      <c r="I23" s="9">
        <v>7.3000000000000001E-3</v>
      </c>
      <c r="J23" s="8">
        <f t="shared" si="0"/>
        <v>31.94</v>
      </c>
      <c r="K23" s="8">
        <v>31.36</v>
      </c>
      <c r="L23" s="9">
        <v>8.8999999999999999E-3</v>
      </c>
      <c r="M23" s="9">
        <v>0.56999999999999995</v>
      </c>
      <c r="N23" s="9">
        <v>-1.4E-3</v>
      </c>
      <c r="O23" s="26">
        <v>8.9999999999999998E-4</v>
      </c>
      <c r="P23" s="9">
        <v>5.5999999999999999E-3</v>
      </c>
      <c r="Q23" s="9">
        <v>6.7000000000000002E-3</v>
      </c>
      <c r="R23" s="8">
        <f t="shared" si="1"/>
        <v>83.68</v>
      </c>
      <c r="S23" s="8">
        <v>160.31</v>
      </c>
      <c r="T23" s="9">
        <v>2.7323</v>
      </c>
      <c r="U23" s="9"/>
      <c r="V23" s="9">
        <v>-0.36180000000000001</v>
      </c>
      <c r="W23" s="9">
        <v>0.32769999999999999</v>
      </c>
      <c r="X23" s="9">
        <v>2.1415000000000002</v>
      </c>
      <c r="Y23" s="9">
        <v>2.7038000000000002</v>
      </c>
      <c r="Z23" s="8">
        <f t="shared" si="2"/>
        <v>1669.01</v>
      </c>
      <c r="AA23" s="19"/>
    </row>
    <row r="24" spans="1:27" x14ac:dyDescent="0.3">
      <c r="A24" s="1" t="s">
        <v>19</v>
      </c>
      <c r="C24" s="8">
        <v>19.95</v>
      </c>
      <c r="D24" s="9">
        <v>7.7999999999999996E-3</v>
      </c>
      <c r="E24" s="9">
        <v>0.83</v>
      </c>
      <c r="F24" s="9"/>
      <c r="G24" s="26">
        <v>2.2000000000000001E-3</v>
      </c>
      <c r="H24" s="9">
        <v>3.7000000000000002E-3</v>
      </c>
      <c r="I24" s="9">
        <v>5.7000000000000002E-3</v>
      </c>
      <c r="J24" s="8">
        <f t="shared" si="0"/>
        <v>34.36</v>
      </c>
      <c r="K24" s="8">
        <v>31.48</v>
      </c>
      <c r="L24" s="9">
        <v>1.54E-2</v>
      </c>
      <c r="M24" s="9">
        <v>4.1900000000000004</v>
      </c>
      <c r="N24" s="9">
        <v>-2.3999999999999998E-3</v>
      </c>
      <c r="O24" s="26">
        <v>2E-3</v>
      </c>
      <c r="P24" s="9">
        <v>3.3999999999999998E-3</v>
      </c>
      <c r="Q24" s="9">
        <v>5.1999999999999998E-3</v>
      </c>
      <c r="R24" s="8">
        <f t="shared" si="1"/>
        <v>94.67</v>
      </c>
      <c r="S24" s="8">
        <v>198.63</v>
      </c>
      <c r="T24" s="9">
        <v>3.0051999999999999</v>
      </c>
      <c r="U24" s="9">
        <v>17.63</v>
      </c>
      <c r="V24" s="9">
        <v>-0.87250000000000005</v>
      </c>
      <c r="W24" s="9">
        <v>0.75870000000000004</v>
      </c>
      <c r="X24" s="9">
        <v>1.2944</v>
      </c>
      <c r="Y24" s="9">
        <v>2.1160000000000001</v>
      </c>
      <c r="Z24" s="8">
        <f t="shared" si="2"/>
        <v>1476.6200000000001</v>
      </c>
      <c r="AA24" s="19"/>
    </row>
    <row r="25" spans="1:27" x14ac:dyDescent="0.3">
      <c r="A25" s="1" t="s">
        <v>30</v>
      </c>
      <c r="C25" s="8">
        <v>19.920000000000002</v>
      </c>
      <c r="D25" s="9">
        <v>8.2000000000000007E-3</v>
      </c>
      <c r="E25" s="9">
        <v>1.78</v>
      </c>
      <c r="F25" s="9">
        <v>-6.8999999999999999E-3</v>
      </c>
      <c r="G25" s="26">
        <v>4.8999999999999998E-3</v>
      </c>
      <c r="H25" s="9">
        <v>5.1000000000000004E-3</v>
      </c>
      <c r="I25" s="9">
        <v>6.3E-3</v>
      </c>
      <c r="J25" s="8">
        <f t="shared" si="0"/>
        <v>34.020000000000003</v>
      </c>
      <c r="K25" s="8">
        <v>30.79</v>
      </c>
      <c r="L25" s="9">
        <v>1.11E-2</v>
      </c>
      <c r="M25" s="9">
        <v>2.39</v>
      </c>
      <c r="N25" s="9">
        <v>-5.5999999999999999E-3</v>
      </c>
      <c r="O25" s="26">
        <v>4.4999999999999997E-3</v>
      </c>
      <c r="P25" s="9">
        <v>4.7000000000000002E-3</v>
      </c>
      <c r="Q25" s="9">
        <v>5.7999999999999996E-3</v>
      </c>
      <c r="R25" s="8">
        <f t="shared" si="1"/>
        <v>84.43</v>
      </c>
      <c r="S25" s="8">
        <v>293.47000000000003</v>
      </c>
      <c r="T25" s="9">
        <v>2.2595999999999998</v>
      </c>
      <c r="U25" s="9">
        <v>12.86</v>
      </c>
      <c r="V25" s="9">
        <v>-2.3359000000000001</v>
      </c>
      <c r="W25" s="9">
        <v>1.6712</v>
      </c>
      <c r="X25" s="9">
        <v>2.0872999999999999</v>
      </c>
      <c r="Y25" s="9">
        <v>2.7179000000000002</v>
      </c>
      <c r="Z25" s="8">
        <f t="shared" si="2"/>
        <v>1586.35</v>
      </c>
      <c r="AA25" s="19"/>
    </row>
    <row r="26" spans="1:27" x14ac:dyDescent="0.3">
      <c r="A26" s="1" t="s">
        <v>15</v>
      </c>
      <c r="C26" s="8">
        <v>29.57</v>
      </c>
      <c r="D26" s="9">
        <v>5.7999999999999996E-3</v>
      </c>
      <c r="E26" s="9">
        <v>0.56999999999999995</v>
      </c>
      <c r="F26" s="9">
        <v>-3.2000000000000002E-3</v>
      </c>
      <c r="H26" s="9">
        <v>6.6E-3</v>
      </c>
      <c r="I26" s="9">
        <v>6.7000000000000002E-3</v>
      </c>
      <c r="J26" s="8">
        <f t="shared" si="0"/>
        <v>41.27</v>
      </c>
      <c r="K26" s="8">
        <v>32.36</v>
      </c>
      <c r="L26" s="9">
        <v>1.11E-2</v>
      </c>
      <c r="M26" s="9">
        <v>-3.0999999999999999E-3</v>
      </c>
      <c r="N26" s="9"/>
      <c r="P26" s="9">
        <v>5.7999999999999996E-3</v>
      </c>
      <c r="Q26" s="9">
        <v>6.1000000000000004E-3</v>
      </c>
      <c r="R26" s="8">
        <f t="shared" ref="R26" si="3">+(K26+M26)+(L26+N26+O26+P26+Q26)*$B$4</f>
        <v>89.856899999999996</v>
      </c>
      <c r="S26" s="8">
        <v>155.11000000000001</v>
      </c>
      <c r="T26" s="9">
        <v>2.4245999999999999</v>
      </c>
      <c r="U26" s="9"/>
      <c r="V26" s="9">
        <v>-1.0569999999999999</v>
      </c>
      <c r="W26" s="9"/>
      <c r="X26" s="9">
        <v>2.3237000000000001</v>
      </c>
      <c r="Y26" s="9">
        <v>2.4420999999999999</v>
      </c>
      <c r="Z26" s="8">
        <f t="shared" si="2"/>
        <v>1381.79</v>
      </c>
      <c r="AA26" s="19"/>
    </row>
    <row r="27" spans="1:27" x14ac:dyDescent="0.3">
      <c r="A27" s="1"/>
      <c r="C27" s="8"/>
      <c r="D27" s="9"/>
      <c r="E27" s="9"/>
      <c r="F27" s="9"/>
      <c r="H27" s="9"/>
      <c r="I27" s="9"/>
      <c r="J27" s="8"/>
      <c r="K27" s="8"/>
      <c r="M27" s="9"/>
      <c r="N27" s="9"/>
      <c r="P27" s="9"/>
      <c r="Q27" s="9"/>
      <c r="R27" s="8"/>
      <c r="S27" s="8"/>
      <c r="U27" s="9"/>
      <c r="V27" s="9"/>
      <c r="W27" s="9"/>
      <c r="X27" s="9"/>
      <c r="Y27" s="9"/>
      <c r="Z27" s="8"/>
    </row>
    <row r="28" spans="1:27" s="4" customFormat="1" x14ac:dyDescent="0.3">
      <c r="A28" s="14" t="s">
        <v>16</v>
      </c>
      <c r="C28" s="15">
        <f>AVERAGE(C10:C26)</f>
        <v>22.238823529411764</v>
      </c>
      <c r="D28" s="16">
        <f>AVERAGE(D10:D26)</f>
        <v>5.3E-3</v>
      </c>
      <c r="E28" s="16"/>
      <c r="F28" s="16"/>
      <c r="G28" s="31"/>
      <c r="H28" s="16"/>
      <c r="I28" s="16"/>
      <c r="J28" s="15">
        <f>AVERAGE(J10:J26)</f>
        <v>35.136176470588232</v>
      </c>
      <c r="K28" s="15">
        <f>AVERAGE(K10:K26)</f>
        <v>26.810588235294123</v>
      </c>
      <c r="L28" s="16">
        <f>AVERAGE(L10:L26)</f>
        <v>1.3670588235294117E-2</v>
      </c>
      <c r="M28" s="16"/>
      <c r="N28" s="16"/>
      <c r="O28" s="31"/>
      <c r="P28" s="16"/>
      <c r="Q28" s="16"/>
      <c r="R28" s="15">
        <f>AVERAGE(R10:R26)</f>
        <v>89.777288235294122</v>
      </c>
      <c r="S28" s="15">
        <f>AVERAGE(S10:S26)</f>
        <v>179.90176470588239</v>
      </c>
      <c r="T28" s="16">
        <f>AVERAGE(T10:T26)</f>
        <v>3.3077000000000005</v>
      </c>
      <c r="U28" s="16"/>
      <c r="V28" s="16"/>
      <c r="W28" s="16"/>
      <c r="X28" s="16"/>
      <c r="Y28" s="16"/>
      <c r="Z28" s="15">
        <f>AVERAGE(Z10:Z26)</f>
        <v>1723.6404705882353</v>
      </c>
      <c r="AA28" s="20"/>
    </row>
    <row r="29" spans="1:27" x14ac:dyDescent="0.3">
      <c r="A29" s="1"/>
      <c r="C29" s="8"/>
      <c r="D29" s="9"/>
      <c r="E29" s="9"/>
      <c r="F29" s="9"/>
      <c r="H29" s="9"/>
      <c r="I29" s="9"/>
      <c r="J29" s="8"/>
      <c r="K29" s="8"/>
      <c r="M29" s="9"/>
      <c r="N29" s="9"/>
      <c r="P29" s="9"/>
      <c r="Q29" s="9"/>
      <c r="R29" s="8"/>
      <c r="S29" s="8"/>
      <c r="U29" s="9"/>
      <c r="V29" s="9"/>
      <c r="W29" s="9"/>
      <c r="X29" s="9"/>
      <c r="Y29" s="9"/>
      <c r="Z29" s="8"/>
    </row>
    <row r="30" spans="1:27" x14ac:dyDescent="0.3">
      <c r="A30" s="1"/>
      <c r="C30" s="8"/>
      <c r="D30" s="9"/>
      <c r="E30" s="9"/>
      <c r="F30" s="9"/>
      <c r="H30" s="9"/>
      <c r="I30" s="9"/>
      <c r="J30" s="8"/>
      <c r="K30" s="8"/>
      <c r="M30" s="9"/>
      <c r="N30" s="9"/>
      <c r="P30" s="9"/>
      <c r="Q30" s="9"/>
      <c r="R30" s="8"/>
      <c r="S30" s="8"/>
      <c r="U30" s="9"/>
      <c r="V30" s="9"/>
      <c r="W30" s="9"/>
      <c r="X30" s="9"/>
      <c r="Y30" s="9"/>
      <c r="Z30" s="8"/>
    </row>
    <row r="31" spans="1:27" x14ac:dyDescent="0.3">
      <c r="A31" s="1"/>
      <c r="C31" s="8"/>
      <c r="D31" s="9"/>
      <c r="E31" s="9"/>
      <c r="F31" s="9"/>
      <c r="H31" s="9"/>
      <c r="I31" s="9"/>
      <c r="J31" s="8"/>
      <c r="K31" s="8"/>
      <c r="M31" s="9"/>
      <c r="N31" s="9"/>
      <c r="P31" s="9"/>
      <c r="Q31" s="9"/>
      <c r="R31" s="8"/>
      <c r="S31" s="8"/>
      <c r="U31" s="9"/>
      <c r="V31" s="9"/>
      <c r="W31" s="9"/>
      <c r="X31" s="9"/>
      <c r="Y31" s="9"/>
      <c r="Z31" s="8"/>
    </row>
    <row r="32" spans="1:27" x14ac:dyDescent="0.3">
      <c r="A32" s="1"/>
      <c r="C32" s="8"/>
      <c r="D32" s="9"/>
      <c r="E32" s="9"/>
      <c r="F32" s="9"/>
      <c r="H32" s="9"/>
      <c r="I32" s="9"/>
      <c r="J32" s="8"/>
      <c r="K32" s="8"/>
      <c r="M32" s="9"/>
      <c r="N32" s="9"/>
      <c r="P32" s="9"/>
      <c r="Q32" s="9"/>
      <c r="R32" s="8"/>
      <c r="S32" s="8"/>
      <c r="U32" s="9"/>
      <c r="V32" s="9"/>
      <c r="W32" s="9"/>
      <c r="X32" s="9"/>
      <c r="Y32" s="9"/>
      <c r="Z32" s="8"/>
    </row>
    <row r="33" spans="1:26" x14ac:dyDescent="0.3">
      <c r="A33" s="1"/>
      <c r="C33" s="8"/>
      <c r="D33" s="9"/>
      <c r="E33" s="9"/>
      <c r="F33" s="9"/>
      <c r="H33" s="9"/>
      <c r="I33" s="9"/>
      <c r="J33" s="8"/>
      <c r="K33" s="8"/>
      <c r="M33" s="9"/>
      <c r="N33" s="9"/>
      <c r="P33" s="9"/>
      <c r="Q33" s="9"/>
      <c r="R33" s="8"/>
      <c r="S33" s="8"/>
      <c r="U33" s="9"/>
      <c r="V33" s="9"/>
      <c r="W33" s="9"/>
      <c r="X33" s="9"/>
      <c r="Y33" s="9"/>
      <c r="Z33" s="8"/>
    </row>
    <row r="34" spans="1:26" x14ac:dyDescent="0.3">
      <c r="A34" s="1"/>
      <c r="C34" s="8"/>
      <c r="D34" s="9"/>
      <c r="E34" s="9"/>
      <c r="F34" s="9"/>
      <c r="H34" s="9"/>
      <c r="I34" s="9"/>
      <c r="J34" s="8"/>
      <c r="K34" s="8"/>
      <c r="M34" s="9"/>
      <c r="N34" s="9"/>
      <c r="P34" s="9"/>
      <c r="Q34" s="9"/>
      <c r="R34" s="8"/>
      <c r="S34" s="8"/>
      <c r="U34" s="9"/>
      <c r="V34" s="9"/>
      <c r="W34" s="9"/>
      <c r="X34" s="9"/>
      <c r="Y34" s="9"/>
      <c r="Z34" s="8"/>
    </row>
    <row r="35" spans="1:26" x14ac:dyDescent="0.3">
      <c r="A35" s="1"/>
      <c r="C35" s="8"/>
      <c r="D35" s="9"/>
      <c r="E35" s="9"/>
      <c r="F35" s="9"/>
      <c r="H35" s="9"/>
      <c r="I35" s="9"/>
      <c r="J35" s="8"/>
      <c r="K35" s="8"/>
      <c r="M35" s="9"/>
      <c r="N35" s="9"/>
      <c r="P35" s="9"/>
      <c r="Q35" s="9"/>
      <c r="R35" s="8"/>
      <c r="S35" s="8"/>
      <c r="U35" s="9"/>
      <c r="V35" s="9"/>
      <c r="W35" s="9"/>
      <c r="X35" s="9"/>
      <c r="Y35" s="9"/>
      <c r="Z35" s="8"/>
    </row>
    <row r="36" spans="1:26" x14ac:dyDescent="0.3">
      <c r="A36" s="1"/>
      <c r="C36" s="8"/>
      <c r="D36" s="9"/>
      <c r="E36" s="9"/>
      <c r="F36" s="9"/>
      <c r="H36" s="9"/>
      <c r="I36" s="9"/>
      <c r="J36" s="8"/>
      <c r="K36" s="8"/>
      <c r="M36" s="9"/>
      <c r="N36" s="9"/>
      <c r="P36" s="9"/>
      <c r="Q36" s="9"/>
      <c r="R36" s="8"/>
      <c r="S36" s="8"/>
      <c r="U36" s="9"/>
      <c r="V36" s="9"/>
      <c r="W36" s="9"/>
      <c r="X36" s="9"/>
      <c r="Y36" s="9"/>
      <c r="Z36" s="8"/>
    </row>
    <row r="37" spans="1:26" x14ac:dyDescent="0.3">
      <c r="A37" s="1"/>
      <c r="C37" s="8"/>
      <c r="D37" s="9"/>
      <c r="E37" s="9"/>
      <c r="F37" s="9"/>
      <c r="H37" s="9"/>
      <c r="I37" s="9"/>
      <c r="J37" s="8"/>
      <c r="K37" s="8"/>
      <c r="M37" s="9"/>
      <c r="N37" s="9"/>
      <c r="P37" s="9"/>
      <c r="Q37" s="9"/>
      <c r="R37" s="8"/>
      <c r="S37" s="8"/>
      <c r="U37" s="9"/>
      <c r="V37" s="9"/>
      <c r="W37" s="9"/>
      <c r="X37" s="9"/>
      <c r="Y37" s="9"/>
      <c r="Z37" s="8"/>
    </row>
  </sheetData>
  <pageMargins left="0.7" right="0.7" top="0.75" bottom="0.75" header="0.3" footer="0.3"/>
  <pageSetup scale="7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and Bill Data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Jay Shepherd</cp:lastModifiedBy>
  <cp:lastPrinted>2017-11-08T17:44:31Z</cp:lastPrinted>
  <dcterms:created xsi:type="dcterms:W3CDTF">2011-10-13T14:36:58Z</dcterms:created>
  <dcterms:modified xsi:type="dcterms:W3CDTF">2019-12-16T21:30:29Z</dcterms:modified>
</cp:coreProperties>
</file>