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Rate Application\2020 IRM\IR\"/>
    </mc:Choice>
  </mc:AlternateContent>
  <bookViews>
    <workbookView xWindow="270" yWindow="-135" windowWidth="28215" windowHeight="7290" tabRatio="855" firstSheet="4" activeTab="5"/>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Report'!$C$26:$BT$155</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LRAM'!$B$585</definedName>
    <definedName name="Table_5_e.__2019_Lost_Revenues_Work_Form">'5.  2015-2020 LRAM'!$B$768</definedName>
    <definedName name="Table_5_f.__2020_Lost_Revenues_Work_Form">'5.  2015-2020 LRAM'!$B$951</definedName>
    <definedName name="Targets">'[1]LDC Targets'!$A$3:$D$83</definedName>
  </definedNames>
  <calcPr calcId="152511" iterate="1"/>
</workbook>
</file>

<file path=xl/calcChain.xml><?xml version="1.0" encoding="utf-8"?>
<calcChain xmlns="http://schemas.openxmlformats.org/spreadsheetml/2006/main">
  <c r="G72" i="43" l="1"/>
  <c r="K44" i="45"/>
  <c r="K37" i="45"/>
  <c r="K30" i="45"/>
  <c r="K23" i="45"/>
  <c r="W147" i="68" l="1"/>
  <c r="X147" i="68"/>
  <c r="Y147" i="68"/>
  <c r="Z147" i="68"/>
  <c r="AA147" i="68"/>
  <c r="I138" i="85" l="1"/>
  <c r="I139" i="85"/>
  <c r="I140" i="85"/>
  <c r="I141" i="85"/>
  <c r="I142" i="85"/>
  <c r="I143" i="85"/>
  <c r="I144" i="85"/>
  <c r="I145" i="85"/>
  <c r="I146" i="85"/>
  <c r="I147" i="85"/>
  <c r="I148" i="85"/>
  <c r="I137" i="85"/>
  <c r="E564" i="79" l="1"/>
  <c r="F564" i="79"/>
  <c r="G564" i="79"/>
  <c r="M158" i="68" l="1"/>
  <c r="N158" i="68"/>
  <c r="O158" i="68"/>
  <c r="P158" i="68"/>
  <c r="Q158" i="68"/>
  <c r="L158" i="68"/>
  <c r="AQ158" i="68"/>
  <c r="AR158" i="68"/>
  <c r="AS158" i="68"/>
  <c r="AT158" i="68"/>
  <c r="AU158" i="68"/>
  <c r="AV158" i="68"/>
  <c r="AW158" i="68"/>
  <c r="AY158" i="68"/>
  <c r="AZ158" i="68"/>
  <c r="BA158" i="68"/>
  <c r="AX158" i="68"/>
  <c r="S147" i="68"/>
  <c r="S158" i="68" s="1"/>
  <c r="T147" i="68"/>
  <c r="T158" i="68" s="1"/>
  <c r="U147" i="68"/>
  <c r="U158" i="68" s="1"/>
  <c r="V147" i="68"/>
  <c r="V158" i="68" s="1"/>
  <c r="R147" i="68"/>
  <c r="R158" i="68" s="1"/>
  <c r="E150" i="85" l="1"/>
  <c r="K148" i="85"/>
  <c r="K147" i="85"/>
  <c r="K146" i="85"/>
  <c r="K145" i="85"/>
  <c r="K144" i="85"/>
  <c r="K143" i="85"/>
  <c r="K142" i="85"/>
  <c r="K141" i="85"/>
  <c r="K140" i="85"/>
  <c r="K139" i="85"/>
  <c r="K138" i="85"/>
  <c r="K137" i="85"/>
  <c r="F138" i="85"/>
  <c r="H138" i="85" s="1"/>
  <c r="F139" i="85"/>
  <c r="H139" i="85" s="1"/>
  <c r="F140" i="85"/>
  <c r="H140" i="85" s="1"/>
  <c r="F141" i="85"/>
  <c r="H141" i="85" s="1"/>
  <c r="F142" i="85"/>
  <c r="H142" i="85" s="1"/>
  <c r="F143" i="85"/>
  <c r="H143" i="85" s="1"/>
  <c r="F144" i="85"/>
  <c r="H144" i="85" s="1"/>
  <c r="F145" i="85"/>
  <c r="H145" i="85" s="1"/>
  <c r="F146" i="85"/>
  <c r="H146" i="85" s="1"/>
  <c r="F147" i="85"/>
  <c r="H147" i="85" s="1"/>
  <c r="F148" i="85"/>
  <c r="H148" i="85" s="1"/>
  <c r="F137" i="85"/>
  <c r="H137" i="85" s="1"/>
  <c r="D150" i="85"/>
  <c r="C150" i="85"/>
  <c r="P170" i="85"/>
  <c r="P169" i="85"/>
  <c r="P168" i="85"/>
  <c r="P167" i="85"/>
  <c r="P166" i="85"/>
  <c r="K166" i="85"/>
  <c r="P165" i="85"/>
  <c r="K165" i="85"/>
  <c r="P164" i="85"/>
  <c r="K164" i="85"/>
  <c r="P163" i="85"/>
  <c r="K163" i="85"/>
  <c r="P162" i="85"/>
  <c r="K162" i="85"/>
  <c r="P161" i="85"/>
  <c r="K161" i="85"/>
  <c r="P160" i="85"/>
  <c r="K160" i="85"/>
  <c r="E160" i="85"/>
  <c r="E161" i="85" s="1"/>
  <c r="E162" i="85" s="1"/>
  <c r="E163" i="85" s="1"/>
  <c r="E164" i="85" s="1"/>
  <c r="E165" i="85" s="1"/>
  <c r="E166" i="85" s="1"/>
  <c r="E167" i="85" s="1"/>
  <c r="E168" i="85" s="1"/>
  <c r="E169" i="85" s="1"/>
  <c r="P159" i="85"/>
  <c r="K159" i="85"/>
  <c r="P158" i="85"/>
  <c r="K158" i="85"/>
  <c r="E158" i="85"/>
  <c r="K180" i="85" l="1"/>
  <c r="C158" i="85" s="1"/>
  <c r="P180" i="85"/>
  <c r="C159" i="85" s="1"/>
  <c r="K150" i="85"/>
  <c r="F150" i="85"/>
  <c r="H150" i="85"/>
  <c r="I150" i="85"/>
  <c r="D161" i="85" l="1"/>
  <c r="F161" i="85" s="1"/>
  <c r="F158" i="85"/>
  <c r="F159" i="85" l="1"/>
  <c r="F160" i="85" l="1"/>
  <c r="D162" i="85" l="1"/>
  <c r="D163" i="85" l="1"/>
  <c r="F162" i="85"/>
  <c r="F163" i="85" l="1"/>
  <c r="D164" i="85"/>
  <c r="F164" i="85" l="1"/>
  <c r="D165" i="85"/>
  <c r="F165" i="85" l="1"/>
  <c r="D166" i="85"/>
  <c r="F166" i="85" l="1"/>
  <c r="D167" i="85"/>
  <c r="D168" i="85" l="1"/>
  <c r="F167" i="85"/>
  <c r="D169" i="85" l="1"/>
  <c r="F169" i="85" s="1"/>
  <c r="F168" i="85"/>
  <c r="F170" i="85" l="1"/>
  <c r="E77" i="85" l="1"/>
  <c r="E79" i="85"/>
  <c r="E80" i="85" s="1"/>
  <c r="E81" i="85" s="1"/>
  <c r="E82" i="85" s="1"/>
  <c r="E83" i="85" s="1"/>
  <c r="E84" i="85" s="1"/>
  <c r="E85" i="85" s="1"/>
  <c r="E86" i="85" s="1"/>
  <c r="E87" i="85" s="1"/>
  <c r="E88" i="85" s="1"/>
  <c r="F31" i="44" l="1"/>
  <c r="E30" i="44"/>
  <c r="D30" i="44"/>
  <c r="AX169" i="68" l="1"/>
  <c r="P116" i="85" l="1"/>
  <c r="P117" i="85"/>
  <c r="P118" i="85"/>
  <c r="P115" i="85"/>
  <c r="P114" i="85"/>
  <c r="K114" i="85"/>
  <c r="P113" i="85"/>
  <c r="K113" i="85"/>
  <c r="P112" i="85"/>
  <c r="K112" i="85"/>
  <c r="P111" i="85"/>
  <c r="K111" i="85"/>
  <c r="P110" i="85"/>
  <c r="K110" i="85"/>
  <c r="P109" i="85"/>
  <c r="K109" i="85"/>
  <c r="P108" i="85"/>
  <c r="K108" i="85"/>
  <c r="E108" i="85"/>
  <c r="E109" i="85" s="1"/>
  <c r="E110" i="85" s="1"/>
  <c r="E111" i="85" s="1"/>
  <c r="E112" i="85" s="1"/>
  <c r="E113" i="85" s="1"/>
  <c r="E114" i="85" s="1"/>
  <c r="E115" i="85" s="1"/>
  <c r="E116" i="85" s="1"/>
  <c r="E117" i="85" s="1"/>
  <c r="P107" i="85"/>
  <c r="K107" i="85"/>
  <c r="P106" i="85"/>
  <c r="K106" i="85"/>
  <c r="E106" i="85"/>
  <c r="K86" i="85"/>
  <c r="K85" i="85"/>
  <c r="K84" i="85"/>
  <c r="K83" i="85"/>
  <c r="K82" i="85"/>
  <c r="K81" i="85"/>
  <c r="P80" i="85"/>
  <c r="K80" i="85"/>
  <c r="P79" i="85"/>
  <c r="K79" i="85"/>
  <c r="P78" i="85"/>
  <c r="K78" i="85"/>
  <c r="P77" i="85"/>
  <c r="K77" i="85"/>
  <c r="E50" i="85"/>
  <c r="E51" i="85" s="1"/>
  <c r="E52" i="85" s="1"/>
  <c r="E53" i="85" s="1"/>
  <c r="E54" i="85" s="1"/>
  <c r="E55" i="85" s="1"/>
  <c r="E56" i="85" s="1"/>
  <c r="E57" i="85" s="1"/>
  <c r="E58" i="85" s="1"/>
  <c r="E59" i="85" s="1"/>
  <c r="E48" i="85"/>
  <c r="P49" i="85"/>
  <c r="P50" i="85"/>
  <c r="P51" i="85"/>
  <c r="P52" i="85"/>
  <c r="P53" i="85"/>
  <c r="P54" i="85"/>
  <c r="P55" i="85"/>
  <c r="P56" i="85"/>
  <c r="P57" i="85"/>
  <c r="K49" i="85"/>
  <c r="K50" i="85"/>
  <c r="K51" i="85"/>
  <c r="K52" i="85"/>
  <c r="K53" i="85"/>
  <c r="K54" i="85"/>
  <c r="K55" i="85"/>
  <c r="K56" i="85"/>
  <c r="K57" i="85"/>
  <c r="P99" i="85" l="1"/>
  <c r="C78" i="85" s="1"/>
  <c r="K128" i="85"/>
  <c r="C106" i="85" s="1"/>
  <c r="P128" i="85"/>
  <c r="C107" i="85" s="1"/>
  <c r="K99" i="85"/>
  <c r="C77" i="85" s="1"/>
  <c r="I17" i="45"/>
  <c r="J17" i="45"/>
  <c r="D77" i="85" l="1"/>
  <c r="D78" i="85" s="1"/>
  <c r="D79" i="85" s="1"/>
  <c r="D80" i="85" s="1"/>
  <c r="D81" i="85" s="1"/>
  <c r="D82" i="85" s="1"/>
  <c r="D83" i="85" s="1"/>
  <c r="D84" i="85" s="1"/>
  <c r="D85" i="85" s="1"/>
  <c r="D86" i="85" s="1"/>
  <c r="D87" i="85" s="1"/>
  <c r="D88" i="85" s="1"/>
  <c r="D106" i="85"/>
  <c r="F77" i="85"/>
  <c r="BD201" i="68"/>
  <c r="BD200" i="68"/>
  <c r="BE200" i="68"/>
  <c r="BF200" i="68"/>
  <c r="BD198" i="68"/>
  <c r="BE198" i="68"/>
  <c r="BF198" i="68"/>
  <c r="BC195" i="68"/>
  <c r="BD195" i="68"/>
  <c r="BE195" i="68"/>
  <c r="BF195" i="68"/>
  <c r="BF193" i="68"/>
  <c r="BE191" i="68"/>
  <c r="BF191" i="68"/>
  <c r="BC188" i="68"/>
  <c r="BD188" i="68"/>
  <c r="BE188" i="68"/>
  <c r="BF188" i="68"/>
  <c r="BC179" i="68"/>
  <c r="BD179" i="68"/>
  <c r="BE179" i="68"/>
  <c r="BF179" i="68"/>
  <c r="BC169" i="68"/>
  <c r="BD169" i="68"/>
  <c r="BE169" i="68"/>
  <c r="BF169" i="68"/>
  <c r="BC167" i="68"/>
  <c r="BD167" i="68"/>
  <c r="BE167" i="68"/>
  <c r="BF167" i="68"/>
  <c r="BC165" i="68"/>
  <c r="BD165" i="68"/>
  <c r="BE165" i="68"/>
  <c r="BF165" i="68"/>
  <c r="BC163" i="68"/>
  <c r="BD163" i="68"/>
  <c r="BE163" i="68"/>
  <c r="BF163" i="68"/>
  <c r="D564" i="79"/>
  <c r="O564" i="79"/>
  <c r="N494" i="79"/>
  <c r="Y494" i="79"/>
  <c r="AA494" i="79"/>
  <c r="F78" i="85" l="1"/>
  <c r="D107" i="85"/>
  <c r="D108" i="85" s="1"/>
  <c r="D109" i="85" s="1"/>
  <c r="F106" i="85"/>
  <c r="F79" i="85"/>
  <c r="AL475" i="79"/>
  <c r="AK475" i="79"/>
  <c r="AJ475" i="79"/>
  <c r="AI475" i="79"/>
  <c r="AH475" i="79"/>
  <c r="AG475" i="79"/>
  <c r="AF475" i="79"/>
  <c r="AE475" i="79"/>
  <c r="AD475" i="79"/>
  <c r="AC475" i="79"/>
  <c r="AB475" i="79"/>
  <c r="AM474" i="79"/>
  <c r="F107" i="85" l="1"/>
  <c r="F109" i="85"/>
  <c r="D110" i="85"/>
  <c r="F108" i="85"/>
  <c r="F80" i="85"/>
  <c r="BB169" i="68"/>
  <c r="BA169" i="68"/>
  <c r="AZ169" i="68"/>
  <c r="AY169" i="68"/>
  <c r="BC200" i="68"/>
  <c r="BB200" i="68"/>
  <c r="BA200" i="68"/>
  <c r="AZ200" i="68"/>
  <c r="AY200" i="68"/>
  <c r="AX200" i="68"/>
  <c r="AW200" i="68"/>
  <c r="BC198" i="68"/>
  <c r="BB198" i="68"/>
  <c r="BA198" i="68"/>
  <c r="AZ198" i="68"/>
  <c r="AY198" i="68"/>
  <c r="AX198" i="68"/>
  <c r="AW198" i="68"/>
  <c r="BA201" i="68"/>
  <c r="R194" i="68"/>
  <c r="S194" i="68" s="1"/>
  <c r="R193" i="68"/>
  <c r="Q191" i="68"/>
  <c r="BB195" i="68"/>
  <c r="BA195" i="68"/>
  <c r="AZ195" i="68"/>
  <c r="AY195" i="68"/>
  <c r="AX195" i="68"/>
  <c r="F110" i="85" l="1"/>
  <c r="D111" i="85"/>
  <c r="F81" i="85"/>
  <c r="S195" i="68"/>
  <c r="T194" i="68"/>
  <c r="F111" i="85" l="1"/>
  <c r="D112" i="85"/>
  <c r="F82" i="85"/>
  <c r="T195" i="68"/>
  <c r="U194" i="68"/>
  <c r="F112" i="85" l="1"/>
  <c r="D113" i="85"/>
  <c r="F83" i="85"/>
  <c r="V194" i="68"/>
  <c r="U195" i="68"/>
  <c r="D114" i="85" l="1"/>
  <c r="F113" i="85"/>
  <c r="F84" i="85"/>
  <c r="W194" i="68"/>
  <c r="V195" i="68"/>
  <c r="W195" i="68" l="1"/>
  <c r="X194" i="68"/>
  <c r="Y194" i="68" s="1"/>
  <c r="Z194" i="68" s="1"/>
  <c r="AA194" i="68" s="1"/>
  <c r="F114" i="85"/>
  <c r="D115" i="85"/>
  <c r="F85" i="85"/>
  <c r="BE193" i="68"/>
  <c r="BD193" i="68"/>
  <c r="BC193" i="68"/>
  <c r="BB193" i="68"/>
  <c r="BA193" i="68"/>
  <c r="AZ193" i="68"/>
  <c r="AY193" i="68"/>
  <c r="AX193" i="68"/>
  <c r="BD191" i="68"/>
  <c r="BC191" i="68"/>
  <c r="BB191" i="68"/>
  <c r="BA191" i="68"/>
  <c r="AZ191" i="68"/>
  <c r="AY191" i="68"/>
  <c r="AX191" i="68"/>
  <c r="AW191" i="68"/>
  <c r="BA188" i="68"/>
  <c r="BB188" i="68"/>
  <c r="AZ188" i="68"/>
  <c r="AY188" i="68"/>
  <c r="AX188" i="68"/>
  <c r="BC186" i="68"/>
  <c r="BD186" i="68"/>
  <c r="BE186" i="68"/>
  <c r="BF186" i="68"/>
  <c r="BA186" i="68"/>
  <c r="BB186" i="68"/>
  <c r="AZ186" i="68"/>
  <c r="AY186" i="68"/>
  <c r="AX186" i="68"/>
  <c r="AV184" i="68"/>
  <c r="AV182" i="68"/>
  <c r="BF184" i="68"/>
  <c r="BE184" i="68"/>
  <c r="BD184" i="68"/>
  <c r="BC184" i="68"/>
  <c r="BB184" i="68"/>
  <c r="BA184" i="68"/>
  <c r="AZ184" i="68"/>
  <c r="AY184" i="68"/>
  <c r="AX184" i="68"/>
  <c r="AW184" i="68"/>
  <c r="BF182" i="68"/>
  <c r="BE182" i="68"/>
  <c r="BD182" i="68"/>
  <c r="BC182" i="68"/>
  <c r="BB182" i="68"/>
  <c r="BA182" i="68"/>
  <c r="AZ182" i="68"/>
  <c r="AY182" i="68"/>
  <c r="AX182" i="68"/>
  <c r="AW182" i="68"/>
  <c r="BA179" i="68"/>
  <c r="BD177" i="68"/>
  <c r="BE177" i="68"/>
  <c r="BF177" i="68"/>
  <c r="BD175" i="68"/>
  <c r="BE175" i="68"/>
  <c r="BF175" i="68"/>
  <c r="BD173" i="68"/>
  <c r="BE173" i="68"/>
  <c r="BF173" i="68"/>
  <c r="BB179" i="68"/>
  <c r="AZ179" i="68"/>
  <c r="AY179" i="68"/>
  <c r="AX179" i="68"/>
  <c r="BC177" i="68"/>
  <c r="BB177" i="68"/>
  <c r="BA177" i="68"/>
  <c r="AZ177" i="68"/>
  <c r="AY177" i="68"/>
  <c r="AX177" i="68"/>
  <c r="BC175" i="68"/>
  <c r="BB175" i="68"/>
  <c r="BA175" i="68"/>
  <c r="AZ175" i="68"/>
  <c r="AY175" i="68"/>
  <c r="AX175" i="68"/>
  <c r="AW175" i="68"/>
  <c r="BC173" i="68"/>
  <c r="BB173" i="68"/>
  <c r="BA173" i="68"/>
  <c r="AZ173" i="68"/>
  <c r="AY173" i="68"/>
  <c r="AX173" i="68"/>
  <c r="AW173" i="68"/>
  <c r="BB163" i="68"/>
  <c r="BA163" i="68"/>
  <c r="AZ163" i="68"/>
  <c r="AY163" i="68"/>
  <c r="AX163" i="68"/>
  <c r="AW163" i="68"/>
  <c r="AX165" i="68"/>
  <c r="AY165" i="68"/>
  <c r="AZ165" i="68"/>
  <c r="BA165" i="68"/>
  <c r="BB165" i="68"/>
  <c r="AW165" i="68"/>
  <c r="AY167" i="68"/>
  <c r="AZ167" i="68"/>
  <c r="BA167" i="68"/>
  <c r="BB167" i="68"/>
  <c r="AX167" i="68"/>
  <c r="F115" i="85" l="1"/>
  <c r="D116" i="85"/>
  <c r="F86" i="85"/>
  <c r="AB373" i="79"/>
  <c r="AA373" i="79"/>
  <c r="Z373" i="79"/>
  <c r="Y373" i="79"/>
  <c r="AB370" i="79"/>
  <c r="AA370" i="79"/>
  <c r="Z370" i="79"/>
  <c r="Y370" i="79"/>
  <c r="AB367" i="79"/>
  <c r="AA367" i="79"/>
  <c r="Z367" i="79"/>
  <c r="Y367" i="79"/>
  <c r="AB364" i="79"/>
  <c r="AA364" i="79"/>
  <c r="Z364" i="79"/>
  <c r="Y364" i="79"/>
  <c r="AB361" i="79"/>
  <c r="AA361" i="79"/>
  <c r="Z361" i="79"/>
  <c r="Y361" i="79"/>
  <c r="AB358" i="79"/>
  <c r="AA358" i="79"/>
  <c r="Z358" i="79"/>
  <c r="Y358" i="79"/>
  <c r="AB355" i="79"/>
  <c r="AA355" i="79"/>
  <c r="Z355" i="79"/>
  <c r="Y355" i="79"/>
  <c r="AB352" i="79"/>
  <c r="AA352" i="79"/>
  <c r="Z352" i="79"/>
  <c r="Y352" i="79"/>
  <c r="AB349" i="79"/>
  <c r="AA349" i="79"/>
  <c r="Z349" i="79"/>
  <c r="Y349" i="79"/>
  <c r="AB346" i="79"/>
  <c r="AA346" i="79"/>
  <c r="Z346" i="79"/>
  <c r="Y346" i="79"/>
  <c r="AB343" i="79"/>
  <c r="AA343" i="79"/>
  <c r="Z343" i="79"/>
  <c r="Y343" i="79"/>
  <c r="AB340" i="79"/>
  <c r="AA340" i="79"/>
  <c r="Z340" i="79"/>
  <c r="Y340" i="79"/>
  <c r="AB337" i="79"/>
  <c r="AA337" i="79"/>
  <c r="Z337" i="79"/>
  <c r="Y337" i="79"/>
  <c r="AB333" i="79"/>
  <c r="AA333" i="79"/>
  <c r="Z333" i="79"/>
  <c r="Y333" i="79"/>
  <c r="AB330" i="79"/>
  <c r="AA330" i="79"/>
  <c r="Z330" i="79"/>
  <c r="Y330" i="79"/>
  <c r="AB327" i="79"/>
  <c r="AA327" i="79"/>
  <c r="Z327" i="79"/>
  <c r="Y327" i="79"/>
  <c r="AB323" i="79"/>
  <c r="AA323" i="79"/>
  <c r="Z323" i="79"/>
  <c r="Y323" i="79"/>
  <c r="AB320" i="79"/>
  <c r="AA320" i="79"/>
  <c r="Z320" i="79"/>
  <c r="Y320" i="79"/>
  <c r="AB317" i="79"/>
  <c r="AA317" i="79"/>
  <c r="Z317" i="79"/>
  <c r="Y317" i="79"/>
  <c r="AB314" i="79"/>
  <c r="AA314" i="79"/>
  <c r="Z314" i="79"/>
  <c r="Y314" i="79"/>
  <c r="AB311" i="79"/>
  <c r="AA311" i="79"/>
  <c r="Z311" i="79"/>
  <c r="Y311" i="79"/>
  <c r="AB308" i="79"/>
  <c r="AA308" i="79"/>
  <c r="Z308" i="79"/>
  <c r="Y308" i="79"/>
  <c r="AB305" i="79"/>
  <c r="Y305" i="79"/>
  <c r="AB302" i="79"/>
  <c r="AA302" i="79"/>
  <c r="Z302" i="79"/>
  <c r="Y302" i="79"/>
  <c r="AB298" i="79"/>
  <c r="AA298" i="79"/>
  <c r="Z298" i="79"/>
  <c r="Y298" i="79"/>
  <c r="AB295" i="79"/>
  <c r="AA295" i="79"/>
  <c r="Z295" i="79"/>
  <c r="Y295" i="79"/>
  <c r="AB292" i="79"/>
  <c r="AA292" i="79"/>
  <c r="Z292" i="79"/>
  <c r="Y292" i="79"/>
  <c r="AB289" i="79"/>
  <c r="AA289" i="79"/>
  <c r="Z289" i="79"/>
  <c r="Y289" i="79"/>
  <c r="Y268" i="79"/>
  <c r="Z268" i="79"/>
  <c r="AA268" i="79"/>
  <c r="AB268" i="79"/>
  <c r="Y271" i="79"/>
  <c r="Z271" i="79"/>
  <c r="AA271" i="79"/>
  <c r="AB271" i="79"/>
  <c r="Y275" i="79"/>
  <c r="Z275" i="79"/>
  <c r="AA275" i="79"/>
  <c r="AB275" i="79"/>
  <c r="Y278" i="79"/>
  <c r="Z278" i="79"/>
  <c r="AA278" i="79"/>
  <c r="AB278" i="79"/>
  <c r="Y281" i="79"/>
  <c r="Z281" i="79"/>
  <c r="AA281" i="79"/>
  <c r="AB281" i="79"/>
  <c r="Y284" i="79"/>
  <c r="Z284" i="79"/>
  <c r="AA284" i="79"/>
  <c r="AB284" i="79"/>
  <c r="AB193" i="79"/>
  <c r="AA193" i="79"/>
  <c r="Z193" i="79"/>
  <c r="Y193" i="79"/>
  <c r="AB190" i="79"/>
  <c r="AA190" i="79"/>
  <c r="Z190" i="79"/>
  <c r="Y190" i="79"/>
  <c r="AB187" i="79"/>
  <c r="AA187" i="79"/>
  <c r="Z187" i="79"/>
  <c r="Y187" i="79"/>
  <c r="AB184" i="79"/>
  <c r="AA184" i="79"/>
  <c r="Z184" i="79"/>
  <c r="Y184" i="79"/>
  <c r="AB181" i="79"/>
  <c r="AA181" i="79"/>
  <c r="Z181" i="79"/>
  <c r="Y181" i="79"/>
  <c r="AB178" i="79"/>
  <c r="AA178" i="79"/>
  <c r="Z178" i="79"/>
  <c r="Y178" i="79"/>
  <c r="AB175" i="79"/>
  <c r="AA175" i="79"/>
  <c r="Z175" i="79"/>
  <c r="Y175" i="79"/>
  <c r="AB172" i="79"/>
  <c r="AA172" i="79"/>
  <c r="Z172" i="79"/>
  <c r="Y172" i="79"/>
  <c r="AB169" i="79"/>
  <c r="AA169" i="79"/>
  <c r="Z169" i="79"/>
  <c r="Y169" i="79"/>
  <c r="AB166" i="79"/>
  <c r="AA166" i="79"/>
  <c r="Z166" i="79"/>
  <c r="Y166" i="79"/>
  <c r="AB163" i="79"/>
  <c r="AA163" i="79"/>
  <c r="Z163" i="79"/>
  <c r="Y163" i="79"/>
  <c r="AB160" i="79"/>
  <c r="AA160" i="79"/>
  <c r="Z160" i="79"/>
  <c r="Y160" i="79"/>
  <c r="AB157" i="79"/>
  <c r="AA157" i="79"/>
  <c r="Z157" i="79"/>
  <c r="Y157" i="79"/>
  <c r="AB154" i="79"/>
  <c r="AA154" i="79"/>
  <c r="Z154" i="79"/>
  <c r="Y154" i="79"/>
  <c r="AB150" i="79"/>
  <c r="AA150" i="79"/>
  <c r="Z150" i="79"/>
  <c r="Y150" i="79"/>
  <c r="AB147" i="79"/>
  <c r="AA147" i="79"/>
  <c r="Z147" i="79"/>
  <c r="Y147" i="79"/>
  <c r="AB144" i="79"/>
  <c r="AA144" i="79"/>
  <c r="Z144" i="79"/>
  <c r="Y144" i="79"/>
  <c r="AB140" i="79"/>
  <c r="AA140" i="79"/>
  <c r="Z140" i="79"/>
  <c r="Y140" i="79"/>
  <c r="AB137" i="79"/>
  <c r="AA137" i="79"/>
  <c r="Z137" i="79"/>
  <c r="Y137" i="79"/>
  <c r="AB134" i="79"/>
  <c r="AA134" i="79"/>
  <c r="Z134" i="79"/>
  <c r="Y134" i="79"/>
  <c r="AB131" i="79"/>
  <c r="AA131" i="79"/>
  <c r="Z131" i="79"/>
  <c r="Y131" i="79"/>
  <c r="AB128" i="79"/>
  <c r="AA128" i="79"/>
  <c r="Z128" i="79"/>
  <c r="Y128" i="79"/>
  <c r="AB125" i="79"/>
  <c r="AA125" i="79"/>
  <c r="Z125" i="79"/>
  <c r="Y125" i="79"/>
  <c r="AB122" i="79"/>
  <c r="AA122" i="79"/>
  <c r="Z122" i="79"/>
  <c r="Y122" i="79"/>
  <c r="AB119" i="79"/>
  <c r="AA119" i="79"/>
  <c r="Z119" i="79"/>
  <c r="Y119" i="79"/>
  <c r="AB115" i="79"/>
  <c r="AA115" i="79"/>
  <c r="Z115" i="79"/>
  <c r="Y115" i="79"/>
  <c r="AB112" i="79"/>
  <c r="AA112" i="79"/>
  <c r="Z112" i="79"/>
  <c r="Y112" i="79"/>
  <c r="AB109" i="79"/>
  <c r="AA109" i="79"/>
  <c r="Z109" i="79"/>
  <c r="Y109" i="79"/>
  <c r="AB106" i="79"/>
  <c r="AA106" i="79"/>
  <c r="Z106" i="79"/>
  <c r="Y106" i="79"/>
  <c r="AB101" i="79"/>
  <c r="AA101" i="79"/>
  <c r="Z101" i="79"/>
  <c r="Y101" i="79"/>
  <c r="AB98" i="79"/>
  <c r="AA98" i="79"/>
  <c r="Z98" i="79"/>
  <c r="Y98" i="79"/>
  <c r="AB95" i="79"/>
  <c r="AA95" i="79"/>
  <c r="Z95" i="79"/>
  <c r="Y95" i="79"/>
  <c r="AB92" i="79"/>
  <c r="AA92" i="79"/>
  <c r="Z92" i="79"/>
  <c r="Y92" i="79"/>
  <c r="AB88" i="79"/>
  <c r="AA88" i="79"/>
  <c r="Z88" i="79"/>
  <c r="Y88" i="79"/>
  <c r="AB85" i="79"/>
  <c r="AA85" i="79"/>
  <c r="Z85" i="79"/>
  <c r="Y85" i="79"/>
  <c r="AB81" i="79"/>
  <c r="AA81" i="79"/>
  <c r="Z81" i="79"/>
  <c r="Y81" i="79"/>
  <c r="AB77" i="79"/>
  <c r="AA77" i="79"/>
  <c r="Z77" i="79"/>
  <c r="Y77" i="79"/>
  <c r="AB74" i="79"/>
  <c r="AA74" i="79"/>
  <c r="Z74" i="79"/>
  <c r="Y74" i="79"/>
  <c r="AB71" i="79"/>
  <c r="AA71" i="79"/>
  <c r="Z71" i="79"/>
  <c r="Y71" i="79"/>
  <c r="AB67" i="79"/>
  <c r="AA67" i="79"/>
  <c r="Z67" i="79"/>
  <c r="Y67" i="79"/>
  <c r="AB64" i="79"/>
  <c r="AA64" i="79"/>
  <c r="Z64" i="79"/>
  <c r="Y64" i="79"/>
  <c r="AB61" i="79"/>
  <c r="AA61" i="79"/>
  <c r="Z61" i="79"/>
  <c r="Y61" i="79"/>
  <c r="AB58" i="79"/>
  <c r="AA58" i="79"/>
  <c r="Z58" i="79"/>
  <c r="Y58" i="79"/>
  <c r="AB55" i="79"/>
  <c r="AA55" i="79"/>
  <c r="Z55" i="79"/>
  <c r="Y55" i="79"/>
  <c r="AB51" i="79"/>
  <c r="AA51" i="79"/>
  <c r="Z51" i="79"/>
  <c r="Y51" i="79"/>
  <c r="AB48" i="79"/>
  <c r="AA48" i="79"/>
  <c r="Z48" i="79"/>
  <c r="Y48" i="79"/>
  <c r="AB45" i="79"/>
  <c r="AA45" i="79"/>
  <c r="Z45" i="79"/>
  <c r="Y45" i="79"/>
  <c r="AB42" i="79"/>
  <c r="AA42" i="79"/>
  <c r="Z42" i="79"/>
  <c r="Y42" i="79"/>
  <c r="AB39" i="79"/>
  <c r="AA39" i="79"/>
  <c r="Z39" i="79"/>
  <c r="Y39" i="79"/>
  <c r="AB508" i="46"/>
  <c r="AA508" i="46"/>
  <c r="Z508" i="46"/>
  <c r="Y508" i="46"/>
  <c r="AB505" i="46"/>
  <c r="AA505" i="46"/>
  <c r="Z505" i="46"/>
  <c r="Y505" i="46"/>
  <c r="AB501" i="46"/>
  <c r="AA501" i="46"/>
  <c r="Z501" i="46"/>
  <c r="Y501" i="46"/>
  <c r="AB498" i="46"/>
  <c r="AA498" i="46"/>
  <c r="Z498" i="46"/>
  <c r="Y498" i="46"/>
  <c r="AB495" i="46"/>
  <c r="AA495" i="46"/>
  <c r="Z495" i="46"/>
  <c r="Y495" i="46"/>
  <c r="AB492" i="46"/>
  <c r="AA492" i="46"/>
  <c r="Z492" i="46"/>
  <c r="Y492" i="46"/>
  <c r="AB489" i="46"/>
  <c r="AA489" i="46"/>
  <c r="Z489" i="46"/>
  <c r="Y489" i="46"/>
  <c r="AB485" i="46"/>
  <c r="AA485" i="46"/>
  <c r="Z485" i="46"/>
  <c r="Y485" i="46"/>
  <c r="AB482" i="46"/>
  <c r="AA482" i="46"/>
  <c r="Z482" i="46"/>
  <c r="Y482" i="46"/>
  <c r="AB478" i="46"/>
  <c r="AA478" i="46"/>
  <c r="Z478" i="46"/>
  <c r="Y478" i="46"/>
  <c r="AB474" i="46"/>
  <c r="AA474" i="46"/>
  <c r="Z474" i="46"/>
  <c r="Y474" i="46"/>
  <c r="AB471" i="46"/>
  <c r="AA471" i="46"/>
  <c r="Z471" i="46"/>
  <c r="Y471" i="46"/>
  <c r="AB468" i="46"/>
  <c r="AA468" i="46"/>
  <c r="Z468" i="46"/>
  <c r="Y468" i="46"/>
  <c r="AB465" i="46"/>
  <c r="AA465" i="46"/>
  <c r="Z465" i="46"/>
  <c r="Y465" i="46"/>
  <c r="AB462" i="46"/>
  <c r="AA462" i="46"/>
  <c r="Z462" i="46"/>
  <c r="Y462" i="46"/>
  <c r="AB458" i="46"/>
  <c r="AA458" i="46"/>
  <c r="Z458" i="46"/>
  <c r="Y458" i="46"/>
  <c r="AB455" i="46"/>
  <c r="AA455" i="46"/>
  <c r="Z455" i="46"/>
  <c r="Y455" i="46"/>
  <c r="AB452" i="46"/>
  <c r="AA452" i="46"/>
  <c r="Z452" i="46"/>
  <c r="Y452" i="46"/>
  <c r="AB449" i="46"/>
  <c r="AA449" i="46"/>
  <c r="Z449" i="46"/>
  <c r="Y449" i="46"/>
  <c r="AB446" i="46"/>
  <c r="AA446" i="46"/>
  <c r="Z446" i="46"/>
  <c r="Y446" i="46"/>
  <c r="AB443" i="46"/>
  <c r="AA443" i="46"/>
  <c r="Z443" i="46"/>
  <c r="Y443" i="46"/>
  <c r="AB440" i="46"/>
  <c r="AA440" i="46"/>
  <c r="Z440" i="46"/>
  <c r="Y440" i="46"/>
  <c r="AB437" i="46"/>
  <c r="AA437" i="46"/>
  <c r="Z437" i="46"/>
  <c r="Y437" i="46"/>
  <c r="AB433" i="46"/>
  <c r="AA433" i="46"/>
  <c r="Z433" i="46"/>
  <c r="Y433" i="46"/>
  <c r="AB430" i="46"/>
  <c r="AA430" i="46"/>
  <c r="Z430" i="46"/>
  <c r="Y430" i="46"/>
  <c r="AB427" i="46"/>
  <c r="AA427" i="46"/>
  <c r="Z427" i="46"/>
  <c r="Y427" i="46"/>
  <c r="AB424" i="46"/>
  <c r="AA424" i="46"/>
  <c r="Z424" i="46"/>
  <c r="Y424" i="46"/>
  <c r="AB421" i="46"/>
  <c r="AA421" i="46"/>
  <c r="Z421" i="46"/>
  <c r="Y421" i="46"/>
  <c r="AB418" i="46"/>
  <c r="AA418" i="46"/>
  <c r="Z418" i="46"/>
  <c r="Y418" i="46"/>
  <c r="AB415" i="46"/>
  <c r="AA415" i="46"/>
  <c r="Z415" i="46"/>
  <c r="Y415" i="46"/>
  <c r="AB412" i="46"/>
  <c r="AA412" i="46"/>
  <c r="Z412" i="46"/>
  <c r="Y412" i="46"/>
  <c r="AB409" i="46"/>
  <c r="AA409" i="46"/>
  <c r="Z409" i="46"/>
  <c r="Y409" i="46"/>
  <c r="AB379" i="46"/>
  <c r="AA379" i="46"/>
  <c r="Z379" i="46"/>
  <c r="Y379" i="46"/>
  <c r="AB376" i="46"/>
  <c r="AA376" i="46"/>
  <c r="Z376" i="46"/>
  <c r="Y376" i="46"/>
  <c r="AB372" i="46"/>
  <c r="AA372" i="46"/>
  <c r="Z372" i="46"/>
  <c r="Y372" i="46"/>
  <c r="AB369" i="46"/>
  <c r="AA369" i="46"/>
  <c r="Z369" i="46"/>
  <c r="Y369" i="46"/>
  <c r="AB366" i="46"/>
  <c r="AA366" i="46"/>
  <c r="Z366" i="46"/>
  <c r="Y366" i="46"/>
  <c r="AB363" i="46"/>
  <c r="AA363" i="46"/>
  <c r="Z363" i="46"/>
  <c r="Y363" i="46"/>
  <c r="AB360" i="46"/>
  <c r="AA360" i="46"/>
  <c r="Z360" i="46"/>
  <c r="Y360" i="46"/>
  <c r="AB356" i="46"/>
  <c r="AA356" i="46"/>
  <c r="Z356" i="46"/>
  <c r="Y356" i="46"/>
  <c r="AB353" i="46"/>
  <c r="AA353" i="46"/>
  <c r="Z353" i="46"/>
  <c r="Y353" i="46"/>
  <c r="AB349" i="46"/>
  <c r="AA349" i="46"/>
  <c r="Z349" i="46"/>
  <c r="Y349" i="46"/>
  <c r="AB345" i="46"/>
  <c r="AA345" i="46"/>
  <c r="Z345" i="46"/>
  <c r="Y345" i="46"/>
  <c r="AB342" i="46"/>
  <c r="AA342" i="46"/>
  <c r="Z342" i="46"/>
  <c r="Y342" i="46"/>
  <c r="AB339" i="46"/>
  <c r="AA339" i="46"/>
  <c r="Z339" i="46"/>
  <c r="Y339" i="46"/>
  <c r="AB336" i="46"/>
  <c r="AA336" i="46"/>
  <c r="Z336" i="46"/>
  <c r="Y336" i="46"/>
  <c r="AB333" i="46"/>
  <c r="AA333" i="46"/>
  <c r="Z333" i="46"/>
  <c r="Y333" i="46"/>
  <c r="AB329" i="46"/>
  <c r="AA329" i="46"/>
  <c r="Z329" i="46"/>
  <c r="Y329" i="46"/>
  <c r="AB326" i="46"/>
  <c r="AA326" i="46"/>
  <c r="Z326" i="46"/>
  <c r="Y326" i="46"/>
  <c r="AB323" i="46"/>
  <c r="AA323" i="46"/>
  <c r="Z323" i="46"/>
  <c r="Y323" i="46"/>
  <c r="AB320" i="46"/>
  <c r="AA320" i="46"/>
  <c r="Z320" i="46"/>
  <c r="Y320" i="46"/>
  <c r="AB317" i="46"/>
  <c r="AA317" i="46"/>
  <c r="Z317" i="46"/>
  <c r="Y317" i="46"/>
  <c r="AB314" i="46"/>
  <c r="AA314" i="46"/>
  <c r="Z314" i="46"/>
  <c r="Y314" i="46"/>
  <c r="AB311" i="46"/>
  <c r="AA311" i="46"/>
  <c r="Z311" i="46"/>
  <c r="Y311" i="46"/>
  <c r="AB308" i="46"/>
  <c r="AA308" i="46"/>
  <c r="Y308" i="46"/>
  <c r="AB304" i="46"/>
  <c r="AA304" i="46"/>
  <c r="Z304" i="46"/>
  <c r="Y304" i="46"/>
  <c r="AB301" i="46"/>
  <c r="AA301" i="46"/>
  <c r="Z301" i="46"/>
  <c r="Y301" i="46"/>
  <c r="AB298" i="46"/>
  <c r="AA298" i="46"/>
  <c r="Z298" i="46"/>
  <c r="Y298" i="46"/>
  <c r="AB295" i="46"/>
  <c r="AA295" i="46"/>
  <c r="Z295" i="46"/>
  <c r="Y295" i="46"/>
  <c r="AB292" i="46"/>
  <c r="AA292" i="46"/>
  <c r="Z292" i="46"/>
  <c r="Y292" i="46"/>
  <c r="AB289" i="46"/>
  <c r="AA289" i="46"/>
  <c r="Z289" i="46"/>
  <c r="Y289" i="46"/>
  <c r="AB286" i="46"/>
  <c r="AA286" i="46"/>
  <c r="Z286" i="46"/>
  <c r="Y286" i="46"/>
  <c r="AB283" i="46"/>
  <c r="AA283" i="46"/>
  <c r="Z283" i="46"/>
  <c r="Y283" i="46"/>
  <c r="AB280" i="46"/>
  <c r="AA280" i="46"/>
  <c r="Z280" i="46"/>
  <c r="Y280" i="46"/>
  <c r="AA253" i="46"/>
  <c r="Z253" i="46"/>
  <c r="Y253" i="46"/>
  <c r="AA250" i="46"/>
  <c r="Z250" i="46"/>
  <c r="Y250" i="46"/>
  <c r="AA247" i="46"/>
  <c r="Z247" i="46"/>
  <c r="Y247" i="46"/>
  <c r="AA243" i="46"/>
  <c r="Z243" i="46"/>
  <c r="Y243" i="46"/>
  <c r="AA240" i="46"/>
  <c r="Z240" i="46"/>
  <c r="Y240" i="46"/>
  <c r="AA237" i="46"/>
  <c r="Z237" i="46"/>
  <c r="Y237" i="46"/>
  <c r="AA234" i="46"/>
  <c r="Z234" i="46"/>
  <c r="Y234" i="46"/>
  <c r="AA231" i="46"/>
  <c r="Z231" i="46"/>
  <c r="Y231" i="46"/>
  <c r="AA227" i="46"/>
  <c r="Z227" i="46"/>
  <c r="Y227" i="46"/>
  <c r="AA224" i="46"/>
  <c r="Z224" i="46"/>
  <c r="Y224" i="46"/>
  <c r="AA220" i="46"/>
  <c r="Z220" i="46"/>
  <c r="Y220" i="46"/>
  <c r="AA216" i="46"/>
  <c r="Z216" i="46"/>
  <c r="Y216" i="46"/>
  <c r="AA213" i="46"/>
  <c r="Z213" i="46"/>
  <c r="Y213" i="46"/>
  <c r="AA210" i="46"/>
  <c r="Z210" i="46"/>
  <c r="Y210" i="46"/>
  <c r="AA207" i="46"/>
  <c r="Z207" i="46"/>
  <c r="Y207" i="46"/>
  <c r="AA204" i="46"/>
  <c r="Z204" i="46"/>
  <c r="Y204" i="46"/>
  <c r="AA200" i="46"/>
  <c r="Z200" i="46"/>
  <c r="Y200" i="46"/>
  <c r="AA197" i="46"/>
  <c r="Z197" i="46"/>
  <c r="Y197" i="46"/>
  <c r="AA194" i="46"/>
  <c r="Z194" i="46"/>
  <c r="Y194" i="46"/>
  <c r="AA191" i="46"/>
  <c r="Z191" i="46"/>
  <c r="Y191" i="46"/>
  <c r="AA188" i="46"/>
  <c r="Z188" i="46"/>
  <c r="Y188" i="46"/>
  <c r="AA185" i="46"/>
  <c r="Z185" i="46"/>
  <c r="Y185" i="46"/>
  <c r="AA182" i="46"/>
  <c r="Z182" i="46"/>
  <c r="Y182" i="46"/>
  <c r="AA179" i="46"/>
  <c r="Z179" i="46"/>
  <c r="Y179" i="46"/>
  <c r="Y160" i="46"/>
  <c r="Y157" i="46"/>
  <c r="Y154" i="46"/>
  <c r="Y151" i="46"/>
  <c r="Z106" i="46"/>
  <c r="Y106" i="46"/>
  <c r="Z103" i="46"/>
  <c r="Y103" i="46"/>
  <c r="AA51" i="46"/>
  <c r="Z51" i="46"/>
  <c r="Y38" i="46"/>
  <c r="Y35" i="46"/>
  <c r="Y32" i="46"/>
  <c r="Y29" i="46"/>
  <c r="Y26" i="46"/>
  <c r="Y23" i="46"/>
  <c r="F116" i="85" l="1"/>
  <c r="D117" i="85"/>
  <c r="F117" i="85" s="1"/>
  <c r="F88" i="85"/>
  <c r="F87" i="85"/>
  <c r="P48" i="85"/>
  <c r="P70" i="85" s="1"/>
  <c r="C49" i="85" s="1"/>
  <c r="K48" i="85"/>
  <c r="K70" i="85" s="1"/>
  <c r="C48" i="85" s="1"/>
  <c r="D48" i="85" l="1"/>
  <c r="D49" i="85" s="1"/>
  <c r="F89" i="85"/>
  <c r="F118" i="85" l="1"/>
  <c r="F119" i="85" s="1"/>
  <c r="F120" i="85" s="1"/>
  <c r="F121" i="85" s="1"/>
  <c r="F122" i="85" s="1"/>
  <c r="N184" i="79" l="1"/>
  <c r="D22" i="45" l="1"/>
  <c r="O930" i="79" l="1"/>
  <c r="AM139" i="79" l="1"/>
  <c r="O1113" i="79" l="1"/>
  <c r="O747" i="79"/>
  <c r="O378" i="79"/>
  <c r="O195" i="79"/>
  <c r="O513" i="46"/>
  <c r="O127" i="46"/>
  <c r="D195" i="79"/>
  <c r="N623"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1" i="79"/>
  <c r="N1108" i="79"/>
  <c r="N1105" i="79"/>
  <c r="N1102" i="79"/>
  <c r="N1099" i="79"/>
  <c r="N1096" i="79"/>
  <c r="N1093" i="79"/>
  <c r="N1087" i="79"/>
  <c r="N1084" i="79"/>
  <c r="N1081" i="79"/>
  <c r="N1078" i="79"/>
  <c r="N1075" i="79"/>
  <c r="N1072" i="79"/>
  <c r="N1068" i="79"/>
  <c r="N1065" i="79"/>
  <c r="N1062" i="79"/>
  <c r="N1058" i="79"/>
  <c r="N1055" i="79"/>
  <c r="N1052" i="79"/>
  <c r="N1049" i="79"/>
  <c r="N1046" i="79"/>
  <c r="N1043" i="79"/>
  <c r="N1040" i="79"/>
  <c r="N1037" i="79"/>
  <c r="N1019" i="79"/>
  <c r="N1016" i="79"/>
  <c r="N1013" i="79"/>
  <c r="N1010" i="79"/>
  <c r="N1006" i="79"/>
  <c r="N1003" i="79"/>
  <c r="N999" i="79"/>
  <c r="N995" i="79"/>
  <c r="N992" i="79"/>
  <c r="N989" i="79"/>
  <c r="N985" i="79"/>
  <c r="N982" i="79"/>
  <c r="N979" i="79"/>
  <c r="N976" i="79"/>
  <c r="N973" i="79"/>
  <c r="N928" i="79"/>
  <c r="N925" i="79"/>
  <c r="N922" i="79"/>
  <c r="N919" i="79"/>
  <c r="N916" i="79"/>
  <c r="N913" i="79"/>
  <c r="N910" i="79"/>
  <c r="N904" i="79"/>
  <c r="N901" i="79"/>
  <c r="N898" i="79"/>
  <c r="N895" i="79"/>
  <c r="N892" i="79"/>
  <c r="N889" i="79"/>
  <c r="N885" i="79"/>
  <c r="N882" i="79"/>
  <c r="N879" i="79"/>
  <c r="N875" i="79"/>
  <c r="N872" i="79"/>
  <c r="N869" i="79"/>
  <c r="N866" i="79"/>
  <c r="N863" i="79"/>
  <c r="N860" i="79"/>
  <c r="N857" i="79"/>
  <c r="N854" i="79"/>
  <c r="N836" i="79"/>
  <c r="N833" i="79"/>
  <c r="N830" i="79"/>
  <c r="N827" i="79"/>
  <c r="N823" i="79"/>
  <c r="N820" i="79"/>
  <c r="N816" i="79"/>
  <c r="N812" i="79"/>
  <c r="N809" i="79"/>
  <c r="N806" i="79"/>
  <c r="N802" i="79"/>
  <c r="N799" i="79"/>
  <c r="N796" i="79"/>
  <c r="N793" i="79"/>
  <c r="N790" i="79"/>
  <c r="N745" i="79"/>
  <c r="N742" i="79"/>
  <c r="N739" i="79"/>
  <c r="N736" i="79"/>
  <c r="N733" i="79"/>
  <c r="N730" i="79"/>
  <c r="N727" i="79"/>
  <c r="N721" i="79"/>
  <c r="N718" i="79"/>
  <c r="N715" i="79"/>
  <c r="N712" i="79"/>
  <c r="N709" i="79"/>
  <c r="N706" i="79"/>
  <c r="N702" i="79"/>
  <c r="N699" i="79"/>
  <c r="N696" i="79"/>
  <c r="N692" i="79"/>
  <c r="N689" i="79"/>
  <c r="N686" i="79"/>
  <c r="N683" i="79"/>
  <c r="N680" i="79"/>
  <c r="N677" i="79"/>
  <c r="N674" i="79"/>
  <c r="N671" i="79"/>
  <c r="N653" i="79"/>
  <c r="N650" i="79"/>
  <c r="N647" i="79"/>
  <c r="N644" i="79"/>
  <c r="N640" i="79"/>
  <c r="N637" i="79"/>
  <c r="N633" i="79"/>
  <c r="N629" i="79"/>
  <c r="N626" i="79"/>
  <c r="N619" i="79"/>
  <c r="N616" i="79"/>
  <c r="N613" i="79"/>
  <c r="N610" i="79"/>
  <c r="N607" i="79"/>
  <c r="N562" i="79"/>
  <c r="N559" i="79"/>
  <c r="N556" i="79"/>
  <c r="N553" i="79"/>
  <c r="N550" i="79"/>
  <c r="N547" i="79"/>
  <c r="N544" i="79"/>
  <c r="N538" i="79"/>
  <c r="N535" i="79"/>
  <c r="N532" i="79"/>
  <c r="N529" i="79"/>
  <c r="N526" i="79"/>
  <c r="N523" i="79"/>
  <c r="N519" i="79"/>
  <c r="N516" i="79"/>
  <c r="N513" i="79"/>
  <c r="N509" i="79"/>
  <c r="N506" i="79"/>
  <c r="N503" i="79"/>
  <c r="N500" i="79"/>
  <c r="N497"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7" i="79" l="1"/>
  <c r="AM1110" i="79"/>
  <c r="AE1046" i="79"/>
  <c r="Z1046" i="79"/>
  <c r="Y1033" i="79"/>
  <c r="Y1030" i="79"/>
  <c r="AD1003" i="79"/>
  <c r="Z1003" i="79"/>
  <c r="Y1003" i="79"/>
  <c r="AM1009" i="79"/>
  <c r="Y1010" i="79"/>
  <c r="AL1006" i="79"/>
  <c r="AM1005"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C1003" i="79"/>
  <c r="AB1003" i="79"/>
  <c r="AA1003" i="79"/>
  <c r="AM1002" i="79"/>
  <c r="Y999" i="79"/>
  <c r="Y992" i="79"/>
  <c r="Y989" i="79"/>
  <c r="Y985" i="79"/>
  <c r="Y976" i="79"/>
  <c r="Y973" i="79"/>
  <c r="Y969" i="79"/>
  <c r="Y879" i="79"/>
  <c r="AL875" i="79"/>
  <c r="Y854" i="79"/>
  <c r="Y836" i="79"/>
  <c r="Y823" i="79"/>
  <c r="AL823" i="79"/>
  <c r="AK823" i="79"/>
  <c r="AJ823" i="79"/>
  <c r="AI823" i="79"/>
  <c r="AH823" i="79"/>
  <c r="AG823" i="79"/>
  <c r="AF823" i="79"/>
  <c r="AE823" i="79"/>
  <c r="AD823" i="79"/>
  <c r="AC823" i="79"/>
  <c r="AB823" i="79"/>
  <c r="AA823" i="79"/>
  <c r="Z823" i="79"/>
  <c r="AM822" i="79"/>
  <c r="AL820" i="79"/>
  <c r="AK820" i="79"/>
  <c r="AJ820" i="79"/>
  <c r="AI820" i="79"/>
  <c r="AH820" i="79"/>
  <c r="AG820" i="79"/>
  <c r="AF820" i="79"/>
  <c r="AE820" i="79"/>
  <c r="AD820" i="79"/>
  <c r="AC820" i="79"/>
  <c r="AB820" i="79"/>
  <c r="AA820" i="79"/>
  <c r="Z820" i="79"/>
  <c r="Y820" i="79"/>
  <c r="AM819" i="79"/>
  <c r="Y816" i="79"/>
  <c r="Y702" i="79"/>
  <c r="Y696" i="79"/>
  <c r="Y680" i="79"/>
  <c r="AM663" i="79"/>
  <c r="AM660" i="79"/>
  <c r="AM657" i="79"/>
  <c r="Y653" i="79"/>
  <c r="Y650" i="79"/>
  <c r="Y640" i="79"/>
  <c r="Y637" i="79"/>
  <c r="Y633" i="79"/>
  <c r="AL640" i="79"/>
  <c r="AK640" i="79"/>
  <c r="AJ640" i="79"/>
  <c r="AI640" i="79"/>
  <c r="AH640" i="79"/>
  <c r="AG640" i="79"/>
  <c r="AF640" i="79"/>
  <c r="AE640" i="79"/>
  <c r="AD640" i="79"/>
  <c r="AC640" i="79"/>
  <c r="AB640" i="79"/>
  <c r="AA640" i="79"/>
  <c r="Z640" i="79"/>
  <c r="AM639" i="79"/>
  <c r="AL637" i="79"/>
  <c r="AK637" i="79"/>
  <c r="AJ637" i="79"/>
  <c r="AI637" i="79"/>
  <c r="AH637" i="79"/>
  <c r="AG637" i="79"/>
  <c r="AF637" i="79"/>
  <c r="AE637" i="79"/>
  <c r="AD637" i="79"/>
  <c r="AC637" i="79"/>
  <c r="AB637" i="79"/>
  <c r="AA637" i="79"/>
  <c r="Z637" i="79"/>
  <c r="AM636" i="79"/>
  <c r="Y619" i="79"/>
  <c r="Y610" i="79"/>
  <c r="AM522" i="79"/>
  <c r="AM518" i="79"/>
  <c r="Y523"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6" i="79"/>
  <c r="AL271" i="79"/>
  <c r="AK271" i="79"/>
  <c r="AJ271" i="79"/>
  <c r="AI271" i="79"/>
  <c r="AH271" i="79"/>
  <c r="AG271" i="79"/>
  <c r="AF271" i="79"/>
  <c r="AE271" i="79"/>
  <c r="AD271" i="79"/>
  <c r="AC271" i="79"/>
  <c r="AM270" i="79"/>
  <c r="AL268" i="79"/>
  <c r="AK268" i="79"/>
  <c r="AJ268" i="79"/>
  <c r="AI268" i="79"/>
  <c r="AH268" i="79"/>
  <c r="AG268" i="79"/>
  <c r="AF268" i="79"/>
  <c r="AE268" i="79"/>
  <c r="AD268" i="79"/>
  <c r="AC268" i="79"/>
  <c r="AM267" i="79"/>
  <c r="Y264" i="79"/>
  <c r="Y234" i="79"/>
  <c r="Y225" i="79"/>
  <c r="Y222" i="79"/>
  <c r="AM87" i="79"/>
  <c r="AL88" i="79"/>
  <c r="AK88" i="79"/>
  <c r="AJ88" i="79"/>
  <c r="AI88" i="79"/>
  <c r="AH88" i="79"/>
  <c r="AG88" i="79"/>
  <c r="AF88" i="79"/>
  <c r="AE88" i="79"/>
  <c r="AD88" i="79"/>
  <c r="AC88" i="79"/>
  <c r="AM80" i="79"/>
  <c r="AL85" i="79"/>
  <c r="AK85" i="79"/>
  <c r="AJ85" i="79"/>
  <c r="AI85" i="79"/>
  <c r="AH85" i="79"/>
  <c r="AG85" i="79"/>
  <c r="AF85" i="79"/>
  <c r="AE85" i="79"/>
  <c r="AD85" i="79"/>
  <c r="AC85" i="79"/>
  <c r="AM84" i="79"/>
  <c r="AD81" i="79"/>
  <c r="AM1101" i="79"/>
  <c r="AM1104" i="79"/>
  <c r="AM1098" i="79"/>
  <c r="AM1095" i="79"/>
  <c r="AM1092" i="79"/>
  <c r="AM1089" i="79"/>
  <c r="AM1086" i="79"/>
  <c r="AM1083" i="79"/>
  <c r="AM1080" i="79"/>
  <c r="AM1077" i="79"/>
  <c r="AM1074" i="79"/>
  <c r="AM1071" i="79"/>
  <c r="AM1067" i="79"/>
  <c r="AM1064" i="79"/>
  <c r="AM1061" i="79"/>
  <c r="AM1057" i="79"/>
  <c r="AM1054" i="79"/>
  <c r="AM1051" i="79"/>
  <c r="AM1048" i="79"/>
  <c r="AM1045" i="79"/>
  <c r="AM1042" i="79"/>
  <c r="AM1039" i="79"/>
  <c r="AM1036" i="79"/>
  <c r="AM1032" i="79"/>
  <c r="AM1029" i="79"/>
  <c r="AM1026" i="79"/>
  <c r="AM1023" i="79"/>
  <c r="AM1018" i="79"/>
  <c r="AM1015" i="79"/>
  <c r="AM1012" i="79"/>
  <c r="AM998" i="79"/>
  <c r="AM994" i="79"/>
  <c r="AM991" i="79"/>
  <c r="AM988" i="79"/>
  <c r="AM984" i="79"/>
  <c r="AM981" i="79"/>
  <c r="AM978" i="79"/>
  <c r="AM975" i="79"/>
  <c r="AM972" i="79"/>
  <c r="AM968" i="79"/>
  <c r="AM965" i="79"/>
  <c r="AM962" i="79"/>
  <c r="AM959" i="79"/>
  <c r="AM956" i="79"/>
  <c r="AM927" i="79"/>
  <c r="AM924" i="79"/>
  <c r="AM921" i="79"/>
  <c r="AM918" i="79"/>
  <c r="AM915" i="79"/>
  <c r="AM912" i="79"/>
  <c r="AM909" i="79"/>
  <c r="AM906" i="79"/>
  <c r="AM903" i="79"/>
  <c r="AM900" i="79"/>
  <c r="AM897" i="79"/>
  <c r="AM894" i="79"/>
  <c r="AM891" i="79"/>
  <c r="AM888" i="79"/>
  <c r="AM884" i="79"/>
  <c r="AM881" i="79"/>
  <c r="AM878" i="79"/>
  <c r="AM874" i="79"/>
  <c r="AM871" i="79"/>
  <c r="AM868" i="79"/>
  <c r="AM865" i="79"/>
  <c r="AM862" i="79"/>
  <c r="AM859" i="79"/>
  <c r="AM856" i="79"/>
  <c r="AM853" i="79"/>
  <c r="AM849" i="79"/>
  <c r="AM846" i="79"/>
  <c r="AM843" i="79"/>
  <c r="AM840" i="79"/>
  <c r="AM835" i="79"/>
  <c r="AM832" i="79"/>
  <c r="AM829" i="79"/>
  <c r="AM826" i="79"/>
  <c r="AM815" i="79"/>
  <c r="AM811" i="79"/>
  <c r="AM808" i="79"/>
  <c r="AM805" i="79"/>
  <c r="AM801" i="79"/>
  <c r="AM798" i="79"/>
  <c r="AM795" i="79"/>
  <c r="AM792" i="79"/>
  <c r="AM789" i="79"/>
  <c r="AM785" i="79"/>
  <c r="AM782" i="79"/>
  <c r="AM779" i="79"/>
  <c r="AM776" i="79"/>
  <c r="AM773" i="79"/>
  <c r="AM744" i="79"/>
  <c r="AM741" i="79"/>
  <c r="AM738" i="79"/>
  <c r="AM735" i="79"/>
  <c r="AM732" i="79"/>
  <c r="AM729" i="79"/>
  <c r="AM726" i="79"/>
  <c r="AM723" i="79"/>
  <c r="AM720" i="79"/>
  <c r="AM717" i="79"/>
  <c r="AM714" i="79"/>
  <c r="AM711" i="79"/>
  <c r="AM708" i="79"/>
  <c r="AM705" i="79"/>
  <c r="AM701" i="79"/>
  <c r="AM698" i="79"/>
  <c r="AM695" i="79"/>
  <c r="AM691" i="79"/>
  <c r="AM688" i="79"/>
  <c r="AM685" i="79"/>
  <c r="AM682" i="79"/>
  <c r="AM679" i="79"/>
  <c r="AM676" i="79"/>
  <c r="AM673" i="79"/>
  <c r="AM670" i="79"/>
  <c r="AM666" i="79"/>
  <c r="AM652" i="79"/>
  <c r="AM649" i="79"/>
  <c r="AM646" i="79"/>
  <c r="AM643" i="79"/>
  <c r="AM632" i="79"/>
  <c r="AM628" i="79"/>
  <c r="AM625" i="79"/>
  <c r="AM622" i="79"/>
  <c r="AM618" i="79"/>
  <c r="AM615" i="79"/>
  <c r="AM612" i="79"/>
  <c r="AM609" i="79"/>
  <c r="AM606" i="79"/>
  <c r="AM602" i="79"/>
  <c r="AM599" i="79"/>
  <c r="AM596" i="79"/>
  <c r="AM593" i="79"/>
  <c r="AM590" i="79"/>
  <c r="AM561" i="79"/>
  <c r="AM558" i="79"/>
  <c r="AM555" i="79"/>
  <c r="AM552" i="79"/>
  <c r="AM549" i="79"/>
  <c r="AM546" i="79"/>
  <c r="AM543" i="79"/>
  <c r="AM540" i="79"/>
  <c r="AM537" i="79"/>
  <c r="AM534" i="79"/>
  <c r="AM531" i="79"/>
  <c r="AM528" i="79"/>
  <c r="AM525" i="79"/>
  <c r="AM515" i="79"/>
  <c r="AM512" i="79"/>
  <c r="AM508" i="79"/>
  <c r="AM505" i="79"/>
  <c r="AM502" i="79"/>
  <c r="AM499" i="79"/>
  <c r="AM496" i="79"/>
  <c r="AM493" i="79"/>
  <c r="AM490" i="79"/>
  <c r="AM487" i="79"/>
  <c r="AM483" i="79"/>
  <c r="AM480" i="79"/>
  <c r="AM477"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L836" i="79"/>
  <c r="AK836" i="79"/>
  <c r="AJ836" i="79"/>
  <c r="AI836" i="79"/>
  <c r="AH836" i="79"/>
  <c r="AG836" i="79"/>
  <c r="AF836" i="79"/>
  <c r="AE836" i="79"/>
  <c r="AD836" i="79"/>
  <c r="AC836" i="79"/>
  <c r="AB836" i="79"/>
  <c r="AA836" i="79"/>
  <c r="Z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N109" i="46" l="1"/>
  <c r="N103" i="46"/>
  <c r="N99" i="46"/>
  <c r="N82" i="46"/>
  <c r="N79" i="46"/>
  <c r="N76" i="46"/>
  <c r="N85"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Y647" i="79"/>
  <c r="AL644" i="79"/>
  <c r="AK644" i="79"/>
  <c r="AJ644" i="79"/>
  <c r="AI644" i="79"/>
  <c r="AH644" i="79"/>
  <c r="AG644" i="79"/>
  <c r="AF644" i="79"/>
  <c r="AE644" i="79"/>
  <c r="AD644" i="79"/>
  <c r="AC644" i="79"/>
  <c r="AB644" i="79"/>
  <c r="AA644" i="79"/>
  <c r="Z644" i="79"/>
  <c r="Y644"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L281" i="79"/>
  <c r="AK281" i="79"/>
  <c r="AJ281" i="79"/>
  <c r="AI281" i="79"/>
  <c r="AH281" i="79"/>
  <c r="AG281" i="79"/>
  <c r="AF281" i="79"/>
  <c r="AE281" i="79"/>
  <c r="AD281" i="79"/>
  <c r="AC281" i="79"/>
  <c r="AL278" i="79"/>
  <c r="AK278" i="79"/>
  <c r="AJ278" i="79"/>
  <c r="AI278" i="79"/>
  <c r="AH278" i="79"/>
  <c r="AG278" i="79"/>
  <c r="AF278" i="79"/>
  <c r="AE278" i="79"/>
  <c r="AD278" i="79"/>
  <c r="AC278" i="79"/>
  <c r="AL275" i="79"/>
  <c r="AK275" i="79"/>
  <c r="AJ275" i="79"/>
  <c r="AI275" i="79"/>
  <c r="AH275" i="79"/>
  <c r="AG275" i="79"/>
  <c r="AF275" i="79"/>
  <c r="AE275" i="79"/>
  <c r="AD275" i="79"/>
  <c r="AC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C498" i="46"/>
  <c r="AD498" i="46"/>
  <c r="AE498" i="46"/>
  <c r="AF498" i="46"/>
  <c r="AG498" i="46"/>
  <c r="AH498" i="46"/>
  <c r="AI498" i="46"/>
  <c r="AJ498" i="46"/>
  <c r="AK498" i="46"/>
  <c r="AL498" i="46"/>
  <c r="AC501" i="46"/>
  <c r="AD501" i="46"/>
  <c r="AE501" i="46"/>
  <c r="AF501" i="46"/>
  <c r="AG501" i="46"/>
  <c r="AH501" i="46"/>
  <c r="AI501" i="46"/>
  <c r="AJ501" i="46"/>
  <c r="AK501" i="46"/>
  <c r="AL501" i="46"/>
  <c r="AC505" i="46"/>
  <c r="AD505" i="46"/>
  <c r="AE505" i="46"/>
  <c r="AF505" i="46"/>
  <c r="AG505" i="46"/>
  <c r="AH505" i="46"/>
  <c r="AI505" i="46"/>
  <c r="AJ505" i="46"/>
  <c r="AK505" i="46"/>
  <c r="AL505"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C369" i="46"/>
  <c r="AD369" i="46"/>
  <c r="AE369" i="46"/>
  <c r="AF369" i="46"/>
  <c r="AG369" i="46"/>
  <c r="AH369" i="46"/>
  <c r="AI369" i="46"/>
  <c r="AJ369" i="46"/>
  <c r="AK369" i="46"/>
  <c r="AL369" i="46"/>
  <c r="AC372" i="46"/>
  <c r="AD372" i="46"/>
  <c r="AE372" i="46"/>
  <c r="AF372" i="46"/>
  <c r="AG372" i="46"/>
  <c r="AH372" i="46"/>
  <c r="AI372" i="46"/>
  <c r="AJ372" i="46"/>
  <c r="AK372" i="46"/>
  <c r="AL372" i="46"/>
  <c r="AC376" i="46"/>
  <c r="AD376" i="46"/>
  <c r="AE376" i="46"/>
  <c r="AF376" i="46"/>
  <c r="AG376" i="46"/>
  <c r="AH376" i="46"/>
  <c r="AI376" i="46"/>
  <c r="AJ376" i="46"/>
  <c r="AK376" i="46"/>
  <c r="AL376"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AL77" i="79" l="1"/>
  <c r="AK77" i="79"/>
  <c r="AJ77" i="79"/>
  <c r="AI77" i="79"/>
  <c r="AH77" i="79"/>
  <c r="AG77" i="79"/>
  <c r="AF77" i="79"/>
  <c r="AE77" i="79"/>
  <c r="AD77" i="79"/>
  <c r="AC77" i="79"/>
  <c r="N77" i="79"/>
  <c r="AL98" i="79"/>
  <c r="AK98" i="79"/>
  <c r="AJ98" i="79"/>
  <c r="AI98" i="79"/>
  <c r="AH98" i="79"/>
  <c r="AG98" i="79"/>
  <c r="AF98" i="79"/>
  <c r="AE98" i="79"/>
  <c r="AD98" i="79"/>
  <c r="AC98" i="79"/>
  <c r="AL92" i="79"/>
  <c r="AK92" i="79"/>
  <c r="AJ92" i="79"/>
  <c r="AI92" i="79"/>
  <c r="AH92" i="79"/>
  <c r="AG92" i="79"/>
  <c r="AF92" i="79"/>
  <c r="AE92" i="79"/>
  <c r="AD92" i="79"/>
  <c r="AC92" i="79"/>
  <c r="AL485" i="46"/>
  <c r="AK485" i="46"/>
  <c r="AJ485" i="46"/>
  <c r="AI485" i="46"/>
  <c r="AH485" i="46"/>
  <c r="AG485" i="46"/>
  <c r="AF485" i="46"/>
  <c r="AE485" i="46"/>
  <c r="AD485" i="46"/>
  <c r="AC485" i="46"/>
  <c r="AL482" i="46"/>
  <c r="AK482" i="46"/>
  <c r="AJ482" i="46"/>
  <c r="AI482" i="46"/>
  <c r="AH482" i="46"/>
  <c r="AG482" i="46"/>
  <c r="AF482" i="46"/>
  <c r="AE482" i="46"/>
  <c r="AD482" i="46"/>
  <c r="AC482" i="46"/>
  <c r="AL455" i="46"/>
  <c r="AK455" i="46"/>
  <c r="AJ455" i="46"/>
  <c r="AI455" i="46"/>
  <c r="AH455" i="46"/>
  <c r="AG455" i="46"/>
  <c r="AF455" i="46"/>
  <c r="AE455" i="46"/>
  <c r="AD455" i="46"/>
  <c r="AC455" i="46"/>
  <c r="AL452" i="46"/>
  <c r="AK452" i="46"/>
  <c r="AJ452" i="46"/>
  <c r="AI452" i="46"/>
  <c r="AH452" i="46"/>
  <c r="AG452" i="46"/>
  <c r="AF452" i="46"/>
  <c r="AE452" i="46"/>
  <c r="AD452" i="46"/>
  <c r="AC452" i="46"/>
  <c r="AL430" i="46"/>
  <c r="AK430" i="46"/>
  <c r="AJ430" i="46"/>
  <c r="AI430" i="46"/>
  <c r="AH430" i="46"/>
  <c r="AG430" i="46"/>
  <c r="AF430" i="46"/>
  <c r="AE430" i="46"/>
  <c r="AD430" i="46"/>
  <c r="AC430" i="46"/>
  <c r="AL356" i="46"/>
  <c r="AK356" i="46"/>
  <c r="AJ356" i="46"/>
  <c r="AI356" i="46"/>
  <c r="AH356" i="46"/>
  <c r="AG356" i="46"/>
  <c r="AF356" i="46"/>
  <c r="AE356" i="46"/>
  <c r="AD356" i="46"/>
  <c r="AC356" i="46"/>
  <c r="AL353" i="46"/>
  <c r="AK353" i="46"/>
  <c r="AJ353" i="46"/>
  <c r="AI353" i="46"/>
  <c r="AH353" i="46"/>
  <c r="AG353" i="46"/>
  <c r="AF353" i="46"/>
  <c r="AE353" i="46"/>
  <c r="AD353" i="46"/>
  <c r="AC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L194" i="46"/>
  <c r="AK194" i="46"/>
  <c r="AJ194" i="46"/>
  <c r="AI194" i="46"/>
  <c r="AH194" i="46"/>
  <c r="AG194" i="46"/>
  <c r="AF194" i="46"/>
  <c r="AE194" i="46"/>
  <c r="AD194" i="46"/>
  <c r="AC194" i="46"/>
  <c r="AB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1" i="79" l="1"/>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D1046" i="79"/>
  <c r="AC1046" i="79"/>
  <c r="AB1046" i="79"/>
  <c r="AA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D1024" i="79"/>
  <c r="AC1024" i="79"/>
  <c r="AB1024" i="79"/>
  <c r="AA1024" i="79"/>
  <c r="Z1024" i="79"/>
  <c r="Y1024" i="79"/>
  <c r="AL999" i="79"/>
  <c r="AK999" i="79"/>
  <c r="AJ999" i="79"/>
  <c r="AI999" i="79"/>
  <c r="AH999" i="79"/>
  <c r="AG999" i="79"/>
  <c r="AF999" i="79"/>
  <c r="AE999" i="79"/>
  <c r="AD999" i="79"/>
  <c r="AC999" i="79"/>
  <c r="AB999" i="79"/>
  <c r="AA999" i="79"/>
  <c r="Z999"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AL973" i="79"/>
  <c r="AK973" i="79"/>
  <c r="AJ973" i="79"/>
  <c r="AI973" i="79"/>
  <c r="AH973" i="79"/>
  <c r="AG973" i="79"/>
  <c r="AF973" i="79"/>
  <c r="AE973" i="79"/>
  <c r="AD973" i="79"/>
  <c r="AC973" i="79"/>
  <c r="AB973" i="79"/>
  <c r="AA973" i="79"/>
  <c r="Z973" i="79"/>
  <c r="AL969" i="79"/>
  <c r="AK969" i="79"/>
  <c r="AJ969" i="79"/>
  <c r="AI969" i="79"/>
  <c r="AH969" i="79"/>
  <c r="AG969" i="79"/>
  <c r="AF969" i="79"/>
  <c r="AE969" i="79"/>
  <c r="AD969" i="79"/>
  <c r="AC969" i="79"/>
  <c r="AB969" i="79"/>
  <c r="AA969" i="79"/>
  <c r="Z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16" i="79"/>
  <c r="AK816" i="79"/>
  <c r="AJ816" i="79"/>
  <c r="AI816" i="79"/>
  <c r="AH816" i="79"/>
  <c r="AG816" i="79"/>
  <c r="AF816" i="79"/>
  <c r="AE816" i="79"/>
  <c r="AD816" i="79"/>
  <c r="AC816" i="79"/>
  <c r="AB816" i="79"/>
  <c r="AA816" i="79"/>
  <c r="Z816"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2" i="79"/>
  <c r="AK702" i="79"/>
  <c r="AJ702" i="79"/>
  <c r="AI702" i="79"/>
  <c r="AH702" i="79"/>
  <c r="AG702" i="79"/>
  <c r="AF702" i="79"/>
  <c r="AE702" i="79"/>
  <c r="AD702" i="79"/>
  <c r="AC702" i="79"/>
  <c r="AB702" i="79"/>
  <c r="AA702" i="79"/>
  <c r="Z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33" i="79"/>
  <c r="AK633" i="79"/>
  <c r="AJ633" i="79"/>
  <c r="AI633" i="79"/>
  <c r="AH633" i="79"/>
  <c r="AG633" i="79"/>
  <c r="AF633" i="79"/>
  <c r="AE633" i="79"/>
  <c r="AD633" i="79"/>
  <c r="AC633" i="79"/>
  <c r="AB633" i="79"/>
  <c r="AA633" i="79"/>
  <c r="Z633"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19" i="79"/>
  <c r="AK619" i="79"/>
  <c r="AJ619" i="79"/>
  <c r="AI619" i="79"/>
  <c r="AH619" i="79"/>
  <c r="AG619" i="79"/>
  <c r="AF619" i="79"/>
  <c r="AE619" i="79"/>
  <c r="AD619" i="79"/>
  <c r="AC619" i="79"/>
  <c r="AB619" i="79"/>
  <c r="AA619" i="79"/>
  <c r="Z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AL607" i="79"/>
  <c r="AK607" i="79"/>
  <c r="AJ607" i="79"/>
  <c r="AI607" i="79"/>
  <c r="AH607" i="79"/>
  <c r="AG607" i="79"/>
  <c r="AF607" i="79"/>
  <c r="AE607" i="79"/>
  <c r="AD607" i="79"/>
  <c r="AC607" i="79"/>
  <c r="AB607" i="79"/>
  <c r="AA607" i="79"/>
  <c r="Z607" i="79"/>
  <c r="Y607"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L491" i="79"/>
  <c r="AK491" i="79"/>
  <c r="AJ491" i="79"/>
  <c r="AI491" i="79"/>
  <c r="AH491" i="79"/>
  <c r="AG491" i="79"/>
  <c r="AF491" i="79"/>
  <c r="AE491" i="79"/>
  <c r="AD491" i="79"/>
  <c r="AC491" i="79"/>
  <c r="AB491" i="79"/>
  <c r="AL488" i="79"/>
  <c r="AK488" i="79"/>
  <c r="AJ488" i="79"/>
  <c r="AI488" i="79"/>
  <c r="AH488" i="79"/>
  <c r="AG488" i="79"/>
  <c r="AF488" i="79"/>
  <c r="AE488" i="79"/>
  <c r="AD488" i="79"/>
  <c r="AC488" i="79"/>
  <c r="AB488" i="79"/>
  <c r="AL484" i="79"/>
  <c r="AK484" i="79"/>
  <c r="AJ484" i="79"/>
  <c r="AI484" i="79"/>
  <c r="AH484" i="79"/>
  <c r="AG484" i="79"/>
  <c r="AF484" i="79"/>
  <c r="AE484" i="79"/>
  <c r="AD484" i="79"/>
  <c r="AC484" i="79"/>
  <c r="AB484" i="79"/>
  <c r="AL481" i="79"/>
  <c r="AK481" i="79"/>
  <c r="AJ481" i="79"/>
  <c r="AI481" i="79"/>
  <c r="AH481" i="79"/>
  <c r="AG481" i="79"/>
  <c r="AF481" i="79"/>
  <c r="AE481" i="79"/>
  <c r="AD481" i="79"/>
  <c r="AC481" i="79"/>
  <c r="AB481" i="79"/>
  <c r="AL478" i="79"/>
  <c r="AK478" i="79"/>
  <c r="AJ478" i="79"/>
  <c r="AI478" i="79"/>
  <c r="AH478" i="79"/>
  <c r="AG478" i="79"/>
  <c r="AF478" i="79"/>
  <c r="AE478" i="79"/>
  <c r="AD478" i="79"/>
  <c r="AC478" i="79"/>
  <c r="AB478" i="79"/>
  <c r="AL472" i="79"/>
  <c r="AK472" i="79"/>
  <c r="AJ472" i="79"/>
  <c r="AI472" i="79"/>
  <c r="AH472" i="79"/>
  <c r="AG472" i="79"/>
  <c r="AF472" i="79"/>
  <c r="AE472" i="79"/>
  <c r="AD472" i="79"/>
  <c r="AC472" i="79"/>
  <c r="AB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L370" i="79"/>
  <c r="AK370" i="79"/>
  <c r="AJ370" i="79"/>
  <c r="AI370" i="79"/>
  <c r="AH370" i="79"/>
  <c r="AG370" i="79"/>
  <c r="AF370" i="79"/>
  <c r="AE370" i="79"/>
  <c r="AD370" i="79"/>
  <c r="AC370" i="79"/>
  <c r="AL367" i="79"/>
  <c r="AK367" i="79"/>
  <c r="AJ367" i="79"/>
  <c r="AI367" i="79"/>
  <c r="AH367" i="79"/>
  <c r="AG367" i="79"/>
  <c r="AF367" i="79"/>
  <c r="AE367" i="79"/>
  <c r="AD367" i="79"/>
  <c r="AC367" i="79"/>
  <c r="AL364" i="79"/>
  <c r="AK364" i="79"/>
  <c r="AJ364" i="79"/>
  <c r="AI364" i="79"/>
  <c r="AH364" i="79"/>
  <c r="AG364" i="79"/>
  <c r="AF364" i="79"/>
  <c r="AE364" i="79"/>
  <c r="AD364" i="79"/>
  <c r="AC364" i="79"/>
  <c r="AL361" i="79"/>
  <c r="AK361" i="79"/>
  <c r="AJ361" i="79"/>
  <c r="AI361" i="79"/>
  <c r="AH361" i="79"/>
  <c r="AG361" i="79"/>
  <c r="AF361" i="79"/>
  <c r="AE361" i="79"/>
  <c r="AD361" i="79"/>
  <c r="AC361" i="79"/>
  <c r="AL358" i="79"/>
  <c r="AK358" i="79"/>
  <c r="AJ358" i="79"/>
  <c r="AI358" i="79"/>
  <c r="AH358" i="79"/>
  <c r="AG358" i="79"/>
  <c r="AF358" i="79"/>
  <c r="AE358" i="79"/>
  <c r="AD358" i="79"/>
  <c r="AC358" i="79"/>
  <c r="AL355" i="79"/>
  <c r="AK355" i="79"/>
  <c r="AJ355" i="79"/>
  <c r="AI355" i="79"/>
  <c r="AH355" i="79"/>
  <c r="AG355" i="79"/>
  <c r="AF355" i="79"/>
  <c r="AE355" i="79"/>
  <c r="AD355" i="79"/>
  <c r="AC355" i="79"/>
  <c r="AL352" i="79"/>
  <c r="AK352" i="79"/>
  <c r="AJ352" i="79"/>
  <c r="AI352" i="79"/>
  <c r="AH352" i="79"/>
  <c r="AG352" i="79"/>
  <c r="AF352" i="79"/>
  <c r="AE352" i="79"/>
  <c r="AD352" i="79"/>
  <c r="AC352" i="79"/>
  <c r="AL349" i="79"/>
  <c r="AK349" i="79"/>
  <c r="AJ349" i="79"/>
  <c r="AI349" i="79"/>
  <c r="AH349" i="79"/>
  <c r="AG349" i="79"/>
  <c r="AF349" i="79"/>
  <c r="AE349" i="79"/>
  <c r="AD349" i="79"/>
  <c r="AC349" i="79"/>
  <c r="AL346" i="79"/>
  <c r="AK346" i="79"/>
  <c r="AJ346" i="79"/>
  <c r="AI346" i="79"/>
  <c r="AH346" i="79"/>
  <c r="AG346" i="79"/>
  <c r="AF346" i="79"/>
  <c r="AE346" i="79"/>
  <c r="AD346" i="79"/>
  <c r="AC346" i="79"/>
  <c r="AL343" i="79"/>
  <c r="AK343" i="79"/>
  <c r="AJ343" i="79"/>
  <c r="AI343" i="79"/>
  <c r="AH343" i="79"/>
  <c r="AG343" i="79"/>
  <c r="AF343" i="79"/>
  <c r="AE343" i="79"/>
  <c r="AD343" i="79"/>
  <c r="AC343" i="79"/>
  <c r="AL340" i="79"/>
  <c r="AK340" i="79"/>
  <c r="AJ340" i="79"/>
  <c r="AI340" i="79"/>
  <c r="AH340" i="79"/>
  <c r="AG340" i="79"/>
  <c r="AF340" i="79"/>
  <c r="AE340" i="79"/>
  <c r="AD340" i="79"/>
  <c r="AC340" i="79"/>
  <c r="AL337" i="79"/>
  <c r="AK337" i="79"/>
  <c r="AJ337" i="79"/>
  <c r="AI337" i="79"/>
  <c r="AH337" i="79"/>
  <c r="AG337" i="79"/>
  <c r="AF337" i="79"/>
  <c r="AE337" i="79"/>
  <c r="AD337" i="79"/>
  <c r="AC337" i="79"/>
  <c r="AL333" i="79"/>
  <c r="AK333" i="79"/>
  <c r="AJ333" i="79"/>
  <c r="AI333" i="79"/>
  <c r="AH333" i="79"/>
  <c r="AG333" i="79"/>
  <c r="AF333" i="79"/>
  <c r="AE333" i="79"/>
  <c r="AD333" i="79"/>
  <c r="AC333" i="79"/>
  <c r="AL330" i="79"/>
  <c r="AK330" i="79"/>
  <c r="AJ330" i="79"/>
  <c r="AI330" i="79"/>
  <c r="AH330" i="79"/>
  <c r="AG330" i="79"/>
  <c r="AF330" i="79"/>
  <c r="AE330" i="79"/>
  <c r="AD330" i="79"/>
  <c r="AC330" i="79"/>
  <c r="AL327" i="79"/>
  <c r="AK327" i="79"/>
  <c r="AJ327" i="79"/>
  <c r="AI327" i="79"/>
  <c r="AH327" i="79"/>
  <c r="AG327" i="79"/>
  <c r="AF327" i="79"/>
  <c r="AE327" i="79"/>
  <c r="AD327" i="79"/>
  <c r="AC327" i="79"/>
  <c r="AL323" i="79"/>
  <c r="AK323" i="79"/>
  <c r="AJ323" i="79"/>
  <c r="AI323" i="79"/>
  <c r="AH323" i="79"/>
  <c r="AG323" i="79"/>
  <c r="AF323" i="79"/>
  <c r="AE323" i="79"/>
  <c r="AD323" i="79"/>
  <c r="AC323" i="79"/>
  <c r="AL320" i="79"/>
  <c r="AK320" i="79"/>
  <c r="AJ320" i="79"/>
  <c r="AI320" i="79"/>
  <c r="AH320" i="79"/>
  <c r="AG320" i="79"/>
  <c r="AF320" i="79"/>
  <c r="AE320" i="79"/>
  <c r="AD320" i="79"/>
  <c r="AC320" i="79"/>
  <c r="AL317" i="79"/>
  <c r="AK317" i="79"/>
  <c r="AJ317" i="79"/>
  <c r="AI317" i="79"/>
  <c r="AH317" i="79"/>
  <c r="AG317" i="79"/>
  <c r="AF317" i="79"/>
  <c r="AE317" i="79"/>
  <c r="AD317" i="79"/>
  <c r="AC317" i="79"/>
  <c r="AL314" i="79"/>
  <c r="AK314" i="79"/>
  <c r="AJ314" i="79"/>
  <c r="AI314" i="79"/>
  <c r="AH314" i="79"/>
  <c r="AG314" i="79"/>
  <c r="AF314" i="79"/>
  <c r="AE314" i="79"/>
  <c r="AD314" i="79"/>
  <c r="AC314" i="79"/>
  <c r="AL311" i="79"/>
  <c r="AK311" i="79"/>
  <c r="AJ311" i="79"/>
  <c r="AI311" i="79"/>
  <c r="AH311" i="79"/>
  <c r="AG311" i="79"/>
  <c r="AF311" i="79"/>
  <c r="AE311" i="79"/>
  <c r="AD311" i="79"/>
  <c r="AC311" i="79"/>
  <c r="AL308" i="79"/>
  <c r="AK308" i="79"/>
  <c r="AJ308" i="79"/>
  <c r="AI308" i="79"/>
  <c r="AH308" i="79"/>
  <c r="AG308" i="79"/>
  <c r="AF308" i="79"/>
  <c r="AE308" i="79"/>
  <c r="AD308" i="79"/>
  <c r="AC308" i="79"/>
  <c r="AL305" i="79"/>
  <c r="AK305" i="79"/>
  <c r="AJ305" i="79"/>
  <c r="AI305" i="79"/>
  <c r="AH305" i="79"/>
  <c r="AG305" i="79"/>
  <c r="AF305" i="79"/>
  <c r="AE305" i="79"/>
  <c r="AD305" i="79"/>
  <c r="AC305" i="79"/>
  <c r="AL302" i="79"/>
  <c r="AK302" i="79"/>
  <c r="AJ302" i="79"/>
  <c r="AI302" i="79"/>
  <c r="AH302" i="79"/>
  <c r="AG302" i="79"/>
  <c r="AF302" i="79"/>
  <c r="AE302" i="79"/>
  <c r="AD302" i="79"/>
  <c r="AC302" i="79"/>
  <c r="AL298" i="79"/>
  <c r="AK298" i="79"/>
  <c r="AJ298" i="79"/>
  <c r="AI298" i="79"/>
  <c r="AH298" i="79"/>
  <c r="AG298" i="79"/>
  <c r="AF298" i="79"/>
  <c r="AE298" i="79"/>
  <c r="AD298" i="79"/>
  <c r="AC298" i="79"/>
  <c r="AL295" i="79"/>
  <c r="AK295" i="79"/>
  <c r="AJ295" i="79"/>
  <c r="AI295" i="79"/>
  <c r="AH295" i="79"/>
  <c r="AG295" i="79"/>
  <c r="AF295" i="79"/>
  <c r="AE295" i="79"/>
  <c r="AD295" i="79"/>
  <c r="AC295" i="79"/>
  <c r="AL292" i="79"/>
  <c r="AK292" i="79"/>
  <c r="AJ292" i="79"/>
  <c r="AI292" i="79"/>
  <c r="AH292" i="79"/>
  <c r="AG292" i="79"/>
  <c r="AF292" i="79"/>
  <c r="AE292" i="79"/>
  <c r="AD292" i="79"/>
  <c r="AC292" i="79"/>
  <c r="AL289" i="79"/>
  <c r="AK289" i="79"/>
  <c r="AJ289" i="79"/>
  <c r="AI289" i="79"/>
  <c r="AH289" i="79"/>
  <c r="AG289" i="79"/>
  <c r="AF289" i="79"/>
  <c r="AE289" i="79"/>
  <c r="AD289" i="79"/>
  <c r="AC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L190" i="79"/>
  <c r="AK190" i="79"/>
  <c r="AJ190" i="79"/>
  <c r="AI190" i="79"/>
  <c r="AH190" i="79"/>
  <c r="AG190" i="79"/>
  <c r="AF190" i="79"/>
  <c r="AE190" i="79"/>
  <c r="AD190" i="79"/>
  <c r="AC190" i="79"/>
  <c r="AL187" i="79"/>
  <c r="AK187" i="79"/>
  <c r="AJ187" i="79"/>
  <c r="AI187" i="79"/>
  <c r="AH187" i="79"/>
  <c r="AG187" i="79"/>
  <c r="AF187" i="79"/>
  <c r="AE187" i="79"/>
  <c r="AD187" i="79"/>
  <c r="AC187" i="79"/>
  <c r="AL184" i="79"/>
  <c r="AK184" i="79"/>
  <c r="AJ184" i="79"/>
  <c r="AI184" i="79"/>
  <c r="AH184" i="79"/>
  <c r="AG184" i="79"/>
  <c r="AF184" i="79"/>
  <c r="AE184" i="79"/>
  <c r="AD184" i="79"/>
  <c r="AC184" i="79"/>
  <c r="AL181" i="79"/>
  <c r="AK181" i="79"/>
  <c r="AJ181" i="79"/>
  <c r="AI181" i="79"/>
  <c r="AH181" i="79"/>
  <c r="AG181" i="79"/>
  <c r="AF181" i="79"/>
  <c r="AE181" i="79"/>
  <c r="AD181" i="79"/>
  <c r="AC181" i="79"/>
  <c r="AL178" i="79"/>
  <c r="AK178" i="79"/>
  <c r="AJ178" i="79"/>
  <c r="AI178" i="79"/>
  <c r="AH178" i="79"/>
  <c r="AG178" i="79"/>
  <c r="AF178" i="79"/>
  <c r="AE178" i="79"/>
  <c r="AD178" i="79"/>
  <c r="AC178" i="79"/>
  <c r="AL175" i="79"/>
  <c r="AK175" i="79"/>
  <c r="AJ175" i="79"/>
  <c r="AI175" i="79"/>
  <c r="AH175" i="79"/>
  <c r="AG175" i="79"/>
  <c r="AF175" i="79"/>
  <c r="AE175" i="79"/>
  <c r="AD175" i="79"/>
  <c r="AC175" i="79"/>
  <c r="AL172" i="79"/>
  <c r="AK172" i="79"/>
  <c r="AJ172" i="79"/>
  <c r="AI172" i="79"/>
  <c r="AH172" i="79"/>
  <c r="AG172" i="79"/>
  <c r="AF172" i="79"/>
  <c r="AE172" i="79"/>
  <c r="AD172" i="79"/>
  <c r="AC172" i="79"/>
  <c r="AL169" i="79"/>
  <c r="AK169" i="79"/>
  <c r="AJ169" i="79"/>
  <c r="AI169" i="79"/>
  <c r="AH169" i="79"/>
  <c r="AG169" i="79"/>
  <c r="AF169" i="79"/>
  <c r="AE169" i="79"/>
  <c r="AD169" i="79"/>
  <c r="AC169" i="79"/>
  <c r="AL166" i="79"/>
  <c r="AK166" i="79"/>
  <c r="AJ166" i="79"/>
  <c r="AI166" i="79"/>
  <c r="AH166" i="79"/>
  <c r="AG166" i="79"/>
  <c r="AF166" i="79"/>
  <c r="AE166" i="79"/>
  <c r="AD166" i="79"/>
  <c r="AC166" i="79"/>
  <c r="AL163" i="79"/>
  <c r="AK163" i="79"/>
  <c r="AJ163" i="79"/>
  <c r="AI163" i="79"/>
  <c r="AH163" i="79"/>
  <c r="AG163" i="79"/>
  <c r="AF163" i="79"/>
  <c r="AE163" i="79"/>
  <c r="AD163" i="79"/>
  <c r="AC163" i="79"/>
  <c r="AL160" i="79"/>
  <c r="AK160" i="79"/>
  <c r="AJ160" i="79"/>
  <c r="AI160" i="79"/>
  <c r="AH160" i="79"/>
  <c r="AG160" i="79"/>
  <c r="AF160" i="79"/>
  <c r="AE160" i="79"/>
  <c r="AD160" i="79"/>
  <c r="AC160" i="79"/>
  <c r="AL157" i="79"/>
  <c r="AK157" i="79"/>
  <c r="AJ157" i="79"/>
  <c r="AI157" i="79"/>
  <c r="AH157" i="79"/>
  <c r="AG157" i="79"/>
  <c r="AF157" i="79"/>
  <c r="AE157" i="79"/>
  <c r="AD157" i="79"/>
  <c r="AC157" i="79"/>
  <c r="AL154" i="79"/>
  <c r="AK154" i="79"/>
  <c r="AJ154" i="79"/>
  <c r="AI154" i="79"/>
  <c r="AH154" i="79"/>
  <c r="AG154" i="79"/>
  <c r="AF154" i="79"/>
  <c r="AE154" i="79"/>
  <c r="AD154" i="79"/>
  <c r="AC154" i="79"/>
  <c r="AL150" i="79"/>
  <c r="AK150" i="79"/>
  <c r="AJ150" i="79"/>
  <c r="AI150" i="79"/>
  <c r="AH150" i="79"/>
  <c r="AG150" i="79"/>
  <c r="AF150" i="79"/>
  <c r="AE150" i="79"/>
  <c r="AD150" i="79"/>
  <c r="AC150" i="79"/>
  <c r="AL147" i="79"/>
  <c r="AK147" i="79"/>
  <c r="AJ147" i="79"/>
  <c r="AI147" i="79"/>
  <c r="AH147" i="79"/>
  <c r="AG147" i="79"/>
  <c r="AF147" i="79"/>
  <c r="AE147" i="79"/>
  <c r="AD147" i="79"/>
  <c r="AC147" i="79"/>
  <c r="AL144" i="79"/>
  <c r="AK144" i="79"/>
  <c r="AJ144" i="79"/>
  <c r="AI144" i="79"/>
  <c r="AH144" i="79"/>
  <c r="AG144" i="79"/>
  <c r="AF144" i="79"/>
  <c r="AE144" i="79"/>
  <c r="AD144" i="79"/>
  <c r="AC144" i="79"/>
  <c r="AL140" i="79"/>
  <c r="AK140" i="79"/>
  <c r="AJ140" i="79"/>
  <c r="AI140" i="79"/>
  <c r="AH140" i="79"/>
  <c r="AG140" i="79"/>
  <c r="AF140" i="79"/>
  <c r="AE140" i="79"/>
  <c r="AD140" i="79"/>
  <c r="AC140" i="79"/>
  <c r="AL137" i="79"/>
  <c r="AK137" i="79"/>
  <c r="AJ137" i="79"/>
  <c r="AI137" i="79"/>
  <c r="AH137" i="79"/>
  <c r="AG137" i="79"/>
  <c r="AF137" i="79"/>
  <c r="AE137" i="79"/>
  <c r="AD137" i="79"/>
  <c r="AC137" i="79"/>
  <c r="AL134" i="79"/>
  <c r="AK134" i="79"/>
  <c r="AJ134" i="79"/>
  <c r="AI134" i="79"/>
  <c r="AH134" i="79"/>
  <c r="AG134" i="79"/>
  <c r="AF134" i="79"/>
  <c r="AE134" i="79"/>
  <c r="AD134" i="79"/>
  <c r="AC134" i="79"/>
  <c r="AL131" i="79"/>
  <c r="AK131" i="79"/>
  <c r="AJ131" i="79"/>
  <c r="AI131" i="79"/>
  <c r="AH131" i="79"/>
  <c r="AG131" i="79"/>
  <c r="AF131" i="79"/>
  <c r="AE131" i="79"/>
  <c r="AD131" i="79"/>
  <c r="AC131" i="79"/>
  <c r="AL128" i="79"/>
  <c r="AK128" i="79"/>
  <c r="AJ128" i="79"/>
  <c r="AI128" i="79"/>
  <c r="AH128" i="79"/>
  <c r="AG128" i="79"/>
  <c r="AF128" i="79"/>
  <c r="AE128" i="79"/>
  <c r="AD128" i="79"/>
  <c r="AC128" i="79"/>
  <c r="AL125" i="79"/>
  <c r="AK125" i="79"/>
  <c r="AJ125" i="79"/>
  <c r="AI125" i="79"/>
  <c r="AH125" i="79"/>
  <c r="AG125" i="79"/>
  <c r="AF125" i="79"/>
  <c r="AE125" i="79"/>
  <c r="AD125" i="79"/>
  <c r="AC125" i="79"/>
  <c r="AL122" i="79"/>
  <c r="AK122" i="79"/>
  <c r="AJ122" i="79"/>
  <c r="AI122" i="79"/>
  <c r="AH122" i="79"/>
  <c r="AG122" i="79"/>
  <c r="AF122" i="79"/>
  <c r="AE122" i="79"/>
  <c r="AD122" i="79"/>
  <c r="AC122" i="79"/>
  <c r="AL119" i="79"/>
  <c r="AK119" i="79"/>
  <c r="AJ119" i="79"/>
  <c r="AI119" i="79"/>
  <c r="AH119" i="79"/>
  <c r="AG119" i="79"/>
  <c r="AF119" i="79"/>
  <c r="AE119" i="79"/>
  <c r="AD119" i="79"/>
  <c r="AC119" i="79"/>
  <c r="AL115" i="79"/>
  <c r="AK115" i="79"/>
  <c r="AJ115" i="79"/>
  <c r="AI115" i="79"/>
  <c r="AH115" i="79"/>
  <c r="AG115" i="79"/>
  <c r="AF115" i="79"/>
  <c r="AE115" i="79"/>
  <c r="AD115" i="79"/>
  <c r="AC115" i="79"/>
  <c r="AL112" i="79"/>
  <c r="AK112" i="79"/>
  <c r="AJ112" i="79"/>
  <c r="AI112" i="79"/>
  <c r="AH112" i="79"/>
  <c r="AG112" i="79"/>
  <c r="AF112" i="79"/>
  <c r="AE112" i="79"/>
  <c r="AD112" i="79"/>
  <c r="AC112" i="79"/>
  <c r="AL109" i="79"/>
  <c r="AK109" i="79"/>
  <c r="AJ109" i="79"/>
  <c r="AI109" i="79"/>
  <c r="AH109" i="79"/>
  <c r="AG109" i="79"/>
  <c r="AF109" i="79"/>
  <c r="AE109" i="79"/>
  <c r="AD109" i="79"/>
  <c r="AC109" i="79"/>
  <c r="AL106" i="79"/>
  <c r="AK106" i="79"/>
  <c r="AJ106" i="79"/>
  <c r="AI106" i="79"/>
  <c r="AH106" i="79"/>
  <c r="AG106" i="79"/>
  <c r="AF106" i="79"/>
  <c r="AE106" i="79"/>
  <c r="AD106" i="79"/>
  <c r="AC106" i="79"/>
  <c r="AL101" i="79"/>
  <c r="AK101" i="79"/>
  <c r="AJ101" i="79"/>
  <c r="AI101" i="79"/>
  <c r="AH101" i="79"/>
  <c r="AG101" i="79"/>
  <c r="AF101" i="79"/>
  <c r="AE101" i="79"/>
  <c r="AD101" i="79"/>
  <c r="AC101" i="79"/>
  <c r="AL95" i="79"/>
  <c r="AK95" i="79"/>
  <c r="AJ95" i="79"/>
  <c r="AI95" i="79"/>
  <c r="AH95" i="79"/>
  <c r="AG95" i="79"/>
  <c r="AF95" i="79"/>
  <c r="AE95" i="79"/>
  <c r="AD95" i="79"/>
  <c r="AC95" i="79"/>
  <c r="AL81" i="79"/>
  <c r="AK81" i="79"/>
  <c r="AJ81" i="79"/>
  <c r="AI81" i="79"/>
  <c r="AH81" i="79"/>
  <c r="AG81" i="79"/>
  <c r="AF81" i="79"/>
  <c r="AE81" i="79"/>
  <c r="AC81" i="79"/>
  <c r="AL74" i="79"/>
  <c r="AK74" i="79"/>
  <c r="AJ74" i="79"/>
  <c r="AI74" i="79"/>
  <c r="AH74" i="79"/>
  <c r="AG74" i="79"/>
  <c r="AF74" i="79"/>
  <c r="AE74" i="79"/>
  <c r="AD74" i="79"/>
  <c r="AC74" i="79"/>
  <c r="AL71" i="79"/>
  <c r="AK71" i="79"/>
  <c r="AJ71" i="79"/>
  <c r="AI71" i="79"/>
  <c r="AH71" i="79"/>
  <c r="AG71" i="79"/>
  <c r="AF71" i="79"/>
  <c r="AE71" i="79"/>
  <c r="AD71" i="79"/>
  <c r="AC71" i="79"/>
  <c r="AL67" i="79"/>
  <c r="AK67" i="79"/>
  <c r="AJ67" i="79"/>
  <c r="AI67" i="79"/>
  <c r="AH67" i="79"/>
  <c r="AG67" i="79"/>
  <c r="AF67" i="79"/>
  <c r="AE67" i="79"/>
  <c r="AD67" i="79"/>
  <c r="AC67" i="79"/>
  <c r="AL64" i="79"/>
  <c r="AK64" i="79"/>
  <c r="AJ64" i="79"/>
  <c r="AI64" i="79"/>
  <c r="AH64" i="79"/>
  <c r="AG64" i="79"/>
  <c r="AF64" i="79"/>
  <c r="AE64" i="79"/>
  <c r="AD64" i="79"/>
  <c r="AC64" i="79"/>
  <c r="AL61" i="79"/>
  <c r="AK61" i="79"/>
  <c r="AJ61" i="79"/>
  <c r="AI61" i="79"/>
  <c r="AH61" i="79"/>
  <c r="AG61" i="79"/>
  <c r="AF61" i="79"/>
  <c r="AE61" i="79"/>
  <c r="AD61" i="79"/>
  <c r="AC61" i="79"/>
  <c r="AL58" i="79"/>
  <c r="AK58" i="79"/>
  <c r="AJ58" i="79"/>
  <c r="AI58" i="79"/>
  <c r="AH58" i="79"/>
  <c r="AG58" i="79"/>
  <c r="AF58" i="79"/>
  <c r="AE58" i="79"/>
  <c r="AD58" i="79"/>
  <c r="AC58" i="79"/>
  <c r="AL55" i="79"/>
  <c r="AK55" i="79"/>
  <c r="AJ55" i="79"/>
  <c r="AI55" i="79"/>
  <c r="AH55" i="79"/>
  <c r="AG55" i="79"/>
  <c r="AF55" i="79"/>
  <c r="AE55" i="79"/>
  <c r="AD55" i="79"/>
  <c r="AC55" i="79"/>
  <c r="AL51" i="79"/>
  <c r="AK51" i="79"/>
  <c r="AJ51" i="79"/>
  <c r="AI51" i="79"/>
  <c r="AH51" i="79"/>
  <c r="AG51" i="79"/>
  <c r="AF51" i="79"/>
  <c r="AE51" i="79"/>
  <c r="AD51" i="79"/>
  <c r="AC51" i="79"/>
  <c r="AL48" i="79"/>
  <c r="AK48" i="79"/>
  <c r="AJ48" i="79"/>
  <c r="AI48" i="79"/>
  <c r="AH48" i="79"/>
  <c r="AG48" i="79"/>
  <c r="AF48" i="79"/>
  <c r="AE48" i="79"/>
  <c r="AD48" i="79"/>
  <c r="AC48" i="79"/>
  <c r="AL45" i="79"/>
  <c r="AK45" i="79"/>
  <c r="AJ45" i="79"/>
  <c r="AI45" i="79"/>
  <c r="AH45" i="79"/>
  <c r="AG45" i="79"/>
  <c r="AF45" i="79"/>
  <c r="AE45" i="79"/>
  <c r="AD45" i="79"/>
  <c r="AC45" i="79"/>
  <c r="AL42" i="79"/>
  <c r="AK42" i="79"/>
  <c r="AJ42" i="79"/>
  <c r="AI42" i="79"/>
  <c r="AH42" i="79"/>
  <c r="AG42" i="79"/>
  <c r="AF42" i="79"/>
  <c r="AE42" i="79"/>
  <c r="AD42" i="79"/>
  <c r="AC42" i="79"/>
  <c r="AL39" i="79"/>
  <c r="AK39" i="79"/>
  <c r="AJ39" i="79"/>
  <c r="AI39" i="79"/>
  <c r="AH39" i="79"/>
  <c r="AG39" i="79"/>
  <c r="AF39" i="79"/>
  <c r="AE39" i="79"/>
  <c r="AD39" i="79"/>
  <c r="AC39" i="79"/>
  <c r="N134" i="79"/>
  <c r="N131" i="79"/>
  <c r="N119" i="79"/>
  <c r="N67" i="79"/>
  <c r="AL495" i="46"/>
  <c r="AK495" i="46"/>
  <c r="AJ495" i="46"/>
  <c r="AI495" i="46"/>
  <c r="AH495" i="46"/>
  <c r="AG495" i="46"/>
  <c r="AF495" i="46"/>
  <c r="AE495" i="46"/>
  <c r="AD495" i="46"/>
  <c r="AC495" i="46"/>
  <c r="AL492" i="46"/>
  <c r="AK492" i="46"/>
  <c r="AJ492" i="46"/>
  <c r="AI492" i="46"/>
  <c r="AH492" i="46"/>
  <c r="AG492" i="46"/>
  <c r="AF492" i="46"/>
  <c r="AE492" i="46"/>
  <c r="AD492" i="46"/>
  <c r="AC492" i="46"/>
  <c r="AL489" i="46"/>
  <c r="AK489" i="46"/>
  <c r="AJ489" i="46"/>
  <c r="AI489" i="46"/>
  <c r="AH489" i="46"/>
  <c r="AG489" i="46"/>
  <c r="AF489" i="46"/>
  <c r="AE489" i="46"/>
  <c r="AD489" i="46"/>
  <c r="AC489" i="46"/>
  <c r="AL478" i="46"/>
  <c r="AK478" i="46"/>
  <c r="AJ478" i="46"/>
  <c r="AI478" i="46"/>
  <c r="AH478" i="46"/>
  <c r="AG478" i="46"/>
  <c r="AF478" i="46"/>
  <c r="AE478" i="46"/>
  <c r="AD478" i="46"/>
  <c r="AC478" i="46"/>
  <c r="AL474" i="46"/>
  <c r="AK474" i="46"/>
  <c r="AJ474" i="46"/>
  <c r="AI474" i="46"/>
  <c r="AH474" i="46"/>
  <c r="AG474" i="46"/>
  <c r="AF474" i="46"/>
  <c r="AE474" i="46"/>
  <c r="AD474" i="46"/>
  <c r="AC474" i="46"/>
  <c r="AL471" i="46"/>
  <c r="AK471" i="46"/>
  <c r="AJ471" i="46"/>
  <c r="AI471" i="46"/>
  <c r="AH471" i="46"/>
  <c r="AG471" i="46"/>
  <c r="AF471" i="46"/>
  <c r="AE471" i="46"/>
  <c r="AD471" i="46"/>
  <c r="AC471" i="46"/>
  <c r="AL468" i="46"/>
  <c r="AK468" i="46"/>
  <c r="AJ468" i="46"/>
  <c r="AI468" i="46"/>
  <c r="AH468" i="46"/>
  <c r="AG468" i="46"/>
  <c r="AF468" i="46"/>
  <c r="AE468" i="46"/>
  <c r="AD468" i="46"/>
  <c r="AC468" i="46"/>
  <c r="AL465" i="46"/>
  <c r="AK465" i="46"/>
  <c r="AJ465" i="46"/>
  <c r="AI465" i="46"/>
  <c r="AH465" i="46"/>
  <c r="AG465" i="46"/>
  <c r="AF465" i="46"/>
  <c r="AE465" i="46"/>
  <c r="AD465" i="46"/>
  <c r="AC465" i="46"/>
  <c r="AL462" i="46"/>
  <c r="AK462" i="46"/>
  <c r="AJ462" i="46"/>
  <c r="AI462" i="46"/>
  <c r="AH462" i="46"/>
  <c r="AG462" i="46"/>
  <c r="AF462" i="46"/>
  <c r="AE462" i="46"/>
  <c r="AD462" i="46"/>
  <c r="AC462" i="46"/>
  <c r="AL458" i="46"/>
  <c r="AK458" i="46"/>
  <c r="AJ458" i="46"/>
  <c r="AI458" i="46"/>
  <c r="AH458" i="46"/>
  <c r="AG458" i="46"/>
  <c r="AF458" i="46"/>
  <c r="AE458" i="46"/>
  <c r="AD458" i="46"/>
  <c r="AC458" i="46"/>
  <c r="AL449" i="46"/>
  <c r="AK449" i="46"/>
  <c r="AJ449" i="46"/>
  <c r="AI449" i="46"/>
  <c r="AH449" i="46"/>
  <c r="AG449" i="46"/>
  <c r="AF449" i="46"/>
  <c r="AE449" i="46"/>
  <c r="AD449" i="46"/>
  <c r="AC449" i="46"/>
  <c r="AL446" i="46"/>
  <c r="AK446" i="46"/>
  <c r="AJ446" i="46"/>
  <c r="AI446" i="46"/>
  <c r="AH446" i="46"/>
  <c r="AG446" i="46"/>
  <c r="AF446" i="46"/>
  <c r="AE446" i="46"/>
  <c r="AD446" i="46"/>
  <c r="AC446" i="46"/>
  <c r="AL443" i="46"/>
  <c r="AK443" i="46"/>
  <c r="AJ443" i="46"/>
  <c r="AI443" i="46"/>
  <c r="AH443" i="46"/>
  <c r="AG443" i="46"/>
  <c r="AF443" i="46"/>
  <c r="AE443" i="46"/>
  <c r="AD443" i="46"/>
  <c r="AC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L427" i="46"/>
  <c r="AK427" i="46"/>
  <c r="AJ427" i="46"/>
  <c r="AI427" i="46"/>
  <c r="AH427" i="46"/>
  <c r="AG427" i="46"/>
  <c r="AF427" i="46"/>
  <c r="AE427" i="46"/>
  <c r="AD427" i="46"/>
  <c r="AC427" i="46"/>
  <c r="AL424" i="46"/>
  <c r="AK424" i="46"/>
  <c r="AJ424" i="46"/>
  <c r="AI424" i="46"/>
  <c r="AH424" i="46"/>
  <c r="AG424" i="46"/>
  <c r="AF424" i="46"/>
  <c r="AE424" i="46"/>
  <c r="AD424" i="46"/>
  <c r="AC424" i="46"/>
  <c r="AL421" i="46"/>
  <c r="AK421" i="46"/>
  <c r="AJ421" i="46"/>
  <c r="AI421" i="46"/>
  <c r="AH421" i="46"/>
  <c r="AG421" i="46"/>
  <c r="AF421" i="46"/>
  <c r="AE421" i="46"/>
  <c r="AD421" i="46"/>
  <c r="AC421" i="46"/>
  <c r="AL418" i="46"/>
  <c r="AK418" i="46"/>
  <c r="AJ418" i="46"/>
  <c r="AI418" i="46"/>
  <c r="AH418" i="46"/>
  <c r="AG418" i="46"/>
  <c r="AF418" i="46"/>
  <c r="AE418" i="46"/>
  <c r="AD418" i="46"/>
  <c r="AC418" i="46"/>
  <c r="AL415" i="46"/>
  <c r="AK415" i="46"/>
  <c r="AJ415" i="46"/>
  <c r="AI415" i="46"/>
  <c r="AH415" i="46"/>
  <c r="AG415" i="46"/>
  <c r="AF415" i="46"/>
  <c r="AE415" i="46"/>
  <c r="AD415" i="46"/>
  <c r="AC415" i="46"/>
  <c r="AL412" i="46"/>
  <c r="AK412" i="46"/>
  <c r="AJ412" i="46"/>
  <c r="AI412" i="46"/>
  <c r="AH412" i="46"/>
  <c r="AG412" i="46"/>
  <c r="AF412" i="46"/>
  <c r="AE412" i="46"/>
  <c r="AD412" i="46"/>
  <c r="AC412" i="46"/>
  <c r="AL409" i="46"/>
  <c r="AK409" i="46"/>
  <c r="AJ409" i="46"/>
  <c r="AI409" i="46"/>
  <c r="AH409" i="46"/>
  <c r="AG409" i="46"/>
  <c r="AF409" i="46"/>
  <c r="AE409" i="46"/>
  <c r="AD409" i="46"/>
  <c r="AC409" i="46"/>
  <c r="AL366" i="46"/>
  <c r="AK366" i="46"/>
  <c r="AJ366" i="46"/>
  <c r="AI366" i="46"/>
  <c r="AH366" i="46"/>
  <c r="AG366" i="46"/>
  <c r="AF366" i="46"/>
  <c r="AE366" i="46"/>
  <c r="AD366" i="46"/>
  <c r="AC366" i="46"/>
  <c r="AL363" i="46"/>
  <c r="AK363" i="46"/>
  <c r="AJ363" i="46"/>
  <c r="AI363" i="46"/>
  <c r="AH363" i="46"/>
  <c r="AG363" i="46"/>
  <c r="AF363" i="46"/>
  <c r="AE363" i="46"/>
  <c r="AD363" i="46"/>
  <c r="AC363" i="46"/>
  <c r="AL360" i="46"/>
  <c r="AK360" i="46"/>
  <c r="AJ360" i="46"/>
  <c r="AI360" i="46"/>
  <c r="AH360" i="46"/>
  <c r="AG360" i="46"/>
  <c r="AF360" i="46"/>
  <c r="AE360" i="46"/>
  <c r="AD360" i="46"/>
  <c r="AC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L298" i="46"/>
  <c r="AK298" i="46"/>
  <c r="AJ298" i="46"/>
  <c r="AI298" i="46"/>
  <c r="AH298" i="46"/>
  <c r="AG298" i="46"/>
  <c r="AF298" i="46"/>
  <c r="AE298" i="46"/>
  <c r="AD298" i="46"/>
  <c r="AC298" i="46"/>
  <c r="AL295" i="46"/>
  <c r="AK295" i="46"/>
  <c r="AJ295" i="46"/>
  <c r="AI295" i="46"/>
  <c r="AH295" i="46"/>
  <c r="AG295" i="46"/>
  <c r="AF295" i="46"/>
  <c r="AE295" i="46"/>
  <c r="AD295" i="46"/>
  <c r="AC295" i="46"/>
  <c r="AL292" i="46"/>
  <c r="AK292" i="46"/>
  <c r="AJ292" i="46"/>
  <c r="AI292" i="46"/>
  <c r="AH292" i="46"/>
  <c r="AG292" i="46"/>
  <c r="AF292" i="46"/>
  <c r="AE292" i="46"/>
  <c r="AD292" i="46"/>
  <c r="AC292" i="46"/>
  <c r="AL289" i="46"/>
  <c r="AK289" i="46"/>
  <c r="AJ289" i="46"/>
  <c r="AI289" i="46"/>
  <c r="AH289" i="46"/>
  <c r="AG289" i="46"/>
  <c r="AF289" i="46"/>
  <c r="AE289" i="46"/>
  <c r="AD289" i="46"/>
  <c r="AC289" i="46"/>
  <c r="AL286" i="46"/>
  <c r="AK286" i="46"/>
  <c r="AJ286" i="46"/>
  <c r="AI286" i="46"/>
  <c r="AH286" i="46"/>
  <c r="AG286" i="46"/>
  <c r="AF286" i="46"/>
  <c r="AE286" i="46"/>
  <c r="AD286" i="46"/>
  <c r="AC286" i="46"/>
  <c r="AL283" i="46"/>
  <c r="AK283" i="46"/>
  <c r="AJ283" i="46"/>
  <c r="AI283" i="46"/>
  <c r="AH283" i="46"/>
  <c r="AG283" i="46"/>
  <c r="AF283" i="46"/>
  <c r="AE283" i="46"/>
  <c r="AD283" i="46"/>
  <c r="AC283" i="46"/>
  <c r="AL280" i="46"/>
  <c r="AK280" i="46"/>
  <c r="AJ280" i="46"/>
  <c r="AI280" i="46"/>
  <c r="AH280" i="46"/>
  <c r="AG280" i="46"/>
  <c r="AF280" i="46"/>
  <c r="AE280" i="46"/>
  <c r="AD280" i="46"/>
  <c r="AC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L185" i="46"/>
  <c r="AK185" i="46"/>
  <c r="AJ185" i="46"/>
  <c r="AI185" i="46"/>
  <c r="AH185" i="46"/>
  <c r="AG185" i="46"/>
  <c r="AF185" i="46"/>
  <c r="AE185" i="46"/>
  <c r="AD185" i="46"/>
  <c r="AC185" i="46"/>
  <c r="AB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AL157" i="46"/>
  <c r="AK157" i="46"/>
  <c r="AJ157" i="46"/>
  <c r="AI157" i="46"/>
  <c r="AH157" i="46"/>
  <c r="AG157" i="46"/>
  <c r="AF157" i="46"/>
  <c r="AE157" i="46"/>
  <c r="AD157" i="46"/>
  <c r="AC157" i="46"/>
  <c r="AB157" i="46"/>
  <c r="AA157" i="46"/>
  <c r="Z157" i="46"/>
  <c r="AL154" i="46"/>
  <c r="AK154" i="46"/>
  <c r="AJ154" i="46"/>
  <c r="AI154" i="46"/>
  <c r="AH154" i="46"/>
  <c r="AG154" i="46"/>
  <c r="AF154" i="46"/>
  <c r="AE154" i="46"/>
  <c r="AD154" i="46"/>
  <c r="AC154" i="46"/>
  <c r="AB154" i="46"/>
  <c r="AA154" i="46"/>
  <c r="Z154" i="46"/>
  <c r="AL151" i="46"/>
  <c r="AK151" i="46"/>
  <c r="AJ151" i="46"/>
  <c r="AI151" i="46"/>
  <c r="AH151" i="46"/>
  <c r="AG151" i="46"/>
  <c r="AF151" i="46"/>
  <c r="AE151" i="46"/>
  <c r="AD151" i="46"/>
  <c r="AC151" i="46"/>
  <c r="AB151" i="46"/>
  <c r="AA151" i="46"/>
  <c r="Z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A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AL35" i="46"/>
  <c r="AK35" i="46"/>
  <c r="AJ35" i="46"/>
  <c r="AI35" i="46"/>
  <c r="AH35" i="46"/>
  <c r="AG35" i="46"/>
  <c r="AF35" i="46"/>
  <c r="AE35" i="46"/>
  <c r="AD35" i="46"/>
  <c r="AC35" i="46"/>
  <c r="AB35" i="46"/>
  <c r="AA35" i="46"/>
  <c r="Z35" i="46"/>
  <c r="AL32" i="46"/>
  <c r="AK32" i="46"/>
  <c r="AJ32" i="46"/>
  <c r="AI32" i="46"/>
  <c r="AH32" i="46"/>
  <c r="AG32" i="46"/>
  <c r="AF32" i="46"/>
  <c r="AE32" i="46"/>
  <c r="AD32" i="46"/>
  <c r="AC32" i="46"/>
  <c r="AB32" i="46"/>
  <c r="AA32" i="46"/>
  <c r="Z32" i="46"/>
  <c r="AL29" i="46"/>
  <c r="AK29" i="46"/>
  <c r="AJ29" i="46"/>
  <c r="AI29" i="46"/>
  <c r="AH29" i="46"/>
  <c r="AG29" i="46"/>
  <c r="AF29" i="46"/>
  <c r="AE29" i="46"/>
  <c r="AD29" i="46"/>
  <c r="AC29" i="46"/>
  <c r="AB29" i="46"/>
  <c r="AA29" i="46"/>
  <c r="Z29" i="46"/>
  <c r="AL26" i="46"/>
  <c r="AK26" i="46"/>
  <c r="AJ26" i="46"/>
  <c r="AI26" i="46"/>
  <c r="AH26" i="46"/>
  <c r="AG26" i="46"/>
  <c r="AF26" i="46"/>
  <c r="AE26" i="46"/>
  <c r="AD26" i="46"/>
  <c r="AC26" i="46"/>
  <c r="AB26" i="46"/>
  <c r="AA26" i="46"/>
  <c r="Z26" i="46"/>
  <c r="Z579" i="79" l="1"/>
  <c r="Y763" i="79"/>
  <c r="Y947"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4" i="79"/>
  <c r="Y581" i="79"/>
  <c r="Y579" i="79"/>
  <c r="Y580"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3" i="79" l="1"/>
  <c r="AM770" i="79"/>
  <c r="AM587"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8" i="79"/>
  <c r="AF588" i="79"/>
  <c r="AJ771" i="79"/>
  <c r="AF771" i="79"/>
  <c r="AJ954" i="79"/>
  <c r="AF954" i="79"/>
  <c r="K14" i="44"/>
  <c r="K18" i="44" s="1"/>
  <c r="O14" i="44"/>
  <c r="O18" i="44" s="1"/>
  <c r="O29" i="44"/>
  <c r="O33" i="44" s="1"/>
  <c r="O43" i="44"/>
  <c r="AF21" i="46"/>
  <c r="AI149" i="46"/>
  <c r="AI278" i="46"/>
  <c r="AI407" i="46"/>
  <c r="AI36" i="79"/>
  <c r="AI219" i="79"/>
  <c r="AI402" i="79"/>
  <c r="AI588" i="79"/>
  <c r="AI771" i="79"/>
  <c r="AI954" i="79"/>
  <c r="M43" i="44"/>
  <c r="AL21" i="46"/>
  <c r="AL149" i="46"/>
  <c r="AH149" i="46"/>
  <c r="AL278" i="46"/>
  <c r="AH278" i="46"/>
  <c r="AL407" i="46"/>
  <c r="AH407" i="46"/>
  <c r="AL36" i="79"/>
  <c r="AH36" i="79"/>
  <c r="AL219" i="79"/>
  <c r="AH219" i="79"/>
  <c r="AL402" i="79"/>
  <c r="AH402" i="79"/>
  <c r="AL588" i="79"/>
  <c r="AH588" i="79"/>
  <c r="AL771" i="79"/>
  <c r="AH771" i="79"/>
  <c r="AL954" i="79"/>
  <c r="AH954" i="79"/>
  <c r="N29" i="44"/>
  <c r="N33" i="44" s="1"/>
  <c r="K43" i="44"/>
  <c r="AH21" i="46"/>
  <c r="AK21" i="46"/>
  <c r="AK149" i="46"/>
  <c r="AG149" i="46"/>
  <c r="AK278" i="46"/>
  <c r="AG278" i="46"/>
  <c r="AK407" i="46"/>
  <c r="AG407" i="46"/>
  <c r="AK36" i="79"/>
  <c r="AG36" i="79"/>
  <c r="AK219" i="79"/>
  <c r="AG219" i="79"/>
  <c r="AK402" i="79"/>
  <c r="AG402" i="79"/>
  <c r="AK588" i="79"/>
  <c r="AG588" i="79"/>
  <c r="AK771" i="79"/>
  <c r="AG771" i="79"/>
  <c r="AK954" i="79"/>
  <c r="AK1113" i="79" s="1"/>
  <c r="AG954" i="79"/>
  <c r="K122" i="45"/>
  <c r="AK401" i="79"/>
  <c r="AJ20" i="46"/>
  <c r="AG587" i="79"/>
  <c r="AG148" i="46"/>
  <c r="AK406" i="46"/>
  <c r="AF770" i="79"/>
  <c r="AG35" i="79"/>
  <c r="L13" i="44"/>
  <c r="P13" i="44"/>
  <c r="S14" i="47"/>
  <c r="AF148" i="46"/>
  <c r="AK277" i="46"/>
  <c r="AG406" i="46"/>
  <c r="AF35" i="79"/>
  <c r="AI401" i="79"/>
  <c r="AK770" i="79"/>
  <c r="AJ953" i="79"/>
  <c r="N28" i="44"/>
  <c r="Q14" i="47"/>
  <c r="AI20" i="46"/>
  <c r="AK148" i="46"/>
  <c r="AI277" i="46"/>
  <c r="AK35" i="79"/>
  <c r="AJ218" i="79"/>
  <c r="AG401" i="79"/>
  <c r="AJ770" i="79"/>
  <c r="AF953" i="79"/>
  <c r="O122" i="45"/>
  <c r="U14" i="47"/>
  <c r="AG20" i="46"/>
  <c r="AK20" i="46"/>
  <c r="AJ148" i="46"/>
  <c r="AG277" i="46"/>
  <c r="AJ35" i="79"/>
  <c r="AF218" i="79"/>
  <c r="AK587" i="79"/>
  <c r="AG770" i="79"/>
  <c r="V14" i="47"/>
  <c r="AL406" i="46"/>
  <c r="AH406" i="46"/>
  <c r="AL587" i="79"/>
  <c r="AH587" i="79"/>
  <c r="N13" i="44"/>
  <c r="M122" i="45"/>
  <c r="M28" i="44"/>
  <c r="Q42" i="44"/>
  <c r="R14" i="47"/>
  <c r="AH20" i="46"/>
  <c r="AL277" i="46"/>
  <c r="AH277" i="46"/>
  <c r="AI218" i="79"/>
  <c r="AL401" i="79"/>
  <c r="AH401" i="79"/>
  <c r="AI953" i="79"/>
  <c r="Q28" i="44"/>
  <c r="M42" i="44"/>
  <c r="AI148" i="46"/>
  <c r="AJ406" i="46"/>
  <c r="AF406" i="46"/>
  <c r="AI35" i="79"/>
  <c r="AL218" i="79"/>
  <c r="AH218" i="79"/>
  <c r="AJ587" i="79"/>
  <c r="AF587" i="79"/>
  <c r="AI770" i="79"/>
  <c r="AL953" i="79"/>
  <c r="AH953" i="79"/>
  <c r="T14" i="47"/>
  <c r="P14" i="47"/>
  <c r="AF20" i="46"/>
  <c r="AL20" i="46"/>
  <c r="AL148" i="46"/>
  <c r="AH148" i="46"/>
  <c r="AJ277" i="46"/>
  <c r="AF277" i="46"/>
  <c r="AI406" i="46"/>
  <c r="AL35" i="79"/>
  <c r="AH35" i="79"/>
  <c r="AK218" i="79"/>
  <c r="AG218" i="79"/>
  <c r="AJ401" i="79"/>
  <c r="AF401" i="79"/>
  <c r="AI587" i="79"/>
  <c r="AL770" i="79"/>
  <c r="AH770" i="79"/>
  <c r="AK953" i="79"/>
  <c r="AG953"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K53" i="44" l="1"/>
  <c r="K46" i="44"/>
  <c r="L53" i="44"/>
  <c r="L46" i="44"/>
  <c r="C102" i="45"/>
  <c r="P46" i="44"/>
  <c r="M46" i="44"/>
  <c r="C109" i="45"/>
  <c r="Q46" i="44"/>
  <c r="C95" i="45"/>
  <c r="O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7" i="79"/>
  <c r="AK930" i="79"/>
  <c r="AK581" i="79"/>
  <c r="AK580" i="79"/>
  <c r="AK564" i="79"/>
  <c r="AK579" i="79"/>
  <c r="AK212" i="79"/>
  <c r="AK211" i="79"/>
  <c r="AK195" i="79"/>
  <c r="AK210" i="79"/>
  <c r="AK209" i="79"/>
  <c r="AK208" i="79"/>
  <c r="AK764" i="79"/>
  <c r="AK747" i="79"/>
  <c r="AK763"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3" i="45" s="1"/>
  <c r="J22" i="45"/>
  <c r="K22" i="45"/>
  <c r="L22" i="45"/>
  <c r="M22" i="45"/>
  <c r="N22" i="45"/>
  <c r="D64" i="45"/>
  <c r="D57" i="45"/>
  <c r="D50" i="45"/>
  <c r="D43" i="45"/>
  <c r="D36" i="45"/>
  <c r="D29" i="45"/>
  <c r="D1113" i="79"/>
  <c r="D930" i="79"/>
  <c r="D747" i="79"/>
  <c r="D378" i="79"/>
  <c r="AL378" i="79" l="1"/>
  <c r="AL393" i="79"/>
  <c r="AL392" i="79"/>
  <c r="AL394" i="79"/>
  <c r="AL395" i="79"/>
  <c r="AL580" i="79"/>
  <c r="AL579" i="79"/>
  <c r="AL581" i="79"/>
  <c r="AL564" i="79"/>
  <c r="AL747" i="79"/>
  <c r="AL763" i="79"/>
  <c r="AL764" i="79"/>
  <c r="AL947" i="79"/>
  <c r="AL930" i="79"/>
  <c r="AL1113" i="79"/>
  <c r="AH947" i="79"/>
  <c r="AI947" i="79"/>
  <c r="AF947" i="79"/>
  <c r="AJ947" i="79"/>
  <c r="AG947" i="79"/>
  <c r="AF763" i="79"/>
  <c r="AJ763" i="79"/>
  <c r="AG764" i="79"/>
  <c r="AG763" i="79"/>
  <c r="AI764" i="79"/>
  <c r="AI763" i="79"/>
  <c r="AF764" i="79"/>
  <c r="AJ764" i="79"/>
  <c r="AH764" i="79"/>
  <c r="AH763" i="79"/>
  <c r="AH930" i="79"/>
  <c r="AJ930" i="79"/>
  <c r="AG930" i="79"/>
  <c r="AF930" i="79"/>
  <c r="AI930" i="79"/>
  <c r="AJ1113" i="79"/>
  <c r="AF1113" i="79"/>
  <c r="AG1113" i="79"/>
  <c r="AI1113" i="79"/>
  <c r="AH1113" i="79"/>
  <c r="AJ747" i="79"/>
  <c r="AF747" i="79"/>
  <c r="AG747" i="79"/>
  <c r="AI747" i="79"/>
  <c r="AH747" i="79"/>
  <c r="AH579" i="79"/>
  <c r="AI580" i="79"/>
  <c r="AF581" i="79"/>
  <c r="AJ581" i="79"/>
  <c r="AJ564" i="79"/>
  <c r="AF564" i="79"/>
  <c r="AJ580" i="79"/>
  <c r="AG581" i="79"/>
  <c r="AJ579" i="79"/>
  <c r="AG580" i="79"/>
  <c r="AH564" i="79"/>
  <c r="AG579" i="79"/>
  <c r="AH580" i="79"/>
  <c r="AI581" i="79"/>
  <c r="AG564" i="79"/>
  <c r="AI579" i="79"/>
  <c r="AF580" i="79"/>
  <c r="AI564" i="79"/>
  <c r="AF579" i="79"/>
  <c r="AH581"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7" i="79"/>
  <c r="Z764" i="79"/>
  <c r="Z763" i="79"/>
  <c r="Z395" i="79"/>
  <c r="Z580" i="79"/>
  <c r="Z581"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70" i="79"/>
  <c r="Z218" i="79"/>
  <c r="Z953" i="79"/>
  <c r="Z587" i="79"/>
  <c r="Z35" i="79"/>
  <c r="D123" i="45"/>
  <c r="E14" i="44"/>
  <c r="E18" i="44" s="1"/>
  <c r="Z588" i="79"/>
  <c r="Z747" i="79" s="1"/>
  <c r="Z219" i="79"/>
  <c r="Z378" i="79" s="1"/>
  <c r="Z402" i="79"/>
  <c r="Z564" i="79" s="1"/>
  <c r="Z771" i="79"/>
  <c r="Z930" i="79" s="1"/>
  <c r="Z954" i="79"/>
  <c r="Z1113" i="79" s="1"/>
  <c r="Z36" i="79"/>
  <c r="Z195" i="79" s="1"/>
  <c r="AE406" i="46"/>
  <c r="J13" i="44"/>
  <c r="AE953" i="79"/>
  <c r="AE401" i="79"/>
  <c r="AE770" i="79"/>
  <c r="AE587" i="79"/>
  <c r="AE218" i="79"/>
  <c r="AE35" i="79"/>
  <c r="J43" i="44"/>
  <c r="J14" i="44"/>
  <c r="J18" i="44" s="1"/>
  <c r="AE402" i="79"/>
  <c r="AE588" i="79"/>
  <c r="AE954" i="79"/>
  <c r="AE1113" i="79" s="1"/>
  <c r="AE771" i="79"/>
  <c r="AE219" i="79"/>
  <c r="AE36" i="79"/>
  <c r="Y277" i="46"/>
  <c r="D13" i="44"/>
  <c r="Y770" i="79"/>
  <c r="Y587" i="79"/>
  <c r="Y218" i="79"/>
  <c r="Y953" i="79"/>
  <c r="Y401" i="79"/>
  <c r="Y35" i="79"/>
  <c r="AC148" i="46"/>
  <c r="H13" i="44"/>
  <c r="AC770" i="79"/>
  <c r="AC953" i="79"/>
  <c r="AC401" i="79"/>
  <c r="AC587" i="79"/>
  <c r="AC218" i="79"/>
  <c r="AC35" i="79"/>
  <c r="Y407" i="46"/>
  <c r="Y513" i="46" s="1"/>
  <c r="D14" i="44"/>
  <c r="D18" i="44" s="1"/>
  <c r="Y954" i="79"/>
  <c r="Y1113" i="79" s="1"/>
  <c r="Y402" i="79"/>
  <c r="Y564" i="79" s="1"/>
  <c r="Y771" i="79"/>
  <c r="Y930" i="79" s="1"/>
  <c r="Y588" i="79"/>
  <c r="Y747" i="79" s="1"/>
  <c r="Y219" i="79"/>
  <c r="Y378" i="79" s="1"/>
  <c r="Y36" i="79"/>
  <c r="Y195" i="79" s="1"/>
  <c r="AC278" i="46"/>
  <c r="AC395" i="46" s="1"/>
  <c r="H14" i="44"/>
  <c r="H18" i="44" s="1"/>
  <c r="AC771" i="79"/>
  <c r="AC947" i="79" s="1"/>
  <c r="AC588" i="79"/>
  <c r="AC219" i="79"/>
  <c r="AC954" i="79"/>
  <c r="AC1113" i="79" s="1"/>
  <c r="AC402" i="79"/>
  <c r="AC36" i="79"/>
  <c r="AD148" i="46"/>
  <c r="I13" i="44"/>
  <c r="AD401" i="79"/>
  <c r="AD587" i="79"/>
  <c r="AD953" i="79"/>
  <c r="AD770" i="79"/>
  <c r="AD218" i="79"/>
  <c r="AD35" i="79"/>
  <c r="H123" i="45"/>
  <c r="I14" i="44"/>
  <c r="I18" i="44" s="1"/>
  <c r="AD771" i="79"/>
  <c r="AD947" i="79" s="1"/>
  <c r="AD954" i="79"/>
  <c r="AD1113" i="79" s="1"/>
  <c r="AD402" i="79"/>
  <c r="AD579" i="79" s="1"/>
  <c r="AD588" i="79"/>
  <c r="AD219" i="79"/>
  <c r="AD392" i="79" s="1"/>
  <c r="AD36" i="79"/>
  <c r="AA406" i="46"/>
  <c r="F13" i="44"/>
  <c r="AA953" i="79"/>
  <c r="AA770" i="79"/>
  <c r="AA587" i="79"/>
  <c r="AA218" i="79"/>
  <c r="AA401" i="79"/>
  <c r="AA35" i="79"/>
  <c r="F43" i="44"/>
  <c r="F14" i="44"/>
  <c r="F18" i="44" s="1"/>
  <c r="AA402" i="79"/>
  <c r="AA579" i="79" s="1"/>
  <c r="AA771" i="79"/>
  <c r="AA219" i="79"/>
  <c r="AA954" i="79"/>
  <c r="AA1113" i="79" s="1"/>
  <c r="AA588" i="79"/>
  <c r="AA36" i="79"/>
  <c r="AA208" i="79" s="1"/>
  <c r="AB406" i="46"/>
  <c r="G13" i="44"/>
  <c r="AB770" i="79"/>
  <c r="AB587" i="79"/>
  <c r="AB218" i="79"/>
  <c r="AB953" i="79"/>
  <c r="AB401" i="79"/>
  <c r="AB35" i="79"/>
  <c r="AB407" i="46"/>
  <c r="G14" i="44"/>
  <c r="G18" i="44" s="1"/>
  <c r="AB954" i="79"/>
  <c r="AB1113" i="79" s="1"/>
  <c r="AB771" i="79"/>
  <c r="AB588" i="79"/>
  <c r="AB219" i="79"/>
  <c r="AB402" i="79"/>
  <c r="AB579"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G53" i="44" l="1"/>
  <c r="G50" i="44"/>
  <c r="G46" i="44"/>
  <c r="H53" i="44"/>
  <c r="H50" i="44"/>
  <c r="H46" i="44"/>
  <c r="D50" i="44"/>
  <c r="D46" i="44"/>
  <c r="I53" i="44"/>
  <c r="I50" i="44"/>
  <c r="I46" i="44"/>
  <c r="E53" i="44"/>
  <c r="E50" i="44"/>
  <c r="E46" i="44"/>
  <c r="F53" i="44"/>
  <c r="F50" i="44"/>
  <c r="F46" i="44"/>
  <c r="J53" i="44"/>
  <c r="J46" i="44"/>
  <c r="AC581" i="79"/>
  <c r="AC580" i="79"/>
  <c r="AC579"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5" i="44"/>
  <c r="G45" i="44"/>
  <c r="G44" i="44"/>
  <c r="H45" i="44"/>
  <c r="H44" i="44"/>
  <c r="E45" i="44"/>
  <c r="F45" i="44"/>
  <c r="I44" i="44"/>
  <c r="I45" i="44"/>
  <c r="AB392" i="79"/>
  <c r="AB394" i="79"/>
  <c r="AB378" i="79"/>
  <c r="AB393" i="79"/>
  <c r="AB395" i="79"/>
  <c r="AB763" i="79"/>
  <c r="AB764" i="79"/>
  <c r="AB747" i="79"/>
  <c r="AD580" i="79"/>
  <c r="AD564" i="79"/>
  <c r="AD581" i="79"/>
  <c r="AC392" i="79"/>
  <c r="AC394" i="79"/>
  <c r="AC378" i="79"/>
  <c r="AC393" i="79"/>
  <c r="AC395" i="79"/>
  <c r="AB580" i="79"/>
  <c r="AB581" i="79"/>
  <c r="AB564" i="79"/>
  <c r="AA763" i="79"/>
  <c r="AA747" i="79"/>
  <c r="AA764" i="79"/>
  <c r="AA581" i="79"/>
  <c r="AA580" i="79"/>
  <c r="AA564" i="79"/>
  <c r="AD393" i="79"/>
  <c r="AD395" i="79"/>
  <c r="AD394" i="79"/>
  <c r="AD378" i="79"/>
  <c r="AD930" i="79"/>
  <c r="AC564" i="79"/>
  <c r="AC930" i="79"/>
  <c r="AE392" i="79"/>
  <c r="AE378" i="79"/>
  <c r="AE394" i="79"/>
  <c r="AE393" i="79"/>
  <c r="AE395" i="79"/>
  <c r="AE564" i="79"/>
  <c r="AE581" i="79"/>
  <c r="AE580" i="79"/>
  <c r="AE579" i="79"/>
  <c r="AD764" i="79"/>
  <c r="AD747" i="79"/>
  <c r="AD763" i="79"/>
  <c r="AE947" i="79"/>
  <c r="AE930" i="79"/>
  <c r="AA395" i="79"/>
  <c r="AA378" i="79"/>
  <c r="AA394" i="79"/>
  <c r="AA392" i="79"/>
  <c r="AA393" i="79"/>
  <c r="AB211" i="79"/>
  <c r="AB195" i="79"/>
  <c r="AB212" i="79"/>
  <c r="AB208" i="79"/>
  <c r="AB210" i="79"/>
  <c r="AB209" i="79"/>
  <c r="AB930" i="79"/>
  <c r="AB947" i="79"/>
  <c r="AA210" i="79"/>
  <c r="AA195" i="79"/>
  <c r="AA209" i="79"/>
  <c r="AA211" i="79"/>
  <c r="AA212" i="79"/>
  <c r="AA930" i="79"/>
  <c r="AA947" i="79"/>
  <c r="AD195" i="79"/>
  <c r="AC209" i="79"/>
  <c r="AC212" i="79"/>
  <c r="AC208" i="79"/>
  <c r="AC210" i="79"/>
  <c r="AC195" i="79"/>
  <c r="AC211" i="79"/>
  <c r="AC764" i="79"/>
  <c r="AC747" i="79"/>
  <c r="AC763" i="79"/>
  <c r="AE211" i="79"/>
  <c r="AE195" i="79"/>
  <c r="AE208" i="79"/>
  <c r="AE209" i="79"/>
  <c r="AE210" i="79"/>
  <c r="AE212" i="79"/>
  <c r="AE763" i="79"/>
  <c r="AE764" i="79"/>
  <c r="AE747"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I65" i="45"/>
  <c r="H17" i="45"/>
  <c r="H23" i="45" s="1"/>
  <c r="C127" i="45" s="1"/>
  <c r="G17" i="45"/>
  <c r="F17" i="45"/>
  <c r="F23" i="45" s="1"/>
  <c r="E17" i="45"/>
  <c r="J30" i="45" l="1"/>
  <c r="C130" i="45"/>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0" i="79" s="1"/>
  <c r="Y758" i="79" s="1"/>
  <c r="L129" i="45"/>
  <c r="AF516" i="46"/>
  <c r="J127" i="45"/>
  <c r="H130" i="45"/>
  <c r="C133" i="45"/>
  <c r="Y1116"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AK567" i="79" s="1"/>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8" i="79"/>
  <c r="AG748" i="79"/>
  <c r="AG379" i="79"/>
  <c r="AK931" i="79"/>
  <c r="AF748" i="79"/>
  <c r="AH565" i="79"/>
  <c r="AL196" i="79"/>
  <c r="AG514" i="46"/>
  <c r="AI931" i="79"/>
  <c r="AJ931" i="79"/>
  <c r="AF379" i="79"/>
  <c r="AL565" i="79"/>
  <c r="AF931" i="79"/>
  <c r="AJ379" i="79"/>
  <c r="AH1114" i="79"/>
  <c r="AI1114" i="79"/>
  <c r="AK514" i="46"/>
  <c r="AI196" i="79"/>
  <c r="AK379" i="79"/>
  <c r="AF514" i="46"/>
  <c r="AF565" i="79"/>
  <c r="AL379" i="79"/>
  <c r="AL748" i="79"/>
  <c r="AJ565" i="79"/>
  <c r="AJ514" i="46"/>
  <c r="AK196" i="79"/>
  <c r="AG196" i="79"/>
  <c r="AG1114" i="79"/>
  <c r="AG565" i="79"/>
  <c r="AH514" i="46"/>
  <c r="AK1114" i="79"/>
  <c r="AH196" i="79"/>
  <c r="AH931" i="79"/>
  <c r="AJ1114" i="79"/>
  <c r="AF196" i="79"/>
  <c r="AF1114" i="79"/>
  <c r="AL931" i="79"/>
  <c r="AI379" i="79"/>
  <c r="AL514" i="46"/>
  <c r="AK748" i="79"/>
  <c r="AH379" i="79"/>
  <c r="AJ196" i="79"/>
  <c r="AL1114" i="79"/>
  <c r="AH748" i="79"/>
  <c r="AI514" i="46"/>
  <c r="AK565" i="79"/>
  <c r="AI565" i="79"/>
  <c r="AI748" i="79"/>
  <c r="AG931" i="79"/>
  <c r="Y514" i="46"/>
  <c r="AB514" i="46"/>
  <c r="AE1114" i="79"/>
  <c r="AD379" i="79"/>
  <c r="AC565" i="79"/>
  <c r="Y1114" i="79"/>
  <c r="Y565" i="79"/>
  <c r="AC514" i="46"/>
  <c r="AB931" i="79"/>
  <c r="AA1114" i="79"/>
  <c r="AD196" i="79"/>
  <c r="Y196" i="79"/>
  <c r="AE748" i="79"/>
  <c r="AA514" i="46"/>
  <c r="AE514" i="46"/>
  <c r="AC379" i="79"/>
  <c r="AB748" i="79"/>
  <c r="AC1114" i="79"/>
  <c r="AE379" i="79"/>
  <c r="Z931" i="79"/>
  <c r="AD514" i="46"/>
  <c r="AA565" i="79"/>
  <c r="AD1114" i="79"/>
  <c r="AE931" i="79"/>
  <c r="AB379" i="79"/>
  <c r="AB1114" i="79"/>
  <c r="AA748" i="79"/>
  <c r="AD565" i="79"/>
  <c r="Y748" i="79"/>
  <c r="AE565" i="79"/>
  <c r="Z748" i="79"/>
  <c r="Z514" i="46"/>
  <c r="AC931" i="79"/>
  <c r="AB565" i="79"/>
  <c r="Y379" i="79"/>
  <c r="Z379" i="79"/>
  <c r="AA196" i="79"/>
  <c r="AD931" i="79"/>
  <c r="AC196" i="79"/>
  <c r="Y931" i="79"/>
  <c r="AE196" i="79"/>
  <c r="AD748" i="79"/>
  <c r="AA379" i="79"/>
  <c r="AA931" i="79"/>
  <c r="AB196" i="79"/>
  <c r="AC748" i="79"/>
  <c r="Z565" i="79"/>
  <c r="Z196" i="79"/>
  <c r="Z1114"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76" i="79"/>
  <c r="Y522" i="46"/>
  <c r="D64" i="43" s="1"/>
  <c r="AD522" i="46"/>
  <c r="I64" i="43" s="1"/>
  <c r="Y1120" i="79"/>
  <c r="Y1126" i="79"/>
  <c r="AI517" i="46"/>
  <c r="AI520" i="46"/>
  <c r="AF518" i="46"/>
  <c r="AF520" i="46"/>
  <c r="Y518" i="46"/>
  <c r="Y517" i="46"/>
  <c r="Y519" i="46"/>
  <c r="Y520" i="46"/>
  <c r="AA522" i="46"/>
  <c r="F64" i="43" s="1"/>
  <c r="AH518" i="46"/>
  <c r="AH520" i="46"/>
  <c r="AJ567" i="79"/>
  <c r="AA198" i="79"/>
  <c r="AB198" i="79"/>
  <c r="AJ381" i="79"/>
  <c r="AJ384" i="79" s="1"/>
  <c r="AH567" i="79"/>
  <c r="AH571" i="79" s="1"/>
  <c r="AL381" i="79"/>
  <c r="AL387" i="79" s="1"/>
  <c r="AC198" i="79"/>
  <c r="AC201" i="79" s="1"/>
  <c r="AK381" i="79"/>
  <c r="AK385" i="79" s="1"/>
  <c r="AF381" i="79"/>
  <c r="AF384" i="79" s="1"/>
  <c r="AI567" i="79"/>
  <c r="AI576" i="79" s="1"/>
  <c r="N73" i="43" s="1"/>
  <c r="AL567" i="79"/>
  <c r="AL571" i="79" s="1"/>
  <c r="AE567" i="79"/>
  <c r="AE570" i="79" s="1"/>
  <c r="AG567" i="79"/>
  <c r="AG570" i="79" s="1"/>
  <c r="AG381" i="79"/>
  <c r="AG389" i="79" s="1"/>
  <c r="L70" i="43" s="1"/>
  <c r="AD381" i="79"/>
  <c r="AD385" i="79" s="1"/>
  <c r="AB567" i="79"/>
  <c r="Z198" i="79"/>
  <c r="AB381" i="79"/>
  <c r="AB384" i="79" s="1"/>
  <c r="Z381" i="79"/>
  <c r="Z384" i="79" s="1"/>
  <c r="AC381" i="79"/>
  <c r="AC385" i="79" s="1"/>
  <c r="AD933" i="79"/>
  <c r="AH933" i="79"/>
  <c r="AH944" i="79" s="1"/>
  <c r="M79" i="43" s="1"/>
  <c r="AJ933" i="79"/>
  <c r="AJ944" i="79" s="1"/>
  <c r="O79" i="43" s="1"/>
  <c r="AI933" i="79"/>
  <c r="AI944" i="79" s="1"/>
  <c r="N79" i="43" s="1"/>
  <c r="Z933" i="79"/>
  <c r="Z944" i="79" s="1"/>
  <c r="E79" i="43" s="1"/>
  <c r="AK933" i="79"/>
  <c r="AK944" i="79" s="1"/>
  <c r="P79" i="43" s="1"/>
  <c r="AL933" i="79"/>
  <c r="AE933" i="79"/>
  <c r="AE944" i="79" s="1"/>
  <c r="J79" i="43" s="1"/>
  <c r="AF933" i="79"/>
  <c r="AC933" i="79"/>
  <c r="AC944" i="79" s="1"/>
  <c r="H79" i="43" s="1"/>
  <c r="AA933" i="79"/>
  <c r="AA944" i="79" s="1"/>
  <c r="F79" i="43" s="1"/>
  <c r="AB933" i="79"/>
  <c r="AB944" i="79" s="1"/>
  <c r="G79" i="43" s="1"/>
  <c r="AG933" i="79"/>
  <c r="AG944" i="79" s="1"/>
  <c r="L79" i="43" s="1"/>
  <c r="Y1123" i="79"/>
  <c r="Z567" i="79"/>
  <c r="Y933" i="79"/>
  <c r="AA567" i="79"/>
  <c r="AA574" i="79" s="1"/>
  <c r="Y567" i="79"/>
  <c r="Y576" i="79" s="1"/>
  <c r="D73" i="43" s="1"/>
  <c r="AJ1116" i="79"/>
  <c r="AJ1128" i="79" s="1"/>
  <c r="O82" i="43" s="1"/>
  <c r="AI1116" i="79"/>
  <c r="AL1116" i="79"/>
  <c r="AL1128" i="79" s="1"/>
  <c r="Q82" i="43" s="1"/>
  <c r="AG1116" i="79"/>
  <c r="AK1116" i="79"/>
  <c r="AK1128" i="79" s="1"/>
  <c r="P82" i="43" s="1"/>
  <c r="AH1116" i="79"/>
  <c r="AH1128" i="79" s="1"/>
  <c r="M82" i="43" s="1"/>
  <c r="AF1116" i="79"/>
  <c r="AC1116" i="79"/>
  <c r="AC1128" i="79" s="1"/>
  <c r="H82" i="43" s="1"/>
  <c r="AE1116" i="79"/>
  <c r="AE1128" i="79" s="1"/>
  <c r="J82" i="43" s="1"/>
  <c r="AB1116" i="79"/>
  <c r="AB1128" i="79" s="1"/>
  <c r="G82" i="43" s="1"/>
  <c r="AD1116" i="79"/>
  <c r="AD1128" i="79" s="1"/>
  <c r="I82" i="43" s="1"/>
  <c r="Z1116" i="79"/>
  <c r="Z1126" i="79" s="1"/>
  <c r="AA1116" i="79"/>
  <c r="AC567" i="79"/>
  <c r="AC573" i="79" s="1"/>
  <c r="AD198" i="79"/>
  <c r="AD201" i="79" s="1"/>
  <c r="AE381" i="79"/>
  <c r="AE384" i="79" s="1"/>
  <c r="AD567" i="79"/>
  <c r="AE203" i="79"/>
  <c r="AL750" i="79"/>
  <c r="AL760" i="79" s="1"/>
  <c r="Q76" i="43" s="1"/>
  <c r="AE750" i="79"/>
  <c r="AE760" i="79" s="1"/>
  <c r="J76" i="43" s="1"/>
  <c r="AI750" i="79"/>
  <c r="AG750" i="79"/>
  <c r="AF750" i="79"/>
  <c r="AF760" i="79" s="1"/>
  <c r="K76" i="43" s="1"/>
  <c r="Z750" i="79"/>
  <c r="Z760" i="79" s="1"/>
  <c r="E76" i="43" s="1"/>
  <c r="AD750" i="79"/>
  <c r="AC750" i="79"/>
  <c r="AC760" i="79" s="1"/>
  <c r="H76" i="43" s="1"/>
  <c r="AJ750" i="79"/>
  <c r="AJ760" i="79" s="1"/>
  <c r="O76" i="43" s="1"/>
  <c r="AH750" i="79"/>
  <c r="AH760" i="79" s="1"/>
  <c r="M76" i="43" s="1"/>
  <c r="AA750" i="79"/>
  <c r="AA760" i="79" s="1"/>
  <c r="F76" i="43" s="1"/>
  <c r="AB750" i="79"/>
  <c r="AB760" i="79" s="1"/>
  <c r="G76" i="43" s="1"/>
  <c r="AK750" i="79"/>
  <c r="AE200" i="79"/>
  <c r="AH132" i="46"/>
  <c r="M55" i="43" s="1"/>
  <c r="AG198" i="79"/>
  <c r="AG202" i="79" s="1"/>
  <c r="AE201" i="79"/>
  <c r="AF567" i="79"/>
  <c r="AF571"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21" i="79"/>
  <c r="AG389" i="46"/>
  <c r="AG390" i="46"/>
  <c r="AG388" i="46"/>
  <c r="Y1118"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7" i="79"/>
  <c r="Y756" i="79"/>
  <c r="AF260" i="46"/>
  <c r="AF259" i="46"/>
  <c r="AJ517" i="46"/>
  <c r="AJ519" i="46"/>
  <c r="AJ518" i="46"/>
  <c r="Y1124" i="79"/>
  <c r="Y1122" i="79"/>
  <c r="Y1117" i="79"/>
  <c r="Y1119" i="79"/>
  <c r="Y1125" i="79"/>
  <c r="AF389" i="46"/>
  <c r="AF390" i="46"/>
  <c r="AF388" i="46"/>
  <c r="AH260" i="46"/>
  <c r="AH259" i="46"/>
  <c r="AG519" i="46"/>
  <c r="AG517" i="46"/>
  <c r="AG518" i="46"/>
  <c r="AF262" i="46"/>
  <c r="K58" i="43" s="1"/>
  <c r="Y1128" i="79"/>
  <c r="AF517" i="46"/>
  <c r="AK387" i="46"/>
  <c r="AK389" i="46" s="1"/>
  <c r="AH262" i="46"/>
  <c r="M58" i="43" s="1"/>
  <c r="AH387" i="46"/>
  <c r="AH392" i="46" s="1"/>
  <c r="M61" i="43" s="1"/>
  <c r="AG132" i="46"/>
  <c r="L55" i="43" s="1"/>
  <c r="AA389" i="79"/>
  <c r="AF522" i="46"/>
  <c r="K64" i="43" s="1"/>
  <c r="AF519" i="46"/>
  <c r="AI381" i="79"/>
  <c r="AI383" i="79" s="1"/>
  <c r="AG522" i="46"/>
  <c r="L64" i="43" s="1"/>
  <c r="Y760" i="79"/>
  <c r="D76" i="43" s="1"/>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P73" i="43"/>
  <c r="AL132" i="46"/>
  <c r="Q55" i="43" s="1"/>
  <c r="AK132" i="46"/>
  <c r="P55" i="43" s="1"/>
  <c r="AK262" i="46"/>
  <c r="P58" i="43" s="1"/>
  <c r="AL262" i="46"/>
  <c r="Q58" i="43" s="1"/>
  <c r="AL522" i="46"/>
  <c r="Q64" i="43" s="1"/>
  <c r="AK517" i="46"/>
  <c r="AL390" i="46"/>
  <c r="AL388" i="46"/>
  <c r="AK522" i="46"/>
  <c r="P64" i="43" s="1"/>
  <c r="AK260" i="46"/>
  <c r="AK259" i="46"/>
  <c r="AL517" i="46"/>
  <c r="AL260" i="46"/>
  <c r="AL259" i="46"/>
  <c r="AK571" i="79"/>
  <c r="AK569" i="79"/>
  <c r="AK570" i="79"/>
  <c r="AK573" i="79"/>
  <c r="AK572" i="79"/>
  <c r="AK574" i="79"/>
  <c r="AK568"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E199" i="79" l="1"/>
  <c r="Y759" i="79"/>
  <c r="D75" i="43" s="1"/>
  <c r="T18" i="47"/>
  <c r="P20" i="47"/>
  <c r="Q15" i="47"/>
  <c r="S23" i="47"/>
  <c r="U17" i="47"/>
  <c r="R26" i="47"/>
  <c r="AB573" i="79"/>
  <c r="AB201" i="79"/>
  <c r="AB202" i="79"/>
  <c r="AA199" i="79"/>
  <c r="AA202" i="79"/>
  <c r="AA203" i="79"/>
  <c r="AD572" i="79"/>
  <c r="AD576" i="79"/>
  <c r="I73" i="43" s="1"/>
  <c r="Z202" i="79"/>
  <c r="Z203" i="79"/>
  <c r="AJ573" i="79"/>
  <c r="AJ576" i="79"/>
  <c r="O73" i="43" s="1"/>
  <c r="AM522" i="46"/>
  <c r="Y573" i="79"/>
  <c r="Y574" i="79"/>
  <c r="Z573" i="79"/>
  <c r="Y521" i="46"/>
  <c r="V21" i="47"/>
  <c r="AM259" i="46"/>
  <c r="Z1128" i="79"/>
  <c r="E82" i="43" s="1"/>
  <c r="AM131" i="46"/>
  <c r="AM262" i="46"/>
  <c r="AM518" i="46"/>
  <c r="AM132" i="46"/>
  <c r="AM520" i="46"/>
  <c r="AM260" i="46"/>
  <c r="AM519" i="46"/>
  <c r="AM517" i="46"/>
  <c r="AD571" i="79"/>
  <c r="AH572" i="79"/>
  <c r="AL572" i="79"/>
  <c r="AD568" i="79"/>
  <c r="AI572" i="79"/>
  <c r="R18" i="47"/>
  <c r="R17" i="47"/>
  <c r="R20" i="47"/>
  <c r="R21" i="47"/>
  <c r="R16" i="47"/>
  <c r="AE389" i="79"/>
  <c r="J70" i="43" s="1"/>
  <c r="R22" i="47"/>
  <c r="AB200" i="79"/>
  <c r="AD383" i="79"/>
  <c r="AC202" i="79"/>
  <c r="AG573" i="79"/>
  <c r="AG572" i="79"/>
  <c r="AH568" i="79"/>
  <c r="AL569" i="79"/>
  <c r="AC205" i="79"/>
  <c r="H67" i="43" s="1"/>
  <c r="Z386" i="79"/>
  <c r="AC200" i="79"/>
  <c r="AD382" i="79"/>
  <c r="AB203" i="79"/>
  <c r="AD384" i="79"/>
  <c r="AL576" i="79"/>
  <c r="Q73" i="43" s="1"/>
  <c r="AL568" i="79"/>
  <c r="AB205" i="79"/>
  <c r="AD389" i="79"/>
  <c r="I70" i="43" s="1"/>
  <c r="Z383" i="79"/>
  <c r="AL570" i="79"/>
  <c r="Z387" i="79"/>
  <c r="AB199" i="79"/>
  <c r="AB385" i="79"/>
  <c r="AK203" i="79"/>
  <c r="AA200" i="79"/>
  <c r="AA205" i="79"/>
  <c r="AE385" i="79"/>
  <c r="AB387" i="79"/>
  <c r="AB386" i="79"/>
  <c r="AB389" i="79"/>
  <c r="AI570" i="79"/>
  <c r="AI573" i="79"/>
  <c r="AK202" i="79"/>
  <c r="AI569" i="79"/>
  <c r="R19" i="47"/>
  <c r="R24" i="47"/>
  <c r="R25" i="47"/>
  <c r="R23" i="47"/>
  <c r="R15" i="47"/>
  <c r="AG576" i="79"/>
  <c r="L73" i="43" s="1"/>
  <c r="AB383" i="79"/>
  <c r="AG574" i="79"/>
  <c r="AA201" i="79"/>
  <c r="AI568" i="79"/>
  <c r="AH569" i="79"/>
  <c r="AB382" i="79"/>
  <c r="AG569" i="79"/>
  <c r="AH576" i="79"/>
  <c r="M73" i="43" s="1"/>
  <c r="AA576" i="79"/>
  <c r="F73" i="43" s="1"/>
  <c r="AA573" i="79"/>
  <c r="AG568" i="79"/>
  <c r="AG571" i="79"/>
  <c r="AD386" i="79"/>
  <c r="AG200" i="79"/>
  <c r="AK390" i="46"/>
  <c r="AJ382" i="79"/>
  <c r="AL201" i="79"/>
  <c r="AK389" i="79"/>
  <c r="P70" i="43" s="1"/>
  <c r="AG383" i="79"/>
  <c r="AL202" i="79"/>
  <c r="AK383" i="79"/>
  <c r="AL386" i="79"/>
  <c r="AG384" i="79"/>
  <c r="AE569" i="79"/>
  <c r="AK382" i="79"/>
  <c r="AL384" i="79"/>
  <c r="AB574" i="79"/>
  <c r="AH386" i="79"/>
  <c r="AI382" i="79"/>
  <c r="AH387" i="79"/>
  <c r="AG205" i="79"/>
  <c r="L67" i="43" s="1"/>
  <c r="AD200" i="79"/>
  <c r="AH382" i="79"/>
  <c r="Y384" i="79"/>
  <c r="AG387" i="79"/>
  <c r="Y386" i="79"/>
  <c r="AK387" i="79"/>
  <c r="AL389" i="79"/>
  <c r="Q70" i="43" s="1"/>
  <c r="AJ387" i="79"/>
  <c r="AF576" i="79"/>
  <c r="K73" i="43" s="1"/>
  <c r="AG386" i="79"/>
  <c r="AL385" i="79"/>
  <c r="AJ383" i="79"/>
  <c r="AB576" i="79"/>
  <c r="G73" i="43" s="1"/>
  <c r="AG199" i="79"/>
  <c r="AC571" i="79"/>
  <c r="AF386" i="79"/>
  <c r="Y944" i="79"/>
  <c r="D79" i="43" s="1"/>
  <c r="Q19" i="47"/>
  <c r="AC569" i="79"/>
  <c r="Q24" i="47"/>
  <c r="AD205" i="79"/>
  <c r="I67" i="43" s="1"/>
  <c r="AD203" i="79"/>
  <c r="AG203" i="79"/>
  <c r="Y940" i="79"/>
  <c r="AI521" i="46"/>
  <c r="N63" i="43" s="1"/>
  <c r="AG201" i="79"/>
  <c r="AH521" i="46"/>
  <c r="M63" i="43" s="1"/>
  <c r="Q26" i="47"/>
  <c r="AK205" i="79"/>
  <c r="P67" i="43" s="1"/>
  <c r="AF200" i="79"/>
  <c r="AJ574" i="79"/>
  <c r="AF383" i="79"/>
  <c r="AK384" i="79"/>
  <c r="AL383" i="79"/>
  <c r="AG385" i="79"/>
  <c r="AC570" i="79"/>
  <c r="AJ569" i="79"/>
  <c r="AF387" i="79"/>
  <c r="AH385" i="79"/>
  <c r="AF572" i="79"/>
  <c r="AJ570" i="79"/>
  <c r="AJ571" i="79"/>
  <c r="AF574" i="79"/>
  <c r="AK386" i="79"/>
  <c r="AJ386" i="79"/>
  <c r="Z199" i="79"/>
  <c r="AG382" i="79"/>
  <c r="AH384" i="79"/>
  <c r="AH383" i="79"/>
  <c r="AF573" i="79"/>
  <c r="Z201" i="79"/>
  <c r="AF569" i="79"/>
  <c r="AL382" i="79"/>
  <c r="AJ389" i="79"/>
  <c r="O70" i="43" s="1"/>
  <c r="Z200" i="79"/>
  <c r="AJ568" i="79"/>
  <c r="AF568" i="79"/>
  <c r="AJ385" i="79"/>
  <c r="AJ572" i="79"/>
  <c r="AF570" i="79"/>
  <c r="AD573" i="79"/>
  <c r="Y941" i="79"/>
  <c r="AC383" i="79"/>
  <c r="AE568" i="79"/>
  <c r="AF202" i="79"/>
  <c r="Q31" i="47"/>
  <c r="AE576" i="79"/>
  <c r="J73" i="43" s="1"/>
  <c r="Q17" i="47"/>
  <c r="AK200" i="79"/>
  <c r="AL574" i="79"/>
  <c r="Z389" i="79"/>
  <c r="Z385" i="79"/>
  <c r="AC568" i="79"/>
  <c r="AC199" i="79"/>
  <c r="AC387" i="79"/>
  <c r="AF382" i="79"/>
  <c r="AE573" i="79"/>
  <c r="AD569" i="79"/>
  <c r="AC389" i="79"/>
  <c r="H70" i="43" s="1"/>
  <c r="AI574" i="79"/>
  <c r="AI571" i="79"/>
  <c r="AC386" i="79"/>
  <c r="Z205" i="79"/>
  <c r="Q21" i="47"/>
  <c r="AL573" i="79"/>
  <c r="AC576" i="79"/>
  <c r="H73" i="43" s="1"/>
  <c r="Z382" i="79"/>
  <c r="AC203" i="79"/>
  <c r="AC382" i="79"/>
  <c r="AF385" i="79"/>
  <c r="AD570" i="79"/>
  <c r="Y942" i="79"/>
  <c r="AK199" i="79"/>
  <c r="AF389" i="79"/>
  <c r="K70" i="43" s="1"/>
  <c r="AG521" i="46"/>
  <c r="L63" i="43" s="1"/>
  <c r="AF261" i="46"/>
  <c r="K57" i="43" s="1"/>
  <c r="P39" i="47" s="1"/>
  <c r="AC572" i="79"/>
  <c r="AE574" i="79"/>
  <c r="AD387" i="79"/>
  <c r="AC384" i="79"/>
  <c r="AE571" i="79"/>
  <c r="AC574" i="79"/>
  <c r="AE572" i="79"/>
  <c r="AD574" i="79"/>
  <c r="AH574" i="79"/>
  <c r="AH573" i="79"/>
  <c r="AH570" i="79"/>
  <c r="AA1123" i="79"/>
  <c r="AA1122" i="79"/>
  <c r="AA1120" i="79"/>
  <c r="AA1118" i="79"/>
  <c r="AA1125" i="79"/>
  <c r="AA1117" i="79"/>
  <c r="AA1124" i="79"/>
  <c r="AA1126" i="79"/>
  <c r="AA1121" i="79"/>
  <c r="AA1119" i="79"/>
  <c r="AI387" i="79"/>
  <c r="Z576" i="79"/>
  <c r="E73" i="43" s="1"/>
  <c r="Z757" i="79"/>
  <c r="Z756" i="79"/>
  <c r="Z758" i="79"/>
  <c r="Z1123" i="79"/>
  <c r="Z1118" i="79"/>
  <c r="Z1119" i="79"/>
  <c r="Z1122" i="79"/>
  <c r="Z1117" i="79"/>
  <c r="Z1121" i="79"/>
  <c r="Z1120" i="79"/>
  <c r="Z1124" i="79"/>
  <c r="Z1125" i="79"/>
  <c r="AG1126" i="79"/>
  <c r="AG1117" i="79"/>
  <c r="AG1119" i="79"/>
  <c r="AG1125" i="79"/>
  <c r="AG1122" i="79"/>
  <c r="AG1123" i="79"/>
  <c r="AG1124" i="79"/>
  <c r="AG1118" i="79"/>
  <c r="AG1121" i="79"/>
  <c r="AG1120" i="79"/>
  <c r="AF937" i="79"/>
  <c r="AF934" i="79"/>
  <c r="AF938" i="79"/>
  <c r="AF939" i="79"/>
  <c r="AF941" i="79"/>
  <c r="AF936" i="79"/>
  <c r="AF942" i="79"/>
  <c r="AF940" i="79"/>
  <c r="AF935" i="79"/>
  <c r="AD936" i="79"/>
  <c r="AD941" i="79"/>
  <c r="AD938" i="79"/>
  <c r="AD935" i="79"/>
  <c r="AD940" i="79"/>
  <c r="AD934" i="79"/>
  <c r="AD939" i="79"/>
  <c r="AD942" i="79"/>
  <c r="AD937" i="79"/>
  <c r="AK392" i="46"/>
  <c r="P61" i="43" s="1"/>
  <c r="AK388" i="46"/>
  <c r="AL205" i="79"/>
  <c r="Q67" i="43" s="1"/>
  <c r="AE386" i="79"/>
  <c r="AK756" i="79"/>
  <c r="AK757" i="79"/>
  <c r="AK751" i="79"/>
  <c r="AK755" i="79"/>
  <c r="AK754" i="79"/>
  <c r="AK758" i="79"/>
  <c r="AK752" i="79"/>
  <c r="AK753" i="79"/>
  <c r="AF751" i="79"/>
  <c r="AF755" i="79"/>
  <c r="AF758" i="79"/>
  <c r="AF752" i="79"/>
  <c r="AF756" i="79"/>
  <c r="AF757" i="79"/>
  <c r="AF753" i="79"/>
  <c r="AF754" i="79"/>
  <c r="AD1123" i="79"/>
  <c r="AD1121" i="79"/>
  <c r="AD1125" i="79"/>
  <c r="AD1117" i="79"/>
  <c r="AD1124" i="79"/>
  <c r="AD1120" i="79"/>
  <c r="AD1122" i="79"/>
  <c r="AD1126" i="79"/>
  <c r="AD1119" i="79"/>
  <c r="AD1118" i="79"/>
  <c r="AL1117" i="79"/>
  <c r="AL1125" i="79"/>
  <c r="AL1120" i="79"/>
  <c r="AL1126" i="79"/>
  <c r="AL1124" i="79"/>
  <c r="AL1118" i="79"/>
  <c r="AL1123" i="79"/>
  <c r="AL1119" i="79"/>
  <c r="AL1121" i="79"/>
  <c r="AL1122" i="79"/>
  <c r="AE940" i="79"/>
  <c r="AE942" i="79"/>
  <c r="AE936" i="79"/>
  <c r="AE938" i="79"/>
  <c r="AE937" i="79"/>
  <c r="AE941" i="79"/>
  <c r="AE934" i="79"/>
  <c r="AE939" i="79"/>
  <c r="AE935" i="79"/>
  <c r="AC938" i="79"/>
  <c r="AC935" i="79"/>
  <c r="AC937" i="79"/>
  <c r="AC934" i="79"/>
  <c r="AC940" i="79"/>
  <c r="AC936" i="79"/>
  <c r="AC941" i="79"/>
  <c r="AC939" i="79"/>
  <c r="AC942" i="79"/>
  <c r="AB756" i="79"/>
  <c r="AB758" i="79"/>
  <c r="AB757" i="79"/>
  <c r="AG758" i="79"/>
  <c r="AG756" i="79"/>
  <c r="AG755" i="79"/>
  <c r="AG757" i="79"/>
  <c r="AG751" i="79"/>
  <c r="AG753" i="79"/>
  <c r="AG752" i="79"/>
  <c r="AG754" i="79"/>
  <c r="AE383" i="79"/>
  <c r="AE387" i="79"/>
  <c r="AB1124" i="79"/>
  <c r="AB1118" i="79"/>
  <c r="AB1119" i="79"/>
  <c r="AB1125" i="79"/>
  <c r="AB1120" i="79"/>
  <c r="AB1126" i="79"/>
  <c r="AB1123" i="79"/>
  <c r="AB1121" i="79"/>
  <c r="AB1122" i="79"/>
  <c r="AB1117" i="79"/>
  <c r="AI1126" i="79"/>
  <c r="AI1122" i="79"/>
  <c r="AI1121" i="79"/>
  <c r="AI1120" i="79"/>
  <c r="AI1119" i="79"/>
  <c r="AI1123" i="79"/>
  <c r="AI1124" i="79"/>
  <c r="AI1117" i="79"/>
  <c r="AI1118" i="79"/>
  <c r="AI1125" i="79"/>
  <c r="AL934" i="79"/>
  <c r="AL935" i="79"/>
  <c r="AL942" i="79"/>
  <c r="AL936" i="79"/>
  <c r="AL939" i="79"/>
  <c r="AL940" i="79"/>
  <c r="AL941" i="79"/>
  <c r="AL937" i="79"/>
  <c r="AL938" i="79"/>
  <c r="AI384" i="79"/>
  <c r="AF205" i="79"/>
  <c r="K67" i="43" s="1"/>
  <c r="AA757" i="79"/>
  <c r="AA758" i="79"/>
  <c r="AA756" i="79"/>
  <c r="AI757" i="79"/>
  <c r="AI755" i="79"/>
  <c r="AI758" i="79"/>
  <c r="AI751" i="79"/>
  <c r="AI756" i="79"/>
  <c r="AI753" i="79"/>
  <c r="AI754" i="79"/>
  <c r="AI752" i="79"/>
  <c r="AD202" i="79"/>
  <c r="AD199" i="79"/>
  <c r="AF944" i="79"/>
  <c r="K79" i="43" s="1"/>
  <c r="AE1118" i="79"/>
  <c r="AE1120" i="79"/>
  <c r="AE1125" i="79"/>
  <c r="AE1124" i="79"/>
  <c r="AE1123" i="79"/>
  <c r="AE1119" i="79"/>
  <c r="AE1117" i="79"/>
  <c r="AE1122" i="79"/>
  <c r="AE1126" i="79"/>
  <c r="AE1121" i="79"/>
  <c r="AJ1124" i="79"/>
  <c r="AJ1125" i="79"/>
  <c r="AJ1119" i="79"/>
  <c r="AJ1121" i="79"/>
  <c r="AJ1118" i="79"/>
  <c r="AJ1123" i="79"/>
  <c r="AJ1117" i="79"/>
  <c r="AJ1126" i="79"/>
  <c r="AJ1120" i="79"/>
  <c r="AJ1122" i="79"/>
  <c r="AK941" i="79"/>
  <c r="AK934" i="79"/>
  <c r="AK936" i="79"/>
  <c r="AK940" i="79"/>
  <c r="AK942" i="79"/>
  <c r="AK939" i="79"/>
  <c r="AK937" i="79"/>
  <c r="AK938" i="79"/>
  <c r="AK935" i="79"/>
  <c r="AD753" i="79"/>
  <c r="AD755" i="79"/>
  <c r="AD754" i="79"/>
  <c r="AD758" i="79"/>
  <c r="AD757" i="79"/>
  <c r="AD756" i="79"/>
  <c r="AD751" i="79"/>
  <c r="AD752" i="79"/>
  <c r="AK1122" i="79"/>
  <c r="AK1126" i="79"/>
  <c r="AK1121" i="79"/>
  <c r="AK1117" i="79"/>
  <c r="AK1123" i="79"/>
  <c r="AK1119" i="79"/>
  <c r="AK1125" i="79"/>
  <c r="AK1120" i="79"/>
  <c r="AK1124" i="79"/>
  <c r="AK1118" i="79"/>
  <c r="AI386" i="79"/>
  <c r="AH752" i="79"/>
  <c r="AH758" i="79"/>
  <c r="AH757" i="79"/>
  <c r="AH751" i="79"/>
  <c r="AH754" i="79"/>
  <c r="AH753" i="79"/>
  <c r="AH756" i="79"/>
  <c r="AH755" i="79"/>
  <c r="AL944" i="79"/>
  <c r="Q79" i="43" s="1"/>
  <c r="Z940" i="79"/>
  <c r="Z941" i="79"/>
  <c r="Z942" i="79"/>
  <c r="Z939" i="79"/>
  <c r="AI389" i="79"/>
  <c r="N70" i="43" s="1"/>
  <c r="AF203" i="79"/>
  <c r="Y385" i="79"/>
  <c r="Y387" i="79"/>
  <c r="AJ756" i="79"/>
  <c r="AJ757" i="79"/>
  <c r="AJ758" i="79"/>
  <c r="AJ752" i="79"/>
  <c r="AJ751" i="79"/>
  <c r="AJ754" i="79"/>
  <c r="AJ755" i="79"/>
  <c r="AJ753" i="79"/>
  <c r="AL751" i="79"/>
  <c r="AL752" i="79"/>
  <c r="AL757" i="79"/>
  <c r="AL758" i="79"/>
  <c r="AL754" i="79"/>
  <c r="AL755" i="79"/>
  <c r="AL756" i="79"/>
  <c r="AL753" i="79"/>
  <c r="AG1128" i="79"/>
  <c r="L82" i="43" s="1"/>
  <c r="AK760" i="79"/>
  <c r="P76" i="43" s="1"/>
  <c r="AF1119" i="79"/>
  <c r="AF1124" i="79"/>
  <c r="AF1123" i="79"/>
  <c r="AF1121" i="79"/>
  <c r="AF1126" i="79"/>
  <c r="AF1118" i="79"/>
  <c r="AF1122" i="79"/>
  <c r="AF1117" i="79"/>
  <c r="AF1120" i="79"/>
  <c r="AF1125" i="79"/>
  <c r="AB941" i="79"/>
  <c r="AB940" i="79"/>
  <c r="AB939" i="79"/>
  <c r="AB942" i="79"/>
  <c r="AI937" i="79"/>
  <c r="AI940" i="79"/>
  <c r="AI938" i="79"/>
  <c r="AI941" i="79"/>
  <c r="AI935" i="79"/>
  <c r="AI939" i="79"/>
  <c r="AI942" i="79"/>
  <c r="AI934" i="79"/>
  <c r="AI936" i="79"/>
  <c r="AG760" i="79"/>
  <c r="L76" i="43" s="1"/>
  <c r="AE758" i="79"/>
  <c r="AE755" i="79"/>
  <c r="AE751" i="79"/>
  <c r="AE756" i="79"/>
  <c r="AE757" i="79"/>
  <c r="AE754" i="79"/>
  <c r="AE752" i="79"/>
  <c r="AE753" i="79"/>
  <c r="AC1117" i="79"/>
  <c r="AC1121" i="79"/>
  <c r="AC1118" i="79"/>
  <c r="AC1125" i="79"/>
  <c r="AC1126" i="79"/>
  <c r="AC1123" i="79"/>
  <c r="AC1120" i="79"/>
  <c r="AC1119" i="79"/>
  <c r="AC1122" i="79"/>
  <c r="AC1124" i="79"/>
  <c r="AG936" i="79"/>
  <c r="AG939" i="79"/>
  <c r="AG937" i="79"/>
  <c r="AG941" i="79"/>
  <c r="AG938" i="79"/>
  <c r="AG934" i="79"/>
  <c r="AG942" i="79"/>
  <c r="AG935" i="79"/>
  <c r="AG940" i="79"/>
  <c r="AD944" i="79"/>
  <c r="I79" i="43" s="1"/>
  <c r="AI385" i="79"/>
  <c r="AF199" i="79"/>
  <c r="AE382" i="79"/>
  <c r="Z574" i="79"/>
  <c r="Y383" i="79"/>
  <c r="Y382" i="79"/>
  <c r="AA1128" i="79"/>
  <c r="F82" i="43" s="1"/>
  <c r="AD760" i="79"/>
  <c r="I76" i="43" s="1"/>
  <c r="AC756" i="79"/>
  <c r="AC754" i="79"/>
  <c r="AC753" i="79"/>
  <c r="AC755" i="79"/>
  <c r="AC757" i="79"/>
  <c r="AC758" i="79"/>
  <c r="AC751" i="79"/>
  <c r="AC752" i="79"/>
  <c r="AI1128" i="79"/>
  <c r="N82" i="43" s="1"/>
  <c r="AF1128" i="79"/>
  <c r="K82" i="43" s="1"/>
  <c r="AH1126" i="79"/>
  <c r="AH1124" i="79"/>
  <c r="AH1125" i="79"/>
  <c r="AH1117" i="79"/>
  <c r="AH1123" i="79"/>
  <c r="AH1121" i="79"/>
  <c r="AH1119" i="79"/>
  <c r="AH1120" i="79"/>
  <c r="AH1118" i="79"/>
  <c r="AH1122" i="79"/>
  <c r="Y939" i="79"/>
  <c r="AA942" i="79"/>
  <c r="AA940" i="79"/>
  <c r="AA939" i="79"/>
  <c r="AA941" i="79"/>
  <c r="AJ937" i="79"/>
  <c r="AJ938" i="79"/>
  <c r="AJ935" i="79"/>
  <c r="AJ940" i="79"/>
  <c r="AJ936" i="79"/>
  <c r="AJ934" i="79"/>
  <c r="AJ941" i="79"/>
  <c r="AJ939" i="79"/>
  <c r="AJ942" i="79"/>
  <c r="AI760" i="79"/>
  <c r="N76" i="43" s="1"/>
  <c r="AH938" i="79"/>
  <c r="AH936" i="79"/>
  <c r="AH935" i="79"/>
  <c r="AH939" i="79"/>
  <c r="AH940" i="79"/>
  <c r="AH934" i="79"/>
  <c r="AH941" i="79"/>
  <c r="AH942" i="79"/>
  <c r="AH937" i="79"/>
  <c r="P15" i="47"/>
  <c r="AI205" i="79"/>
  <c r="N67" i="43" s="1"/>
  <c r="AF391" i="46"/>
  <c r="K60" i="43" s="1"/>
  <c r="AJ521" i="46"/>
  <c r="O63" i="43" s="1"/>
  <c r="AF521" i="46"/>
  <c r="K63" i="43" s="1"/>
  <c r="AH261" i="46"/>
  <c r="M57" i="43" s="1"/>
  <c r="R30" i="47" s="1"/>
  <c r="AA388" i="79"/>
  <c r="AG391" i="46"/>
  <c r="L60" i="43" s="1"/>
  <c r="D82" i="43"/>
  <c r="Y1127" i="79"/>
  <c r="D81" i="43" s="1"/>
  <c r="P17" i="47"/>
  <c r="P18" i="47"/>
  <c r="AJ202" i="79"/>
  <c r="AI200" i="79"/>
  <c r="P21" i="47"/>
  <c r="P24" i="47"/>
  <c r="Q22" i="47"/>
  <c r="Q25" i="47"/>
  <c r="AL200" i="79"/>
  <c r="AI202" i="79"/>
  <c r="AH389" i="46"/>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V26" i="47"/>
  <c r="V24" i="47"/>
  <c r="V19" i="47"/>
  <c r="V17" i="47"/>
  <c r="V22" i="47"/>
  <c r="Y261" i="46"/>
  <c r="D57" i="43" s="1"/>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5"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R54" i="43" l="1"/>
  <c r="AM382" i="79"/>
  <c r="AM383" i="79"/>
  <c r="Z759" i="79"/>
  <c r="E75" i="43" s="1"/>
  <c r="AM384" i="79"/>
  <c r="Y575" i="79"/>
  <c r="D72" i="43" s="1"/>
  <c r="AM205" i="79"/>
  <c r="AD575" i="79"/>
  <c r="I72" i="43" s="1"/>
  <c r="AJ575" i="79"/>
  <c r="O72" i="43" s="1"/>
  <c r="AM521" i="46"/>
  <c r="AM523" i="46" s="1"/>
  <c r="U31" i="47"/>
  <c r="R55" i="43"/>
  <c r="AM261" i="46"/>
  <c r="AM263" i="46" s="1"/>
  <c r="AM388" i="46"/>
  <c r="AM570" i="79"/>
  <c r="AM390" i="46"/>
  <c r="AM200" i="79"/>
  <c r="AM199" i="79"/>
  <c r="AM1118" i="79"/>
  <c r="AM1119" i="79"/>
  <c r="AM753" i="79"/>
  <c r="AM1121" i="79"/>
  <c r="AM757" i="79"/>
  <c r="AM752" i="79"/>
  <c r="AM1117" i="79"/>
  <c r="AM751" i="79"/>
  <c r="AM935" i="79"/>
  <c r="AM1125" i="79"/>
  <c r="AM1123" i="79"/>
  <c r="AM201" i="79"/>
  <c r="AM389" i="46"/>
  <c r="AM133" i="46"/>
  <c r="AM1120" i="79"/>
  <c r="AM1122" i="79"/>
  <c r="AM937" i="79"/>
  <c r="AM574" i="79"/>
  <c r="AM756" i="79"/>
  <c r="AM1126" i="79"/>
  <c r="AM754" i="79"/>
  <c r="AM1124" i="79"/>
  <c r="AM755" i="79"/>
  <c r="AM202" i="79"/>
  <c r="AM203" i="79"/>
  <c r="AM569" i="79"/>
  <c r="R79" i="43"/>
  <c r="AM944" i="79"/>
  <c r="AM938" i="79"/>
  <c r="AM387" i="79"/>
  <c r="AM571" i="79"/>
  <c r="R73" i="43"/>
  <c r="AM576" i="79"/>
  <c r="AM392" i="46"/>
  <c r="AM568" i="79"/>
  <c r="AM940" i="79"/>
  <c r="AM389" i="79"/>
  <c r="AM572" i="79"/>
  <c r="AK391" i="46"/>
  <c r="P60" i="43" s="1"/>
  <c r="U47" i="47" s="1"/>
  <c r="AM386" i="79"/>
  <c r="AM385" i="79"/>
  <c r="AM573" i="79"/>
  <c r="AM934" i="79"/>
  <c r="AM936" i="79"/>
  <c r="AM1128" i="79"/>
  <c r="AM939" i="79"/>
  <c r="AM758" i="79"/>
  <c r="AM942" i="79"/>
  <c r="AM941" i="79"/>
  <c r="AM760" i="79"/>
  <c r="AB204" i="79"/>
  <c r="L81" i="47" s="1"/>
  <c r="AL575" i="79"/>
  <c r="Q72" i="43" s="1"/>
  <c r="Z388" i="79"/>
  <c r="AA204" i="79"/>
  <c r="AG575" i="79"/>
  <c r="L72" i="43" s="1"/>
  <c r="AB388" i="79"/>
  <c r="AA575" i="79"/>
  <c r="F72" i="43" s="1"/>
  <c r="R27" i="47"/>
  <c r="R29" i="47" s="1"/>
  <c r="P30" i="47"/>
  <c r="P37" i="47"/>
  <c r="P33" i="47"/>
  <c r="P56" i="47"/>
  <c r="P32" i="47"/>
  <c r="AG388" i="79"/>
  <c r="L69" i="43" s="1"/>
  <c r="AH388" i="79"/>
  <c r="M69" i="43" s="1"/>
  <c r="AB575" i="79"/>
  <c r="AI575" i="79"/>
  <c r="N72" i="43" s="1"/>
  <c r="AJ388" i="79"/>
  <c r="O69" i="43" s="1"/>
  <c r="AL388" i="79"/>
  <c r="Q69" i="43" s="1"/>
  <c r="P48" i="47"/>
  <c r="AD204" i="79"/>
  <c r="I66" i="43" s="1"/>
  <c r="AF388" i="79"/>
  <c r="K69" i="43" s="1"/>
  <c r="P54" i="47"/>
  <c r="AF575" i="79"/>
  <c r="K72" i="43" s="1"/>
  <c r="AF204" i="79"/>
  <c r="K66" i="43" s="1"/>
  <c r="AK388" i="79"/>
  <c r="P69" i="43" s="1"/>
  <c r="AG204" i="79"/>
  <c r="L66" i="43" s="1"/>
  <c r="P34" i="47"/>
  <c r="P40" i="47"/>
  <c r="AK204" i="79"/>
  <c r="P66" i="43" s="1"/>
  <c r="Z204" i="79"/>
  <c r="Y943" i="79"/>
  <c r="D78" i="43" s="1"/>
  <c r="AI204" i="79"/>
  <c r="N66" i="43" s="1"/>
  <c r="AE575" i="79"/>
  <c r="J72" i="43" s="1"/>
  <c r="P51" i="47"/>
  <c r="AH575" i="79"/>
  <c r="M72" i="43" s="1"/>
  <c r="AC388" i="79"/>
  <c r="H69" i="43" s="1"/>
  <c r="P55" i="47"/>
  <c r="AI1127" i="79"/>
  <c r="N81" i="43" s="1"/>
  <c r="AB1127" i="79"/>
  <c r="G81" i="43" s="1"/>
  <c r="P50" i="47"/>
  <c r="R76" i="43"/>
  <c r="R70" i="43"/>
  <c r="AC204" i="79"/>
  <c r="H66" i="43" s="1"/>
  <c r="AC575" i="79"/>
  <c r="H72" i="43" s="1"/>
  <c r="P47" i="47"/>
  <c r="P35" i="47"/>
  <c r="P38" i="47"/>
  <c r="AD388" i="79"/>
  <c r="I69" i="43" s="1"/>
  <c r="AD1127" i="79"/>
  <c r="I81" i="43" s="1"/>
  <c r="AF943" i="79"/>
  <c r="K78" i="43" s="1"/>
  <c r="P53" i="47"/>
  <c r="P36" i="47"/>
  <c r="P31" i="47"/>
  <c r="AG943" i="79"/>
  <c r="L78" i="43" s="1"/>
  <c r="AI388" i="79"/>
  <c r="N69" i="43" s="1"/>
  <c r="R61" i="43"/>
  <c r="P46" i="47"/>
  <c r="P52" i="47"/>
  <c r="P41" i="47"/>
  <c r="P45" i="47"/>
  <c r="P49" i="47"/>
  <c r="AE388" i="79"/>
  <c r="J69" i="43" s="1"/>
  <c r="O98" i="47" s="1"/>
  <c r="Z575" i="79"/>
  <c r="E72" i="43" s="1"/>
  <c r="AH943" i="79"/>
  <c r="M78" i="43" s="1"/>
  <c r="AD759" i="79"/>
  <c r="I75" i="43" s="1"/>
  <c r="AE943" i="79"/>
  <c r="J78" i="43" s="1"/>
  <c r="AL1127" i="79"/>
  <c r="Q81" i="43" s="1"/>
  <c r="AK759" i="79"/>
  <c r="P75" i="43" s="1"/>
  <c r="Z1127" i="79"/>
  <c r="E81" i="43" s="1"/>
  <c r="AH1127" i="79"/>
  <c r="M81" i="43" s="1"/>
  <c r="AF1127" i="79"/>
  <c r="K81" i="43" s="1"/>
  <c r="AC943" i="79"/>
  <c r="H78" i="43" s="1"/>
  <c r="AG1127" i="79"/>
  <c r="L81" i="43" s="1"/>
  <c r="AL759" i="79"/>
  <c r="Q75" i="43" s="1"/>
  <c r="AF759" i="79"/>
  <c r="K75" i="43" s="1"/>
  <c r="AD943" i="79"/>
  <c r="I78" i="43" s="1"/>
  <c r="AC759" i="79"/>
  <c r="H75" i="43" s="1"/>
  <c r="AK1127" i="79"/>
  <c r="P81" i="43" s="1"/>
  <c r="AJ1127" i="79"/>
  <c r="O81" i="43" s="1"/>
  <c r="AI759" i="79"/>
  <c r="N75" i="43" s="1"/>
  <c r="AA759" i="79"/>
  <c r="F75" i="43" s="1"/>
  <c r="Y388" i="79"/>
  <c r="R82" i="43"/>
  <c r="AJ943" i="79"/>
  <c r="O78" i="43" s="1"/>
  <c r="AE1127" i="79"/>
  <c r="J81" i="43" s="1"/>
  <c r="AE759" i="79"/>
  <c r="J75" i="43" s="1"/>
  <c r="Z943" i="79"/>
  <c r="E78" i="43" s="1"/>
  <c r="AL943" i="79"/>
  <c r="Q78" i="43" s="1"/>
  <c r="AA943" i="79"/>
  <c r="F78" i="43" s="1"/>
  <c r="AC1127" i="79"/>
  <c r="H81" i="43" s="1"/>
  <c r="AI943" i="79"/>
  <c r="N78" i="43" s="1"/>
  <c r="AB943" i="79"/>
  <c r="AJ759" i="79"/>
  <c r="O75" i="43" s="1"/>
  <c r="AH759" i="79"/>
  <c r="M75" i="43" s="1"/>
  <c r="AK943" i="79"/>
  <c r="P78" i="43" s="1"/>
  <c r="AG759" i="79"/>
  <c r="L75" i="43" s="1"/>
  <c r="AB759" i="79"/>
  <c r="AA1127"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Q65" i="47"/>
  <c r="Q45" i="47"/>
  <c r="Q62" i="47"/>
  <c r="Q54" i="47"/>
  <c r="Q48" i="47"/>
  <c r="Q70" i="47"/>
  <c r="Q64" i="47"/>
  <c r="Q63" i="47"/>
  <c r="Q66" i="47"/>
  <c r="Q56" i="47"/>
  <c r="Q49" i="47"/>
  <c r="Q53" i="47"/>
  <c r="Q55" i="47"/>
  <c r="Q51" i="47"/>
  <c r="Q68" i="47"/>
  <c r="Q46" i="47"/>
  <c r="R67" i="43"/>
  <c r="S48" i="47"/>
  <c r="AH204" i="79"/>
  <c r="M66" i="43" s="1"/>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H20" i="43" l="1"/>
  <c r="E31" i="43"/>
  <c r="E42" i="43"/>
  <c r="E29" i="43"/>
  <c r="E30" i="43"/>
  <c r="AM204" i="79"/>
  <c r="AM206" i="79" s="1"/>
  <c r="U83" i="47"/>
  <c r="R66" i="43"/>
  <c r="R69" i="43"/>
  <c r="R60" i="43"/>
  <c r="Q82" i="47"/>
  <c r="P83" i="47"/>
  <c r="AM391" i="46"/>
  <c r="AM393" i="46" s="1"/>
  <c r="U63" i="47"/>
  <c r="U71" i="47"/>
  <c r="AM1127" i="79"/>
  <c r="AM1129" i="79" s="1"/>
  <c r="U48" i="47"/>
  <c r="U50" i="47"/>
  <c r="AM759" i="79"/>
  <c r="AM761" i="79" s="1"/>
  <c r="U61" i="47"/>
  <c r="U65" i="47"/>
  <c r="U49" i="47"/>
  <c r="U56" i="47"/>
  <c r="U68" i="47"/>
  <c r="U70" i="47"/>
  <c r="U45" i="47"/>
  <c r="U46" i="47"/>
  <c r="U60" i="47"/>
  <c r="U66" i="47"/>
  <c r="U69" i="47"/>
  <c r="U52" i="47"/>
  <c r="AM575" i="79"/>
  <c r="AM577" i="79" s="1"/>
  <c r="AM388" i="79"/>
  <c r="AM390" i="79" s="1"/>
  <c r="U62" i="47"/>
  <c r="U64" i="47"/>
  <c r="U54" i="47"/>
  <c r="U55" i="47"/>
  <c r="U67" i="47"/>
  <c r="U53" i="47"/>
  <c r="U51" i="47"/>
  <c r="AM943" i="79"/>
  <c r="AM945" i="79" s="1"/>
  <c r="W15" i="47"/>
  <c r="M82" i="47"/>
  <c r="N84" i="47"/>
  <c r="L85" i="47"/>
  <c r="L77" i="47"/>
  <c r="W26" i="47"/>
  <c r="L82" i="47"/>
  <c r="L86" i="47"/>
  <c r="L75" i="47"/>
  <c r="L98" i="47"/>
  <c r="L79" i="47"/>
  <c r="L83" i="47"/>
  <c r="L78" i="47"/>
  <c r="L76" i="47"/>
  <c r="L80" i="47"/>
  <c r="L84" i="47"/>
  <c r="W18" i="47"/>
  <c r="L93" i="47"/>
  <c r="L100" i="47"/>
  <c r="L92" i="47"/>
  <c r="L94" i="47"/>
  <c r="L90" i="47"/>
  <c r="L101" i="47"/>
  <c r="L95" i="47"/>
  <c r="L99" i="47"/>
  <c r="L97" i="47"/>
  <c r="L96" i="47"/>
  <c r="L91" i="47"/>
  <c r="Q106" i="47"/>
  <c r="U84" i="47"/>
  <c r="Q111" i="47"/>
  <c r="Q81" i="47"/>
  <c r="Q86" i="47"/>
  <c r="Q107" i="47"/>
  <c r="Q94" i="47"/>
  <c r="Q97" i="47"/>
  <c r="Q84" i="47"/>
  <c r="Q95" i="47"/>
  <c r="Q125" i="47"/>
  <c r="Q76" i="47"/>
  <c r="Q110"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M83" i="47"/>
  <c r="M115" i="47"/>
  <c r="M101" i="47"/>
  <c r="M77" i="47"/>
  <c r="M106" i="47"/>
  <c r="U156" i="47"/>
  <c r="Q151" i="47"/>
  <c r="M150" i="47"/>
  <c r="U121" i="47"/>
  <c r="U151" i="47"/>
  <c r="J107" i="47"/>
  <c r="N122" i="47"/>
  <c r="N91" i="47"/>
  <c r="N99" i="47"/>
  <c r="N106" i="47"/>
  <c r="U142" i="47"/>
  <c r="U144" i="47"/>
  <c r="U153" i="47"/>
  <c r="S111" i="47"/>
  <c r="S94" i="47"/>
  <c r="S135" i="47"/>
  <c r="S97" i="47"/>
  <c r="Q138" i="47"/>
  <c r="P125" i="47"/>
  <c r="Q146" i="47"/>
  <c r="U123" i="47"/>
  <c r="U150" i="47"/>
  <c r="U140" i="47"/>
  <c r="N98" i="47"/>
  <c r="N100" i="47"/>
  <c r="N109" i="47"/>
  <c r="N112" i="47"/>
  <c r="M124" i="47"/>
  <c r="E41" i="43"/>
  <c r="U124" i="47"/>
  <c r="S91" i="47"/>
  <c r="S156" i="47"/>
  <c r="S120" i="47"/>
  <c r="S96" i="47"/>
  <c r="E39" i="43"/>
  <c r="V155" i="47"/>
  <c r="O160" i="47"/>
  <c r="U120" i="47"/>
  <c r="U131" i="47"/>
  <c r="N135" i="47"/>
  <c r="O150" i="47"/>
  <c r="N115" i="47"/>
  <c r="N105" i="47"/>
  <c r="N136" i="47"/>
  <c r="M135" i="47"/>
  <c r="N94" i="47"/>
  <c r="N137" i="47"/>
  <c r="N96" i="47"/>
  <c r="U138" i="47"/>
  <c r="U130" i="47"/>
  <c r="S110" i="47"/>
  <c r="S154" i="47"/>
  <c r="S106" i="47"/>
  <c r="S139" i="47"/>
  <c r="S99" i="47"/>
  <c r="S112" i="47"/>
  <c r="Q137" i="47"/>
  <c r="Q140" i="47"/>
  <c r="Q153" i="47"/>
  <c r="R81" i="43"/>
  <c r="O155" i="47"/>
  <c r="U154" i="47"/>
  <c r="U126" i="47"/>
  <c r="P155" i="47"/>
  <c r="O157" i="47"/>
  <c r="N108" i="47"/>
  <c r="N144" i="47"/>
  <c r="U128" i="47"/>
  <c r="U127" i="47"/>
  <c r="U129" i="47"/>
  <c r="U159" i="47"/>
  <c r="S115" i="47"/>
  <c r="S90" i="47"/>
  <c r="S105" i="47"/>
  <c r="E36" i="43"/>
  <c r="P150" i="47"/>
  <c r="S155" i="47"/>
  <c r="S151" i="47"/>
  <c r="R64" i="47"/>
  <c r="P144" i="47"/>
  <c r="P153" i="47"/>
  <c r="R53" i="47"/>
  <c r="O123" i="47"/>
  <c r="N157" i="47"/>
  <c r="M136" i="47"/>
  <c r="N156" i="47"/>
  <c r="S142" i="47"/>
  <c r="R52" i="47"/>
  <c r="R51" i="47"/>
  <c r="P146" i="47"/>
  <c r="P129" i="47"/>
  <c r="P161" i="47"/>
  <c r="R62" i="47"/>
  <c r="O145" i="47"/>
  <c r="O131" i="47"/>
  <c r="O161" i="47"/>
  <c r="O151" i="47"/>
  <c r="O121" i="47"/>
  <c r="O139"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M143" i="47"/>
  <c r="O140" i="47"/>
  <c r="N138" i="47"/>
  <c r="M130" i="47"/>
  <c r="M131" i="47"/>
  <c r="S144" i="47"/>
  <c r="R54" i="47"/>
  <c r="R46" i="47"/>
  <c r="P156" i="47"/>
  <c r="R66" i="47"/>
  <c r="P128" i="47"/>
  <c r="O159" i="47"/>
  <c r="O138" i="47"/>
  <c r="O143" i="47"/>
  <c r="O142" i="47"/>
  <c r="O146"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N160" i="47"/>
  <c r="M144" i="47"/>
  <c r="M138" i="47"/>
  <c r="M141" i="47"/>
  <c r="M129" i="47"/>
  <c r="N127" i="47"/>
  <c r="M160" i="47"/>
  <c r="S143" i="47"/>
  <c r="S136" i="47"/>
  <c r="R50" i="47"/>
  <c r="P143" i="47"/>
  <c r="P124" i="47"/>
  <c r="P151" i="47"/>
  <c r="R65" i="47"/>
  <c r="O154" i="47"/>
  <c r="O130" i="47"/>
  <c r="O153" i="47"/>
  <c r="O129"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P159" i="47"/>
  <c r="P131" i="47"/>
  <c r="O125" i="47"/>
  <c r="O136" i="47"/>
  <c r="N145" i="47"/>
  <c r="N150" i="47"/>
  <c r="M161" i="47"/>
  <c r="M125" i="47"/>
  <c r="E33" i="43"/>
  <c r="M128" i="47"/>
  <c r="M157" i="47"/>
  <c r="P126" i="47"/>
  <c r="P121" i="47"/>
  <c r="O158" i="47"/>
  <c r="O156"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U57" i="47" l="1"/>
  <c r="U59" i="47" s="1"/>
  <c r="U72" i="47" s="1"/>
  <c r="U74" i="47" s="1"/>
  <c r="U87" i="47" s="1"/>
  <c r="U89" i="47" s="1"/>
  <c r="U102" i="47" s="1"/>
  <c r="W27" i="47"/>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F34" i="43"/>
  <c r="G34" i="43" s="1"/>
  <c r="L104" i="47"/>
  <c r="I104" i="47"/>
  <c r="I117" i="47" s="1"/>
  <c r="I119" i="47" s="1"/>
  <c r="I132" i="47" s="1"/>
  <c r="I134" i="47" s="1"/>
  <c r="I147" i="47" s="1"/>
  <c r="I149" i="47" s="1"/>
  <c r="I162" i="47" s="1"/>
  <c r="D84" i="43" s="1"/>
  <c r="D85" i="43" s="1"/>
  <c r="F35" i="43"/>
  <c r="G35" i="43" s="1"/>
  <c r="G30" i="43" l="1"/>
  <c r="F29" i="43"/>
  <c r="W42" i="47"/>
  <c r="K42" i="47"/>
  <c r="G29" i="43" l="1"/>
  <c r="K44" i="47"/>
  <c r="K57" i="47" s="1"/>
  <c r="K59" i="47" s="1"/>
  <c r="W44" i="47"/>
  <c r="W57" i="47" s="1"/>
  <c r="W59" i="47" l="1"/>
  <c r="W72" i="47" s="1"/>
  <c r="K72" i="47"/>
  <c r="K74" i="47" s="1"/>
  <c r="K87" i="47" s="1"/>
  <c r="K89" i="47" s="1"/>
  <c r="K102" i="47" s="1"/>
  <c r="K104" i="47" l="1"/>
  <c r="K117" i="47" s="1"/>
  <c r="K119" i="47" s="1"/>
  <c r="K132" i="47" s="1"/>
  <c r="K134" i="47" s="1"/>
  <c r="K147" i="47" s="1"/>
  <c r="K149" i="47" s="1"/>
  <c r="K162" i="47" s="1"/>
  <c r="F84" i="43" s="1"/>
  <c r="F85" i="43" s="1"/>
  <c r="W74" i="47"/>
  <c r="W87" i="47" s="1"/>
  <c r="F31" i="43" l="1"/>
  <c r="W89" i="47"/>
  <c r="W102" i="47" s="1"/>
  <c r="G31" i="43" l="1"/>
  <c r="W104" i="47"/>
  <c r="F48" i="85" l="1"/>
  <c r="F24" i="85" s="1"/>
  <c r="F49" i="85"/>
  <c r="F25" i="85" s="1"/>
  <c r="D50" i="85"/>
  <c r="F50" i="85" s="1"/>
  <c r="F26" i="85" s="1"/>
  <c r="D51" i="85" l="1"/>
  <c r="F51" i="85" s="1"/>
  <c r="F27" i="85" s="1"/>
  <c r="D52" i="85"/>
  <c r="D53" i="85" l="1"/>
  <c r="F52" i="85"/>
  <c r="F28" i="85" s="1"/>
  <c r="F53" i="85" l="1"/>
  <c r="F29" i="85" s="1"/>
  <c r="D54" i="85"/>
  <c r="F54" i="85" l="1"/>
  <c r="F30" i="85" s="1"/>
  <c r="D55" i="85"/>
  <c r="F55" i="85" l="1"/>
  <c r="D56" i="85"/>
  <c r="D57" i="85" l="1"/>
  <c r="F56" i="85"/>
  <c r="F32" i="85" s="1"/>
  <c r="F31" i="85"/>
  <c r="F57" i="85" l="1"/>
  <c r="D58" i="85"/>
  <c r="F58" i="85" l="1"/>
  <c r="F34" i="85" s="1"/>
  <c r="D59" i="85"/>
  <c r="F59" i="85" s="1"/>
  <c r="F35" i="85" s="1"/>
  <c r="F33" i="85"/>
  <c r="F60" i="85" l="1"/>
  <c r="F36" i="85"/>
  <c r="L114" i="47"/>
  <c r="W114" i="47" s="1"/>
  <c r="F37" i="85"/>
  <c r="L109" i="47"/>
  <c r="W109" i="47" s="1"/>
  <c r="L113" i="47"/>
  <c r="W113" i="47" s="1"/>
  <c r="L112" i="47"/>
  <c r="W112" i="47" s="1"/>
  <c r="L107" i="47"/>
  <c r="W107" i="47" s="1"/>
  <c r="L105" i="47"/>
  <c r="L110" i="47"/>
  <c r="W110" i="47" s="1"/>
  <c r="L116" i="47" l="1"/>
  <c r="W116" i="47" s="1"/>
  <c r="L106" i="47"/>
  <c r="W106" i="47" s="1"/>
  <c r="R72" i="43"/>
  <c r="L108" i="47"/>
  <c r="W108" i="47" s="1"/>
  <c r="L111" i="47"/>
  <c r="W111" i="47" s="1"/>
  <c r="L115" i="47"/>
  <c r="W115" i="47" s="1"/>
  <c r="F38" i="85"/>
  <c r="G75" i="43"/>
  <c r="W105" i="47"/>
  <c r="L117" i="47" l="1"/>
  <c r="L119" i="47" s="1"/>
  <c r="W117" i="47"/>
  <c r="R75" i="43"/>
  <c r="H19" i="43" s="1"/>
  <c r="L120" i="47"/>
  <c r="W120" i="47" s="1"/>
  <c r="L129" i="47"/>
  <c r="W129" i="47" s="1"/>
  <c r="L123" i="47"/>
  <c r="W123" i="47" s="1"/>
  <c r="L121" i="47"/>
  <c r="W121" i="47" s="1"/>
  <c r="L127" i="47"/>
  <c r="W127" i="47" s="1"/>
  <c r="L124" i="47"/>
  <c r="W124" i="47" s="1"/>
  <c r="L125" i="47"/>
  <c r="W125" i="47" s="1"/>
  <c r="L130" i="47"/>
  <c r="W130" i="47" s="1"/>
  <c r="L128" i="47"/>
  <c r="W128" i="47" s="1"/>
  <c r="L126" i="47"/>
  <c r="W126" i="47" s="1"/>
  <c r="L131" i="47"/>
  <c r="W131" i="47" s="1"/>
  <c r="L122" i="47"/>
  <c r="W122" i="47" s="1"/>
  <c r="F39" i="85"/>
  <c r="F40" i="85" s="1"/>
  <c r="G78" i="43"/>
  <c r="R78" i="43" s="1"/>
  <c r="W119" i="47" l="1"/>
  <c r="L139" i="47"/>
  <c r="W139" i="47" s="1"/>
  <c r="L138" i="47"/>
  <c r="W138" i="47" s="1"/>
  <c r="L143" i="47"/>
  <c r="W143" i="47" s="1"/>
  <c r="L136" i="47"/>
  <c r="W136" i="47" s="1"/>
  <c r="L157" i="47"/>
  <c r="W157" i="47" s="1"/>
  <c r="L155" i="47"/>
  <c r="W155" i="47" s="1"/>
  <c r="L153" i="47"/>
  <c r="W153" i="47" s="1"/>
  <c r="L145" i="47"/>
  <c r="W145" i="47" s="1"/>
  <c r="L152" i="47"/>
  <c r="W152" i="47" s="1"/>
  <c r="L158" i="47"/>
  <c r="W158" i="47" s="1"/>
  <c r="L161" i="47"/>
  <c r="W161" i="47" s="1"/>
  <c r="L135" i="47"/>
  <c r="W135" i="47" s="1"/>
  <c r="L142" i="47"/>
  <c r="W142" i="47" s="1"/>
  <c r="L144" i="47"/>
  <c r="W144" i="47" s="1"/>
  <c r="L150" i="47"/>
  <c r="W150" i="47" s="1"/>
  <c r="L141" i="47"/>
  <c r="W141" i="47" s="1"/>
  <c r="L156" i="47"/>
  <c r="W156" i="47" s="1"/>
  <c r="W132" i="47"/>
  <c r="L137" i="47"/>
  <c r="W137" i="47" s="1"/>
  <c r="L140" i="47"/>
  <c r="W140" i="47" s="1"/>
  <c r="L151" i="47"/>
  <c r="W151" i="47" s="1"/>
  <c r="E32" i="43"/>
  <c r="L146" i="47"/>
  <c r="W146" i="47" s="1"/>
  <c r="L154" i="47"/>
  <c r="W154" i="47" s="1"/>
  <c r="L160" i="47"/>
  <c r="W160" i="47" s="1"/>
  <c r="L159" i="47"/>
  <c r="W159" i="47" s="1"/>
  <c r="L132" i="47"/>
  <c r="L134" i="47" s="1"/>
  <c r="W134" i="47"/>
  <c r="L147" i="47" l="1"/>
  <c r="L149" i="47" s="1"/>
  <c r="L162" i="47" s="1"/>
  <c r="G84" i="43" s="1"/>
  <c r="W147" i="47"/>
  <c r="W149" i="47" s="1"/>
  <c r="W162" i="47" s="1"/>
  <c r="E43" i="43"/>
  <c r="G85" i="43" l="1"/>
  <c r="F32" i="43"/>
  <c r="R84" i="43"/>
  <c r="F43" i="43" l="1"/>
  <c r="G32" i="43"/>
  <c r="G43" i="43" s="1"/>
  <c r="R85" i="43"/>
  <c r="L14" i="43" s="1"/>
  <c r="H21" i="43"/>
  <c r="H22" i="43" s="1"/>
</calcChain>
</file>

<file path=xl/comments1.xml><?xml version="1.0" encoding="utf-8"?>
<comments xmlns="http://schemas.openxmlformats.org/spreadsheetml/2006/main">
  <authors>
    <author>Jane RSLU</author>
  </authors>
  <commentList>
    <comment ref="D30" authorId="0" shapeId="0">
      <text>
        <r>
          <rPr>
            <b/>
            <sz val="8"/>
            <color indexed="81"/>
            <rFont val="Tahoma"/>
            <family val="2"/>
          </rPr>
          <t>Jane RSLU:</t>
        </r>
        <r>
          <rPr>
            <sz val="8"/>
            <color indexed="81"/>
            <rFont val="Tahoma"/>
            <family val="2"/>
          </rPr>
          <t xml:space="preserve">
Half of 2016 CDM savings are reflected in 2016 COS rates effective July 1, 2017</t>
        </r>
      </text>
    </comment>
  </commentList>
</comments>
</file>

<file path=xl/comments2.xml><?xml version="1.0" encoding="utf-8"?>
<comments xmlns="http://schemas.openxmlformats.org/spreadsheetml/2006/main">
  <authors>
    <author>Jane RSLU</author>
  </authors>
  <commentList>
    <comment ref="Z436" authorId="0" shapeId="0">
      <text>
        <r>
          <rPr>
            <b/>
            <sz val="8"/>
            <color indexed="81"/>
            <rFont val="Tahoma"/>
            <family val="2"/>
          </rPr>
          <t>Jane RSLU:</t>
        </r>
        <r>
          <rPr>
            <sz val="8"/>
            <color indexed="81"/>
            <rFont val="Tahoma"/>
            <family val="2"/>
          </rPr>
          <t xml:space="preserve">
kWh %</t>
        </r>
      </text>
    </comment>
    <comment ref="AA436" authorId="0" shapeId="0">
      <text>
        <r>
          <rPr>
            <b/>
            <sz val="8"/>
            <color indexed="81"/>
            <rFont val="Tahoma"/>
            <family val="2"/>
          </rPr>
          <t>Jane RSLU:</t>
        </r>
        <r>
          <rPr>
            <sz val="8"/>
            <color indexed="81"/>
            <rFont val="Tahoma"/>
            <family val="2"/>
          </rPr>
          <t xml:space="preserve">
kW %</t>
        </r>
      </text>
    </comment>
  </commentList>
</comments>
</file>

<file path=xl/comments3.xml><?xml version="1.0" encoding="utf-8"?>
<comments xmlns="http://schemas.openxmlformats.org/spreadsheetml/2006/main">
  <authors>
    <author>Jane RSLU</author>
  </authors>
  <commentList>
    <comment ref="AA54" authorId="0" shapeId="0">
      <text>
        <r>
          <rPr>
            <b/>
            <sz val="8"/>
            <color indexed="81"/>
            <rFont val="Tahoma"/>
            <family val="2"/>
          </rPr>
          <t>Jane RSLU:</t>
        </r>
        <r>
          <rPr>
            <sz val="8"/>
            <color indexed="81"/>
            <rFont val="Tahoma"/>
            <family val="2"/>
          </rPr>
          <t xml:space="preserve">
Upper Canada School 
Board Acount 101000, 1000 Edward St Industial customer</t>
        </r>
      </text>
    </comment>
    <comment ref="Z57" authorId="0" shapeId="0">
      <text>
        <r>
          <rPr>
            <b/>
            <sz val="8"/>
            <color indexed="81"/>
            <rFont val="Tahoma"/>
            <family val="2"/>
          </rPr>
          <t>Jane RSLU:</t>
        </r>
        <r>
          <rPr>
            <sz val="8"/>
            <color indexed="81"/>
            <rFont val="Tahoma"/>
            <family val="2"/>
          </rPr>
          <t xml:space="preserve">
Burman report 2015 results, kWh % not = kW %. kWh number for Commercial  in Burman report / total = 440772.72 / 1,067.622 = 41.2893%</t>
        </r>
      </text>
    </comment>
    <comment ref="AA57" authorId="0" shapeId="0">
      <text>
        <r>
          <rPr>
            <b/>
            <sz val="8"/>
            <color indexed="81"/>
            <rFont val="Tahoma"/>
            <family val="2"/>
          </rPr>
          <t>Jane RSLU:</t>
        </r>
        <r>
          <rPr>
            <sz val="8"/>
            <color indexed="81"/>
            <rFont val="Tahoma"/>
            <family val="2"/>
          </rPr>
          <t xml:space="preserve">
Burman report 2015 results, kWh % not = kW %. kW number for industrial in Buman report / total kW = 66.23 / 106= 62.48%</t>
        </r>
      </text>
    </comment>
    <comment ref="AB57" authorId="0" shapeId="0">
      <text>
        <r>
          <rPr>
            <b/>
            <sz val="8"/>
            <color indexed="81"/>
            <rFont val="Tahoma"/>
            <family val="2"/>
          </rPr>
          <t>Jane RSLU:</t>
        </r>
        <r>
          <rPr>
            <sz val="8"/>
            <color indexed="81"/>
            <rFont val="Tahoma"/>
            <family val="2"/>
          </rPr>
          <t xml:space="preserve">
Burman report, kWh number for ST / total =14021.41 / 1,067,522 =1.31%</t>
        </r>
      </text>
    </comment>
    <comment ref="Z304" authorId="0" shapeId="0">
      <text>
        <r>
          <rPr>
            <b/>
            <sz val="8"/>
            <color indexed="81"/>
            <rFont val="Tahoma"/>
            <family val="2"/>
          </rPr>
          <t>Jane RSLU:</t>
        </r>
        <r>
          <rPr>
            <sz val="8"/>
            <color indexed="81"/>
            <rFont val="Tahoma"/>
            <family val="2"/>
          </rPr>
          <t xml:space="preserve">
Streettlight projects savings were removed from  2014 and 2015 retrofit allocations already. No need to allocate to streetlight in 2016.</t>
        </r>
      </text>
    </comment>
  </commentList>
</comments>
</file>

<file path=xl/comments4.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5.xml><?xml version="1.0" encoding="utf-8"?>
<comments xmlns="http://schemas.openxmlformats.org/spreadsheetml/2006/main">
  <authors>
    <author>Jane RSLU</author>
  </authors>
  <commentList>
    <comment ref="AZ143" authorId="0" shapeId="0">
      <text>
        <r>
          <rPr>
            <b/>
            <sz val="8"/>
            <color indexed="81"/>
            <rFont val="Tahoma"/>
            <family val="2"/>
          </rPr>
          <t>Jane RSLU:</t>
        </r>
        <r>
          <rPr>
            <sz val="8"/>
            <color indexed="81"/>
            <rFont val="Tahoma"/>
            <family val="2"/>
          </rPr>
          <t xml:space="preserve">
From Participation &amp; Cost report, persisting to 2020</t>
        </r>
      </text>
    </comment>
    <comment ref="AZ144" authorId="0" shapeId="0">
      <text>
        <r>
          <rPr>
            <b/>
            <sz val="8"/>
            <color indexed="81"/>
            <rFont val="Tahoma"/>
            <family val="2"/>
          </rPr>
          <t>Jane RSLU:</t>
        </r>
        <r>
          <rPr>
            <sz val="8"/>
            <color indexed="81"/>
            <rFont val="Tahoma"/>
            <family val="2"/>
          </rPr>
          <t xml:space="preserve">
From Participation &amp; Cost report, persisting to 2020</t>
        </r>
      </text>
    </comment>
    <comment ref="BA144" authorId="0" shapeId="0">
      <text>
        <r>
          <rPr>
            <b/>
            <sz val="8"/>
            <color indexed="81"/>
            <rFont val="Tahoma"/>
            <family val="2"/>
          </rPr>
          <t>Jane RSLU:</t>
        </r>
        <r>
          <rPr>
            <sz val="8"/>
            <color indexed="81"/>
            <rFont val="Tahoma"/>
            <family val="2"/>
          </rPr>
          <t xml:space="preserve">
Estimated. See below calculation.</t>
        </r>
      </text>
    </comment>
    <comment ref="AZ145" authorId="0" shapeId="0">
      <text>
        <r>
          <rPr>
            <b/>
            <sz val="8"/>
            <color indexed="81"/>
            <rFont val="Tahoma"/>
            <family val="2"/>
          </rPr>
          <t>Jane RSLU:</t>
        </r>
        <r>
          <rPr>
            <sz val="8"/>
            <color indexed="81"/>
            <rFont val="Tahoma"/>
            <family val="2"/>
          </rPr>
          <t xml:space="preserve">
From Participation &amp; Cost report, persisting to 2020</t>
        </r>
      </text>
    </comment>
    <comment ref="AZ146" authorId="0" shapeId="0">
      <text>
        <r>
          <rPr>
            <b/>
            <sz val="8"/>
            <color indexed="81"/>
            <rFont val="Tahoma"/>
            <family val="2"/>
          </rPr>
          <t>Jane RSLU:</t>
        </r>
        <r>
          <rPr>
            <sz val="8"/>
            <color indexed="81"/>
            <rFont val="Tahoma"/>
            <family val="2"/>
          </rPr>
          <t xml:space="preserve">
From Participation &amp; Cost report, persisting to 2020</t>
        </r>
      </text>
    </comment>
    <comment ref="AZ147" authorId="0" shapeId="0">
      <text>
        <r>
          <rPr>
            <b/>
            <sz val="8"/>
            <color indexed="81"/>
            <rFont val="Tahoma"/>
            <family val="2"/>
          </rPr>
          <t>Jane RSLU:</t>
        </r>
        <r>
          <rPr>
            <sz val="8"/>
            <color indexed="81"/>
            <rFont val="Tahoma"/>
            <family val="2"/>
          </rPr>
          <t xml:space="preserve">
From Participation &amp; Cost report, persisting to 2020</t>
        </r>
      </text>
    </comment>
    <comment ref="AZ148" authorId="0" shapeId="0">
      <text>
        <r>
          <rPr>
            <b/>
            <sz val="8"/>
            <color indexed="81"/>
            <rFont val="Tahoma"/>
            <family val="2"/>
          </rPr>
          <t>Jane RSLU:</t>
        </r>
        <r>
          <rPr>
            <sz val="8"/>
            <color indexed="81"/>
            <rFont val="Tahoma"/>
            <family val="2"/>
          </rPr>
          <t xml:space="preserve">
From Participation &amp; Cost report, persisting to 2020</t>
        </r>
      </text>
    </comment>
    <comment ref="AZ149" authorId="0" shapeId="0">
      <text>
        <r>
          <rPr>
            <b/>
            <sz val="8"/>
            <color indexed="81"/>
            <rFont val="Tahoma"/>
            <family val="2"/>
          </rPr>
          <t>Jane RSLU:</t>
        </r>
        <r>
          <rPr>
            <sz val="8"/>
            <color indexed="81"/>
            <rFont val="Tahoma"/>
            <family val="2"/>
          </rPr>
          <t xml:space="preserve">
From Participation &amp; Cost report, persisting to 2020</t>
        </r>
      </text>
    </comment>
    <comment ref="AZ168" authorId="0" shapeId="0">
      <text>
        <r>
          <rPr>
            <b/>
            <sz val="8"/>
            <color indexed="81"/>
            <rFont val="Tahoma"/>
            <family val="2"/>
          </rPr>
          <t>Jane RSLU:</t>
        </r>
        <r>
          <rPr>
            <sz val="8"/>
            <color indexed="81"/>
            <rFont val="Tahoma"/>
            <family val="2"/>
          </rPr>
          <t xml:space="preserve">
Participation &amp; Cost Report</t>
        </r>
      </text>
    </comment>
    <comment ref="AZ178" authorId="0" shapeId="0">
      <text>
        <r>
          <rPr>
            <b/>
            <sz val="8"/>
            <color indexed="81"/>
            <rFont val="Tahoma"/>
            <family val="2"/>
          </rPr>
          <t>Jane RSLU:</t>
        </r>
        <r>
          <rPr>
            <sz val="8"/>
            <color indexed="81"/>
            <rFont val="Tahoma"/>
            <family val="2"/>
          </rPr>
          <t xml:space="preserve">
Participation &amp; Cost Report</t>
        </r>
      </text>
    </comment>
    <comment ref="AZ187" authorId="0" shapeId="0">
      <text>
        <r>
          <rPr>
            <b/>
            <sz val="8"/>
            <color indexed="81"/>
            <rFont val="Tahoma"/>
            <family val="2"/>
          </rPr>
          <t>Jane RSLU:</t>
        </r>
        <r>
          <rPr>
            <sz val="8"/>
            <color indexed="81"/>
            <rFont val="Tahoma"/>
            <family val="2"/>
          </rPr>
          <t xml:space="preserve">
Participation &amp; Cost Report</t>
        </r>
      </text>
    </comment>
    <comment ref="AZ194" authorId="0" shapeId="0">
      <text>
        <r>
          <rPr>
            <b/>
            <sz val="8"/>
            <color indexed="81"/>
            <rFont val="Tahoma"/>
            <family val="2"/>
          </rPr>
          <t>Jane RSLU:</t>
        </r>
        <r>
          <rPr>
            <sz val="8"/>
            <color indexed="81"/>
            <rFont val="Tahoma"/>
            <family val="2"/>
          </rPr>
          <t xml:space="preserve">
Participation &amp; Cost Report</t>
        </r>
      </text>
    </comment>
    <comment ref="AZ201" authorId="0" shapeId="0">
      <text>
        <r>
          <rPr>
            <b/>
            <sz val="8"/>
            <color indexed="81"/>
            <rFont val="Tahoma"/>
            <family val="2"/>
          </rPr>
          <t>Jane RSLU:</t>
        </r>
        <r>
          <rPr>
            <sz val="8"/>
            <color indexed="81"/>
            <rFont val="Tahoma"/>
            <family val="2"/>
          </rPr>
          <t xml:space="preserve">
Participation &amp; Cost Report</t>
        </r>
      </text>
    </comment>
  </commentList>
</comments>
</file>

<file path=xl/comments6.xml><?xml version="1.0" encoding="utf-8"?>
<comments xmlns="http://schemas.openxmlformats.org/spreadsheetml/2006/main">
  <authors>
    <author>Jane RSLU</author>
  </authors>
  <commentList>
    <comment ref="E25"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49"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78"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107"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159"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List>
</comments>
</file>

<file path=xl/sharedStrings.xml><?xml version="1.0" encoding="utf-8"?>
<sst xmlns="http://schemas.openxmlformats.org/spreadsheetml/2006/main" count="4395" uniqueCount="818">
  <si>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</si>
  <si>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</si>
  <si>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</si>
  <si>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</si>
  <si>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</si>
  <si>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</si>
  <si>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</si>
  <si>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</si>
  <si>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</si>
  <si>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</si>
  <si>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</si>
  <si>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</si>
  <si>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</si>
  <si>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</si>
  <si>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</si>
  <si>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</si>
  <si>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</si>
  <si>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</si>
  <si>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</si>
  <si>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</si>
  <si>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</si>
  <si>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</si>
  <si>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</si>
  <si>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</si>
  <si>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</si>
  <si>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</si>
  <si>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</si>
  <si>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</si>
  <si>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</si>
  <si>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</si>
  <si>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</si>
  <si>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</si>
  <si>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</si>
  <si>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</si>
  <si>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</si>
  <si>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</si>
  <si>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</si>
  <si>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</si>
  <si>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</si>
  <si>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</si>
  <si>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</si>
  <si>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</si>
  <si>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</si>
  <si>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</si>
  <si>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</si>
  <si>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</si>
  <si>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</si>
  <si>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</si>
  <si>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</si>
  <si>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</si>
  <si>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</si>
  <si>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</si>
  <si>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</si>
  <si>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</si>
  <si>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</si>
  <si>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</si>
  <si>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</si>
  <si>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</si>
  <si>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</si>
  <si>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</si>
  <si>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</si>
  <si>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</si>
  <si>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</si>
  <si>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</si>
  <si>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</si>
  <si>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</si>
  <si>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</si>
  <si>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</si>
  <si>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</si>
  <si>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</si>
  <si>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</si>
  <si>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</si>
  <si>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</si>
  <si>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</si>
  <si>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</si>
  <si>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</si>
  <si>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</si>
  <si>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</si>
  <si>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</si>
  <si>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</si>
  <si>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</si>
  <si>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</si>
  <si>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</si>
  <si>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</si>
  <si>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</si>
  <si>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</si>
  <si>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</si>
  <si>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</si>
  <si>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</si>
  <si>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</si>
  <si>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</si>
  <si>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</si>
  <si>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</si>
  <si>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</si>
  <si>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</si>
  <si>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</si>
  <si>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</si>
  <si>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</si>
  <si>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</si>
  <si>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</si>
  <si>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</si>
  <si>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</si>
  <si>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</si>
  <si>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</si>
  <si>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</si>
  <si>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</si>
  <si>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</si>
  <si>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</si>
  <si>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</si>
  <si>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</si>
  <si>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</si>
  <si>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</si>
  <si>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</si>
  <si>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</si>
  <si>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</si>
  <si>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</si>
  <si>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</si>
  <si>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</si>
  <si>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</si>
  <si>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</si>
  <si>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</si>
  <si>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</si>
  <si>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</si>
  <si>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</si>
  <si>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</si>
  <si>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</si>
  <si>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</si>
  <si>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</si>
  <si>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</si>
  <si>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</si>
  <si>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</si>
  <si>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</si>
  <si>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</si>
  <si>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</si>
  <si>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</si>
  <si>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</si>
  <si>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</si>
  <si>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</si>
  <si>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</si>
  <si>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</si>
  <si>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</si>
  <si>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</si>
  <si>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</si>
  <si>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</si>
  <si>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</si>
  <si>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</si>
  <si>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</si>
  <si>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</si>
  <si>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</si>
  <si>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</si>
  <si>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</si>
  <si>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</si>
  <si>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</si>
  <si>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</si>
  <si>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</si>
  <si>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</si>
  <si>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</si>
  <si>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</si>
  <si>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</si>
  <si>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</si>
  <si>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</si>
  <si>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</si>
  <si>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</si>
  <si>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</si>
  <si>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</si>
  <si>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</si>
  <si>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</si>
  <si>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</si>
  <si>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</si>
  <si>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</si>
  <si>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</si>
  <si>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</si>
  <si>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</si>
  <si>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</si>
  <si>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</si>
  <si>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</si>
  <si>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</si>
  <si>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</si>
  <si>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</si>
  <si>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</si>
  <si>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</si>
  <si>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</si>
  <si>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</si>
  <si>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</si>
  <si>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</si>
  <si>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</si>
  <si>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</si>
  <si>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</si>
  <si>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</si>
  <si>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</si>
  <si>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</si>
  <si>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</si>
  <si>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</si>
  <si>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</si>
  <si>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</si>
  <si>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</si>
  <si>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</si>
  <si>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</si>
  <si>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</si>
  <si>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</si>
  <si>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</si>
  <si>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</si>
  <si>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</si>
  <si>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</si>
  <si>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</si>
  <si>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</si>
  <si>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</si>
  <si>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</si>
  <si>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</si>
  <si>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</si>
  <si>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</si>
  <si>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</si>
  <si>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</si>
  <si>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</si>
  <si>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</si>
  <si>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</si>
  <si>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</si>
  <si>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</si>
  <si>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</si>
  <si>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</si>
  <si>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</si>
  <si>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</si>
  <si>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</si>
  <si>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</si>
  <si>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</si>
  <si>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</si>
  <si>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</si>
  <si>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</si>
  <si>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</si>
  <si>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</si>
  <si>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</si>
  <si>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</si>
  <si>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</si>
  <si>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</si>
  <si>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</si>
  <si>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</si>
  <si>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</si>
  <si>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</si>
  <si>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</si>
  <si>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</si>
  <si>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</si>
  <si>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</si>
  <si>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</si>
  <si>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</si>
  <si>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</si>
  <si>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</si>
  <si>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</si>
  <si>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</si>
  <si>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</si>
  <si>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</si>
  <si>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</si>
  <si>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</si>
  <si>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</si>
  <si>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</si>
  <si>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</si>
  <si>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</si>
  <si>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</si>
  <si>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</si>
  <si>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</si>
  <si>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</si>
  <si>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</si>
  <si>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</si>
  <si>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</si>
  <si>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</si>
  <si>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</si>
  <si>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</si>
  <si>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</si>
  <si>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</si>
  <si>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</si>
  <si>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</si>
  <si>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</si>
  <si>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</si>
  <si>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</si>
  <si>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</si>
  <si>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</si>
  <si>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</si>
  <si>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</si>
  <si>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</si>
  <si>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</si>
  <si>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</si>
  <si>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</si>
  <si>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</si>
  <si>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</si>
  <si>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</si>
  <si>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</si>
  <si>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</si>
  <si>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</si>
  <si>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</si>
  <si>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</si>
  <si>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</si>
  <si>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</si>
  <si>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</si>
  <si>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</si>
  <si>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</si>
  <si>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</si>
  <si>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</si>
  <si>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</si>
  <si>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</si>
  <si>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</si>
  <si>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</si>
  <si>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</si>
  <si>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</si>
  <si>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</si>
  <si>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</si>
  <si>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</si>
  <si>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</si>
  <si>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</si>
  <si>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</si>
  <si>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</si>
  <si>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</si>
  <si>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</si>
  <si>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</si>
  <si>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</si>
  <si>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</si>
  <si>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</si>
  <si>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</si>
  <si>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</si>
  <si>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</si>
  <si>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</si>
  <si>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</si>
  <si>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</si>
  <si>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</si>
  <si>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</si>
  <si>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</si>
  <si>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</si>
  <si>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</si>
  <si>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</si>
  <si>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</si>
  <si>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</si>
  <si>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</si>
  <si>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</si>
  <si>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</si>
  <si>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</si>
  <si>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</si>
  <si>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</si>
  <si>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</si>
  <si>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</si>
  <si>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</si>
  <si>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</si>
  <si>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</si>
  <si>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</si>
  <si>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</si>
  <si>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</si>
  <si>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</si>
  <si>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</si>
  <si>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</si>
  <si>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</si>
  <si>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</si>
  <si>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</si>
  <si>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</si>
  <si>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</si>
  <si>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</si>
  <si>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</si>
  <si>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</si>
  <si>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</si>
  <si>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</si>
  <si>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</si>
  <si>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</si>
  <si>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</si>
  <si>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</si>
  <si>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</si>
  <si>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</si>
  <si>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</si>
  <si>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</si>
  <si>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</si>
  <si>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</si>
  <si>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</si>
  <si>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</si>
  <si>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</si>
  <si>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</si>
  <si>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</si>
  <si>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</si>
  <si>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</si>
  <si>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</si>
  <si>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</si>
  <si>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</si>
  <si>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</si>
  <si>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</si>
  <si>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</si>
  <si>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</si>
  <si>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</si>
  <si>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</si>
  <si>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</si>
  <si>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</si>
  <si>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</si>
  <si>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</si>
  <si>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</si>
  <si>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</si>
  <si>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</si>
  <si>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</si>
  <si>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</si>
  <si>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</si>
  <si>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</si>
  <si>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</si>
  <si>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</si>
  <si>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</si>
  <si>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</si>
  <si>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</si>
  <si>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</si>
  <si>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</si>
  <si>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</si>
  <si>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</si>
  <si>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</si>
  <si>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</si>
  <si>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</si>
  <si>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</si>
  <si>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</si>
  <si>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</si>
  <si>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</si>
  <si>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</si>
  <si>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</si>
  <si>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</si>
  <si>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</si>
  <si>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</si>
  <si>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</si>
  <si>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</si>
  <si>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</si>
  <si>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</si>
  <si>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</si>
  <si>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</si>
  <si>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</si>
  <si>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</si>
  <si>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</si>
  <si>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</si>
  <si>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</si>
  <si>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</si>
  <si>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</si>
  <si>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</si>
  <si>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</si>
  <si>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</si>
  <si>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</si>
  <si>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</si>
  <si>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</si>
  <si>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</si>
  <si>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</si>
  <si>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</si>
  <si>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</si>
  <si>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</si>
  <si>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</si>
  <si>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</si>
  <si>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</si>
  <si>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</si>
  <si>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</si>
  <si>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</si>
  <si>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</si>
  <si>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</si>
  <si>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</si>
  <si>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</si>
  <si>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</si>
  <si>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</si>
  <si>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</si>
  <si>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</si>
  <si>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</si>
  <si>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</si>
  <si>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</si>
  <si>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</si>
  <si>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</si>
  <si>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</si>
  <si>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</si>
  <si>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</si>
  <si>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</si>
  <si>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</si>
  <si>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</si>
  <si>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</si>
  <si>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</si>
  <si>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</si>
  <si>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</si>
  <si>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</si>
  <si>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</si>
  <si>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</si>
  <si>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</si>
  <si>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</si>
  <si>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</si>
  <si>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</si>
  <si>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</si>
  <si>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</si>
  <si>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</si>
  <si>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</si>
  <si>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</si>
  <si>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</si>
  <si>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</si>
  <si>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</si>
  <si>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</si>
  <si>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</si>
  <si>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</si>
  <si>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</si>
  <si>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</si>
  <si>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</si>
  <si>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</si>
  <si>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</si>
  <si>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</si>
  <si>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</si>
  <si>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</si>
  <si>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</si>
  <si>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</si>
  <si>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</si>
  <si>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</si>
  <si>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</si>
  <si>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</si>
  <si>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</si>
  <si>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</si>
  <si>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</si>
  <si>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</si>
  <si>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</si>
  <si>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</si>
  <si>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</si>
  <si>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</si>
  <si>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</si>
  <si>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</si>
  <si>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</si>
  <si>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</si>
  <si>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</si>
  <si>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</si>
  <si>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</si>
  <si>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</si>
  <si>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</si>
  <si>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</si>
  <si>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</si>
  <si>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</si>
  <si>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</si>
  <si>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</si>
  <si>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</si>
  <si>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</si>
  <si>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</si>
  <si>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</si>
  <si>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</si>
  <si>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</si>
  <si>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</si>
  <si>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</si>
  <si>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</si>
  <si>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</si>
  <si>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</si>
  <si>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</si>
  <si>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</si>
  <si>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</si>
  <si>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</si>
  <si>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</si>
  <si>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</si>
  <si>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</si>
  <si>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</si>
  <si>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</si>
  <si>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</si>
  <si>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</si>
  <si>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</si>
  <si>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</si>
  <si>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</si>
  <si>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</si>
  <si>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</si>
  <si>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</si>
  <si>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</si>
  <si>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</si>
  <si>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</si>
  <si>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</si>
  <si>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</si>
  <si>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</si>
  <si>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</si>
  <si>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</si>
  <si>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</si>
  <si>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</si>
  <si>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</si>
  <si>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</si>
  <si>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</si>
  <si>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</si>
  <si>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</si>
  <si>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</si>
  <si>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</si>
  <si>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</si>
  <si>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</si>
  <si>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</si>
  <si>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</si>
  <si>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</si>
  <si>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</si>
  <si>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</si>
  <si>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</si>
  <si>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</si>
  <si>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</si>
  <si>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</si>
  <si>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</si>
  <si>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</si>
  <si>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</si>
  <si>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</si>
  <si>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</si>
  <si>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</si>
  <si>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</si>
  <si>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</si>
  <si>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</si>
  <si>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</si>
  <si>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</si>
  <si>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</si>
  <si>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</si>
  <si>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</si>
  <si>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</si>
  <si>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</si>
  <si>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</si>
  <si>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</si>
  <si>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</si>
  <si>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</si>
  <si>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</si>
  <si>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</si>
  <si>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</si>
  <si>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</si>
  <si>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</si>
  <si>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</si>
  <si>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</si>
  <si>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</si>
  <si>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</si>
  <si>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</si>
  <si>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</si>
  <si>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</si>
  <si>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</si>
  <si>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</si>
  <si>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</si>
  <si>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</si>
  <si>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</si>
  <si>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</si>
  <si>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</si>
  <si>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</si>
  <si>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</si>
  <si>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</si>
  <si>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</si>
  <si>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</si>
  <si>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</si>
  <si>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</si>
  <si>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</si>
  <si>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</si>
  <si>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</si>
  <si>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</si>
  <si>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</si>
  <si>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</si>
  <si>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</si>
  <si>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</si>
  <si>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</si>
  <si>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</si>
  <si>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</si>
  <si>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</si>
  <si>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</si>
  <si>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</si>
  <si>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</si>
  <si>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</si>
  <si>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</si>
  <si>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</si>
  <si>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</si>
  <si>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</si>
  <si>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</si>
  <si>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</si>
  <si>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</si>
  <si>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</si>
  <si>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</si>
  <si>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</si>
  <si>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</si>
  <si>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</si>
  <si>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</si>
  <si>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</si>
  <si>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</si>
  <si>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</si>
  <si>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</si>
  <si>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</si>
  <si>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</si>
  <si>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</si>
  <si>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</si>
  <si>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</si>
  <si>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</si>
  <si>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</si>
  <si>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</si>
  <si>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</si>
  <si>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</si>
  <si>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</si>
  <si>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</si>
  <si>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</si>
  <si>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</si>
  <si>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</si>
  <si>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</si>
  <si>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</si>
  <si>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</si>
  <si>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</si>
  <si>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</si>
  <si>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</si>
  <si>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</si>
  <si>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</si>
  <si>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</si>
  <si>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</si>
  <si>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</si>
  <si>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</si>
  <si>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</si>
  <si>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</si>
  <si>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</si>
  <si>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</si>
  <si>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</si>
  <si>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</si>
  <si>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</si>
  <si>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</si>
  <si>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</si>
  <si>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</si>
  <si>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</si>
  <si>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</si>
  <si>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</si>
  <si>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</si>
  <si>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Details of Project #1 (Month, Year)</t>
  </si>
  <si>
    <t>Persistence in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</si>
  <si>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</si>
  <si>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</si>
  <si>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Rideau St. Lawrence Distribution Inc.</t>
  </si>
  <si>
    <t>2019 IRM Application</t>
  </si>
  <si>
    <t>EB-2018-0065</t>
  </si>
  <si>
    <t>EB-2019-0066</t>
  </si>
  <si>
    <t>GS 50 TO 4,999 KW</t>
  </si>
  <si>
    <t>EB-2009-0248</t>
  </si>
  <si>
    <t>EB-2010-0113</t>
  </si>
  <si>
    <t>EB-2011-0274</t>
  </si>
  <si>
    <t>EB-2012-0164</t>
  </si>
  <si>
    <t>EB-2013-0169</t>
  </si>
  <si>
    <t>EB-2014-0111</t>
  </si>
  <si>
    <t>EB-2015-0100</t>
  </si>
  <si>
    <t/>
  </si>
  <si>
    <t>100\%</t>
  </si>
  <si>
    <t>Consumer</t>
  </si>
  <si>
    <t>Business</t>
  </si>
  <si>
    <t>Demand Response 3 (part of the Industrial program schedule)</t>
  </si>
  <si>
    <t>Industrial</t>
  </si>
  <si>
    <t>Pre-2011 Programs Completed in 2011</t>
  </si>
  <si>
    <t>Tier 1</t>
  </si>
  <si>
    <t>Home Assistance</t>
  </si>
  <si>
    <t>Small Business Lighting</t>
  </si>
  <si>
    <t>Annual Coupons</t>
  </si>
  <si>
    <t>Bi-Annual Retailer Events</t>
  </si>
  <si>
    <t>HVAC</t>
  </si>
  <si>
    <t>DR-3</t>
  </si>
  <si>
    <t>Time-of-Use Savings</t>
  </si>
  <si>
    <t>Commercial Demand Response</t>
  </si>
  <si>
    <t>Energy Managers</t>
  </si>
  <si>
    <t>Pilot Program</t>
  </si>
  <si>
    <t>Others</t>
  </si>
  <si>
    <t>Save on Energy Heating &amp; Cooling Program</t>
  </si>
  <si>
    <t>Save on Energy Instant Discount Program</t>
  </si>
  <si>
    <t>Whole Home Pilot Program</t>
  </si>
  <si>
    <t>2015 Adjustment</t>
  </si>
  <si>
    <t>EE</t>
  </si>
  <si>
    <t>Commercial &amp; Institutional</t>
  </si>
  <si>
    <t>DR</t>
  </si>
  <si>
    <t>C&amp;I</t>
  </si>
  <si>
    <t>Commercial</t>
  </si>
  <si>
    <t>Commercial &amp; Institutional &amp; Streetlight</t>
  </si>
  <si>
    <t>Non-Tier 1</t>
  </si>
  <si>
    <t>Non-LDC</t>
  </si>
  <si>
    <t>non-Tier 1</t>
  </si>
  <si>
    <t>Commercial &amp; Institutional &amp;</t>
  </si>
  <si>
    <t xml:space="preserve">Commercial &amp; Institutional </t>
  </si>
  <si>
    <t xml:space="preserve">2019.04 Participation and Cost </t>
  </si>
  <si>
    <t xml:space="preserve">Persistence Assumption for 2017 Adjustment </t>
  </si>
  <si>
    <t>HPS</t>
  </si>
  <si>
    <t>Induction</t>
  </si>
  <si>
    <t>LED</t>
  </si>
  <si>
    <t>Table 8-a:  South Dundas</t>
  </si>
  <si>
    <t>Table 8-b:  Cardinal</t>
  </si>
  <si>
    <t>Table 8-c:  Prescott</t>
  </si>
  <si>
    <t>Summary of Streetlighting Projects</t>
  </si>
  <si>
    <t>2020 IRM Application</t>
  </si>
  <si>
    <t xml:space="preserve"> RSL has allocated actual CDM savings based on the IESO's final results report which segments the program results into sectors. The results for Retrofit and HPNC items are initially collected for all rate classes then using verified project savings the result savings are divided into the appropriate rate classes.</t>
  </si>
  <si>
    <t xml:space="preserve"> The allocation of retrofit results is shown in the tables below .</t>
  </si>
  <si>
    <t>2016 Adjustment</t>
  </si>
  <si>
    <t>GS&lt;50</t>
  </si>
  <si>
    <t>GS&gt;50</t>
  </si>
  <si>
    <t>Street Lights</t>
  </si>
  <si>
    <t>See above</t>
  </si>
  <si>
    <t>Change formula to calculate  lost revenue in street lighting</t>
  </si>
  <si>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NOTE: If the LDC has more than 14 customer classes in which CDM savings was allocated, LDCs must contact OEB staff to make adjustments to the workform.   </t>
  </si>
  <si>
    <t xml:space="preserve">2012 Settlement Agreement, EB-2011-0274 </t>
  </si>
  <si>
    <t>2016 April</t>
  </si>
  <si>
    <t xml:space="preserve">Customer Account </t>
  </si>
  <si>
    <t>Prescott</t>
  </si>
  <si>
    <t>January</t>
  </si>
  <si>
    <t>February</t>
  </si>
  <si>
    <t>March</t>
  </si>
  <si>
    <t>April</t>
  </si>
  <si>
    <t>May</t>
  </si>
  <si>
    <t>June</t>
  </si>
  <si>
    <t>July</t>
  </si>
  <si>
    <t>August</t>
  </si>
  <si>
    <t>September</t>
  </si>
  <si>
    <t>October</t>
  </si>
  <si>
    <t>November</t>
  </si>
  <si>
    <t>December</t>
  </si>
  <si>
    <t>CDM threshold</t>
  </si>
  <si>
    <t xml:space="preserve">Table 8-e:  Prescott for CDM Threshold </t>
  </si>
  <si>
    <t>Persistence in 2018</t>
  </si>
  <si>
    <t>Persistence in 2019</t>
  </si>
  <si>
    <t>Persistence in 2020</t>
  </si>
  <si>
    <t>Persistence in 2021</t>
  </si>
  <si>
    <t>2017 actual</t>
  </si>
  <si>
    <t>2016 Settlement Agreement, EB-2015-0100; 2016 IESO CDM final results report; actual billing  for street lighting (see table 8-d and 8-e on Tab 8. Streetglighting}</t>
  </si>
  <si>
    <t>2019.04 Participation and Cost &amp; Project List</t>
  </si>
  <si>
    <t>Save on Energy Business Refrigeration Program</t>
  </si>
  <si>
    <t>2017 Adjustment</t>
  </si>
  <si>
    <t>Y568:AB572</t>
  </si>
  <si>
    <t>Pre 2016 CDM savings are embedded in rates</t>
  </si>
  <si>
    <t>Y751: AB755</t>
  </si>
  <si>
    <t>d=a-b</t>
  </si>
  <si>
    <t>f=d*e</t>
  </si>
  <si>
    <t>g=a-c</t>
  </si>
  <si>
    <t>h</t>
  </si>
  <si>
    <t>i=g*h</t>
  </si>
  <si>
    <t>RSL lost revenue in street lighting due to implementation of LED projects in 2014, 2015 and 2016. But the savings are calculated based on actual billing reduction, not based on the IESO final results reports.</t>
  </si>
  <si>
    <t>Delete formula</t>
  </si>
  <si>
    <t>2017Actuals</t>
  </si>
  <si>
    <t>2017 Forecast</t>
  </si>
  <si>
    <t xml:space="preserve"> 2017 -  2018</t>
  </si>
  <si>
    <t>G72, G75</t>
  </si>
  <si>
    <t xml:space="preserve">Table 8-d:  CDM threshold for street lighting based on actual billing reduction </t>
  </si>
  <si>
    <t>C59:G59</t>
  </si>
  <si>
    <t>Use 2016 threshold</t>
  </si>
  <si>
    <t>C23,C30,C37,C44</t>
  </si>
  <si>
    <t>D72:G73</t>
  </si>
  <si>
    <t>Exclude 2011-2015 persistence</t>
  </si>
  <si>
    <t>Use full year amount for 2017</t>
  </si>
  <si>
    <t>G72:G73</t>
  </si>
  <si>
    <t>Use Streetlight savings from Prescott in 2017 only</t>
  </si>
  <si>
    <t>Use weighted average rates relative to effective dates</t>
  </si>
  <si>
    <t>Requested by the Board Staff</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</si>
</sst>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8"/>
      <color indexed="81"/>
      <name val="Tahoma"/>
      <family val="2"/>
    </font>
    <font>
      <sz val="8"/>
      <color indexed="81"/>
      <name val="Tahoma"/>
      <family val="2"/>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hair">
        <color auto="1"/>
      </left>
      <right style="hair">
        <color auto="1"/>
      </right>
      <top style="thin">
        <color auto="1"/>
      </top>
      <bottom style="thin">
        <color auto="1"/>
      </bottom>
      <diagonal/>
    </border>
    <border>
      <left/>
      <right style="thin">
        <color indexed="64"/>
      </right>
      <top style="thin">
        <color auto="1"/>
      </top>
      <bottom style="thin">
        <color auto="1"/>
      </bottom>
      <diagonal/>
    </border>
    <border>
      <left style="thin">
        <color auto="1"/>
      </left>
      <right/>
      <top style="thin">
        <color auto="1"/>
      </top>
      <bottom style="thin">
        <color indexed="64"/>
      </bottom>
      <diagonal/>
    </border>
    <border>
      <left/>
      <right style="hair">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9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9" fontId="45" fillId="28" borderId="0" xfId="72" applyFont="1" applyFill="1" applyBorder="1" applyAlignment="1">
      <alignment horizontal="center" vertical="top"/>
    </xf>
    <xf numFmtId="0" fontId="0" fillId="0" borderId="0" xfId="0" applyFill="1"/>
    <xf numFmtId="0" fontId="0" fillId="0" borderId="0" xfId="0" applyFont="1" applyFill="1" applyBorder="1" applyAlignment="1">
      <alignment vertical="top"/>
    </xf>
    <xf numFmtId="0" fontId="0" fillId="0" borderId="0" xfId="0" applyFill="1" applyBorder="1"/>
    <xf numFmtId="3" fontId="0" fillId="0" borderId="0" xfId="0" applyNumberFormat="1" applyFont="1" applyFill="1" applyBorder="1" applyAlignment="1">
      <alignment vertical="top"/>
    </xf>
    <xf numFmtId="9" fontId="0" fillId="94" borderId="0" xfId="72" applyFont="1" applyFill="1"/>
    <xf numFmtId="9" fontId="0" fillId="0" borderId="0" xfId="72" applyFont="1" applyFill="1"/>
    <xf numFmtId="3" fontId="0" fillId="94" borderId="116" xfId="0" applyNumberFormat="1" applyFont="1" applyFill="1" applyBorder="1" applyAlignment="1">
      <alignment vertical="top"/>
    </xf>
    <xf numFmtId="237" fontId="0" fillId="0" borderId="0" xfId="72" applyNumberFormat="1" applyFont="1" applyFill="1"/>
    <xf numFmtId="0" fontId="0" fillId="28" borderId="0" xfId="0" applyFont="1" applyFill="1" applyBorder="1" applyAlignment="1">
      <alignment vertical="top"/>
    </xf>
    <xf numFmtId="0" fontId="0" fillId="90" borderId="0" xfId="0" applyFill="1" applyBorder="1"/>
    <xf numFmtId="3" fontId="0" fillId="28" borderId="0" xfId="0" applyNumberFormat="1" applyFont="1" applyFill="1" applyBorder="1" applyAlignment="1">
      <alignment vertical="top"/>
    </xf>
    <xf numFmtId="3" fontId="0" fillId="94" borderId="0" xfId="0" applyNumberFormat="1" applyFont="1" applyFill="1" applyBorder="1" applyAlignment="1">
      <alignment vertical="top"/>
    </xf>
    <xf numFmtId="9" fontId="72" fillId="26" borderId="35" xfId="5151" applyNumberFormat="1" applyFont="1" applyFill="1" applyBorder="1" applyAlignment="1">
      <alignment horizontal="center" vertical="center" wrapText="1"/>
    </xf>
    <xf numFmtId="2" fontId="5" fillId="28" borderId="35" xfId="0" quotePrefix="1" applyNumberFormat="1" applyFont="1" applyFill="1" applyBorder="1" applyProtection="1">
      <protection locked="0"/>
    </xf>
    <xf numFmtId="40" fontId="5" fillId="28" borderId="35" xfId="0" applyNumberFormat="1" applyFont="1" applyFill="1" applyBorder="1" applyProtection="1">
      <protection locked="0"/>
    </xf>
    <xf numFmtId="2" fontId="4" fillId="28" borderId="35" xfId="0" quotePrefix="1" applyNumberFormat="1" applyFont="1" applyFill="1" applyBorder="1" applyProtection="1">
      <protection locked="0"/>
    </xf>
    <xf numFmtId="2" fontId="5" fillId="28" borderId="35" xfId="0" applyNumberFormat="1" applyFont="1" applyFill="1" applyBorder="1" applyProtection="1">
      <protection locked="0"/>
    </xf>
    <xf numFmtId="0" fontId="212" fillId="95" borderId="123" xfId="40" applyNumberFormat="1" applyFont="1" applyFill="1" applyBorder="1" applyAlignment="1">
      <alignment horizontal="left" vertical="center"/>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13" fillId="90" borderId="110" xfId="0" applyFont="1" applyFill="1" applyBorder="1" applyAlignment="1">
      <alignment horizontal="center"/>
    </xf>
    <xf numFmtId="0" fontId="13" fillId="2" borderId="110" xfId="0" applyFont="1" applyFill="1" applyBorder="1"/>
    <xf numFmtId="237" fontId="13" fillId="2" borderId="110" xfId="72" applyNumberFormat="1" applyFont="1" applyFill="1" applyBorder="1"/>
    <xf numFmtId="0" fontId="0" fillId="28" borderId="110" xfId="0" applyFill="1" applyBorder="1" applyAlignment="1">
      <alignment wrapText="1"/>
    </xf>
    <xf numFmtId="9" fontId="72" fillId="26" borderId="35" xfId="5151" applyNumberFormat="1" applyFont="1" applyFill="1" applyBorder="1" applyAlignment="1">
      <alignment horizontal="center" vertical="center" wrapText="1"/>
    </xf>
    <xf numFmtId="38" fontId="48" fillId="28" borderId="110" xfId="0" applyNumberFormat="1" applyFont="1" applyFill="1" applyBorder="1" applyAlignment="1" applyProtection="1">
      <alignment horizontal="center"/>
      <protection locked="0"/>
    </xf>
    <xf numFmtId="0" fontId="0" fillId="0" borderId="0" xfId="0" applyBorder="1"/>
    <xf numFmtId="0" fontId="0" fillId="0" borderId="88" xfId="0" applyBorder="1"/>
    <xf numFmtId="181" fontId="0" fillId="0" borderId="0" xfId="71" applyNumberFormat="1" applyFont="1" applyBorder="1"/>
    <xf numFmtId="181" fontId="0" fillId="0" borderId="88" xfId="71" applyNumberFormat="1" applyFont="1" applyBorder="1"/>
    <xf numFmtId="181" fontId="0" fillId="0" borderId="55" xfId="0" applyNumberFormat="1" applyFont="1" applyFill="1" applyBorder="1"/>
    <xf numFmtId="0" fontId="0" fillId="0" borderId="144" xfId="0" applyBorder="1"/>
    <xf numFmtId="2" fontId="0" fillId="0" borderId="88" xfId="0" applyNumberFormat="1" applyBorder="1"/>
    <xf numFmtId="181" fontId="0" fillId="0" borderId="48" xfId="0" applyNumberFormat="1" applyFont="1" applyFill="1" applyBorder="1"/>
    <xf numFmtId="0" fontId="0" fillId="0" borderId="0" xfId="0" applyBorder="1" applyAlignment="1">
      <alignment horizontal="center"/>
    </xf>
    <xf numFmtId="0" fontId="0" fillId="0" borderId="88" xfId="0" applyBorder="1" applyAlignment="1">
      <alignment horizontal="center" wrapText="1"/>
    </xf>
    <xf numFmtId="0" fontId="0" fillId="0" borderId="145" xfId="0" applyBorder="1" applyAlignment="1">
      <alignment horizontal="center"/>
    </xf>
    <xf numFmtId="0" fontId="0" fillId="2" borderId="145" xfId="0" applyFill="1" applyBorder="1" applyAlignment="1">
      <alignment horizontal="center"/>
    </xf>
    <xf numFmtId="0" fontId="0" fillId="0" borderId="146" xfId="0" applyBorder="1" applyAlignment="1">
      <alignment horizontal="center"/>
    </xf>
    <xf numFmtId="0" fontId="0" fillId="0" borderId="143" xfId="0" applyBorder="1" applyAlignment="1">
      <alignment horizontal="center"/>
    </xf>
    <xf numFmtId="0" fontId="0" fillId="0" borderId="148" xfId="0" applyBorder="1" applyAlignment="1">
      <alignment horizontal="center"/>
    </xf>
    <xf numFmtId="0" fontId="0" fillId="0" borderId="149" xfId="0" applyBorder="1"/>
    <xf numFmtId="0" fontId="0" fillId="0" borderId="0" xfId="0" applyBorder="1" applyAlignment="1">
      <alignment horizontal="left"/>
    </xf>
    <xf numFmtId="0" fontId="0" fillId="0" borderId="143" xfId="0" applyBorder="1"/>
    <xf numFmtId="0" fontId="0" fillId="0" borderId="88" xfId="0" applyBorder="1" applyAlignment="1">
      <alignment horizontal="center"/>
    </xf>
    <xf numFmtId="17" fontId="0" fillId="0" borderId="88" xfId="0" applyNumberFormat="1" applyBorder="1"/>
    <xf numFmtId="17" fontId="0" fillId="0" borderId="9" xfId="0" applyNumberFormat="1" applyBorder="1"/>
    <xf numFmtId="0" fontId="0" fillId="2" borderId="143" xfId="0" applyFill="1" applyBorder="1" applyAlignment="1">
      <alignment horizontal="center"/>
    </xf>
    <xf numFmtId="0" fontId="0" fillId="0" borderId="88" xfId="0" applyFill="1" applyBorder="1"/>
    <xf numFmtId="181" fontId="0" fillId="0" borderId="48" xfId="0" applyNumberFormat="1" applyFont="1" applyBorder="1"/>
    <xf numFmtId="43" fontId="3" fillId="96" borderId="48" xfId="0" applyNumberFormat="1" applyFont="1" applyFill="1" applyBorder="1"/>
    <xf numFmtId="0" fontId="0" fillId="28" borderId="143" xfId="0" applyFont="1" applyFill="1" applyBorder="1" applyAlignment="1">
      <alignment vertical="top"/>
    </xf>
    <xf numFmtId="0" fontId="0" fillId="90" borderId="143" xfId="0" applyFill="1" applyBorder="1"/>
    <xf numFmtId="3" fontId="0" fillId="0" borderId="65" xfId="0" applyNumberFormat="1" applyFont="1" applyFill="1" applyBorder="1" applyAlignment="1">
      <alignment vertical="top"/>
    </xf>
    <xf numFmtId="0" fontId="13" fillId="90" borderId="151" xfId="0" applyFont="1" applyFill="1" applyBorder="1" applyAlignment="1">
      <alignment horizontal="center"/>
    </xf>
    <xf numFmtId="237" fontId="13" fillId="2" borderId="151" xfId="72" applyNumberFormat="1" applyFont="1" applyFill="1" applyBorder="1"/>
    <xf numFmtId="0" fontId="13" fillId="2" borderId="151" xfId="0" applyFont="1" applyFill="1" applyBorder="1"/>
    <xf numFmtId="0" fontId="0" fillId="28" borderId="134" xfId="0" applyFill="1" applyBorder="1" applyAlignment="1">
      <alignment horizontal="left"/>
    </xf>
    <xf numFmtId="0" fontId="44" fillId="0" borderId="0" xfId="0" applyFont="1" applyFill="1" applyBorder="1" applyAlignment="1">
      <alignment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175" fontId="0" fillId="2" borderId="0" xfId="0" applyNumberFormat="1" applyFont="1" applyFill="1"/>
    <xf numFmtId="43" fontId="3" fillId="0" borderId="48" xfId="0" applyNumberFormat="1" applyFont="1" applyFill="1" applyBorder="1"/>
    <xf numFmtId="0" fontId="0" fillId="0" borderId="152" xfId="0" applyBorder="1"/>
    <xf numFmtId="0" fontId="0" fillId="2" borderId="89" xfId="0" applyFill="1" applyBorder="1"/>
    <xf numFmtId="0" fontId="0" fillId="0" borderId="88" xfId="0" applyFill="1" applyBorder="1" applyAlignment="1">
      <alignment horizontal="center"/>
    </xf>
    <xf numFmtId="0" fontId="0" fillId="28" borderId="122" xfId="0" applyFill="1" applyBorder="1" applyAlignment="1">
      <alignment horizontal="left" wrapText="1"/>
    </xf>
    <xf numFmtId="0" fontId="0" fillId="28" borderId="134" xfId="0" applyFill="1" applyBorder="1" applyAlignment="1">
      <alignment horizontal="left"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47" xfId="0" applyFill="1" applyBorder="1" applyAlignment="1">
      <alignment horizontal="left" wrapText="1"/>
    </xf>
    <xf numFmtId="0" fontId="0" fillId="28" borderId="150"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4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0033CC"/>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99708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753677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11471" cy="2342387"/>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73425"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tm\Common\Rate%20Application\2020%20IRM\CDM\2017_1st_Half_Generic_LRAMVA_Work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23" t="s">
        <v>174</v>
      </c>
      <c r="C3" s="823"/>
    </row>
    <row r="4" spans="1:3" ht="11.25" customHeight="1"/>
    <row r="5" spans="1:3" s="30" customFormat="1" ht="25.5" customHeight="1">
      <c r="B5" s="60" t="s">
        <v>417</v>
      </c>
      <c r="C5" s="60" t="s">
        <v>173</v>
      </c>
    </row>
    <row r="6" spans="1:3" s="176" customFormat="1" ht="48" customHeight="1">
      <c r="A6" s="241"/>
      <c r="B6" s="617" t="s">
        <v>170</v>
      </c>
      <c r="C6" s="669" t="s">
        <v>593</v>
      </c>
    </row>
    <row r="7" spans="1:3" s="176" customFormat="1" ht="21" customHeight="1">
      <c r="A7" s="241"/>
      <c r="B7" s="611" t="s">
        <v>546</v>
      </c>
      <c r="C7" s="670" t="s">
        <v>606</v>
      </c>
    </row>
    <row r="8" spans="1:3" s="176" customFormat="1" ht="32.25" customHeight="1">
      <c r="B8" s="611" t="s">
        <v>365</v>
      </c>
      <c r="C8" s="671" t="s">
        <v>594</v>
      </c>
    </row>
    <row r="9" spans="1:3" s="176" customFormat="1" ht="27.75" customHeight="1">
      <c r="B9" s="611" t="s">
        <v>169</v>
      </c>
      <c r="C9" s="671" t="s">
        <v>595</v>
      </c>
    </row>
    <row r="10" spans="1:3" s="176" customFormat="1" ht="33" customHeight="1">
      <c r="B10" s="611" t="s">
        <v>591</v>
      </c>
      <c r="C10" s="670" t="s">
        <v>599</v>
      </c>
    </row>
    <row r="11" spans="1:3" s="176" customFormat="1" ht="26.25" customHeight="1">
      <c r="B11" s="626" t="s">
        <v>366</v>
      </c>
      <c r="C11" s="673" t="s">
        <v>596</v>
      </c>
    </row>
    <row r="12" spans="1:3" s="176" customFormat="1" ht="39.75" customHeight="1">
      <c r="B12" s="611" t="s">
        <v>367</v>
      </c>
      <c r="C12" s="671" t="s">
        <v>597</v>
      </c>
    </row>
    <row r="13" spans="1:3" s="176" customFormat="1" ht="18" customHeight="1">
      <c r="B13" s="611" t="s">
        <v>368</v>
      </c>
      <c r="C13" s="671" t="s">
        <v>598</v>
      </c>
    </row>
    <row r="14" spans="1:3" s="176" customFormat="1" ht="13.5" customHeight="1">
      <c r="B14" s="611"/>
      <c r="C14" s="672"/>
    </row>
    <row r="15" spans="1:3" s="176" customFormat="1" ht="18" customHeight="1">
      <c r="B15" s="611" t="s">
        <v>662</v>
      </c>
      <c r="C15" s="670" t="s">
        <v>660</v>
      </c>
    </row>
    <row r="16" spans="1:3" s="176" customFormat="1" ht="8.25" customHeight="1">
      <c r="B16" s="611"/>
      <c r="C16" s="672"/>
    </row>
    <row r="17" spans="2:3" s="176" customFormat="1" ht="33" customHeight="1">
      <c r="B17" s="674" t="s">
        <v>592</v>
      </c>
      <c r="C17" s="675" t="s">
        <v>661</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534"/>
  <sheetViews>
    <sheetView topLeftCell="G268" zoomScale="90" zoomScaleNormal="90" zoomScaleSheetLayoutView="80" zoomScalePageLayoutView="85" workbookViewId="0">
      <selection activeCell="AA436" sqref="AA436"/>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88"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88"/>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70" t="s">
        <v>545</v>
      </c>
      <c r="D5" s="871"/>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88" t="s">
        <v>502</v>
      </c>
      <c r="C7" s="887" t="s">
        <v>625</v>
      </c>
      <c r="D7" s="887"/>
      <c r="E7" s="887"/>
      <c r="F7" s="887"/>
      <c r="G7" s="887"/>
      <c r="H7" s="887"/>
      <c r="I7" s="887"/>
      <c r="J7" s="887"/>
      <c r="K7" s="887"/>
      <c r="L7" s="887"/>
      <c r="M7" s="887"/>
      <c r="N7" s="887"/>
      <c r="O7" s="887"/>
      <c r="P7" s="887"/>
      <c r="Q7" s="887"/>
      <c r="R7" s="887"/>
      <c r="S7" s="887"/>
      <c r="T7" s="887"/>
      <c r="U7" s="887"/>
      <c r="V7" s="887"/>
      <c r="W7" s="887"/>
      <c r="X7" s="887"/>
      <c r="Y7" s="605"/>
      <c r="Z7" s="605"/>
      <c r="AA7" s="605"/>
      <c r="AB7" s="605"/>
      <c r="AC7" s="605"/>
      <c r="AD7" s="605"/>
      <c r="AE7" s="270"/>
      <c r="AF7" s="270"/>
      <c r="AG7" s="270"/>
      <c r="AH7" s="270"/>
      <c r="AI7" s="270"/>
      <c r="AJ7" s="270"/>
      <c r="AK7" s="270"/>
      <c r="AL7" s="270"/>
    </row>
    <row r="8" spans="1:39" s="271" customFormat="1" ht="58.5" customHeight="1">
      <c r="A8" s="509"/>
      <c r="B8" s="888"/>
      <c r="C8" s="887" t="s">
        <v>563</v>
      </c>
      <c r="D8" s="887"/>
      <c r="E8" s="887"/>
      <c r="F8" s="887"/>
      <c r="G8" s="887"/>
      <c r="H8" s="887"/>
      <c r="I8" s="887"/>
      <c r="J8" s="887"/>
      <c r="K8" s="887"/>
      <c r="L8" s="887"/>
      <c r="M8" s="887"/>
      <c r="N8" s="887"/>
      <c r="O8" s="887"/>
      <c r="P8" s="887"/>
      <c r="Q8" s="887"/>
      <c r="R8" s="887"/>
      <c r="S8" s="887"/>
      <c r="T8" s="887"/>
      <c r="U8" s="887"/>
      <c r="V8" s="887"/>
      <c r="W8" s="887"/>
      <c r="X8" s="887"/>
      <c r="Y8" s="605"/>
      <c r="Z8" s="605"/>
      <c r="AA8" s="605"/>
      <c r="AB8" s="605"/>
      <c r="AC8" s="605"/>
      <c r="AD8" s="605"/>
      <c r="AE8" s="272"/>
      <c r="AF8" s="255"/>
      <c r="AG8" s="255"/>
      <c r="AH8" s="255"/>
      <c r="AI8" s="255"/>
      <c r="AJ8" s="255"/>
      <c r="AK8" s="255"/>
      <c r="AL8" s="255"/>
      <c r="AM8" s="256"/>
    </row>
    <row r="9" spans="1:39" s="271" customFormat="1" ht="57.75" customHeight="1">
      <c r="A9" s="509"/>
      <c r="B9" s="273"/>
      <c r="C9" s="887" t="s">
        <v>562</v>
      </c>
      <c r="D9" s="887"/>
      <c r="E9" s="887"/>
      <c r="F9" s="887"/>
      <c r="G9" s="887"/>
      <c r="H9" s="887"/>
      <c r="I9" s="887"/>
      <c r="J9" s="887"/>
      <c r="K9" s="887"/>
      <c r="L9" s="887"/>
      <c r="M9" s="887"/>
      <c r="N9" s="887"/>
      <c r="O9" s="887"/>
      <c r="P9" s="887"/>
      <c r="Q9" s="887"/>
      <c r="R9" s="887"/>
      <c r="S9" s="887"/>
      <c r="T9" s="887"/>
      <c r="U9" s="887"/>
      <c r="V9" s="887"/>
      <c r="W9" s="887"/>
      <c r="X9" s="887"/>
      <c r="Y9" s="605"/>
      <c r="Z9" s="605"/>
      <c r="AA9" s="605"/>
      <c r="AB9" s="605"/>
      <c r="AC9" s="605"/>
      <c r="AD9" s="605"/>
      <c r="AE9" s="272"/>
      <c r="AF9" s="255"/>
      <c r="AG9" s="255"/>
      <c r="AH9" s="255"/>
      <c r="AI9" s="255"/>
      <c r="AJ9" s="255"/>
      <c r="AK9" s="255"/>
      <c r="AL9" s="255"/>
      <c r="AM9" s="256"/>
    </row>
    <row r="10" spans="1:39" ht="41.25" customHeight="1">
      <c r="B10" s="275"/>
      <c r="C10" s="887" t="s">
        <v>628</v>
      </c>
      <c r="D10" s="887"/>
      <c r="E10" s="887"/>
      <c r="F10" s="887"/>
      <c r="G10" s="887"/>
      <c r="H10" s="887"/>
      <c r="I10" s="887"/>
      <c r="J10" s="887"/>
      <c r="K10" s="887"/>
      <c r="L10" s="887"/>
      <c r="M10" s="887"/>
      <c r="N10" s="887"/>
      <c r="O10" s="887"/>
      <c r="P10" s="887"/>
      <c r="Q10" s="887"/>
      <c r="R10" s="887"/>
      <c r="S10" s="887"/>
      <c r="T10" s="887"/>
      <c r="U10" s="887"/>
      <c r="V10" s="887"/>
      <c r="W10" s="887"/>
      <c r="X10" s="887"/>
      <c r="Y10" s="605"/>
      <c r="Z10" s="605"/>
      <c r="AA10" s="605"/>
      <c r="AB10" s="605"/>
      <c r="AC10" s="605"/>
      <c r="AD10" s="605"/>
      <c r="AE10" s="272"/>
      <c r="AF10" s="276"/>
      <c r="AG10" s="276"/>
      <c r="AH10" s="276"/>
      <c r="AI10" s="276"/>
      <c r="AJ10" s="276"/>
      <c r="AK10" s="276"/>
      <c r="AL10" s="276"/>
    </row>
    <row r="11" spans="1:39" ht="53.25" customHeight="1">
      <c r="C11" s="887" t="s">
        <v>613</v>
      </c>
      <c r="D11" s="887"/>
      <c r="E11" s="887"/>
      <c r="F11" s="887"/>
      <c r="G11" s="887"/>
      <c r="H11" s="887"/>
      <c r="I11" s="887"/>
      <c r="J11" s="887"/>
      <c r="K11" s="887"/>
      <c r="L11" s="887"/>
      <c r="M11" s="887"/>
      <c r="N11" s="887"/>
      <c r="O11" s="887"/>
      <c r="P11" s="887"/>
      <c r="Q11" s="887"/>
      <c r="R11" s="887"/>
      <c r="S11" s="887"/>
      <c r="T11" s="887"/>
      <c r="U11" s="887"/>
      <c r="V11" s="887"/>
      <c r="W11" s="887"/>
      <c r="X11" s="887"/>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88" t="s">
        <v>522</v>
      </c>
      <c r="C13" s="591" t="s">
        <v>517</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88"/>
      <c r="C14" s="591" t="s">
        <v>518</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519</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520</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239</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78" t="s">
        <v>211</v>
      </c>
      <c r="C19" s="880" t="s">
        <v>33</v>
      </c>
      <c r="D19" s="284" t="s">
        <v>419</v>
      </c>
      <c r="E19" s="882" t="s">
        <v>209</v>
      </c>
      <c r="F19" s="883"/>
      <c r="G19" s="883"/>
      <c r="H19" s="883"/>
      <c r="I19" s="883"/>
      <c r="J19" s="883"/>
      <c r="K19" s="883"/>
      <c r="L19" s="883"/>
      <c r="M19" s="884"/>
      <c r="N19" s="885" t="s">
        <v>213</v>
      </c>
      <c r="O19" s="284" t="s">
        <v>420</v>
      </c>
      <c r="P19" s="882" t="s">
        <v>212</v>
      </c>
      <c r="Q19" s="883"/>
      <c r="R19" s="883"/>
      <c r="S19" s="883"/>
      <c r="T19" s="883"/>
      <c r="U19" s="883"/>
      <c r="V19" s="883"/>
      <c r="W19" s="883"/>
      <c r="X19" s="884"/>
      <c r="Y19" s="875" t="s">
        <v>241</v>
      </c>
      <c r="Z19" s="876"/>
      <c r="AA19" s="876"/>
      <c r="AB19" s="876"/>
      <c r="AC19" s="876"/>
      <c r="AD19" s="876"/>
      <c r="AE19" s="876"/>
      <c r="AF19" s="876"/>
      <c r="AG19" s="876"/>
      <c r="AH19" s="876"/>
      <c r="AI19" s="876"/>
      <c r="AJ19" s="876"/>
      <c r="AK19" s="876"/>
      <c r="AL19" s="876"/>
      <c r="AM19" s="877"/>
    </row>
    <row r="20" spans="1:39" s="283" customFormat="1" ht="59.25" customHeight="1">
      <c r="A20" s="509"/>
      <c r="B20" s="879"/>
      <c r="C20" s="881"/>
      <c r="D20" s="285">
        <v>2011</v>
      </c>
      <c r="E20" s="285">
        <v>2012</v>
      </c>
      <c r="F20" s="285">
        <v>2013</v>
      </c>
      <c r="G20" s="285">
        <v>2014</v>
      </c>
      <c r="H20" s="285">
        <v>2015</v>
      </c>
      <c r="I20" s="285">
        <v>2016</v>
      </c>
      <c r="J20" s="285">
        <v>2017</v>
      </c>
      <c r="K20" s="285">
        <v>2018</v>
      </c>
      <c r="L20" s="285">
        <v>2019</v>
      </c>
      <c r="M20" s="285">
        <v>2020</v>
      </c>
      <c r="N20" s="886"/>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4,999 KW</v>
      </c>
      <c r="AB20" s="286" t="str">
        <f>'1.  LRAMVA Summary'!G52</f>
        <v>Street Lighting</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43725.781352008045</v>
      </c>
      <c r="E22" s="295">
        <v>43725.781352008045</v>
      </c>
      <c r="F22" s="295">
        <v>43725.781352008045</v>
      </c>
      <c r="G22" s="295">
        <v>43523.796265949379</v>
      </c>
      <c r="H22" s="295">
        <v>29725.231533824059</v>
      </c>
      <c r="I22" s="295">
        <v>0</v>
      </c>
      <c r="J22" s="295">
        <v>0</v>
      </c>
      <c r="K22" s="295"/>
      <c r="L22" s="295"/>
      <c r="M22" s="295"/>
      <c r="N22" s="291"/>
      <c r="O22" s="295">
        <v>6.1199297613875121</v>
      </c>
      <c r="P22" s="295">
        <v>6.1199297613875121</v>
      </c>
      <c r="Q22" s="295">
        <v>6.1199297613875121</v>
      </c>
      <c r="R22" s="295">
        <v>5.894059940149905</v>
      </c>
      <c r="S22" s="295">
        <v>3.9082652185192628</v>
      </c>
      <c r="T22" s="295">
        <v>0</v>
      </c>
      <c r="U22" s="295">
        <v>0</v>
      </c>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1139.0643001535843</v>
      </c>
      <c r="E25" s="295">
        <v>1139.0643001535843</v>
      </c>
      <c r="F25" s="295">
        <v>1139.0643001535843</v>
      </c>
      <c r="G25" s="295">
        <v>63.783490881380978</v>
      </c>
      <c r="H25" s="295">
        <v>0</v>
      </c>
      <c r="I25" s="295">
        <v>0</v>
      </c>
      <c r="J25" s="295">
        <v>0</v>
      </c>
      <c r="K25" s="295"/>
      <c r="L25" s="295"/>
      <c r="M25" s="295"/>
      <c r="N25" s="291"/>
      <c r="O25" s="295">
        <v>1.2382046490065988</v>
      </c>
      <c r="P25" s="295">
        <v>1.2382046490065988</v>
      </c>
      <c r="Q25" s="295">
        <v>1.2382046490065988</v>
      </c>
      <c r="R25" s="295">
        <v>3.5771890679031533E-2</v>
      </c>
      <c r="S25" s="295">
        <v>0</v>
      </c>
      <c r="T25" s="295">
        <v>0</v>
      </c>
      <c r="U25" s="295">
        <v>0</v>
      </c>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61704.381159641394</v>
      </c>
      <c r="E28" s="295">
        <v>61704.381159641394</v>
      </c>
      <c r="F28" s="295">
        <v>61704.381159641394</v>
      </c>
      <c r="G28" s="295">
        <v>61704.381159641394</v>
      </c>
      <c r="H28" s="295">
        <v>61704.381159641394</v>
      </c>
      <c r="I28" s="295">
        <v>61704.381159641394</v>
      </c>
      <c r="J28" s="295">
        <v>61704.381159641394</v>
      </c>
      <c r="K28" s="295"/>
      <c r="L28" s="295"/>
      <c r="M28" s="295"/>
      <c r="N28" s="291"/>
      <c r="O28" s="295">
        <v>31.068265333438458</v>
      </c>
      <c r="P28" s="295">
        <v>31.068265333438458</v>
      </c>
      <c r="Q28" s="295">
        <v>31.068265333438458</v>
      </c>
      <c r="R28" s="295">
        <v>31.068265333438458</v>
      </c>
      <c r="S28" s="295">
        <v>31.068265333438458</v>
      </c>
      <c r="T28" s="295">
        <v>31.068265333438458</v>
      </c>
      <c r="U28" s="295">
        <v>31.068265333438458</v>
      </c>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-10571.716190241628</v>
      </c>
      <c r="E29" s="295">
        <v>-10571.716190241628</v>
      </c>
      <c r="F29" s="295">
        <v>-10571.716190241628</v>
      </c>
      <c r="G29" s="295">
        <v>-10571.716190241628</v>
      </c>
      <c r="H29" s="295">
        <v>-10571.716190241628</v>
      </c>
      <c r="I29" s="295">
        <v>-10571.716190241628</v>
      </c>
      <c r="J29" s="295">
        <v>-10571.716190241628</v>
      </c>
      <c r="K29" s="295"/>
      <c r="L29" s="295"/>
      <c r="M29" s="295"/>
      <c r="N29" s="468"/>
      <c r="O29" s="295">
        <v>-5.4691772951281949</v>
      </c>
      <c r="P29" s="295">
        <v>-5.4691772951281949</v>
      </c>
      <c r="Q29" s="295">
        <v>-5.4691772951281949</v>
      </c>
      <c r="R29" s="295">
        <v>-5.4691772951281949</v>
      </c>
      <c r="S29" s="295">
        <v>-5.4691772951281949</v>
      </c>
      <c r="T29" s="295">
        <v>-5.4691772951281949</v>
      </c>
      <c r="U29" s="295">
        <v>-5.4691772951281949</v>
      </c>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20878.312609688244</v>
      </c>
      <c r="E31" s="295">
        <v>20878.312609688244</v>
      </c>
      <c r="F31" s="295">
        <v>20878.312609688244</v>
      </c>
      <c r="G31" s="295">
        <v>20878.312609688244</v>
      </c>
      <c r="H31" s="295">
        <v>19210.00162463466</v>
      </c>
      <c r="I31" s="295">
        <v>17387.442147638405</v>
      </c>
      <c r="J31" s="295">
        <v>13550.871521125469</v>
      </c>
      <c r="K31" s="295"/>
      <c r="L31" s="295"/>
      <c r="M31" s="295"/>
      <c r="N31" s="291"/>
      <c r="O31" s="295">
        <v>1.2871493480123526</v>
      </c>
      <c r="P31" s="295">
        <v>1.2871493480123526</v>
      </c>
      <c r="Q31" s="295">
        <v>1.2871493480123526</v>
      </c>
      <c r="R31" s="295">
        <v>1.2871493480123526</v>
      </c>
      <c r="S31" s="295">
        <v>1.2099016277151553</v>
      </c>
      <c r="T31" s="295">
        <v>1.1255117471920761</v>
      </c>
      <c r="U31" s="295">
        <v>0.94786720890607046</v>
      </c>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308.76910845496849</v>
      </c>
      <c r="E32" s="295">
        <v>308.76910845496849</v>
      </c>
      <c r="F32" s="295">
        <v>308.76910845496849</v>
      </c>
      <c r="G32" s="295">
        <v>308.76910845496849</v>
      </c>
      <c r="H32" s="295">
        <v>308.76910845496849</v>
      </c>
      <c r="I32" s="295">
        <v>282.11639952722987</v>
      </c>
      <c r="J32" s="295">
        <v>173.07597228208706</v>
      </c>
      <c r="K32" s="295"/>
      <c r="L32" s="295"/>
      <c r="M32" s="295"/>
      <c r="N32" s="468"/>
      <c r="O32" s="295">
        <v>1.8032935615726876E-2</v>
      </c>
      <c r="P32" s="295">
        <v>1.8032935615726876E-2</v>
      </c>
      <c r="Q32" s="295">
        <v>1.8032935615726876E-2</v>
      </c>
      <c r="R32" s="295">
        <v>1.8032935615726876E-2</v>
      </c>
      <c r="S32" s="295">
        <v>1.8032935615726876E-2</v>
      </c>
      <c r="T32" s="295">
        <v>1.6798836564136419E-2</v>
      </c>
      <c r="U32" s="295">
        <v>1.1749943102196439E-2</v>
      </c>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32917.733975031741</v>
      </c>
      <c r="E34" s="295">
        <v>32917.733975031741</v>
      </c>
      <c r="F34" s="295">
        <v>32917.733975031741</v>
      </c>
      <c r="G34" s="295">
        <v>32917.733975031741</v>
      </c>
      <c r="H34" s="295">
        <v>30084.384632788973</v>
      </c>
      <c r="I34" s="295">
        <v>26989.069825412244</v>
      </c>
      <c r="J34" s="295">
        <v>20348.038138105487</v>
      </c>
      <c r="K34" s="295"/>
      <c r="L34" s="295"/>
      <c r="M34" s="295"/>
      <c r="N34" s="291"/>
      <c r="O34" s="295">
        <v>1.883471137121796</v>
      </c>
      <c r="P34" s="295">
        <v>1.883471137121796</v>
      </c>
      <c r="Q34" s="295">
        <v>1.883471137121796</v>
      </c>
      <c r="R34" s="295">
        <v>1.883471137121796</v>
      </c>
      <c r="S34" s="295">
        <v>1.7522787039036045</v>
      </c>
      <c r="T34" s="295">
        <v>1.6089564968246099</v>
      </c>
      <c r="U34" s="295">
        <v>1.3014571379749051</v>
      </c>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2445.6777114080996</v>
      </c>
      <c r="E35" s="295">
        <v>2445.6777114080996</v>
      </c>
      <c r="F35" s="295">
        <v>2445.6777114080996</v>
      </c>
      <c r="G35" s="295">
        <v>2445.6777114080996</v>
      </c>
      <c r="H35" s="295">
        <v>2445.6777114080996</v>
      </c>
      <c r="I35" s="295">
        <v>2222.4200203794276</v>
      </c>
      <c r="J35" s="295">
        <v>1199.8604677777462</v>
      </c>
      <c r="K35" s="295"/>
      <c r="L35" s="295"/>
      <c r="M35" s="295"/>
      <c r="N35" s="468"/>
      <c r="O35" s="295">
        <v>0.12082159470058711</v>
      </c>
      <c r="P35" s="295">
        <v>0.12082159470058711</v>
      </c>
      <c r="Q35" s="295">
        <v>0.12082159470058711</v>
      </c>
      <c r="R35" s="295">
        <v>0.12082159470058711</v>
      </c>
      <c r="S35" s="295">
        <v>0.12082159470058711</v>
      </c>
      <c r="T35" s="295">
        <v>0.1104841049727789</v>
      </c>
      <c r="U35" s="295">
        <v>6.3136581031332892E-2</v>
      </c>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v>0</v>
      </c>
      <c r="E37" s="295">
        <v>0</v>
      </c>
      <c r="F37" s="295">
        <v>0</v>
      </c>
      <c r="G37" s="295">
        <v>0</v>
      </c>
      <c r="H37" s="295">
        <v>0</v>
      </c>
      <c r="I37" s="295">
        <v>0</v>
      </c>
      <c r="J37" s="295">
        <v>0</v>
      </c>
      <c r="K37" s="295"/>
      <c r="L37" s="295"/>
      <c r="M37" s="295"/>
      <c r="N37" s="291"/>
      <c r="O37" s="295">
        <v>0</v>
      </c>
      <c r="P37" s="295">
        <v>0</v>
      </c>
      <c r="Q37" s="295">
        <v>0</v>
      </c>
      <c r="R37" s="295">
        <v>0</v>
      </c>
      <c r="S37" s="295">
        <v>0</v>
      </c>
      <c r="T37" s="295">
        <v>0</v>
      </c>
      <c r="U37" s="295">
        <v>0</v>
      </c>
      <c r="V37" s="295"/>
      <c r="W37" s="295"/>
      <c r="X37" s="295"/>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482</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340676.30910094449</v>
      </c>
      <c r="E50" s="295">
        <v>340676.30910094449</v>
      </c>
      <c r="F50" s="295">
        <v>340676.30910094449</v>
      </c>
      <c r="G50" s="295">
        <v>340676.30910094449</v>
      </c>
      <c r="H50" s="295">
        <v>340676.30910094449</v>
      </c>
      <c r="I50" s="295">
        <v>340676.30910094449</v>
      </c>
      <c r="J50" s="295">
        <v>340676.30910094449</v>
      </c>
      <c r="K50" s="295"/>
      <c r="L50" s="295"/>
      <c r="M50" s="295"/>
      <c r="N50" s="295">
        <v>12</v>
      </c>
      <c r="O50" s="295">
        <v>61.916212263444201</v>
      </c>
      <c r="P50" s="295">
        <v>61.916212263444201</v>
      </c>
      <c r="Q50" s="295">
        <v>61.916212263444201</v>
      </c>
      <c r="R50" s="295">
        <v>61.916212263444201</v>
      </c>
      <c r="S50" s="295">
        <v>61.916212263444201</v>
      </c>
      <c r="T50" s="295">
        <v>61.916212263444201</v>
      </c>
      <c r="U50" s="295">
        <v>61.916212263444201</v>
      </c>
      <c r="V50" s="295"/>
      <c r="W50" s="295"/>
      <c r="X50" s="295"/>
      <c r="Y50" s="415"/>
      <c r="Z50" s="415">
        <v>0.5</v>
      </c>
      <c r="AA50" s="415">
        <v>0.5</v>
      </c>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0.5</v>
      </c>
      <c r="AA51" s="411">
        <f t="shared" ref="AA51" si="9">AA50</f>
        <v>0.5</v>
      </c>
      <c r="AB51" s="411">
        <f t="shared" ref="AB51:AL51" si="10">AB50</f>
        <v>0</v>
      </c>
      <c r="AC51" s="411">
        <f t="shared" si="10"/>
        <v>0</v>
      </c>
      <c r="AD51" s="411">
        <f t="shared" si="10"/>
        <v>0</v>
      </c>
      <c r="AE51" s="411">
        <f t="shared" si="10"/>
        <v>0</v>
      </c>
      <c r="AF51" s="411">
        <f t="shared" si="10"/>
        <v>0</v>
      </c>
      <c r="AG51" s="411">
        <f t="shared" si="10"/>
        <v>0</v>
      </c>
      <c r="AH51" s="411">
        <f t="shared" si="10"/>
        <v>0</v>
      </c>
      <c r="AI51" s="411">
        <f t="shared" si="10"/>
        <v>0</v>
      </c>
      <c r="AJ51" s="411">
        <f t="shared" si="10"/>
        <v>0</v>
      </c>
      <c r="AK51" s="411">
        <f t="shared" si="10"/>
        <v>0</v>
      </c>
      <c r="AL51" s="411">
        <f t="shared" si="10"/>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267169.05724355415</v>
      </c>
      <c r="E53" s="295">
        <v>267169.05724355415</v>
      </c>
      <c r="F53" s="295">
        <v>267169.05724355415</v>
      </c>
      <c r="G53" s="295">
        <v>182289.73185478486</v>
      </c>
      <c r="H53" s="295">
        <v>182289.73185478486</v>
      </c>
      <c r="I53" s="295">
        <v>182289.73185478486</v>
      </c>
      <c r="J53" s="295">
        <v>19233.307717672276</v>
      </c>
      <c r="K53" s="295"/>
      <c r="L53" s="295"/>
      <c r="M53" s="295"/>
      <c r="N53" s="295">
        <v>12</v>
      </c>
      <c r="O53" s="295">
        <v>106.12394082985431</v>
      </c>
      <c r="P53" s="295">
        <v>106.12394082985431</v>
      </c>
      <c r="Q53" s="295">
        <v>106.12394082985431</v>
      </c>
      <c r="R53" s="295">
        <v>75.402852138334083</v>
      </c>
      <c r="S53" s="295">
        <v>75.402852138334083</v>
      </c>
      <c r="T53" s="295">
        <v>75.402852138334083</v>
      </c>
      <c r="U53" s="295">
        <v>7.5132095468573095</v>
      </c>
      <c r="V53" s="295"/>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v>5137.2572651746232</v>
      </c>
      <c r="E54" s="295">
        <v>5137.2572651746232</v>
      </c>
      <c r="F54" s="295">
        <v>5137.2572651746232</v>
      </c>
      <c r="G54" s="295">
        <v>4940.0126617645128</v>
      </c>
      <c r="H54" s="295">
        <v>4940.0126617645128</v>
      </c>
      <c r="I54" s="295">
        <v>4940.0126617645128</v>
      </c>
      <c r="J54" s="295">
        <v>740.3288730164802</v>
      </c>
      <c r="K54" s="295"/>
      <c r="L54" s="295"/>
      <c r="M54" s="295"/>
      <c r="N54" s="295">
        <f>N53</f>
        <v>12</v>
      </c>
      <c r="O54" s="295">
        <v>2.6223071505363089</v>
      </c>
      <c r="P54" s="295">
        <v>2.6223071505363089</v>
      </c>
      <c r="Q54" s="295">
        <v>2.6223071505363089</v>
      </c>
      <c r="R54" s="295">
        <v>2.537047603462633</v>
      </c>
      <c r="S54" s="295">
        <v>2.537047603462633</v>
      </c>
      <c r="T54" s="295">
        <v>2.537047603462633</v>
      </c>
      <c r="U54" s="295">
        <v>0.38021149370693413</v>
      </c>
      <c r="V54" s="295"/>
      <c r="W54" s="295"/>
      <c r="X54" s="295"/>
      <c r="Y54" s="411">
        <f>Y53</f>
        <v>0</v>
      </c>
      <c r="Z54" s="411">
        <f>Z53</f>
        <v>1</v>
      </c>
      <c r="AA54" s="411">
        <f t="shared" ref="AA54:AL54" si="11">AA53</f>
        <v>0</v>
      </c>
      <c r="AB54" s="411">
        <f t="shared" si="11"/>
        <v>0</v>
      </c>
      <c r="AC54" s="411">
        <f t="shared" si="11"/>
        <v>0</v>
      </c>
      <c r="AD54" s="411">
        <f t="shared" si="11"/>
        <v>0</v>
      </c>
      <c r="AE54" s="411">
        <f t="shared" si="11"/>
        <v>0</v>
      </c>
      <c r="AF54" s="411">
        <f t="shared" si="11"/>
        <v>0</v>
      </c>
      <c r="AG54" s="411">
        <f t="shared" si="11"/>
        <v>0</v>
      </c>
      <c r="AH54" s="411">
        <f t="shared" si="11"/>
        <v>0</v>
      </c>
      <c r="AI54" s="411">
        <f t="shared" si="11"/>
        <v>0</v>
      </c>
      <c r="AJ54" s="411">
        <f t="shared" si="11"/>
        <v>0</v>
      </c>
      <c r="AK54" s="411">
        <f t="shared" si="11"/>
        <v>0</v>
      </c>
      <c r="AL54" s="411">
        <f t="shared" si="11"/>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2">AA56</f>
        <v>0</v>
      </c>
      <c r="AB57" s="411">
        <f t="shared" si="12"/>
        <v>0</v>
      </c>
      <c r="AC57" s="411">
        <f t="shared" si="12"/>
        <v>0</v>
      </c>
      <c r="AD57" s="411">
        <f t="shared" si="12"/>
        <v>0</v>
      </c>
      <c r="AE57" s="411">
        <f t="shared" si="12"/>
        <v>0</v>
      </c>
      <c r="AF57" s="411">
        <f t="shared" si="12"/>
        <v>0</v>
      </c>
      <c r="AG57" s="411">
        <f t="shared" si="12"/>
        <v>0</v>
      </c>
      <c r="AH57" s="411">
        <f t="shared" si="12"/>
        <v>0</v>
      </c>
      <c r="AI57" s="411">
        <f t="shared" si="12"/>
        <v>0</v>
      </c>
      <c r="AJ57" s="411">
        <f t="shared" si="12"/>
        <v>0</v>
      </c>
      <c r="AK57" s="411">
        <f t="shared" si="12"/>
        <v>0</v>
      </c>
      <c r="AL57" s="411">
        <f t="shared" si="12"/>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3">AA59</f>
        <v>0</v>
      </c>
      <c r="AB60" s="411">
        <f t="shared" si="13"/>
        <v>0</v>
      </c>
      <c r="AC60" s="411">
        <f t="shared" si="13"/>
        <v>0</v>
      </c>
      <c r="AD60" s="411">
        <f t="shared" si="13"/>
        <v>0</v>
      </c>
      <c r="AE60" s="411">
        <f t="shared" si="13"/>
        <v>0</v>
      </c>
      <c r="AF60" s="411">
        <f t="shared" si="13"/>
        <v>0</v>
      </c>
      <c r="AG60" s="411">
        <f t="shared" si="13"/>
        <v>0</v>
      </c>
      <c r="AH60" s="411">
        <f t="shared" si="13"/>
        <v>0</v>
      </c>
      <c r="AI60" s="411">
        <f t="shared" si="13"/>
        <v>0</v>
      </c>
      <c r="AJ60" s="411">
        <f t="shared" si="13"/>
        <v>0</v>
      </c>
      <c r="AK60" s="411">
        <f t="shared" si="13"/>
        <v>0</v>
      </c>
      <c r="AL60" s="411">
        <f t="shared" si="13"/>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4">AA62</f>
        <v>0</v>
      </c>
      <c r="AB63" s="411">
        <f t="shared" si="14"/>
        <v>0</v>
      </c>
      <c r="AC63" s="411">
        <f t="shared" si="14"/>
        <v>0</v>
      </c>
      <c r="AD63" s="411">
        <f t="shared" si="14"/>
        <v>0</v>
      </c>
      <c r="AE63" s="411">
        <f t="shared" si="14"/>
        <v>0</v>
      </c>
      <c r="AF63" s="411">
        <f t="shared" si="14"/>
        <v>0</v>
      </c>
      <c r="AG63" s="411">
        <f t="shared" si="14"/>
        <v>0</v>
      </c>
      <c r="AH63" s="411">
        <f t="shared" si="14"/>
        <v>0</v>
      </c>
      <c r="AI63" s="411">
        <f t="shared" si="14"/>
        <v>0</v>
      </c>
      <c r="AJ63" s="411">
        <f t="shared" si="14"/>
        <v>0</v>
      </c>
      <c r="AK63" s="411">
        <f t="shared" si="14"/>
        <v>0</v>
      </c>
      <c r="AL63" s="411">
        <f t="shared" si="14"/>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483</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5">AA65</f>
        <v>0</v>
      </c>
      <c r="AB66" s="411">
        <f t="shared" si="15"/>
        <v>0</v>
      </c>
      <c r="AC66" s="411">
        <f t="shared" si="15"/>
        <v>0</v>
      </c>
      <c r="AD66" s="411">
        <f t="shared" si="15"/>
        <v>0</v>
      </c>
      <c r="AE66" s="411">
        <f t="shared" si="15"/>
        <v>0</v>
      </c>
      <c r="AF66" s="411">
        <f t="shared" si="15"/>
        <v>0</v>
      </c>
      <c r="AG66" s="411">
        <f t="shared" si="15"/>
        <v>0</v>
      </c>
      <c r="AH66" s="411">
        <f t="shared" si="15"/>
        <v>0</v>
      </c>
      <c r="AI66" s="411">
        <f t="shared" si="15"/>
        <v>0</v>
      </c>
      <c r="AJ66" s="411">
        <f t="shared" si="15"/>
        <v>0</v>
      </c>
      <c r="AK66" s="411">
        <f t="shared" si="15"/>
        <v>0</v>
      </c>
      <c r="AL66" s="411">
        <f t="shared" si="15"/>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484</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6">AA68</f>
        <v>0</v>
      </c>
      <c r="AB69" s="411">
        <f t="shared" si="16"/>
        <v>0</v>
      </c>
      <c r="AC69" s="411">
        <f t="shared" si="16"/>
        <v>0</v>
      </c>
      <c r="AD69" s="411">
        <f t="shared" si="16"/>
        <v>0</v>
      </c>
      <c r="AE69" s="411">
        <f t="shared" si="16"/>
        <v>0</v>
      </c>
      <c r="AF69" s="411">
        <f t="shared" si="16"/>
        <v>0</v>
      </c>
      <c r="AG69" s="411">
        <f t="shared" si="16"/>
        <v>0</v>
      </c>
      <c r="AH69" s="411">
        <f t="shared" si="16"/>
        <v>0</v>
      </c>
      <c r="AI69" s="411">
        <f t="shared" si="16"/>
        <v>0</v>
      </c>
      <c r="AJ69" s="411">
        <f t="shared" si="16"/>
        <v>0</v>
      </c>
      <c r="AK69" s="411">
        <f t="shared" si="16"/>
        <v>0</v>
      </c>
      <c r="AL69" s="411">
        <f t="shared" si="16"/>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7">AA71</f>
        <v>0</v>
      </c>
      <c r="AB72" s="411">
        <f t="shared" si="17"/>
        <v>0</v>
      </c>
      <c r="AC72" s="411">
        <f t="shared" si="17"/>
        <v>0</v>
      </c>
      <c r="AD72" s="411">
        <f t="shared" si="17"/>
        <v>0</v>
      </c>
      <c r="AE72" s="411">
        <f t="shared" si="17"/>
        <v>0</v>
      </c>
      <c r="AF72" s="411">
        <f t="shared" si="17"/>
        <v>0</v>
      </c>
      <c r="AG72" s="411">
        <f t="shared" si="17"/>
        <v>0</v>
      </c>
      <c r="AH72" s="411">
        <f t="shared" si="17"/>
        <v>0</v>
      </c>
      <c r="AI72" s="411">
        <f t="shared" si="17"/>
        <v>0</v>
      </c>
      <c r="AJ72" s="411">
        <f t="shared" si="17"/>
        <v>0</v>
      </c>
      <c r="AK72" s="411">
        <f t="shared" si="17"/>
        <v>0</v>
      </c>
      <c r="AL72" s="411">
        <f t="shared" si="17"/>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8">AA75</f>
        <v>0</v>
      </c>
      <c r="AB76" s="411">
        <f t="shared" si="18"/>
        <v>0</v>
      </c>
      <c r="AC76" s="411">
        <f t="shared" si="18"/>
        <v>0</v>
      </c>
      <c r="AD76" s="411">
        <f t="shared" si="18"/>
        <v>0</v>
      </c>
      <c r="AE76" s="411">
        <f t="shared" si="18"/>
        <v>0</v>
      </c>
      <c r="AF76" s="411">
        <f t="shared" si="18"/>
        <v>0</v>
      </c>
      <c r="AG76" s="411">
        <f t="shared" si="18"/>
        <v>0</v>
      </c>
      <c r="AH76" s="411">
        <f t="shared" si="18"/>
        <v>0</v>
      </c>
      <c r="AI76" s="411">
        <f t="shared" si="18"/>
        <v>0</v>
      </c>
      <c r="AJ76" s="411">
        <f t="shared" si="18"/>
        <v>0</v>
      </c>
      <c r="AK76" s="411">
        <f t="shared" si="18"/>
        <v>0</v>
      </c>
      <c r="AL76" s="411">
        <f t="shared" si="18"/>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9">AA78</f>
        <v>0</v>
      </c>
      <c r="AB79" s="411">
        <f t="shared" si="19"/>
        <v>0</v>
      </c>
      <c r="AC79" s="411">
        <f t="shared" si="19"/>
        <v>0</v>
      </c>
      <c r="AD79" s="411">
        <f t="shared" si="19"/>
        <v>0</v>
      </c>
      <c r="AE79" s="411">
        <f t="shared" si="19"/>
        <v>0</v>
      </c>
      <c r="AF79" s="411">
        <f t="shared" si="19"/>
        <v>0</v>
      </c>
      <c r="AG79" s="411">
        <f t="shared" si="19"/>
        <v>0</v>
      </c>
      <c r="AH79" s="411">
        <f t="shared" si="19"/>
        <v>0</v>
      </c>
      <c r="AI79" s="411">
        <f t="shared" si="19"/>
        <v>0</v>
      </c>
      <c r="AJ79" s="411">
        <f t="shared" si="19"/>
        <v>0</v>
      </c>
      <c r="AK79" s="411">
        <f t="shared" si="19"/>
        <v>0</v>
      </c>
      <c r="AL79" s="411">
        <f t="shared" si="19"/>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20">AA81</f>
        <v>0</v>
      </c>
      <c r="AB82" s="411">
        <f t="shared" si="20"/>
        <v>0</v>
      </c>
      <c r="AC82" s="411">
        <f t="shared" si="20"/>
        <v>0</v>
      </c>
      <c r="AD82" s="411">
        <f t="shared" si="20"/>
        <v>0</v>
      </c>
      <c r="AE82" s="411">
        <f t="shared" si="20"/>
        <v>0</v>
      </c>
      <c r="AF82" s="411">
        <f t="shared" si="20"/>
        <v>0</v>
      </c>
      <c r="AG82" s="411">
        <f t="shared" si="20"/>
        <v>0</v>
      </c>
      <c r="AH82" s="411">
        <f t="shared" si="20"/>
        <v>0</v>
      </c>
      <c r="AI82" s="411">
        <f t="shared" si="20"/>
        <v>0</v>
      </c>
      <c r="AJ82" s="411">
        <f t="shared" si="20"/>
        <v>0</v>
      </c>
      <c r="AK82" s="411">
        <f t="shared" si="20"/>
        <v>0</v>
      </c>
      <c r="AL82" s="411">
        <f t="shared" si="20"/>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1">AA84</f>
        <v>0</v>
      </c>
      <c r="AB85" s="411">
        <f t="shared" si="21"/>
        <v>0</v>
      </c>
      <c r="AC85" s="411">
        <f t="shared" si="21"/>
        <v>0</v>
      </c>
      <c r="AD85" s="411">
        <f t="shared" si="21"/>
        <v>0</v>
      </c>
      <c r="AE85" s="411">
        <f t="shared" si="21"/>
        <v>0</v>
      </c>
      <c r="AF85" s="411">
        <f t="shared" si="21"/>
        <v>0</v>
      </c>
      <c r="AG85" s="411">
        <f t="shared" si="21"/>
        <v>0</v>
      </c>
      <c r="AH85" s="411">
        <f t="shared" si="21"/>
        <v>0</v>
      </c>
      <c r="AI85" s="411">
        <f t="shared" si="21"/>
        <v>0</v>
      </c>
      <c r="AJ85" s="411">
        <f t="shared" si="21"/>
        <v>0</v>
      </c>
      <c r="AK85" s="411">
        <f t="shared" si="21"/>
        <v>0</v>
      </c>
      <c r="AL85" s="411">
        <f t="shared" si="21"/>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2">AA87</f>
        <v>0</v>
      </c>
      <c r="AB88" s="411">
        <f t="shared" si="22"/>
        <v>0</v>
      </c>
      <c r="AC88" s="411">
        <f t="shared" si="22"/>
        <v>0</v>
      </c>
      <c r="AD88" s="411">
        <f t="shared" si="22"/>
        <v>0</v>
      </c>
      <c r="AE88" s="411">
        <f t="shared" si="22"/>
        <v>0</v>
      </c>
      <c r="AF88" s="411">
        <f t="shared" si="22"/>
        <v>0</v>
      </c>
      <c r="AG88" s="411">
        <f t="shared" si="22"/>
        <v>0</v>
      </c>
      <c r="AH88" s="411">
        <f t="shared" si="22"/>
        <v>0</v>
      </c>
      <c r="AI88" s="411">
        <f t="shared" si="22"/>
        <v>0</v>
      </c>
      <c r="AJ88" s="411">
        <f t="shared" si="22"/>
        <v>0</v>
      </c>
      <c r="AK88" s="411">
        <f t="shared" si="22"/>
        <v>0</v>
      </c>
      <c r="AL88" s="411">
        <f t="shared" si="22"/>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3">AA91</f>
        <v>0</v>
      </c>
      <c r="AB92" s="411">
        <f t="shared" si="23"/>
        <v>0</v>
      </c>
      <c r="AC92" s="411">
        <f t="shared" si="23"/>
        <v>0</v>
      </c>
      <c r="AD92" s="411">
        <f t="shared" si="23"/>
        <v>0</v>
      </c>
      <c r="AE92" s="411">
        <f t="shared" si="23"/>
        <v>0</v>
      </c>
      <c r="AF92" s="411">
        <f t="shared" si="23"/>
        <v>0</v>
      </c>
      <c r="AG92" s="411">
        <f t="shared" si="23"/>
        <v>0</v>
      </c>
      <c r="AH92" s="411">
        <f t="shared" si="23"/>
        <v>0</v>
      </c>
      <c r="AI92" s="411">
        <f t="shared" si="23"/>
        <v>0</v>
      </c>
      <c r="AJ92" s="411">
        <f t="shared" si="23"/>
        <v>0</v>
      </c>
      <c r="AK92" s="411">
        <f t="shared" si="23"/>
        <v>0</v>
      </c>
      <c r="AL92" s="411">
        <f t="shared" si="23"/>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485</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4">AA95</f>
        <v>0</v>
      </c>
      <c r="AB96" s="411">
        <f t="shared" si="24"/>
        <v>0</v>
      </c>
      <c r="AC96" s="411">
        <f t="shared" si="24"/>
        <v>0</v>
      </c>
      <c r="AD96" s="411">
        <f t="shared" si="24"/>
        <v>0</v>
      </c>
      <c r="AE96" s="411">
        <f t="shared" si="24"/>
        <v>0</v>
      </c>
      <c r="AF96" s="411">
        <f t="shared" si="24"/>
        <v>0</v>
      </c>
      <c r="AG96" s="411">
        <f t="shared" si="24"/>
        <v>0</v>
      </c>
      <c r="AH96" s="411">
        <f t="shared" si="24"/>
        <v>0</v>
      </c>
      <c r="AI96" s="411">
        <f t="shared" si="24"/>
        <v>0</v>
      </c>
      <c r="AJ96" s="411">
        <f t="shared" si="24"/>
        <v>0</v>
      </c>
      <c r="AK96" s="411">
        <f t="shared" si="24"/>
        <v>0</v>
      </c>
      <c r="AL96" s="411">
        <f t="shared" si="24"/>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5">AA98</f>
        <v>0</v>
      </c>
      <c r="AB99" s="411">
        <f t="shared" si="25"/>
        <v>0</v>
      </c>
      <c r="AC99" s="411">
        <f t="shared" si="25"/>
        <v>0</v>
      </c>
      <c r="AD99" s="411">
        <f t="shared" si="25"/>
        <v>0</v>
      </c>
      <c r="AE99" s="411">
        <f t="shared" si="25"/>
        <v>0</v>
      </c>
      <c r="AF99" s="411">
        <f t="shared" si="25"/>
        <v>0</v>
      </c>
      <c r="AG99" s="411">
        <f t="shared" si="25"/>
        <v>0</v>
      </c>
      <c r="AH99" s="411">
        <f t="shared" si="25"/>
        <v>0</v>
      </c>
      <c r="AI99" s="411">
        <f t="shared" si="25"/>
        <v>0</v>
      </c>
      <c r="AJ99" s="411">
        <f t="shared" si="25"/>
        <v>0</v>
      </c>
      <c r="AK99" s="411">
        <f t="shared" si="25"/>
        <v>0</v>
      </c>
      <c r="AL99" s="411">
        <f t="shared" si="25"/>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7842.98302788</v>
      </c>
      <c r="E102" s="295">
        <v>7842.98302788</v>
      </c>
      <c r="F102" s="295">
        <v>7842.98302788</v>
      </c>
      <c r="G102" s="295">
        <v>7842.98302788</v>
      </c>
      <c r="H102" s="295">
        <v>7842.98302788</v>
      </c>
      <c r="I102" s="295">
        <v>7842.98302788</v>
      </c>
      <c r="J102" s="295">
        <v>7842.98302788</v>
      </c>
      <c r="K102" s="295"/>
      <c r="L102" s="295"/>
      <c r="M102" s="295"/>
      <c r="N102" s="295">
        <v>12</v>
      </c>
      <c r="O102" s="295">
        <v>1.3497484000000002</v>
      </c>
      <c r="P102" s="295">
        <v>1.3497484000000002</v>
      </c>
      <c r="Q102" s="295">
        <v>1.3497484000000002</v>
      </c>
      <c r="R102" s="295">
        <v>1.3497484000000002</v>
      </c>
      <c r="S102" s="295">
        <v>1.3497484000000002</v>
      </c>
      <c r="T102" s="295">
        <v>1.3497484000000002</v>
      </c>
      <c r="U102" s="295">
        <v>1.3497484000000002</v>
      </c>
      <c r="V102" s="295"/>
      <c r="W102" s="295"/>
      <c r="X102" s="295"/>
      <c r="Y102" s="410"/>
      <c r="Z102" s="410">
        <v>1</v>
      </c>
      <c r="AA102" s="410"/>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AL103" si="26">AA102</f>
        <v>0</v>
      </c>
      <c r="AB103" s="411">
        <f t="shared" si="26"/>
        <v>0</v>
      </c>
      <c r="AC103" s="411">
        <f t="shared" si="26"/>
        <v>0</v>
      </c>
      <c r="AD103" s="411">
        <f t="shared" si="26"/>
        <v>0</v>
      </c>
      <c r="AE103" s="411">
        <f t="shared" si="26"/>
        <v>0</v>
      </c>
      <c r="AF103" s="411">
        <f t="shared" si="26"/>
        <v>0</v>
      </c>
      <c r="AG103" s="411">
        <f t="shared" si="26"/>
        <v>0</v>
      </c>
      <c r="AH103" s="411">
        <f t="shared" si="26"/>
        <v>0</v>
      </c>
      <c r="AI103" s="411">
        <f t="shared" si="26"/>
        <v>0</v>
      </c>
      <c r="AJ103" s="411">
        <f t="shared" si="26"/>
        <v>0</v>
      </c>
      <c r="AK103" s="411">
        <f t="shared" si="26"/>
        <v>0</v>
      </c>
      <c r="AL103" s="411">
        <f t="shared" si="26"/>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238332.29457063766</v>
      </c>
      <c r="E105" s="295">
        <v>238332.29457063766</v>
      </c>
      <c r="F105" s="295">
        <v>238332.29457063766</v>
      </c>
      <c r="G105" s="295">
        <v>238332.29457063766</v>
      </c>
      <c r="H105" s="295">
        <v>238332.29457063766</v>
      </c>
      <c r="I105" s="295">
        <v>238332.29457063766</v>
      </c>
      <c r="J105" s="295">
        <v>238332.29457063766</v>
      </c>
      <c r="K105" s="295"/>
      <c r="L105" s="295"/>
      <c r="M105" s="295"/>
      <c r="N105" s="295">
        <v>12</v>
      </c>
      <c r="O105" s="295">
        <v>46.404262961572748</v>
      </c>
      <c r="P105" s="295">
        <v>46.404262961572748</v>
      </c>
      <c r="Q105" s="295">
        <v>46.404262961572748</v>
      </c>
      <c r="R105" s="295">
        <v>46.404262961572748</v>
      </c>
      <c r="S105" s="295">
        <v>46.404262961572748</v>
      </c>
      <c r="T105" s="295">
        <v>46.404262961572748</v>
      </c>
      <c r="U105" s="295">
        <v>46.404262961572748</v>
      </c>
      <c r="V105" s="295"/>
      <c r="W105" s="295"/>
      <c r="X105" s="295"/>
      <c r="Y105" s="410"/>
      <c r="Z105" s="410">
        <v>1</v>
      </c>
      <c r="AA105" s="410"/>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v>-144547.29457063766</v>
      </c>
      <c r="E106" s="295">
        <v>-144547.29457063766</v>
      </c>
      <c r="F106" s="295">
        <v>-144547.29457063766</v>
      </c>
      <c r="G106" s="295">
        <v>-144547.29457063766</v>
      </c>
      <c r="H106" s="295">
        <v>-144547.29457063801</v>
      </c>
      <c r="I106" s="295">
        <v>-144547.29457063801</v>
      </c>
      <c r="J106" s="295">
        <v>-144547.29457063801</v>
      </c>
      <c r="K106" s="295"/>
      <c r="L106" s="295"/>
      <c r="M106" s="295"/>
      <c r="N106" s="295">
        <f>N105</f>
        <v>12</v>
      </c>
      <c r="O106" s="295">
        <v>-5.4262961572744406E-2</v>
      </c>
      <c r="P106" s="295">
        <v>-5.4262961572744406E-2</v>
      </c>
      <c r="Q106" s="295">
        <v>-5.4262961572744406E-2</v>
      </c>
      <c r="R106" s="295">
        <v>-5.4262961572744406E-2</v>
      </c>
      <c r="S106" s="295">
        <v>-5.4262961572744399E-2</v>
      </c>
      <c r="T106" s="295">
        <v>-5.4262961572744399E-2</v>
      </c>
      <c r="U106" s="295">
        <v>-5.4262961572744399E-2</v>
      </c>
      <c r="V106" s="295"/>
      <c r="W106" s="295"/>
      <c r="X106" s="295"/>
      <c r="Y106" s="411">
        <f>Y105</f>
        <v>0</v>
      </c>
      <c r="Z106" s="411">
        <f>Z105</f>
        <v>1</v>
      </c>
      <c r="AA106" s="411">
        <f>AA105</f>
        <v>0</v>
      </c>
      <c r="AB106" s="411">
        <f>AB105</f>
        <v>0</v>
      </c>
      <c r="AC106" s="411">
        <f t="shared" ref="AC106:AL106" si="27">AC105</f>
        <v>0</v>
      </c>
      <c r="AD106" s="411">
        <f t="shared" si="27"/>
        <v>0</v>
      </c>
      <c r="AE106" s="411">
        <f t="shared" si="27"/>
        <v>0</v>
      </c>
      <c r="AF106" s="411">
        <f t="shared" si="27"/>
        <v>0</v>
      </c>
      <c r="AG106" s="411">
        <f t="shared" si="27"/>
        <v>0</v>
      </c>
      <c r="AH106" s="411">
        <f t="shared" si="27"/>
        <v>0</v>
      </c>
      <c r="AI106" s="411">
        <f t="shared" si="27"/>
        <v>0</v>
      </c>
      <c r="AJ106" s="411">
        <f t="shared" si="27"/>
        <v>0</v>
      </c>
      <c r="AK106" s="411">
        <f t="shared" si="27"/>
        <v>0</v>
      </c>
      <c r="AL106" s="411">
        <f t="shared" si="27"/>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8">AA108</f>
        <v>0</v>
      </c>
      <c r="AB109" s="411">
        <f t="shared" si="28"/>
        <v>0</v>
      </c>
      <c r="AC109" s="411">
        <f t="shared" si="28"/>
        <v>0</v>
      </c>
      <c r="AD109" s="411">
        <f t="shared" si="28"/>
        <v>0</v>
      </c>
      <c r="AE109" s="411">
        <f t="shared" si="28"/>
        <v>0</v>
      </c>
      <c r="AF109" s="411">
        <f t="shared" si="28"/>
        <v>0</v>
      </c>
      <c r="AG109" s="411">
        <f t="shared" si="28"/>
        <v>0</v>
      </c>
      <c r="AH109" s="411">
        <f t="shared" si="28"/>
        <v>0</v>
      </c>
      <c r="AI109" s="411">
        <f t="shared" si="28"/>
        <v>0</v>
      </c>
      <c r="AJ109" s="411">
        <f t="shared" si="28"/>
        <v>0</v>
      </c>
      <c r="AK109" s="411">
        <f t="shared" si="28"/>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9">Z111</f>
        <v>0</v>
      </c>
      <c r="AA112" s="411">
        <f t="shared" si="29"/>
        <v>0</v>
      </c>
      <c r="AB112" s="411">
        <f t="shared" si="29"/>
        <v>0</v>
      </c>
      <c r="AC112" s="411">
        <f t="shared" si="29"/>
        <v>0</v>
      </c>
      <c r="AD112" s="411">
        <f t="shared" si="29"/>
        <v>0</v>
      </c>
      <c r="AE112" s="411">
        <f t="shared" si="29"/>
        <v>0</v>
      </c>
      <c r="AF112" s="411">
        <f t="shared" si="29"/>
        <v>0</v>
      </c>
      <c r="AG112" s="411">
        <f t="shared" si="29"/>
        <v>0</v>
      </c>
      <c r="AH112" s="411">
        <f t="shared" si="29"/>
        <v>0</v>
      </c>
      <c r="AI112" s="411">
        <f t="shared" si="29"/>
        <v>0</v>
      </c>
      <c r="AJ112" s="411">
        <f t="shared" si="29"/>
        <v>0</v>
      </c>
      <c r="AK112" s="411">
        <f t="shared" si="29"/>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486</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30">Z114</f>
        <v>0</v>
      </c>
      <c r="AA115" s="411">
        <f t="shared" si="30"/>
        <v>0</v>
      </c>
      <c r="AB115" s="411">
        <f t="shared" si="30"/>
        <v>0</v>
      </c>
      <c r="AC115" s="411">
        <f t="shared" si="30"/>
        <v>0</v>
      </c>
      <c r="AD115" s="411">
        <f t="shared" si="30"/>
        <v>0</v>
      </c>
      <c r="AE115" s="411">
        <f t="shared" si="30"/>
        <v>0</v>
      </c>
      <c r="AF115" s="411">
        <f t="shared" si="30"/>
        <v>0</v>
      </c>
      <c r="AG115" s="411">
        <f t="shared" si="30"/>
        <v>0</v>
      </c>
      <c r="AH115" s="411">
        <f t="shared" si="30"/>
        <v>0</v>
      </c>
      <c r="AI115" s="411">
        <f t="shared" si="30"/>
        <v>0</v>
      </c>
      <c r="AJ115" s="411">
        <f t="shared" si="30"/>
        <v>0</v>
      </c>
      <c r="AK115" s="411">
        <f t="shared" si="30"/>
        <v>0</v>
      </c>
      <c r="AL115" s="411">
        <f t="shared" si="30"/>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487</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488</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1">Z118</f>
        <v>0</v>
      </c>
      <c r="AA119" s="411">
        <f t="shared" si="31"/>
        <v>0</v>
      </c>
      <c r="AB119" s="411">
        <f t="shared" si="31"/>
        <v>0</v>
      </c>
      <c r="AC119" s="411">
        <f t="shared" si="31"/>
        <v>0</v>
      </c>
      <c r="AD119" s="411">
        <f t="shared" si="31"/>
        <v>0</v>
      </c>
      <c r="AE119" s="411">
        <f t="shared" si="31"/>
        <v>0</v>
      </c>
      <c r="AF119" s="411">
        <f t="shared" si="31"/>
        <v>0</v>
      </c>
      <c r="AG119" s="411">
        <f t="shared" si="31"/>
        <v>0</v>
      </c>
      <c r="AH119" s="411">
        <f t="shared" si="31"/>
        <v>0</v>
      </c>
      <c r="AI119" s="411">
        <f t="shared" si="31"/>
        <v>0</v>
      </c>
      <c r="AJ119" s="411">
        <f t="shared" si="31"/>
        <v>0</v>
      </c>
      <c r="AK119" s="411">
        <f t="shared" si="31"/>
        <v>0</v>
      </c>
      <c r="AL119" s="411">
        <f t="shared" si="31"/>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489</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2">Z121</f>
        <v>0</v>
      </c>
      <c r="AA122" s="411">
        <f t="shared" si="32"/>
        <v>0</v>
      </c>
      <c r="AB122" s="411">
        <f t="shared" si="32"/>
        <v>0</v>
      </c>
      <c r="AC122" s="411">
        <f t="shared" si="32"/>
        <v>0</v>
      </c>
      <c r="AD122" s="411">
        <f t="shared" si="32"/>
        <v>0</v>
      </c>
      <c r="AE122" s="411">
        <f t="shared" si="32"/>
        <v>0</v>
      </c>
      <c r="AF122" s="411">
        <f t="shared" si="32"/>
        <v>0</v>
      </c>
      <c r="AG122" s="411">
        <f t="shared" si="32"/>
        <v>0</v>
      </c>
      <c r="AH122" s="411">
        <f t="shared" si="32"/>
        <v>0</v>
      </c>
      <c r="AI122" s="411">
        <f t="shared" si="32"/>
        <v>0</v>
      </c>
      <c r="AJ122" s="411">
        <f t="shared" si="32"/>
        <v>0</v>
      </c>
      <c r="AK122" s="411">
        <f t="shared" si="32"/>
        <v>0</v>
      </c>
      <c r="AL122" s="411">
        <f t="shared" si="32"/>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490</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3">Z124</f>
        <v>0</v>
      </c>
      <c r="AA125" s="411">
        <f t="shared" si="33"/>
        <v>0</v>
      </c>
      <c r="AB125" s="411">
        <f t="shared" si="33"/>
        <v>0</v>
      </c>
      <c r="AC125" s="411">
        <f t="shared" si="33"/>
        <v>0</v>
      </c>
      <c r="AD125" s="411">
        <f t="shared" si="33"/>
        <v>0</v>
      </c>
      <c r="AE125" s="411">
        <f t="shared" si="33"/>
        <v>0</v>
      </c>
      <c r="AF125" s="411">
        <f t="shared" si="33"/>
        <v>0</v>
      </c>
      <c r="AG125" s="411">
        <f t="shared" si="33"/>
        <v>0</v>
      </c>
      <c r="AH125" s="411">
        <f t="shared" si="33"/>
        <v>0</v>
      </c>
      <c r="AI125" s="411">
        <f t="shared" si="33"/>
        <v>0</v>
      </c>
      <c r="AJ125" s="411">
        <f t="shared" si="33"/>
        <v>0</v>
      </c>
      <c r="AK125" s="411">
        <f t="shared" si="33"/>
        <v>0</v>
      </c>
      <c r="AL125" s="411">
        <f t="shared" si="33"/>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235</v>
      </c>
      <c r="C127" s="328"/>
      <c r="D127" s="328">
        <f>SUM(D22:D125)</f>
        <v>867158.61066369771</v>
      </c>
      <c r="E127" s="328"/>
      <c r="F127" s="328"/>
      <c r="G127" s="328"/>
      <c r="H127" s="328"/>
      <c r="I127" s="328"/>
      <c r="J127" s="328"/>
      <c r="K127" s="328"/>
      <c r="L127" s="328"/>
      <c r="M127" s="328"/>
      <c r="N127" s="328"/>
      <c r="O127" s="328">
        <f>SUM(O22:O125)</f>
        <v>254.62890610798968</v>
      </c>
      <c r="P127" s="328"/>
      <c r="Q127" s="328"/>
      <c r="R127" s="328"/>
      <c r="S127" s="328"/>
      <c r="T127" s="328"/>
      <c r="U127" s="328"/>
      <c r="V127" s="328"/>
      <c r="W127" s="328"/>
      <c r="X127" s="328"/>
      <c r="Y127" s="329">
        <f>IF(Y21="kWh",SUMPRODUCT(D22:D125,Y22:Y125))</f>
        <v>152548.00402614445</v>
      </c>
      <c r="Z127" s="329">
        <f>IF(Z21="kWh",SUMPRODUCT(D22:D125,Z22:Z125))</f>
        <v>544272.45208708115</v>
      </c>
      <c r="AA127" s="329">
        <f>IF(AA21="kW",SUMPRODUCT(N22:N125,O22:O125,AA22:AA125),SUMPRODUCT(D22:D125,AA22:AA125))</f>
        <v>371.49727358066519</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236</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418.43</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251</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4">Y127*Y130</f>
        <v>0</v>
      </c>
      <c r="Z131" s="346">
        <f t="shared" si="34"/>
        <v>0</v>
      </c>
      <c r="AA131" s="347">
        <f t="shared" si="34"/>
        <v>0</v>
      </c>
      <c r="AB131" s="347">
        <f t="shared" si="34"/>
        <v>0</v>
      </c>
      <c r="AC131" s="347">
        <f t="shared" si="34"/>
        <v>0</v>
      </c>
      <c r="AD131" s="347">
        <f t="shared" si="34"/>
        <v>0</v>
      </c>
      <c r="AE131" s="347">
        <f>AE127*AE130</f>
        <v>0</v>
      </c>
      <c r="AF131" s="347">
        <f t="shared" ref="AF131:AL131" si="35">AF127*AF130</f>
        <v>0</v>
      </c>
      <c r="AG131" s="347">
        <f t="shared" si="35"/>
        <v>0</v>
      </c>
      <c r="AH131" s="347">
        <f t="shared" si="35"/>
        <v>0</v>
      </c>
      <c r="AI131" s="347">
        <f t="shared" si="35"/>
        <v>0</v>
      </c>
      <c r="AJ131" s="347">
        <f t="shared" si="35"/>
        <v>0</v>
      </c>
      <c r="AK131" s="347">
        <f t="shared" si="35"/>
        <v>0</v>
      </c>
      <c r="AL131" s="347">
        <f t="shared" si="35"/>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6">Y128*Y130</f>
        <v>0</v>
      </c>
      <c r="Z132" s="347">
        <f t="shared" si="36"/>
        <v>0</v>
      </c>
      <c r="AA132" s="347">
        <f t="shared" si="36"/>
        <v>0</v>
      </c>
      <c r="AB132" s="347">
        <f t="shared" si="36"/>
        <v>0</v>
      </c>
      <c r="AC132" s="347">
        <f t="shared" si="36"/>
        <v>0</v>
      </c>
      <c r="AD132" s="347">
        <f t="shared" si="36"/>
        <v>0</v>
      </c>
      <c r="AE132" s="347">
        <f>AE128*AE130</f>
        <v>0</v>
      </c>
      <c r="AF132" s="347">
        <f t="shared" ref="AF132:AL132" si="37">AF128*AF130</f>
        <v>0</v>
      </c>
      <c r="AG132" s="347">
        <f t="shared" si="37"/>
        <v>0</v>
      </c>
      <c r="AH132" s="347">
        <f t="shared" si="37"/>
        <v>0</v>
      </c>
      <c r="AI132" s="347">
        <f t="shared" si="37"/>
        <v>0</v>
      </c>
      <c r="AJ132" s="347">
        <f t="shared" si="37"/>
        <v>0</v>
      </c>
      <c r="AK132" s="347">
        <f t="shared" si="37"/>
        <v>0</v>
      </c>
      <c r="AL132" s="347">
        <f t="shared" si="37"/>
        <v>0</v>
      </c>
      <c r="AM132" s="407">
        <f>SUM(Y132:AL132)</f>
        <v>0</v>
      </c>
    </row>
    <row r="133" spans="1:40" s="350" customFormat="1" ht="17.25" customHeight="1">
      <c r="A133" s="513"/>
      <c r="B133" s="349" t="s">
        <v>254</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152548.00402614445</v>
      </c>
      <c r="Z135" s="291">
        <f>SUMPRODUCT(E22:E125,Z22:Z125)</f>
        <v>544272.45208708115</v>
      </c>
      <c r="AA135" s="291">
        <f>IF(AA21="kW",SUMPRODUCT(N22:N125,P22:P125,AA22:AA125),SUMPRODUCT(E22:E125,AA22:AA125))</f>
        <v>371.49727358066519</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152548.00402614445</v>
      </c>
      <c r="Z136" s="291">
        <f>SUMPRODUCT(F22:F125,Z22:Z125)</f>
        <v>544272.45208708115</v>
      </c>
      <c r="AA136" s="291">
        <f>IF(AA21="kW",SUMPRODUCT(N22:N125,Q22:Q125,AA22:AA125),SUMPRODUCT(F22:F125,AA22:AA125))</f>
        <v>371.49727358066519</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151270.73813081358</v>
      </c>
      <c r="Z137" s="291">
        <f>SUMPRODUCT(G22:G125,Z22:Z125)</f>
        <v>459195.88209490164</v>
      </c>
      <c r="AA137" s="291">
        <f>IF(AA21="kW",SUMPRODUCT(N22:N125,R22:R125,AA22:AA125),SUMPRODUCT(G22:G125,AA22:AA125))</f>
        <v>371.49727358066519</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132906.72958051055</v>
      </c>
      <c r="Z138" s="291">
        <f>SUMPRODUCT(H22:H125,Z22:Z125)</f>
        <v>459195.88209490129</v>
      </c>
      <c r="AA138" s="291">
        <f>IF(AA21="kW",SUMPRODUCT(N22:N125,S22:S125,AA22:AA125),SUMPRODUCT(H22:H125,AA22:AA125))</f>
        <v>371.49727358066519</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98013.713362357084</v>
      </c>
      <c r="Z139" s="291">
        <f>SUMPRODUCT(I22:I125,Z22:Z125)</f>
        <v>459195.88209490129</v>
      </c>
      <c r="AA139" s="291">
        <f>IF(AA21="kW",SUMPRODUCT(N22:N125,T22:T125,AA22:AA125),SUMPRODUCT(I22:I125,AA22:AA125))</f>
        <v>371.49727358066519</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86404.511068690554</v>
      </c>
      <c r="Z140" s="291">
        <f>SUMPRODUCT(J22:J125,Z22:Z125)</f>
        <v>291939.77416904073</v>
      </c>
      <c r="AA140" s="291">
        <f>IF(AA21="kW",SUMPRODUCT(N22:N125,U22:U125,AA22:AA125),SUMPRODUCT(J22:J125,AA22:AA125))</f>
        <v>371.49727358066519</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581</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240</v>
      </c>
      <c r="C146" s="281"/>
      <c r="D146" s="590" t="s">
        <v>521</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78" t="s">
        <v>211</v>
      </c>
      <c r="C147" s="880" t="s">
        <v>33</v>
      </c>
      <c r="D147" s="284" t="s">
        <v>419</v>
      </c>
      <c r="E147" s="882" t="s">
        <v>209</v>
      </c>
      <c r="F147" s="883"/>
      <c r="G147" s="883"/>
      <c r="H147" s="883"/>
      <c r="I147" s="883"/>
      <c r="J147" s="883"/>
      <c r="K147" s="883"/>
      <c r="L147" s="883"/>
      <c r="M147" s="884"/>
      <c r="N147" s="885" t="s">
        <v>213</v>
      </c>
      <c r="O147" s="284" t="s">
        <v>420</v>
      </c>
      <c r="P147" s="882" t="s">
        <v>212</v>
      </c>
      <c r="Q147" s="883"/>
      <c r="R147" s="883"/>
      <c r="S147" s="883"/>
      <c r="T147" s="883"/>
      <c r="U147" s="883"/>
      <c r="V147" s="883"/>
      <c r="W147" s="883"/>
      <c r="X147" s="884"/>
      <c r="Y147" s="875" t="s">
        <v>241</v>
      </c>
      <c r="Z147" s="876"/>
      <c r="AA147" s="876"/>
      <c r="AB147" s="876"/>
      <c r="AC147" s="876"/>
      <c r="AD147" s="876"/>
      <c r="AE147" s="876"/>
      <c r="AF147" s="876"/>
      <c r="AG147" s="876"/>
      <c r="AH147" s="876"/>
      <c r="AI147" s="876"/>
      <c r="AJ147" s="876"/>
      <c r="AK147" s="876"/>
      <c r="AL147" s="876"/>
      <c r="AM147" s="877"/>
    </row>
    <row r="148" spans="1:39" ht="60.75" customHeight="1">
      <c r="B148" s="879"/>
      <c r="C148" s="881"/>
      <c r="D148" s="285">
        <v>2012</v>
      </c>
      <c r="E148" s="285">
        <v>2013</v>
      </c>
      <c r="F148" s="285">
        <v>2014</v>
      </c>
      <c r="G148" s="285">
        <v>2015</v>
      </c>
      <c r="H148" s="285">
        <v>2016</v>
      </c>
      <c r="I148" s="285">
        <v>2017</v>
      </c>
      <c r="J148" s="285">
        <v>2018</v>
      </c>
      <c r="K148" s="285">
        <v>2019</v>
      </c>
      <c r="L148" s="285">
        <v>2020</v>
      </c>
      <c r="M148" s="285">
        <v>2021</v>
      </c>
      <c r="N148" s="886"/>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4,999 KW</v>
      </c>
      <c r="AB148" s="285" t="str">
        <f>'1.  LRAMVA Summary'!G52</f>
        <v>Street Lighting</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40192.787655372471</v>
      </c>
      <c r="E150" s="295">
        <v>40192.787655372471</v>
      </c>
      <c r="F150" s="295">
        <v>40192.787655372471</v>
      </c>
      <c r="G150" s="295">
        <v>39885.332490372464</v>
      </c>
      <c r="H150" s="295">
        <v>25496.649776765178</v>
      </c>
      <c r="I150" s="295">
        <v>0</v>
      </c>
      <c r="J150" s="295"/>
      <c r="K150" s="295"/>
      <c r="L150" s="295"/>
      <c r="M150" s="295"/>
      <c r="N150" s="291"/>
      <c r="O150" s="295">
        <v>5.649784749519708</v>
      </c>
      <c r="P150" s="295">
        <v>5.649784749519708</v>
      </c>
      <c r="Q150" s="295">
        <v>5.649784749519708</v>
      </c>
      <c r="R150" s="295">
        <v>5.3059730131573408</v>
      </c>
      <c r="S150" s="295">
        <v>3.3522924589472165</v>
      </c>
      <c r="T150" s="295">
        <v>0</v>
      </c>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242</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8">AA150</f>
        <v>0</v>
      </c>
      <c r="AB151" s="411">
        <f t="shared" si="38"/>
        <v>0</v>
      </c>
      <c r="AC151" s="411">
        <f t="shared" si="38"/>
        <v>0</v>
      </c>
      <c r="AD151" s="411">
        <f t="shared" si="38"/>
        <v>0</v>
      </c>
      <c r="AE151" s="411">
        <f t="shared" si="38"/>
        <v>0</v>
      </c>
      <c r="AF151" s="411">
        <f t="shared" si="38"/>
        <v>0</v>
      </c>
      <c r="AG151" s="411">
        <f t="shared" si="38"/>
        <v>0</v>
      </c>
      <c r="AH151" s="411">
        <f t="shared" si="38"/>
        <v>0</v>
      </c>
      <c r="AI151" s="411">
        <f t="shared" si="38"/>
        <v>0</v>
      </c>
      <c r="AJ151" s="411">
        <f t="shared" si="38"/>
        <v>0</v>
      </c>
      <c r="AK151" s="411">
        <f t="shared" si="38"/>
        <v>0</v>
      </c>
      <c r="AL151" s="411">
        <f t="shared" si="38"/>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6693.1949622850116</v>
      </c>
      <c r="E153" s="295">
        <v>6693.1949622850116</v>
      </c>
      <c r="F153" s="295">
        <v>6693.1949622850116</v>
      </c>
      <c r="G153" s="295">
        <v>6462.9342245507351</v>
      </c>
      <c r="H153" s="295">
        <v>0</v>
      </c>
      <c r="I153" s="295">
        <v>0</v>
      </c>
      <c r="J153" s="295"/>
      <c r="K153" s="295"/>
      <c r="L153" s="295"/>
      <c r="M153" s="295"/>
      <c r="N153" s="291"/>
      <c r="O153" s="295">
        <v>3.8821162777490263</v>
      </c>
      <c r="P153" s="295">
        <v>3.8821162777490263</v>
      </c>
      <c r="Q153" s="295">
        <v>3.8821162777490263</v>
      </c>
      <c r="R153" s="295">
        <v>3.6246272091997915</v>
      </c>
      <c r="S153" s="295">
        <v>0</v>
      </c>
      <c r="T153" s="295">
        <v>0</v>
      </c>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242</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9">AA153</f>
        <v>0</v>
      </c>
      <c r="AB154" s="411">
        <f t="shared" si="39"/>
        <v>0</v>
      </c>
      <c r="AC154" s="411">
        <f t="shared" si="39"/>
        <v>0</v>
      </c>
      <c r="AD154" s="411">
        <f t="shared" si="39"/>
        <v>0</v>
      </c>
      <c r="AE154" s="411">
        <f t="shared" si="39"/>
        <v>0</v>
      </c>
      <c r="AF154" s="411">
        <f t="shared" si="39"/>
        <v>0</v>
      </c>
      <c r="AG154" s="411">
        <f t="shared" si="39"/>
        <v>0</v>
      </c>
      <c r="AH154" s="411">
        <f t="shared" si="39"/>
        <v>0</v>
      </c>
      <c r="AI154" s="411">
        <f t="shared" si="39"/>
        <v>0</v>
      </c>
      <c r="AJ154" s="411">
        <f t="shared" si="39"/>
        <v>0</v>
      </c>
      <c r="AK154" s="411">
        <f t="shared" si="39"/>
        <v>0</v>
      </c>
      <c r="AL154" s="411">
        <f t="shared" si="39"/>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38766.567338592635</v>
      </c>
      <c r="E156" s="295">
        <v>38766.567338592635</v>
      </c>
      <c r="F156" s="295">
        <v>38766.567338592635</v>
      </c>
      <c r="G156" s="295">
        <v>38766.567338592635</v>
      </c>
      <c r="H156" s="295">
        <v>38766.567338592635</v>
      </c>
      <c r="I156" s="295">
        <v>38766.567338592635</v>
      </c>
      <c r="J156" s="295"/>
      <c r="K156" s="295"/>
      <c r="L156" s="295"/>
      <c r="M156" s="295"/>
      <c r="N156" s="291"/>
      <c r="O156" s="295">
        <v>20.638316134900339</v>
      </c>
      <c r="P156" s="295">
        <v>20.638316134900339</v>
      </c>
      <c r="Q156" s="295">
        <v>20.638316134900339</v>
      </c>
      <c r="R156" s="295">
        <v>20.638316134900339</v>
      </c>
      <c r="S156" s="295">
        <v>20.638316134900339</v>
      </c>
      <c r="T156" s="295">
        <v>20.638316134900339</v>
      </c>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242</v>
      </c>
      <c r="C157" s="291" t="s">
        <v>163</v>
      </c>
      <c r="D157" s="295">
        <v>1856.2897101191882</v>
      </c>
      <c r="E157" s="295">
        <v>1856.2897101191882</v>
      </c>
      <c r="F157" s="295">
        <v>1856.2897101191882</v>
      </c>
      <c r="G157" s="295">
        <v>1856.2897101191882</v>
      </c>
      <c r="H157" s="295">
        <v>1856.2897101191882</v>
      </c>
      <c r="I157" s="295">
        <v>1856.2897101191882</v>
      </c>
      <c r="J157" s="295"/>
      <c r="K157" s="295"/>
      <c r="L157" s="295"/>
      <c r="M157" s="295"/>
      <c r="N157" s="468"/>
      <c r="O157" s="295">
        <v>0.94306268300000007</v>
      </c>
      <c r="P157" s="295">
        <v>0.94306268300000007</v>
      </c>
      <c r="Q157" s="295">
        <v>0.94306268300000007</v>
      </c>
      <c r="R157" s="295">
        <v>0.94306268300000007</v>
      </c>
      <c r="S157" s="295">
        <v>0.94306268300000007</v>
      </c>
      <c r="T157" s="295">
        <v>0.94306268300000007</v>
      </c>
      <c r="U157" s="295"/>
      <c r="V157" s="295"/>
      <c r="W157" s="295"/>
      <c r="X157" s="295"/>
      <c r="Y157" s="411">
        <f>Y156</f>
        <v>1</v>
      </c>
      <c r="Z157" s="411">
        <f>Z156</f>
        <v>0</v>
      </c>
      <c r="AA157" s="411">
        <f t="shared" ref="AA157:AL157" si="40">AA156</f>
        <v>0</v>
      </c>
      <c r="AB157" s="411">
        <f t="shared" si="40"/>
        <v>0</v>
      </c>
      <c r="AC157" s="411">
        <f t="shared" si="40"/>
        <v>0</v>
      </c>
      <c r="AD157" s="411">
        <f t="shared" si="40"/>
        <v>0</v>
      </c>
      <c r="AE157" s="411">
        <f t="shared" si="40"/>
        <v>0</v>
      </c>
      <c r="AF157" s="411">
        <f t="shared" si="40"/>
        <v>0</v>
      </c>
      <c r="AG157" s="411">
        <f t="shared" si="40"/>
        <v>0</v>
      </c>
      <c r="AH157" s="411">
        <f t="shared" si="40"/>
        <v>0</v>
      </c>
      <c r="AI157" s="411">
        <f t="shared" si="40"/>
        <v>0</v>
      </c>
      <c r="AJ157" s="411">
        <f t="shared" si="40"/>
        <v>0</v>
      </c>
      <c r="AK157" s="411">
        <f t="shared" si="40"/>
        <v>0</v>
      </c>
      <c r="AL157" s="411">
        <f t="shared" si="40"/>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1566.1654124212519</v>
      </c>
      <c r="E159" s="295">
        <v>1566.1654124212519</v>
      </c>
      <c r="F159" s="295">
        <v>1566.1654124212519</v>
      </c>
      <c r="G159" s="295">
        <v>1566.1654124212519</v>
      </c>
      <c r="H159" s="295">
        <v>1542.6361429013707</v>
      </c>
      <c r="I159" s="295">
        <v>1542.6361429013707</v>
      </c>
      <c r="J159" s="295"/>
      <c r="K159" s="295"/>
      <c r="L159" s="295"/>
      <c r="M159" s="295"/>
      <c r="N159" s="291"/>
      <c r="O159" s="295">
        <v>0.25809498716700069</v>
      </c>
      <c r="P159" s="295">
        <v>0.25809498716700069</v>
      </c>
      <c r="Q159" s="295">
        <v>0.25809498716700069</v>
      </c>
      <c r="R159" s="295">
        <v>0.25809498716700069</v>
      </c>
      <c r="S159" s="295">
        <v>0.25700551257446197</v>
      </c>
      <c r="T159" s="295">
        <v>0.25700551257446197</v>
      </c>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242</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1">AA159</f>
        <v>0</v>
      </c>
      <c r="AB160" s="411">
        <f t="shared" si="41"/>
        <v>0</v>
      </c>
      <c r="AC160" s="411">
        <f t="shared" si="41"/>
        <v>0</v>
      </c>
      <c r="AD160" s="411">
        <f t="shared" si="41"/>
        <v>0</v>
      </c>
      <c r="AE160" s="411">
        <f t="shared" si="41"/>
        <v>0</v>
      </c>
      <c r="AF160" s="411">
        <f t="shared" si="41"/>
        <v>0</v>
      </c>
      <c r="AG160" s="411">
        <f t="shared" si="41"/>
        <v>0</v>
      </c>
      <c r="AH160" s="411">
        <f t="shared" si="41"/>
        <v>0</v>
      </c>
      <c r="AI160" s="411">
        <f t="shared" si="41"/>
        <v>0</v>
      </c>
      <c r="AJ160" s="411">
        <f t="shared" si="41"/>
        <v>0</v>
      </c>
      <c r="AK160" s="411">
        <f t="shared" si="41"/>
        <v>0</v>
      </c>
      <c r="AL160" s="411">
        <f t="shared" si="41"/>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29998.910254468694</v>
      </c>
      <c r="E162" s="295">
        <v>29998.910254468694</v>
      </c>
      <c r="F162" s="295">
        <v>29998.910254468694</v>
      </c>
      <c r="G162" s="295">
        <v>29998.910254468694</v>
      </c>
      <c r="H162" s="295">
        <v>26967.111921486481</v>
      </c>
      <c r="I162" s="295">
        <v>21928.113816947869</v>
      </c>
      <c r="J162" s="295"/>
      <c r="K162" s="295"/>
      <c r="L162" s="295"/>
      <c r="M162" s="295"/>
      <c r="N162" s="291"/>
      <c r="O162" s="295">
        <v>1.6577712051991449</v>
      </c>
      <c r="P162" s="295">
        <v>1.6577712051991449</v>
      </c>
      <c r="Q162" s="295">
        <v>1.6577712051991449</v>
      </c>
      <c r="R162" s="295">
        <v>1.6577712051991449</v>
      </c>
      <c r="S162" s="295">
        <v>1.5173899982647574</v>
      </c>
      <c r="T162" s="295">
        <v>1.2840695204612711</v>
      </c>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242</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2">AA162</f>
        <v>0</v>
      </c>
      <c r="AB163" s="411">
        <f t="shared" si="42"/>
        <v>0</v>
      </c>
      <c r="AC163" s="411">
        <f t="shared" si="42"/>
        <v>0</v>
      </c>
      <c r="AD163" s="411">
        <f t="shared" si="42"/>
        <v>0</v>
      </c>
      <c r="AE163" s="411">
        <f t="shared" si="42"/>
        <v>0</v>
      </c>
      <c r="AF163" s="411">
        <f t="shared" si="42"/>
        <v>0</v>
      </c>
      <c r="AG163" s="411">
        <f t="shared" si="42"/>
        <v>0</v>
      </c>
      <c r="AH163" s="411">
        <f t="shared" si="42"/>
        <v>0</v>
      </c>
      <c r="AI163" s="411">
        <f t="shared" si="42"/>
        <v>0</v>
      </c>
      <c r="AJ163" s="411">
        <f t="shared" si="42"/>
        <v>0</v>
      </c>
      <c r="AK163" s="411">
        <f t="shared" si="42"/>
        <v>0</v>
      </c>
      <c r="AL163" s="411">
        <f t="shared" si="42"/>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242</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3">AA165</f>
        <v>0</v>
      </c>
      <c r="AB166" s="411">
        <f t="shared" si="43"/>
        <v>0</v>
      </c>
      <c r="AC166" s="411">
        <f t="shared" si="43"/>
        <v>0</v>
      </c>
      <c r="AD166" s="411">
        <f t="shared" si="43"/>
        <v>0</v>
      </c>
      <c r="AE166" s="411">
        <f t="shared" si="43"/>
        <v>0</v>
      </c>
      <c r="AF166" s="411">
        <f t="shared" si="43"/>
        <v>0</v>
      </c>
      <c r="AG166" s="411">
        <f t="shared" si="43"/>
        <v>0</v>
      </c>
      <c r="AH166" s="411">
        <f t="shared" si="43"/>
        <v>0</v>
      </c>
      <c r="AI166" s="411">
        <f t="shared" si="43"/>
        <v>0</v>
      </c>
      <c r="AJ166" s="411">
        <f t="shared" si="43"/>
        <v>0</v>
      </c>
      <c r="AK166" s="411">
        <f t="shared" si="43"/>
        <v>0</v>
      </c>
      <c r="AL166" s="411">
        <f t="shared" si="43"/>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242</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4">AA168</f>
        <v>0</v>
      </c>
      <c r="AB169" s="411">
        <f t="shared" si="44"/>
        <v>0</v>
      </c>
      <c r="AC169" s="411">
        <f t="shared" si="44"/>
        <v>0</v>
      </c>
      <c r="AD169" s="411">
        <f t="shared" si="44"/>
        <v>0</v>
      </c>
      <c r="AE169" s="411">
        <f t="shared" si="44"/>
        <v>0</v>
      </c>
      <c r="AF169" s="411">
        <f t="shared" si="44"/>
        <v>0</v>
      </c>
      <c r="AG169" s="411">
        <f t="shared" si="44"/>
        <v>0</v>
      </c>
      <c r="AH169" s="411">
        <f t="shared" si="44"/>
        <v>0</v>
      </c>
      <c r="AI169" s="411">
        <f t="shared" si="44"/>
        <v>0</v>
      </c>
      <c r="AJ169" s="411">
        <f t="shared" si="44"/>
        <v>0</v>
      </c>
      <c r="AK169" s="411">
        <f t="shared" si="44"/>
        <v>0</v>
      </c>
      <c r="AL169" s="411">
        <f t="shared" si="44"/>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482</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242</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5">AA171</f>
        <v>0</v>
      </c>
      <c r="AB172" s="411">
        <f t="shared" si="45"/>
        <v>0</v>
      </c>
      <c r="AC172" s="411">
        <f t="shared" si="45"/>
        <v>0</v>
      </c>
      <c r="AD172" s="411">
        <f t="shared" si="45"/>
        <v>0</v>
      </c>
      <c r="AE172" s="411">
        <f t="shared" si="45"/>
        <v>0</v>
      </c>
      <c r="AF172" s="411">
        <f t="shared" si="45"/>
        <v>0</v>
      </c>
      <c r="AG172" s="411">
        <f t="shared" si="45"/>
        <v>0</v>
      </c>
      <c r="AH172" s="411">
        <f t="shared" si="45"/>
        <v>0</v>
      </c>
      <c r="AI172" s="411">
        <f t="shared" si="45"/>
        <v>0</v>
      </c>
      <c r="AJ172" s="411">
        <f t="shared" si="45"/>
        <v>0</v>
      </c>
      <c r="AK172" s="411">
        <f t="shared" si="45"/>
        <v>0</v>
      </c>
      <c r="AL172" s="411">
        <f t="shared" si="45"/>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242</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6">AA174</f>
        <v>0</v>
      </c>
      <c r="AB175" s="411">
        <f t="shared" si="46"/>
        <v>0</v>
      </c>
      <c r="AC175" s="411">
        <f t="shared" si="46"/>
        <v>0</v>
      </c>
      <c r="AD175" s="411">
        <f t="shared" si="46"/>
        <v>0</v>
      </c>
      <c r="AE175" s="411">
        <f t="shared" si="46"/>
        <v>0</v>
      </c>
      <c r="AF175" s="411">
        <f t="shared" si="46"/>
        <v>0</v>
      </c>
      <c r="AG175" s="411">
        <f t="shared" si="46"/>
        <v>0</v>
      </c>
      <c r="AH175" s="411">
        <f t="shared" si="46"/>
        <v>0</v>
      </c>
      <c r="AI175" s="411">
        <f t="shared" si="46"/>
        <v>0</v>
      </c>
      <c r="AJ175" s="411">
        <f t="shared" si="46"/>
        <v>0</v>
      </c>
      <c r="AK175" s="411">
        <f t="shared" si="46"/>
        <v>0</v>
      </c>
      <c r="AL175" s="411">
        <f t="shared" si="46"/>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0</v>
      </c>
      <c r="E178" s="295">
        <v>0</v>
      </c>
      <c r="F178" s="295">
        <v>0</v>
      </c>
      <c r="G178" s="295">
        <v>0</v>
      </c>
      <c r="H178" s="295">
        <v>0</v>
      </c>
      <c r="I178" s="295">
        <v>0</v>
      </c>
      <c r="J178" s="295"/>
      <c r="K178" s="295"/>
      <c r="L178" s="295"/>
      <c r="M178" s="295"/>
      <c r="N178" s="295">
        <v>12</v>
      </c>
      <c r="O178" s="295">
        <v>0</v>
      </c>
      <c r="P178" s="295">
        <v>0</v>
      </c>
      <c r="Q178" s="295">
        <v>0</v>
      </c>
      <c r="R178" s="295">
        <v>0</v>
      </c>
      <c r="S178" s="295">
        <v>0</v>
      </c>
      <c r="T178" s="295">
        <v>0</v>
      </c>
      <c r="U178" s="295"/>
      <c r="V178" s="295"/>
      <c r="W178" s="295"/>
      <c r="X178" s="295"/>
      <c r="Y178" s="467"/>
      <c r="Z178" s="469">
        <v>1</v>
      </c>
      <c r="AA178" s="469"/>
      <c r="AB178" s="415"/>
      <c r="AC178" s="415"/>
      <c r="AD178" s="415"/>
      <c r="AE178" s="415"/>
      <c r="AF178" s="415"/>
      <c r="AG178" s="415"/>
      <c r="AH178" s="415"/>
      <c r="AI178" s="415"/>
      <c r="AJ178" s="415"/>
      <c r="AK178" s="415"/>
      <c r="AL178" s="415"/>
      <c r="AM178" s="296">
        <f>SUM(Y178:AL178)</f>
        <v>1</v>
      </c>
    </row>
    <row r="179" spans="1:39" ht="15" outlineLevel="1">
      <c r="B179" s="294" t="s">
        <v>242</v>
      </c>
      <c r="C179" s="291" t="s">
        <v>163</v>
      </c>
      <c r="D179" s="295">
        <v>5639.5002500600003</v>
      </c>
      <c r="E179" s="295">
        <v>5639.5002500600003</v>
      </c>
      <c r="F179" s="295">
        <v>5639.5002500600003</v>
      </c>
      <c r="G179" s="295">
        <v>5639.5002500600003</v>
      </c>
      <c r="H179" s="295">
        <v>5639.5002500600003</v>
      </c>
      <c r="I179" s="295">
        <v>1364.7593550619999</v>
      </c>
      <c r="J179" s="295"/>
      <c r="K179" s="295"/>
      <c r="L179" s="295"/>
      <c r="M179" s="295"/>
      <c r="N179" s="295">
        <f>N178</f>
        <v>12</v>
      </c>
      <c r="O179" s="295">
        <v>1.4287419610000001</v>
      </c>
      <c r="P179" s="295">
        <v>1.4287419610000001</v>
      </c>
      <c r="Q179" s="295">
        <v>1.4287419610000001</v>
      </c>
      <c r="R179" s="295">
        <v>1.4287419610000001</v>
      </c>
      <c r="S179" s="295">
        <v>1.4287419610000001</v>
      </c>
      <c r="T179" s="295">
        <v>0.26934542099999997</v>
      </c>
      <c r="U179" s="295"/>
      <c r="V179" s="295"/>
      <c r="W179" s="295"/>
      <c r="X179" s="295"/>
      <c r="Y179" s="411">
        <f>Y178</f>
        <v>0</v>
      </c>
      <c r="Z179" s="411">
        <f>Z178</f>
        <v>1</v>
      </c>
      <c r="AA179" s="411">
        <f t="shared" ref="AA179" si="47">AA178</f>
        <v>0</v>
      </c>
      <c r="AB179" s="411">
        <f t="shared" ref="AB179:AL179" si="48">AB178</f>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225554.94849308828</v>
      </c>
      <c r="E181" s="295">
        <v>225554.94849308839</v>
      </c>
      <c r="F181" s="295">
        <v>225554.94849308839</v>
      </c>
      <c r="G181" s="295">
        <v>163666.71692541722</v>
      </c>
      <c r="H181" s="295">
        <v>163666.71692541722</v>
      </c>
      <c r="I181" s="295">
        <v>19366.928723023182</v>
      </c>
      <c r="J181" s="295"/>
      <c r="K181" s="295"/>
      <c r="L181" s="295"/>
      <c r="M181" s="295"/>
      <c r="N181" s="295">
        <v>12</v>
      </c>
      <c r="O181" s="295">
        <v>60.44144630225648</v>
      </c>
      <c r="P181" s="295">
        <v>60.44144630225648</v>
      </c>
      <c r="Q181" s="295">
        <v>60.44144630225648</v>
      </c>
      <c r="R181" s="295">
        <v>44.96142195382734</v>
      </c>
      <c r="S181" s="295">
        <v>44.96142195382734</v>
      </c>
      <c r="T181" s="295">
        <v>4.5296580384850298</v>
      </c>
      <c r="U181" s="295"/>
      <c r="V181" s="295"/>
      <c r="W181" s="295"/>
      <c r="X181" s="295"/>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242</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 si="49">AA181</f>
        <v>0</v>
      </c>
      <c r="AB182" s="411">
        <f t="shared" ref="AB182:AL182" si="50">AB181</f>
        <v>0</v>
      </c>
      <c r="AC182" s="411">
        <f t="shared" si="50"/>
        <v>0</v>
      </c>
      <c r="AD182" s="411">
        <f t="shared" si="50"/>
        <v>0</v>
      </c>
      <c r="AE182" s="411">
        <f t="shared" si="50"/>
        <v>0</v>
      </c>
      <c r="AF182" s="411">
        <f t="shared" si="50"/>
        <v>0</v>
      </c>
      <c r="AG182" s="411">
        <f t="shared" si="50"/>
        <v>0</v>
      </c>
      <c r="AH182" s="411">
        <f t="shared" si="50"/>
        <v>0</v>
      </c>
      <c r="AI182" s="411">
        <f t="shared" si="50"/>
        <v>0</v>
      </c>
      <c r="AJ182" s="411">
        <f t="shared" si="50"/>
        <v>0</v>
      </c>
      <c r="AK182" s="411">
        <f t="shared" si="50"/>
        <v>0</v>
      </c>
      <c r="AL182" s="411">
        <f t="shared" si="50"/>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242</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 si="51">AA184</f>
        <v>0</v>
      </c>
      <c r="AB185" s="411">
        <f t="shared" ref="AB185:AL185" si="52">AB184</f>
        <v>0</v>
      </c>
      <c r="AC185" s="411">
        <f t="shared" si="52"/>
        <v>0</v>
      </c>
      <c r="AD185" s="411">
        <f t="shared" si="52"/>
        <v>0</v>
      </c>
      <c r="AE185" s="411">
        <f t="shared" si="52"/>
        <v>0</v>
      </c>
      <c r="AF185" s="411">
        <f t="shared" si="52"/>
        <v>0</v>
      </c>
      <c r="AG185" s="411">
        <f t="shared" si="52"/>
        <v>0</v>
      </c>
      <c r="AH185" s="411">
        <f t="shared" si="52"/>
        <v>0</v>
      </c>
      <c r="AI185" s="411">
        <f t="shared" si="52"/>
        <v>0</v>
      </c>
      <c r="AJ185" s="411">
        <f t="shared" si="52"/>
        <v>0</v>
      </c>
      <c r="AK185" s="411">
        <f t="shared" si="52"/>
        <v>0</v>
      </c>
      <c r="AL185" s="411">
        <f t="shared" si="52"/>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242</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 si="53">AA187</f>
        <v>0</v>
      </c>
      <c r="AB188" s="411">
        <f t="shared" ref="AB188:AL188" si="54">AB187</f>
        <v>0</v>
      </c>
      <c r="AC188" s="411">
        <f t="shared" si="54"/>
        <v>0</v>
      </c>
      <c r="AD188" s="411">
        <f t="shared" si="54"/>
        <v>0</v>
      </c>
      <c r="AE188" s="411">
        <f t="shared" si="54"/>
        <v>0</v>
      </c>
      <c r="AF188" s="411">
        <f t="shared" si="54"/>
        <v>0</v>
      </c>
      <c r="AG188" s="411">
        <f t="shared" si="54"/>
        <v>0</v>
      </c>
      <c r="AH188" s="411">
        <f t="shared" si="54"/>
        <v>0</v>
      </c>
      <c r="AI188" s="411">
        <f t="shared" si="54"/>
        <v>0</v>
      </c>
      <c r="AJ188" s="411">
        <f t="shared" si="54"/>
        <v>0</v>
      </c>
      <c r="AK188" s="411">
        <f t="shared" si="54"/>
        <v>0</v>
      </c>
      <c r="AL188" s="411">
        <f t="shared" si="54"/>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242</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 si="55">AA190</f>
        <v>0</v>
      </c>
      <c r="AB191" s="411">
        <f t="shared" ref="AB191:AL191" si="56">AB190</f>
        <v>0</v>
      </c>
      <c r="AC191" s="411">
        <f t="shared" si="56"/>
        <v>0</v>
      </c>
      <c r="AD191" s="411">
        <f t="shared" si="56"/>
        <v>0</v>
      </c>
      <c r="AE191" s="411">
        <f t="shared" si="56"/>
        <v>0</v>
      </c>
      <c r="AF191" s="411">
        <f t="shared" si="56"/>
        <v>0</v>
      </c>
      <c r="AG191" s="411">
        <f t="shared" si="56"/>
        <v>0</v>
      </c>
      <c r="AH191" s="411">
        <f t="shared" si="56"/>
        <v>0</v>
      </c>
      <c r="AI191" s="411">
        <f t="shared" si="56"/>
        <v>0</v>
      </c>
      <c r="AJ191" s="411">
        <f t="shared" si="56"/>
        <v>0</v>
      </c>
      <c r="AK191" s="411">
        <f t="shared" si="56"/>
        <v>0</v>
      </c>
      <c r="AL191" s="411">
        <f t="shared" si="56"/>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483</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242</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 si="57">AA193</f>
        <v>0</v>
      </c>
      <c r="AB194" s="411">
        <f t="shared" ref="AB194:AL194" si="58">AB193</f>
        <v>0</v>
      </c>
      <c r="AC194" s="411">
        <f t="shared" si="58"/>
        <v>0</v>
      </c>
      <c r="AD194" s="411">
        <f t="shared" si="58"/>
        <v>0</v>
      </c>
      <c r="AE194" s="411">
        <f t="shared" si="58"/>
        <v>0</v>
      </c>
      <c r="AF194" s="411">
        <f t="shared" si="58"/>
        <v>0</v>
      </c>
      <c r="AG194" s="411">
        <f t="shared" si="58"/>
        <v>0</v>
      </c>
      <c r="AH194" s="411">
        <f t="shared" si="58"/>
        <v>0</v>
      </c>
      <c r="AI194" s="411">
        <f t="shared" si="58"/>
        <v>0</v>
      </c>
      <c r="AJ194" s="411">
        <f t="shared" si="58"/>
        <v>0</v>
      </c>
      <c r="AK194" s="411">
        <f t="shared" si="58"/>
        <v>0</v>
      </c>
      <c r="AL194" s="411">
        <f t="shared" si="58"/>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484</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242</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 si="59">AA196</f>
        <v>0</v>
      </c>
      <c r="AB197" s="411">
        <f t="shared" ref="AB197:AL197" si="60">AB196</f>
        <v>0</v>
      </c>
      <c r="AC197" s="411">
        <f t="shared" si="60"/>
        <v>0</v>
      </c>
      <c r="AD197" s="411">
        <f t="shared" si="60"/>
        <v>0</v>
      </c>
      <c r="AE197" s="411">
        <f t="shared" si="60"/>
        <v>0</v>
      </c>
      <c r="AF197" s="411">
        <f t="shared" si="60"/>
        <v>0</v>
      </c>
      <c r="AG197" s="411">
        <f t="shared" si="60"/>
        <v>0</v>
      </c>
      <c r="AH197" s="411">
        <f t="shared" si="60"/>
        <v>0</v>
      </c>
      <c r="AI197" s="411">
        <f t="shared" si="60"/>
        <v>0</v>
      </c>
      <c r="AJ197" s="411">
        <f t="shared" si="60"/>
        <v>0</v>
      </c>
      <c r="AK197" s="411">
        <f t="shared" si="60"/>
        <v>0</v>
      </c>
      <c r="AL197" s="411">
        <f t="shared" si="60"/>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242</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 si="61">AA199</f>
        <v>0</v>
      </c>
      <c r="AB200" s="411">
        <f t="shared" ref="AB200:AL200" si="62">AB199</f>
        <v>0</v>
      </c>
      <c r="AC200" s="411">
        <f t="shared" si="62"/>
        <v>0</v>
      </c>
      <c r="AD200" s="411">
        <f t="shared" si="62"/>
        <v>0</v>
      </c>
      <c r="AE200" s="411">
        <f t="shared" si="62"/>
        <v>0</v>
      </c>
      <c r="AF200" s="411">
        <f t="shared" si="62"/>
        <v>0</v>
      </c>
      <c r="AG200" s="411">
        <f t="shared" si="62"/>
        <v>0</v>
      </c>
      <c r="AH200" s="411">
        <f t="shared" si="62"/>
        <v>0</v>
      </c>
      <c r="AI200" s="411">
        <f t="shared" si="62"/>
        <v>0</v>
      </c>
      <c r="AJ200" s="411">
        <f t="shared" si="62"/>
        <v>0</v>
      </c>
      <c r="AK200" s="411">
        <f t="shared" si="62"/>
        <v>0</v>
      </c>
      <c r="AL200" s="411">
        <f t="shared" si="62"/>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242</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 si="63">AA203</f>
        <v>0</v>
      </c>
      <c r="AB204" s="411">
        <f t="shared" ref="AB204:AL204" si="64">AB203</f>
        <v>0</v>
      </c>
      <c r="AC204" s="411">
        <f t="shared" si="64"/>
        <v>0</v>
      </c>
      <c r="AD204" s="411">
        <f t="shared" si="64"/>
        <v>0</v>
      </c>
      <c r="AE204" s="411">
        <f t="shared" si="64"/>
        <v>0</v>
      </c>
      <c r="AF204" s="411">
        <f t="shared" si="64"/>
        <v>0</v>
      </c>
      <c r="AG204" s="411">
        <f t="shared" si="64"/>
        <v>0</v>
      </c>
      <c r="AH204" s="411">
        <f t="shared" si="64"/>
        <v>0</v>
      </c>
      <c r="AI204" s="411">
        <f t="shared" si="64"/>
        <v>0</v>
      </c>
      <c r="AJ204" s="411">
        <f t="shared" si="64"/>
        <v>0</v>
      </c>
      <c r="AK204" s="411">
        <f t="shared" si="64"/>
        <v>0</v>
      </c>
      <c r="AL204" s="411">
        <f t="shared" si="6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242</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 si="65">AA206</f>
        <v>0</v>
      </c>
      <c r="AB207" s="411">
        <f t="shared" ref="AB207:AL207" si="66">AB206</f>
        <v>0</v>
      </c>
      <c r="AC207" s="411">
        <f t="shared" si="66"/>
        <v>0</v>
      </c>
      <c r="AD207" s="411">
        <f t="shared" si="66"/>
        <v>0</v>
      </c>
      <c r="AE207" s="411">
        <f t="shared" si="66"/>
        <v>0</v>
      </c>
      <c r="AF207" s="411">
        <f t="shared" si="66"/>
        <v>0</v>
      </c>
      <c r="AG207" s="411">
        <f t="shared" si="66"/>
        <v>0</v>
      </c>
      <c r="AH207" s="411">
        <f t="shared" si="66"/>
        <v>0</v>
      </c>
      <c r="AI207" s="411">
        <f t="shared" si="66"/>
        <v>0</v>
      </c>
      <c r="AJ207" s="411">
        <f t="shared" si="66"/>
        <v>0</v>
      </c>
      <c r="AK207" s="411">
        <f t="shared" si="66"/>
        <v>0</v>
      </c>
      <c r="AL207" s="411">
        <f t="shared" si="66"/>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242</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 si="67">AA209</f>
        <v>0</v>
      </c>
      <c r="AB210" s="411">
        <f t="shared" ref="AB210:AL210" si="68">AB209</f>
        <v>0</v>
      </c>
      <c r="AC210" s="411">
        <f t="shared" si="68"/>
        <v>0</v>
      </c>
      <c r="AD210" s="411">
        <f t="shared" si="68"/>
        <v>0</v>
      </c>
      <c r="AE210" s="411">
        <f t="shared" si="68"/>
        <v>0</v>
      </c>
      <c r="AF210" s="411">
        <f t="shared" si="68"/>
        <v>0</v>
      </c>
      <c r="AG210" s="411">
        <f t="shared" si="68"/>
        <v>0</v>
      </c>
      <c r="AH210" s="411">
        <f t="shared" si="68"/>
        <v>0</v>
      </c>
      <c r="AI210" s="411">
        <f t="shared" si="68"/>
        <v>0</v>
      </c>
      <c r="AJ210" s="411">
        <f t="shared" si="68"/>
        <v>0</v>
      </c>
      <c r="AK210" s="411">
        <f t="shared" si="68"/>
        <v>0</v>
      </c>
      <c r="AL210" s="411">
        <f t="shared" si="68"/>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v>269134.32836265268</v>
      </c>
      <c r="E212" s="295">
        <v>269134.32836265268</v>
      </c>
      <c r="F212" s="295">
        <v>269134.32836265268</v>
      </c>
      <c r="G212" s="295">
        <v>269134.32836265268</v>
      </c>
      <c r="H212" s="295">
        <v>269134.32836265268</v>
      </c>
      <c r="I212" s="295">
        <v>269134.32836265268</v>
      </c>
      <c r="J212" s="295"/>
      <c r="K212" s="295"/>
      <c r="L212" s="295"/>
      <c r="M212" s="295"/>
      <c r="N212" s="295">
        <v>12</v>
      </c>
      <c r="O212" s="295">
        <v>92.949120127940205</v>
      </c>
      <c r="P212" s="295">
        <v>92.949120127940205</v>
      </c>
      <c r="Q212" s="295">
        <v>92.949120127940205</v>
      </c>
      <c r="R212" s="295">
        <v>92.949120127940205</v>
      </c>
      <c r="S212" s="295">
        <v>92.949120127940205</v>
      </c>
      <c r="T212" s="295">
        <v>92.949120127940205</v>
      </c>
      <c r="U212" s="295"/>
      <c r="V212" s="295"/>
      <c r="W212" s="295"/>
      <c r="X212" s="295"/>
      <c r="Y212" s="410"/>
      <c r="Z212" s="415"/>
      <c r="AA212" s="415">
        <v>1</v>
      </c>
      <c r="AB212" s="415"/>
      <c r="AC212" s="415"/>
      <c r="AD212" s="415"/>
      <c r="AE212" s="415"/>
      <c r="AF212" s="415"/>
      <c r="AG212" s="415"/>
      <c r="AH212" s="415"/>
      <c r="AI212" s="415"/>
      <c r="AJ212" s="415"/>
      <c r="AK212" s="415"/>
      <c r="AL212" s="415"/>
      <c r="AM212" s="296">
        <f>SUM(Y212:AL212)</f>
        <v>1</v>
      </c>
    </row>
    <row r="213" spans="1:39" ht="15" outlineLevel="1">
      <c r="B213" s="294" t="s">
        <v>242</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 si="69">AA212</f>
        <v>1</v>
      </c>
      <c r="AB213" s="411">
        <f t="shared" ref="AB213:AL213" si="70">AB212</f>
        <v>0</v>
      </c>
      <c r="AC213" s="411">
        <f t="shared" si="70"/>
        <v>0</v>
      </c>
      <c r="AD213" s="411">
        <f t="shared" si="70"/>
        <v>0</v>
      </c>
      <c r="AE213" s="411">
        <f t="shared" si="70"/>
        <v>0</v>
      </c>
      <c r="AF213" s="411">
        <f t="shared" si="70"/>
        <v>0</v>
      </c>
      <c r="AG213" s="411">
        <f t="shared" si="70"/>
        <v>0</v>
      </c>
      <c r="AH213" s="411">
        <f t="shared" si="70"/>
        <v>0</v>
      </c>
      <c r="AI213" s="411">
        <f t="shared" si="70"/>
        <v>0</v>
      </c>
      <c r="AJ213" s="411">
        <f t="shared" si="70"/>
        <v>0</v>
      </c>
      <c r="AK213" s="411">
        <f t="shared" si="70"/>
        <v>0</v>
      </c>
      <c r="AL213" s="411">
        <f t="shared" si="70"/>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v>3681.857</v>
      </c>
      <c r="E215" s="295">
        <v>0</v>
      </c>
      <c r="F215" s="295">
        <v>0</v>
      </c>
      <c r="G215" s="295">
        <v>0</v>
      </c>
      <c r="H215" s="295">
        <v>0</v>
      </c>
      <c r="I215" s="295">
        <v>0</v>
      </c>
      <c r="J215" s="295"/>
      <c r="K215" s="295"/>
      <c r="L215" s="295"/>
      <c r="M215" s="295"/>
      <c r="N215" s="291"/>
      <c r="O215" s="295">
        <v>152.77690749999999</v>
      </c>
      <c r="P215" s="295">
        <v>0</v>
      </c>
      <c r="Q215" s="295">
        <v>0</v>
      </c>
      <c r="R215" s="295">
        <v>0</v>
      </c>
      <c r="S215" s="295">
        <v>0</v>
      </c>
      <c r="T215" s="295">
        <v>0</v>
      </c>
      <c r="U215" s="295"/>
      <c r="V215" s="295"/>
      <c r="W215" s="295"/>
      <c r="X215" s="295"/>
      <c r="Y215" s="410"/>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242</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 si="71">AA215</f>
        <v>1</v>
      </c>
      <c r="AB216" s="411">
        <f t="shared" ref="AB216:AL216" si="72">AB215</f>
        <v>0</v>
      </c>
      <c r="AC216" s="411">
        <f t="shared" si="72"/>
        <v>0</v>
      </c>
      <c r="AD216" s="411">
        <f t="shared" si="72"/>
        <v>0</v>
      </c>
      <c r="AE216" s="411">
        <f t="shared" si="72"/>
        <v>0</v>
      </c>
      <c r="AF216" s="411">
        <f t="shared" si="72"/>
        <v>0</v>
      </c>
      <c r="AG216" s="411">
        <f t="shared" si="72"/>
        <v>0</v>
      </c>
      <c r="AH216" s="411">
        <f t="shared" si="72"/>
        <v>0</v>
      </c>
      <c r="AI216" s="411">
        <f t="shared" si="72"/>
        <v>0</v>
      </c>
      <c r="AJ216" s="411">
        <f t="shared" si="72"/>
        <v>0</v>
      </c>
      <c r="AK216" s="411">
        <f t="shared" si="72"/>
        <v>0</v>
      </c>
      <c r="AL216" s="411">
        <f t="shared" si="72"/>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10379.371139526367</v>
      </c>
      <c r="E219" s="295">
        <v>10379.37109375</v>
      </c>
      <c r="F219" s="295">
        <v>10379.37109375</v>
      </c>
      <c r="G219" s="295">
        <v>10115.371139526367</v>
      </c>
      <c r="H219" s="295">
        <v>10010.371139526367</v>
      </c>
      <c r="I219" s="295">
        <v>10010.371139526367</v>
      </c>
      <c r="J219" s="295"/>
      <c r="K219" s="295"/>
      <c r="L219" s="295"/>
      <c r="M219" s="295"/>
      <c r="N219" s="291"/>
      <c r="O219" s="295">
        <v>1.0882544356863946</v>
      </c>
      <c r="P219" s="295">
        <v>1.0745406157802788</v>
      </c>
      <c r="Q219" s="295">
        <v>1.0745406157802788</v>
      </c>
      <c r="R219" s="295">
        <v>1.0745406157802788</v>
      </c>
      <c r="S219" s="295">
        <v>1.0745406157802788</v>
      </c>
      <c r="T219" s="295">
        <v>1.0745406157802788</v>
      </c>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242</v>
      </c>
      <c r="C220" s="291" t="s">
        <v>163</v>
      </c>
      <c r="D220" s="295">
        <v>883</v>
      </c>
      <c r="E220" s="295">
        <v>883</v>
      </c>
      <c r="F220" s="295">
        <v>883</v>
      </c>
      <c r="G220" s="295">
        <v>883</v>
      </c>
      <c r="H220" s="295">
        <v>841.40425110000001</v>
      </c>
      <c r="I220" s="295">
        <v>820.60638429999995</v>
      </c>
      <c r="J220" s="295"/>
      <c r="K220" s="295"/>
      <c r="L220" s="295"/>
      <c r="M220" s="295"/>
      <c r="N220" s="468"/>
      <c r="O220" s="295">
        <v>9.1400002999999994E-2</v>
      </c>
      <c r="P220" s="295">
        <v>9.1400002999999994E-2</v>
      </c>
      <c r="Q220" s="295">
        <v>9.1400002999999994E-2</v>
      </c>
      <c r="R220" s="295">
        <v>9.1400002999999994E-2</v>
      </c>
      <c r="S220" s="295">
        <v>8.9229790000000003E-2</v>
      </c>
      <c r="T220" s="295">
        <v>8.8144684000000001E-2</v>
      </c>
      <c r="U220" s="295"/>
      <c r="V220" s="295"/>
      <c r="W220" s="295"/>
      <c r="X220" s="295"/>
      <c r="Y220" s="411">
        <f>Y219</f>
        <v>1</v>
      </c>
      <c r="Z220" s="411">
        <f>Z219</f>
        <v>0</v>
      </c>
      <c r="AA220" s="411">
        <f t="shared" ref="AA220" si="73">AA219</f>
        <v>0</v>
      </c>
      <c r="AB220" s="411">
        <f t="shared" ref="AB220:AL220" si="74">AB219</f>
        <v>0</v>
      </c>
      <c r="AC220" s="411">
        <f t="shared" si="74"/>
        <v>0</v>
      </c>
      <c r="AD220" s="411">
        <f t="shared" si="74"/>
        <v>0</v>
      </c>
      <c r="AE220" s="411">
        <f t="shared" si="74"/>
        <v>0</v>
      </c>
      <c r="AF220" s="411">
        <f t="shared" si="74"/>
        <v>0</v>
      </c>
      <c r="AG220" s="411">
        <f t="shared" si="74"/>
        <v>0</v>
      </c>
      <c r="AH220" s="411">
        <f t="shared" si="74"/>
        <v>0</v>
      </c>
      <c r="AI220" s="411">
        <f t="shared" si="74"/>
        <v>0</v>
      </c>
      <c r="AJ220" s="411">
        <f t="shared" si="74"/>
        <v>0</v>
      </c>
      <c r="AK220" s="411">
        <f t="shared" si="74"/>
        <v>0</v>
      </c>
      <c r="AL220" s="411">
        <f t="shared" si="74"/>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485</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242</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 si="75">AA223</f>
        <v>0</v>
      </c>
      <c r="AB224" s="411">
        <f t="shared" ref="AB224:AL224" si="76">AB223</f>
        <v>0</v>
      </c>
      <c r="AC224" s="411">
        <f t="shared" si="76"/>
        <v>0</v>
      </c>
      <c r="AD224" s="411">
        <f t="shared" si="76"/>
        <v>0</v>
      </c>
      <c r="AE224" s="411">
        <f t="shared" si="76"/>
        <v>0</v>
      </c>
      <c r="AF224" s="411">
        <f t="shared" si="76"/>
        <v>0</v>
      </c>
      <c r="AG224" s="411">
        <f t="shared" si="76"/>
        <v>0</v>
      </c>
      <c r="AH224" s="411">
        <f t="shared" si="76"/>
        <v>0</v>
      </c>
      <c r="AI224" s="411">
        <f t="shared" si="76"/>
        <v>0</v>
      </c>
      <c r="AJ224" s="411">
        <f t="shared" si="76"/>
        <v>0</v>
      </c>
      <c r="AK224" s="411">
        <f t="shared" si="76"/>
        <v>0</v>
      </c>
      <c r="AL224" s="411">
        <f t="shared" si="76"/>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242</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 si="77">AA226</f>
        <v>0</v>
      </c>
      <c r="AB227" s="411">
        <f t="shared" ref="AB227:AL227" si="78">AB226</f>
        <v>0</v>
      </c>
      <c r="AC227" s="411">
        <f t="shared" si="78"/>
        <v>0</v>
      </c>
      <c r="AD227" s="411">
        <f t="shared" si="78"/>
        <v>0</v>
      </c>
      <c r="AE227" s="411">
        <f t="shared" si="78"/>
        <v>0</v>
      </c>
      <c r="AF227" s="411">
        <f t="shared" si="78"/>
        <v>0</v>
      </c>
      <c r="AG227" s="411">
        <f t="shared" si="78"/>
        <v>0</v>
      </c>
      <c r="AH227" s="411">
        <f t="shared" si="78"/>
        <v>0</v>
      </c>
      <c r="AI227" s="411">
        <f t="shared" si="78"/>
        <v>0</v>
      </c>
      <c r="AJ227" s="411">
        <f t="shared" si="78"/>
        <v>0</v>
      </c>
      <c r="AK227" s="411">
        <f t="shared" si="78"/>
        <v>0</v>
      </c>
      <c r="AL227" s="411">
        <f t="shared" si="78"/>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242</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 si="79">AA230</f>
        <v>0</v>
      </c>
      <c r="AB231" s="411">
        <f t="shared" ref="AB231:AL231" si="80">AB230</f>
        <v>0</v>
      </c>
      <c r="AC231" s="411">
        <f t="shared" si="80"/>
        <v>0</v>
      </c>
      <c r="AD231" s="411">
        <f t="shared" si="80"/>
        <v>0</v>
      </c>
      <c r="AE231" s="411">
        <f t="shared" si="80"/>
        <v>0</v>
      </c>
      <c r="AF231" s="411">
        <f t="shared" si="80"/>
        <v>0</v>
      </c>
      <c r="AG231" s="411">
        <f t="shared" si="80"/>
        <v>0</v>
      </c>
      <c r="AH231" s="411">
        <f t="shared" si="80"/>
        <v>0</v>
      </c>
      <c r="AI231" s="411">
        <f t="shared" si="80"/>
        <v>0</v>
      </c>
      <c r="AJ231" s="411">
        <f t="shared" si="80"/>
        <v>0</v>
      </c>
      <c r="AK231" s="411">
        <f t="shared" si="80"/>
        <v>0</v>
      </c>
      <c r="AL231" s="411">
        <f t="shared" si="80"/>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122.62996184054875</v>
      </c>
      <c r="E233" s="295">
        <v>122.62996184054875</v>
      </c>
      <c r="F233" s="295">
        <v>122.62996184054875</v>
      </c>
      <c r="G233" s="295">
        <v>122.62996184054875</v>
      </c>
      <c r="H233" s="295">
        <v>122.62996184054875</v>
      </c>
      <c r="I233" s="295">
        <v>122.62996184054875</v>
      </c>
      <c r="J233" s="295"/>
      <c r="K233" s="295"/>
      <c r="L233" s="295"/>
      <c r="M233" s="295"/>
      <c r="N233" s="295">
        <v>12</v>
      </c>
      <c r="O233" s="295">
        <v>0.12657449351226049</v>
      </c>
      <c r="P233" s="295">
        <v>0.12657449351226049</v>
      </c>
      <c r="Q233" s="295">
        <v>0.12657449351226049</v>
      </c>
      <c r="R233" s="295">
        <v>0.12657449351226049</v>
      </c>
      <c r="S233" s="295">
        <v>0.12657449351226049</v>
      </c>
      <c r="T233" s="295">
        <v>0.12657449351226049</v>
      </c>
      <c r="U233" s="295"/>
      <c r="V233" s="295"/>
      <c r="W233" s="295"/>
      <c r="X233" s="295"/>
      <c r="Y233" s="426"/>
      <c r="Z233" s="415">
        <v>1</v>
      </c>
      <c r="AA233" s="415"/>
      <c r="AB233" s="415"/>
      <c r="AC233" s="415"/>
      <c r="AD233" s="415"/>
      <c r="AE233" s="415"/>
      <c r="AF233" s="415"/>
      <c r="AG233" s="415"/>
      <c r="AH233" s="415"/>
      <c r="AI233" s="415"/>
      <c r="AJ233" s="415"/>
      <c r="AK233" s="415"/>
      <c r="AL233" s="415"/>
      <c r="AM233" s="296">
        <f>SUM(Y233:AL233)</f>
        <v>1</v>
      </c>
    </row>
    <row r="234" spans="1:39" ht="15" outlineLevel="1">
      <c r="B234" s="294" t="s">
        <v>242</v>
      </c>
      <c r="C234" s="291" t="s">
        <v>163</v>
      </c>
      <c r="D234" s="295">
        <v>98123.28</v>
      </c>
      <c r="E234" s="295">
        <v>98123.28</v>
      </c>
      <c r="F234" s="295">
        <v>98123.28</v>
      </c>
      <c r="G234" s="295">
        <v>98123.28</v>
      </c>
      <c r="H234" s="295">
        <v>98123.28</v>
      </c>
      <c r="I234" s="295">
        <v>98123.28</v>
      </c>
      <c r="J234" s="295"/>
      <c r="K234" s="295"/>
      <c r="L234" s="295"/>
      <c r="M234" s="295"/>
      <c r="N234" s="295">
        <f>N233</f>
        <v>12</v>
      </c>
      <c r="O234" s="295">
        <v>19.105</v>
      </c>
      <c r="P234" s="295">
        <v>19.105</v>
      </c>
      <c r="Q234" s="295">
        <v>19.105</v>
      </c>
      <c r="R234" s="295">
        <v>19.105</v>
      </c>
      <c r="S234" s="295">
        <v>19.105</v>
      </c>
      <c r="T234" s="295">
        <v>19.105</v>
      </c>
      <c r="U234" s="295"/>
      <c r="V234" s="295"/>
      <c r="W234" s="295"/>
      <c r="X234" s="295"/>
      <c r="Y234" s="411">
        <f>Y233</f>
        <v>0</v>
      </c>
      <c r="Z234" s="411">
        <f>Z233</f>
        <v>1</v>
      </c>
      <c r="AA234" s="411">
        <f t="shared" ref="AA234" si="81">AA233</f>
        <v>0</v>
      </c>
      <c r="AB234" s="411">
        <f t="shared" ref="AB234:AL234" si="82">AB233</f>
        <v>0</v>
      </c>
      <c r="AC234" s="411">
        <f t="shared" si="82"/>
        <v>0</v>
      </c>
      <c r="AD234" s="411">
        <f t="shared" si="82"/>
        <v>0</v>
      </c>
      <c r="AE234" s="411">
        <f t="shared" si="82"/>
        <v>0</v>
      </c>
      <c r="AF234" s="411">
        <f t="shared" si="82"/>
        <v>0</v>
      </c>
      <c r="AG234" s="411">
        <f t="shared" si="82"/>
        <v>0</v>
      </c>
      <c r="AH234" s="411">
        <f t="shared" si="82"/>
        <v>0</v>
      </c>
      <c r="AI234" s="411">
        <f t="shared" si="82"/>
        <v>0</v>
      </c>
      <c r="AJ234" s="411">
        <f t="shared" si="82"/>
        <v>0</v>
      </c>
      <c r="AK234" s="411">
        <f t="shared" si="82"/>
        <v>0</v>
      </c>
      <c r="AL234" s="411">
        <f t="shared" si="82"/>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242</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 si="83">AA236</f>
        <v>0</v>
      </c>
      <c r="AB237" s="411">
        <f t="shared" ref="AB237:AL237" si="84">AB236</f>
        <v>0</v>
      </c>
      <c r="AC237" s="411">
        <f t="shared" si="84"/>
        <v>0</v>
      </c>
      <c r="AD237" s="411">
        <f t="shared" si="84"/>
        <v>0</v>
      </c>
      <c r="AE237" s="411">
        <f t="shared" si="84"/>
        <v>0</v>
      </c>
      <c r="AF237" s="411">
        <f t="shared" si="84"/>
        <v>0</v>
      </c>
      <c r="AG237" s="411">
        <f t="shared" si="84"/>
        <v>0</v>
      </c>
      <c r="AH237" s="411">
        <f t="shared" si="84"/>
        <v>0</v>
      </c>
      <c r="AI237" s="411">
        <f t="shared" si="84"/>
        <v>0</v>
      </c>
      <c r="AJ237" s="411">
        <f t="shared" si="84"/>
        <v>0</v>
      </c>
      <c r="AK237" s="411">
        <f t="shared" si="84"/>
        <v>0</v>
      </c>
      <c r="AL237" s="411">
        <f t="shared" si="8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242</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A240" si="85">Z239</f>
        <v>0</v>
      </c>
      <c r="AA240" s="411">
        <f t="shared" si="85"/>
        <v>0</v>
      </c>
      <c r="AB240" s="411">
        <f t="shared" ref="AB240:AL240" si="86">AB239</f>
        <v>0</v>
      </c>
      <c r="AC240" s="411">
        <f t="shared" si="86"/>
        <v>0</v>
      </c>
      <c r="AD240" s="411">
        <f t="shared" si="86"/>
        <v>0</v>
      </c>
      <c r="AE240" s="411">
        <f t="shared" si="86"/>
        <v>0</v>
      </c>
      <c r="AF240" s="411">
        <f t="shared" si="86"/>
        <v>0</v>
      </c>
      <c r="AG240" s="411">
        <f t="shared" si="86"/>
        <v>0</v>
      </c>
      <c r="AH240" s="411">
        <f t="shared" si="86"/>
        <v>0</v>
      </c>
      <c r="AI240" s="411">
        <f t="shared" si="86"/>
        <v>0</v>
      </c>
      <c r="AJ240" s="411">
        <f t="shared" si="86"/>
        <v>0</v>
      </c>
      <c r="AK240" s="411">
        <f t="shared" si="86"/>
        <v>0</v>
      </c>
      <c r="AL240" s="411">
        <f t="shared" si="86"/>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486</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242</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A243" si="87">Z242</f>
        <v>0</v>
      </c>
      <c r="AA243" s="411">
        <f t="shared" si="87"/>
        <v>0</v>
      </c>
      <c r="AB243" s="411">
        <f t="shared" ref="AB243:AL243" si="88">AB242</f>
        <v>0</v>
      </c>
      <c r="AC243" s="411">
        <f t="shared" si="88"/>
        <v>0</v>
      </c>
      <c r="AD243" s="411">
        <f t="shared" si="88"/>
        <v>0</v>
      </c>
      <c r="AE243" s="411">
        <f t="shared" si="88"/>
        <v>0</v>
      </c>
      <c r="AF243" s="411">
        <f t="shared" si="88"/>
        <v>0</v>
      </c>
      <c r="AG243" s="411">
        <f t="shared" si="88"/>
        <v>0</v>
      </c>
      <c r="AH243" s="411">
        <f t="shared" si="88"/>
        <v>0</v>
      </c>
      <c r="AI243" s="411">
        <f t="shared" si="88"/>
        <v>0</v>
      </c>
      <c r="AJ243" s="411">
        <f t="shared" si="88"/>
        <v>0</v>
      </c>
      <c r="AK243" s="411">
        <f t="shared" si="88"/>
        <v>0</v>
      </c>
      <c r="AL243" s="411">
        <f t="shared" si="88"/>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487</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488</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242</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A247" si="89">Z246</f>
        <v>0</v>
      </c>
      <c r="AA247" s="411">
        <f t="shared" si="89"/>
        <v>0</v>
      </c>
      <c r="AB247" s="411">
        <f t="shared" ref="AB247:AL247" si="90">AB246</f>
        <v>0</v>
      </c>
      <c r="AC247" s="411">
        <f t="shared" si="90"/>
        <v>0</v>
      </c>
      <c r="AD247" s="411">
        <f t="shared" si="90"/>
        <v>0</v>
      </c>
      <c r="AE247" s="411">
        <f t="shared" si="90"/>
        <v>0</v>
      </c>
      <c r="AF247" s="411">
        <f t="shared" si="90"/>
        <v>0</v>
      </c>
      <c r="AG247" s="411">
        <f t="shared" si="90"/>
        <v>0</v>
      </c>
      <c r="AH247" s="411">
        <f t="shared" si="90"/>
        <v>0</v>
      </c>
      <c r="AI247" s="411">
        <f t="shared" si="90"/>
        <v>0</v>
      </c>
      <c r="AJ247" s="411">
        <f t="shared" si="90"/>
        <v>0</v>
      </c>
      <c r="AK247" s="411">
        <f t="shared" si="90"/>
        <v>0</v>
      </c>
      <c r="AL247" s="411">
        <f t="shared" si="90"/>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489</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242</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A250" si="91">Z249</f>
        <v>0</v>
      </c>
      <c r="AA250" s="411">
        <f t="shared" si="91"/>
        <v>0</v>
      </c>
      <c r="AB250" s="411">
        <f t="shared" ref="AB250:AL250" si="92">AB249</f>
        <v>0</v>
      </c>
      <c r="AC250" s="411">
        <f t="shared" si="92"/>
        <v>0</v>
      </c>
      <c r="AD250" s="411">
        <f t="shared" si="92"/>
        <v>0</v>
      </c>
      <c r="AE250" s="411">
        <f t="shared" si="92"/>
        <v>0</v>
      </c>
      <c r="AF250" s="411">
        <f t="shared" si="92"/>
        <v>0</v>
      </c>
      <c r="AG250" s="411">
        <f t="shared" si="92"/>
        <v>0</v>
      </c>
      <c r="AH250" s="411">
        <f t="shared" si="92"/>
        <v>0</v>
      </c>
      <c r="AI250" s="411">
        <f t="shared" si="92"/>
        <v>0</v>
      </c>
      <c r="AJ250" s="411">
        <f t="shared" si="92"/>
        <v>0</v>
      </c>
      <c r="AK250" s="411">
        <f t="shared" si="92"/>
        <v>0</v>
      </c>
      <c r="AL250" s="411">
        <f t="shared" si="92"/>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490</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242</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A253" si="93">Z252</f>
        <v>0</v>
      </c>
      <c r="AA253" s="411">
        <f t="shared" si="93"/>
        <v>0</v>
      </c>
      <c r="AB253" s="411">
        <f t="shared" ref="AB253:AL253" si="94">AB252</f>
        <v>0</v>
      </c>
      <c r="AC253" s="411">
        <f t="shared" si="94"/>
        <v>0</v>
      </c>
      <c r="AD253" s="411">
        <f t="shared" si="94"/>
        <v>0</v>
      </c>
      <c r="AE253" s="411">
        <f t="shared" si="94"/>
        <v>0</v>
      </c>
      <c r="AF253" s="411">
        <f t="shared" si="94"/>
        <v>0</v>
      </c>
      <c r="AG253" s="411">
        <f t="shared" si="94"/>
        <v>0</v>
      </c>
      <c r="AH253" s="411">
        <f t="shared" si="94"/>
        <v>0</v>
      </c>
      <c r="AI253" s="411">
        <f t="shared" si="94"/>
        <v>0</v>
      </c>
      <c r="AJ253" s="411">
        <f t="shared" si="94"/>
        <v>0</v>
      </c>
      <c r="AK253" s="411">
        <f t="shared" si="94"/>
        <v>0</v>
      </c>
      <c r="AL253" s="411">
        <f t="shared" si="94"/>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243</v>
      </c>
      <c r="C255" s="329"/>
      <c r="D255" s="329">
        <f>SUM(D150:D253)</f>
        <v>732592.83054042712</v>
      </c>
      <c r="E255" s="329"/>
      <c r="F255" s="329"/>
      <c r="G255" s="329"/>
      <c r="H255" s="329"/>
      <c r="I255" s="329"/>
      <c r="J255" s="329"/>
      <c r="K255" s="329"/>
      <c r="L255" s="329"/>
      <c r="M255" s="329"/>
      <c r="N255" s="329"/>
      <c r="O255" s="329">
        <f>SUM(O150:O253)</f>
        <v>361.03659086093052</v>
      </c>
      <c r="P255" s="329"/>
      <c r="Q255" s="329"/>
      <c r="R255" s="329"/>
      <c r="S255" s="329"/>
      <c r="T255" s="329"/>
      <c r="U255" s="329"/>
      <c r="V255" s="329"/>
      <c r="W255" s="329"/>
      <c r="X255" s="329"/>
      <c r="Y255" s="329">
        <f>IF(Y149="kWh",SUMPRODUCT(D150:D253,Y150:Y253))</f>
        <v>130336.28647278562</v>
      </c>
      <c r="Z255" s="329">
        <f>IF(Z149="kWh",SUMPRODUCT(D150:D253,Z150:Z253))</f>
        <v>329440.35870498884</v>
      </c>
      <c r="AA255" s="329">
        <f>IF(AA149="kW",SUMPRODUCT(N150:N253,O150:O253,AA150:AA253),SUMPRODUCT(D150:D253,AA150:AA253))</f>
        <v>1115.3894415352825</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244</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522335</v>
      </c>
      <c r="Z256" s="328">
        <f>HLOOKUP(Z148,'2. LRAMVA Threshold'!$B$42:$Q$53,4,FALSE)</f>
        <v>232046</v>
      </c>
      <c r="AA256" s="328">
        <f>HLOOKUP(AA148,'2. LRAMVA Threshold'!$B$42:$Q$53,4,FALSE)</f>
        <v>631</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95">Y135*Y258</f>
        <v>0</v>
      </c>
      <c r="Z259" s="378">
        <f t="shared" si="95"/>
        <v>0</v>
      </c>
      <c r="AA259" s="378">
        <f t="shared" si="95"/>
        <v>0</v>
      </c>
      <c r="AB259" s="378">
        <f t="shared" si="95"/>
        <v>0</v>
      </c>
      <c r="AC259" s="378">
        <f t="shared" si="95"/>
        <v>0</v>
      </c>
      <c r="AD259" s="378">
        <f t="shared" si="95"/>
        <v>0</v>
      </c>
      <c r="AE259" s="378">
        <f t="shared" si="95"/>
        <v>0</v>
      </c>
      <c r="AF259" s="378">
        <f t="shared" si="95"/>
        <v>0</v>
      </c>
      <c r="AG259" s="378">
        <f t="shared" si="95"/>
        <v>0</v>
      </c>
      <c r="AH259" s="378">
        <f t="shared" si="95"/>
        <v>0</v>
      </c>
      <c r="AI259" s="378">
        <f t="shared" si="95"/>
        <v>0</v>
      </c>
      <c r="AJ259" s="378">
        <f t="shared" si="95"/>
        <v>0</v>
      </c>
      <c r="AK259" s="378">
        <f t="shared" si="95"/>
        <v>0</v>
      </c>
      <c r="AL259" s="378">
        <f t="shared" si="95"/>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96">Y255*Y258</f>
        <v>0</v>
      </c>
      <c r="Z260" s="378">
        <f t="shared" si="96"/>
        <v>0</v>
      </c>
      <c r="AA260" s="379">
        <f t="shared" si="96"/>
        <v>0</v>
      </c>
      <c r="AB260" s="379">
        <f t="shared" si="96"/>
        <v>0</v>
      </c>
      <c r="AC260" s="379">
        <f t="shared" si="96"/>
        <v>0</v>
      </c>
      <c r="AD260" s="379">
        <f t="shared" si="96"/>
        <v>0</v>
      </c>
      <c r="AE260" s="379">
        <f t="shared" si="96"/>
        <v>0</v>
      </c>
      <c r="AF260" s="379">
        <f t="shared" ref="AF260:AL260" si="97">AF255*AF258</f>
        <v>0</v>
      </c>
      <c r="AG260" s="379">
        <f t="shared" si="97"/>
        <v>0</v>
      </c>
      <c r="AH260" s="379">
        <f t="shared" si="97"/>
        <v>0</v>
      </c>
      <c r="AI260" s="379">
        <f t="shared" si="97"/>
        <v>0</v>
      </c>
      <c r="AJ260" s="379">
        <f t="shared" si="97"/>
        <v>0</v>
      </c>
      <c r="AK260" s="379">
        <f t="shared" si="97"/>
        <v>0</v>
      </c>
      <c r="AL260" s="379">
        <f t="shared" si="97"/>
        <v>0</v>
      </c>
      <c r="AM260" s="628">
        <f>SUM(Y260:AL260)</f>
        <v>0</v>
      </c>
    </row>
    <row r="261" spans="1:41" s="380" customFormat="1" ht="15.75">
      <c r="A261" s="511"/>
      <c r="B261" s="349" t="s">
        <v>252</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98">SUM(Z259:Z260)</f>
        <v>0</v>
      </c>
      <c r="AA261" s="346">
        <f t="shared" si="98"/>
        <v>0</v>
      </c>
      <c r="AB261" s="346">
        <f t="shared" si="98"/>
        <v>0</v>
      </c>
      <c r="AC261" s="346">
        <f t="shared" si="98"/>
        <v>0</v>
      </c>
      <c r="AD261" s="346">
        <f t="shared" si="98"/>
        <v>0</v>
      </c>
      <c r="AE261" s="346">
        <f t="shared" si="98"/>
        <v>0</v>
      </c>
      <c r="AF261" s="346">
        <f t="shared" ref="AF261:AL261" si="99">SUM(AF259:AF260)</f>
        <v>0</v>
      </c>
      <c r="AG261" s="346">
        <f t="shared" si="99"/>
        <v>0</v>
      </c>
      <c r="AH261" s="346">
        <f t="shared" si="99"/>
        <v>0</v>
      </c>
      <c r="AI261" s="346">
        <f t="shared" si="99"/>
        <v>0</v>
      </c>
      <c r="AJ261" s="346">
        <f t="shared" si="99"/>
        <v>0</v>
      </c>
      <c r="AK261" s="346">
        <f t="shared" si="99"/>
        <v>0</v>
      </c>
      <c r="AL261" s="346">
        <f t="shared" si="99"/>
        <v>0</v>
      </c>
      <c r="AM261" s="407">
        <f>SUM(AM259:AM260)</f>
        <v>0</v>
      </c>
    </row>
    <row r="262" spans="1:41" s="380" customFormat="1" ht="15.75">
      <c r="A262" s="511"/>
      <c r="B262" s="349" t="s">
        <v>245</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00">Y256*Y258</f>
        <v>0</v>
      </c>
      <c r="Z262" s="347">
        <f t="shared" si="100"/>
        <v>0</v>
      </c>
      <c r="AA262" s="347">
        <f t="shared" si="100"/>
        <v>0</v>
      </c>
      <c r="AB262" s="347">
        <f t="shared" si="100"/>
        <v>0</v>
      </c>
      <c r="AC262" s="347">
        <f t="shared" si="100"/>
        <v>0</v>
      </c>
      <c r="AD262" s="347">
        <f t="shared" si="100"/>
        <v>0</v>
      </c>
      <c r="AE262" s="347">
        <f t="shared" si="100"/>
        <v>0</v>
      </c>
      <c r="AF262" s="347">
        <f t="shared" ref="AF262:AL262" si="101">AF256*AF258</f>
        <v>0</v>
      </c>
      <c r="AG262" s="347">
        <f t="shared" si="101"/>
        <v>0</v>
      </c>
      <c r="AH262" s="347">
        <f t="shared" si="101"/>
        <v>0</v>
      </c>
      <c r="AI262" s="347">
        <f t="shared" si="101"/>
        <v>0</v>
      </c>
      <c r="AJ262" s="347">
        <f t="shared" si="101"/>
        <v>0</v>
      </c>
      <c r="AK262" s="347">
        <f t="shared" si="101"/>
        <v>0</v>
      </c>
      <c r="AL262" s="347">
        <f t="shared" si="101"/>
        <v>0</v>
      </c>
      <c r="AM262" s="407">
        <f>SUM(Y262:AL262)</f>
        <v>0</v>
      </c>
    </row>
    <row r="263" spans="1:41" s="380" customFormat="1" ht="15.75">
      <c r="A263" s="511"/>
      <c r="B263" s="349" t="s">
        <v>253</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130336.28642700925</v>
      </c>
      <c r="Z265" s="291">
        <f>SUMPRODUCT(E150:E253,Z150:Z253)</f>
        <v>329440.35870498896</v>
      </c>
      <c r="AA265" s="291">
        <f>IF(AA149="kW",SUMPRODUCT(N150:N253,P150:P253,AA150:AA253),SUMPRODUCT(E150:E253,AA150:AA253))</f>
        <v>1115.3894415352825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130336.28642700925</v>
      </c>
      <c r="Z266" s="291">
        <f>SUMPRODUCT(F150:F253,Z150:Z253)</f>
        <v>329440.35870498896</v>
      </c>
      <c r="AA266" s="291">
        <f>IF(AA149="kW",SUMPRODUCT(N150:N253,Q150:Q253,AA150:AA253),SUMPRODUCT(F150:F253,AA150:AA253))</f>
        <v>1115.3894415352825</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129534.57057005134</v>
      </c>
      <c r="Z267" s="291">
        <f>SUMPRODUCT(G150:G253,Z150:Z253)</f>
        <v>267552.12713731779</v>
      </c>
      <c r="AA267" s="291">
        <f>IF(AA149="kW",SUMPRODUCT(N150:N253,R150:R253,AA150:AA253),SUMPRODUCT(G150:G253,AA150:AA253))</f>
        <v>1115.3894415352825</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105481.03028049122</v>
      </c>
      <c r="Z268" s="291">
        <f>SUMPRODUCT(H150:H253,Z150:Z253)</f>
        <v>267552.12713731779</v>
      </c>
      <c r="AA268" s="291">
        <f>IF(AA149="kW",SUMPRODUCT(N150:N253,S150:S253,AA150:AA253),SUMPRODUCT(H150:H253,AA150:AA253))</f>
        <v>1115.3894415352825</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74924.584532387424</v>
      </c>
      <c r="Z269" s="291">
        <f>SUMPRODUCT(I150:I253,Z150:Z253)</f>
        <v>118977.59803992574</v>
      </c>
      <c r="AA269" s="291">
        <f>IF(AA149="kW",SUMPRODUCT(N150:N253,T150:T253,AA150:AA253),SUMPRODUCT(I150:I253,AA150:AA253))</f>
        <v>1115.3894415352825</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581</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246</v>
      </c>
      <c r="C275" s="281"/>
      <c r="D275" s="592" t="s">
        <v>521</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78" t="s">
        <v>211</v>
      </c>
      <c r="C276" s="880" t="s">
        <v>33</v>
      </c>
      <c r="D276" s="284" t="s">
        <v>419</v>
      </c>
      <c r="E276" s="882" t="s">
        <v>209</v>
      </c>
      <c r="F276" s="883"/>
      <c r="G276" s="883"/>
      <c r="H276" s="883"/>
      <c r="I276" s="883"/>
      <c r="J276" s="883"/>
      <c r="K276" s="883"/>
      <c r="L276" s="883"/>
      <c r="M276" s="884"/>
      <c r="N276" s="885" t="s">
        <v>213</v>
      </c>
      <c r="O276" s="284" t="s">
        <v>420</v>
      </c>
      <c r="P276" s="882" t="s">
        <v>212</v>
      </c>
      <c r="Q276" s="883"/>
      <c r="R276" s="883"/>
      <c r="S276" s="883"/>
      <c r="T276" s="883"/>
      <c r="U276" s="883"/>
      <c r="V276" s="883"/>
      <c r="W276" s="883"/>
      <c r="X276" s="884"/>
      <c r="Y276" s="875" t="s">
        <v>241</v>
      </c>
      <c r="Z276" s="876"/>
      <c r="AA276" s="876"/>
      <c r="AB276" s="876"/>
      <c r="AC276" s="876"/>
      <c r="AD276" s="876"/>
      <c r="AE276" s="876"/>
      <c r="AF276" s="876"/>
      <c r="AG276" s="876"/>
      <c r="AH276" s="876"/>
      <c r="AI276" s="876"/>
      <c r="AJ276" s="876"/>
      <c r="AK276" s="876"/>
      <c r="AL276" s="876"/>
      <c r="AM276" s="877"/>
    </row>
    <row r="277" spans="1:39" ht="60.75" customHeight="1">
      <c r="B277" s="879"/>
      <c r="C277" s="881"/>
      <c r="D277" s="285">
        <v>2013</v>
      </c>
      <c r="E277" s="285">
        <v>2014</v>
      </c>
      <c r="F277" s="285">
        <v>2015</v>
      </c>
      <c r="G277" s="285">
        <v>2016</v>
      </c>
      <c r="H277" s="285">
        <v>2017</v>
      </c>
      <c r="I277" s="285">
        <v>2018</v>
      </c>
      <c r="J277" s="285">
        <v>2019</v>
      </c>
      <c r="K277" s="285">
        <v>2020</v>
      </c>
      <c r="L277" s="285">
        <v>2021</v>
      </c>
      <c r="M277" s="285">
        <v>2022</v>
      </c>
      <c r="N277" s="886"/>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4,999 KW</v>
      </c>
      <c r="AB277" s="285" t="str">
        <f>'1.  LRAMVA Summary'!G52</f>
        <v>Street Lighting</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29521.397281053756</v>
      </c>
      <c r="E279" s="295">
        <v>29521.397281053756</v>
      </c>
      <c r="F279" s="295">
        <v>29521.397281053756</v>
      </c>
      <c r="G279" s="295">
        <v>29418.852762720755</v>
      </c>
      <c r="H279" s="295">
        <v>19410.90860669488</v>
      </c>
      <c r="I279" s="295">
        <v>0</v>
      </c>
      <c r="J279" s="295">
        <v>0</v>
      </c>
      <c r="K279" s="295">
        <v>0</v>
      </c>
      <c r="L279" s="295">
        <v>0</v>
      </c>
      <c r="M279" s="295">
        <v>0</v>
      </c>
      <c r="N279" s="291"/>
      <c r="O279" s="295">
        <v>4.590208423</v>
      </c>
      <c r="P279" s="295">
        <v>4.590208423</v>
      </c>
      <c r="Q279" s="295">
        <v>4.590208423</v>
      </c>
      <c r="R279" s="295">
        <v>4.4854243929999997</v>
      </c>
      <c r="S279" s="295">
        <v>2.852254142</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247</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B280" si="102">AA279</f>
        <v>0</v>
      </c>
      <c r="AB280" s="411">
        <f t="shared" si="102"/>
        <v>0</v>
      </c>
      <c r="AC280" s="411">
        <f t="shared" ref="AC280:AL280" si="103">AC279</f>
        <v>0</v>
      </c>
      <c r="AD280" s="411">
        <f t="shared" si="103"/>
        <v>0</v>
      </c>
      <c r="AE280" s="411">
        <f t="shared" si="103"/>
        <v>0</v>
      </c>
      <c r="AF280" s="411">
        <f t="shared" si="103"/>
        <v>0</v>
      </c>
      <c r="AG280" s="411">
        <f t="shared" si="103"/>
        <v>0</v>
      </c>
      <c r="AH280" s="411">
        <f t="shared" si="103"/>
        <v>0</v>
      </c>
      <c r="AI280" s="411">
        <f t="shared" si="103"/>
        <v>0</v>
      </c>
      <c r="AJ280" s="411">
        <f t="shared" si="103"/>
        <v>0</v>
      </c>
      <c r="AK280" s="411">
        <f t="shared" si="103"/>
        <v>0</v>
      </c>
      <c r="AL280" s="411">
        <f t="shared" si="103"/>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369.43987800000002</v>
      </c>
      <c r="E282" s="295">
        <v>369.43987800000002</v>
      </c>
      <c r="F282" s="295">
        <v>369.43987800000002</v>
      </c>
      <c r="G282" s="295">
        <v>369.43987800000002</v>
      </c>
      <c r="H282" s="295">
        <v>0</v>
      </c>
      <c r="I282" s="295">
        <v>0</v>
      </c>
      <c r="J282" s="295">
        <v>0</v>
      </c>
      <c r="K282" s="295">
        <v>0</v>
      </c>
      <c r="L282" s="295">
        <v>0</v>
      </c>
      <c r="M282" s="295">
        <v>0</v>
      </c>
      <c r="N282" s="291"/>
      <c r="O282" s="295">
        <v>0.20719409899999999</v>
      </c>
      <c r="P282" s="295">
        <v>0.20719409899999999</v>
      </c>
      <c r="Q282" s="295">
        <v>0.20719409899999999</v>
      </c>
      <c r="R282" s="295">
        <v>0.20719409899999999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247</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B283" si="104">AA282</f>
        <v>0</v>
      </c>
      <c r="AB283" s="411">
        <f t="shared" si="104"/>
        <v>0</v>
      </c>
      <c r="AC283" s="411">
        <f t="shared" ref="AC283:AL283" si="105">AC282</f>
        <v>0</v>
      </c>
      <c r="AD283" s="411">
        <f t="shared" si="105"/>
        <v>0</v>
      </c>
      <c r="AE283" s="411">
        <f t="shared" si="105"/>
        <v>0</v>
      </c>
      <c r="AF283" s="411">
        <f t="shared" si="105"/>
        <v>0</v>
      </c>
      <c r="AG283" s="411">
        <f t="shared" si="105"/>
        <v>0</v>
      </c>
      <c r="AH283" s="411">
        <f t="shared" si="105"/>
        <v>0</v>
      </c>
      <c r="AI283" s="411">
        <f t="shared" si="105"/>
        <v>0</v>
      </c>
      <c r="AJ283" s="411">
        <f t="shared" si="105"/>
        <v>0</v>
      </c>
      <c r="AK283" s="411">
        <f t="shared" si="105"/>
        <v>0</v>
      </c>
      <c r="AL283" s="411">
        <f t="shared" si="105"/>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47983.528767304007</v>
      </c>
      <c r="E285" s="295">
        <v>47983.528767304007</v>
      </c>
      <c r="F285" s="295">
        <v>47983.528767304007</v>
      </c>
      <c r="G285" s="295">
        <v>47983.528767304007</v>
      </c>
      <c r="H285" s="295">
        <v>47983.528767304007</v>
      </c>
      <c r="I285" s="295">
        <v>47983.528767304007</v>
      </c>
      <c r="J285" s="295">
        <v>47983.528767304007</v>
      </c>
      <c r="K285" s="295">
        <v>47983.528767304007</v>
      </c>
      <c r="L285" s="295">
        <v>47983.528767304007</v>
      </c>
      <c r="M285" s="295">
        <v>47983.528767304007</v>
      </c>
      <c r="N285" s="291"/>
      <c r="O285" s="295">
        <v>25.322670712000001</v>
      </c>
      <c r="P285" s="295">
        <v>25.322670712000001</v>
      </c>
      <c r="Q285" s="295">
        <v>25.322670712000001</v>
      </c>
      <c r="R285" s="295">
        <v>25.322670712000001</v>
      </c>
      <c r="S285" s="295">
        <v>25.322670712000001</v>
      </c>
      <c r="T285" s="295">
        <v>25.322670712000001</v>
      </c>
      <c r="U285" s="295">
        <v>25.322670712000001</v>
      </c>
      <c r="V285" s="295">
        <v>25.322670712000001</v>
      </c>
      <c r="W285" s="295">
        <v>25.322670712000001</v>
      </c>
      <c r="X285" s="295">
        <v>25.322670712000001</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247</v>
      </c>
      <c r="C286" s="291" t="s">
        <v>163</v>
      </c>
      <c r="D286" s="295">
        <v>1650.0041293999998</v>
      </c>
      <c r="E286" s="295">
        <v>1650.0041293999998</v>
      </c>
      <c r="F286" s="295">
        <v>1650.0041293999998</v>
      </c>
      <c r="G286" s="295">
        <v>1650.0041293999998</v>
      </c>
      <c r="H286" s="295">
        <v>1650.0041293999998</v>
      </c>
      <c r="I286" s="295">
        <v>1650.0041293999998</v>
      </c>
      <c r="J286" s="295">
        <v>1650.0041293999998</v>
      </c>
      <c r="K286" s="295">
        <v>1650.0041293999998</v>
      </c>
      <c r="L286" s="295">
        <v>1650.0041293999998</v>
      </c>
      <c r="M286" s="295">
        <v>1650.0041293999998</v>
      </c>
      <c r="N286" s="468"/>
      <c r="O286" s="295">
        <v>0.92115265099999999</v>
      </c>
      <c r="P286" s="295">
        <v>0.92115265099999999</v>
      </c>
      <c r="Q286" s="295">
        <v>0.92115265099999999</v>
      </c>
      <c r="R286" s="295">
        <v>0.92115265099999999</v>
      </c>
      <c r="S286" s="295">
        <v>0.92115265099999999</v>
      </c>
      <c r="T286" s="295">
        <v>0.92115265099999999</v>
      </c>
      <c r="U286" s="295">
        <v>0.92115265099999999</v>
      </c>
      <c r="V286" s="295">
        <v>0.92115265099999999</v>
      </c>
      <c r="W286" s="295">
        <v>0.92115265099999999</v>
      </c>
      <c r="X286" s="295">
        <v>0.92115265099999999</v>
      </c>
      <c r="Y286" s="411">
        <f>Y285</f>
        <v>1</v>
      </c>
      <c r="Z286" s="411">
        <f>Z285</f>
        <v>0</v>
      </c>
      <c r="AA286" s="411">
        <f t="shared" ref="AA286:AB286" si="106">AA285</f>
        <v>0</v>
      </c>
      <c r="AB286" s="411">
        <f t="shared" si="106"/>
        <v>0</v>
      </c>
      <c r="AC286" s="411">
        <f t="shared" ref="AC286:AL286" si="107">AC285</f>
        <v>0</v>
      </c>
      <c r="AD286" s="411">
        <f t="shared" si="107"/>
        <v>0</v>
      </c>
      <c r="AE286" s="411">
        <f t="shared" si="107"/>
        <v>0</v>
      </c>
      <c r="AF286" s="411">
        <f t="shared" si="107"/>
        <v>0</v>
      </c>
      <c r="AG286" s="411">
        <f t="shared" si="107"/>
        <v>0</v>
      </c>
      <c r="AH286" s="411">
        <f t="shared" si="107"/>
        <v>0</v>
      </c>
      <c r="AI286" s="411">
        <f t="shared" si="107"/>
        <v>0</v>
      </c>
      <c r="AJ286" s="411">
        <f t="shared" si="107"/>
        <v>0</v>
      </c>
      <c r="AK286" s="411">
        <f t="shared" si="107"/>
        <v>0</v>
      </c>
      <c r="AL286" s="411">
        <f t="shared" si="107"/>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247</v>
      </c>
      <c r="C289" s="291" t="s">
        <v>163</v>
      </c>
      <c r="D289" s="295">
        <v>26</v>
      </c>
      <c r="E289" s="295">
        <v>26</v>
      </c>
      <c r="F289" s="295">
        <v>25</v>
      </c>
      <c r="G289" s="295">
        <v>22</v>
      </c>
      <c r="H289" s="295">
        <v>22</v>
      </c>
      <c r="I289" s="295">
        <v>22</v>
      </c>
      <c r="J289" s="295">
        <v>22</v>
      </c>
      <c r="K289" s="295">
        <v>22</v>
      </c>
      <c r="L289" s="295">
        <v>18</v>
      </c>
      <c r="M289" s="295">
        <v>18</v>
      </c>
      <c r="N289" s="468"/>
      <c r="O289" s="295">
        <v>2E-3</v>
      </c>
      <c r="P289" s="295">
        <v>2E-3</v>
      </c>
      <c r="Q289" s="295">
        <v>2E-3</v>
      </c>
      <c r="R289" s="295">
        <v>2E-3</v>
      </c>
      <c r="S289" s="295">
        <v>2E-3</v>
      </c>
      <c r="T289" s="295">
        <v>2E-3</v>
      </c>
      <c r="U289" s="295">
        <v>2E-3</v>
      </c>
      <c r="V289" s="295">
        <v>2E-3</v>
      </c>
      <c r="W289" s="295">
        <v>1E-3</v>
      </c>
      <c r="X289" s="295">
        <v>1E-3</v>
      </c>
      <c r="Y289" s="411">
        <f>Y288</f>
        <v>1</v>
      </c>
      <c r="Z289" s="411">
        <f>Z288</f>
        <v>0</v>
      </c>
      <c r="AA289" s="411">
        <f t="shared" ref="AA289:AB289" si="108">AA288</f>
        <v>0</v>
      </c>
      <c r="AB289" s="411">
        <f t="shared" si="108"/>
        <v>0</v>
      </c>
      <c r="AC289" s="411">
        <f t="shared" ref="AC289:AL289" si="109">AC288</f>
        <v>0</v>
      </c>
      <c r="AD289" s="411">
        <f t="shared" si="109"/>
        <v>0</v>
      </c>
      <c r="AE289" s="411">
        <f t="shared" si="109"/>
        <v>0</v>
      </c>
      <c r="AF289" s="411">
        <f t="shared" si="109"/>
        <v>0</v>
      </c>
      <c r="AG289" s="411">
        <f t="shared" si="109"/>
        <v>0</v>
      </c>
      <c r="AH289" s="411">
        <f t="shared" si="109"/>
        <v>0</v>
      </c>
      <c r="AI289" s="411">
        <f t="shared" si="109"/>
        <v>0</v>
      </c>
      <c r="AJ289" s="411">
        <f t="shared" si="109"/>
        <v>0</v>
      </c>
      <c r="AK289" s="411">
        <f t="shared" si="109"/>
        <v>0</v>
      </c>
      <c r="AL289" s="411">
        <f t="shared" si="109"/>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19243.625376914999</v>
      </c>
      <c r="E291" s="295">
        <v>19243.625376914999</v>
      </c>
      <c r="F291" s="295">
        <v>18084.150613174999</v>
      </c>
      <c r="G291" s="295">
        <v>14127.157554752001</v>
      </c>
      <c r="H291" s="295">
        <v>14127.157554752001</v>
      </c>
      <c r="I291" s="295">
        <v>14127.157554752001</v>
      </c>
      <c r="J291" s="295">
        <v>14127.157554752001</v>
      </c>
      <c r="K291" s="295">
        <v>14110.509419960001</v>
      </c>
      <c r="L291" s="295">
        <v>11866.11861363</v>
      </c>
      <c r="M291" s="295">
        <v>11866.11861363</v>
      </c>
      <c r="N291" s="291"/>
      <c r="O291" s="295">
        <v>1.3258527710000001</v>
      </c>
      <c r="P291" s="295">
        <v>1.3258527710000001</v>
      </c>
      <c r="Q291" s="295">
        <v>1.2530640770000001</v>
      </c>
      <c r="R291" s="295">
        <v>1.004654741</v>
      </c>
      <c r="S291" s="295">
        <v>1.004654741</v>
      </c>
      <c r="T291" s="295">
        <v>1.004654741</v>
      </c>
      <c r="U291" s="295">
        <v>1.004654741</v>
      </c>
      <c r="V291" s="295">
        <v>1.002754269</v>
      </c>
      <c r="W291" s="295">
        <v>0.86185747599999996</v>
      </c>
      <c r="X291" s="295">
        <v>0.86185747599999996</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247</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B292" si="110">AA291</f>
        <v>0</v>
      </c>
      <c r="AB292" s="411">
        <f t="shared" si="110"/>
        <v>0</v>
      </c>
      <c r="AC292" s="411">
        <f t="shared" ref="AC292:AL292" si="111">AC291</f>
        <v>0</v>
      </c>
      <c r="AD292" s="411">
        <f t="shared" si="111"/>
        <v>0</v>
      </c>
      <c r="AE292" s="411">
        <f t="shared" si="111"/>
        <v>0</v>
      </c>
      <c r="AF292" s="411">
        <f t="shared" si="111"/>
        <v>0</v>
      </c>
      <c r="AG292" s="411">
        <f t="shared" si="111"/>
        <v>0</v>
      </c>
      <c r="AH292" s="411">
        <f t="shared" si="111"/>
        <v>0</v>
      </c>
      <c r="AI292" s="411">
        <f t="shared" si="111"/>
        <v>0</v>
      </c>
      <c r="AJ292" s="411">
        <f t="shared" si="111"/>
        <v>0</v>
      </c>
      <c r="AK292" s="411">
        <f t="shared" si="111"/>
        <v>0</v>
      </c>
      <c r="AL292" s="411">
        <f t="shared" si="11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v>8633.4702824550004</v>
      </c>
      <c r="E294" s="295">
        <v>8633.4702824550004</v>
      </c>
      <c r="F294" s="295">
        <v>8300.7719281819991</v>
      </c>
      <c r="G294" s="295">
        <v>7032.4667788019997</v>
      </c>
      <c r="H294" s="295">
        <v>7032.4667788019997</v>
      </c>
      <c r="I294" s="295">
        <v>7032.4667788019997</v>
      </c>
      <c r="J294" s="295">
        <v>7032.4667788019997</v>
      </c>
      <c r="K294" s="295">
        <v>7026.6059558389998</v>
      </c>
      <c r="L294" s="295">
        <v>5109.5235760380001</v>
      </c>
      <c r="M294" s="295">
        <v>5109.5235760380001</v>
      </c>
      <c r="N294" s="291"/>
      <c r="O294" s="295">
        <v>0.57864239200000001</v>
      </c>
      <c r="P294" s="295">
        <v>0.57864239200000001</v>
      </c>
      <c r="Q294" s="295">
        <v>0.55775648799999999</v>
      </c>
      <c r="R294" s="295">
        <v>0.47813571599999999</v>
      </c>
      <c r="S294" s="295">
        <v>0.47813571599999999</v>
      </c>
      <c r="T294" s="295">
        <v>0.47813571599999999</v>
      </c>
      <c r="U294" s="295">
        <v>0.47813571599999999</v>
      </c>
      <c r="V294" s="295">
        <v>0.47746667300000001</v>
      </c>
      <c r="W294" s="295">
        <v>0.35711741899999999</v>
      </c>
      <c r="X294" s="295">
        <v>0.35711741899999999</v>
      </c>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247</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1</v>
      </c>
      <c r="Z295" s="411">
        <f>Z294</f>
        <v>0</v>
      </c>
      <c r="AA295" s="411">
        <f t="shared" ref="AA295:AB295" si="112">AA294</f>
        <v>0</v>
      </c>
      <c r="AB295" s="411">
        <f t="shared" si="112"/>
        <v>0</v>
      </c>
      <c r="AC295" s="411">
        <f t="shared" ref="AC295:AL295" si="113">AC294</f>
        <v>0</v>
      </c>
      <c r="AD295" s="411">
        <f t="shared" si="113"/>
        <v>0</v>
      </c>
      <c r="AE295" s="411">
        <f t="shared" si="113"/>
        <v>0</v>
      </c>
      <c r="AF295" s="411">
        <f t="shared" si="113"/>
        <v>0</v>
      </c>
      <c r="AG295" s="411">
        <f t="shared" si="113"/>
        <v>0</v>
      </c>
      <c r="AH295" s="411">
        <f t="shared" si="113"/>
        <v>0</v>
      </c>
      <c r="AI295" s="411">
        <f t="shared" si="113"/>
        <v>0</v>
      </c>
      <c r="AJ295" s="411">
        <f t="shared" si="113"/>
        <v>0</v>
      </c>
      <c r="AK295" s="411">
        <f t="shared" si="113"/>
        <v>0</v>
      </c>
      <c r="AL295" s="411">
        <f t="shared" si="113"/>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247</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B298" si="114">AA297</f>
        <v>0</v>
      </c>
      <c r="AB298" s="411">
        <f t="shared" si="114"/>
        <v>0</v>
      </c>
      <c r="AC298" s="411">
        <f t="shared" ref="AC298:AL298" si="115">AC297</f>
        <v>0</v>
      </c>
      <c r="AD298" s="411">
        <f t="shared" si="115"/>
        <v>0</v>
      </c>
      <c r="AE298" s="411">
        <f t="shared" si="115"/>
        <v>0</v>
      </c>
      <c r="AF298" s="411">
        <f t="shared" si="115"/>
        <v>0</v>
      </c>
      <c r="AG298" s="411">
        <f t="shared" si="115"/>
        <v>0</v>
      </c>
      <c r="AH298" s="411">
        <f t="shared" si="115"/>
        <v>0</v>
      </c>
      <c r="AI298" s="411">
        <f t="shared" si="115"/>
        <v>0</v>
      </c>
      <c r="AJ298" s="411">
        <f t="shared" si="115"/>
        <v>0</v>
      </c>
      <c r="AK298" s="411">
        <f t="shared" si="115"/>
        <v>0</v>
      </c>
      <c r="AL298" s="411">
        <f t="shared" si="115"/>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482</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247</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B301" si="116">AA300</f>
        <v>0</v>
      </c>
      <c r="AB301" s="411">
        <f t="shared" si="116"/>
        <v>0</v>
      </c>
      <c r="AC301" s="411">
        <f t="shared" ref="AC301:AL301" si="117">AC300</f>
        <v>0</v>
      </c>
      <c r="AD301" s="411">
        <f t="shared" si="117"/>
        <v>0</v>
      </c>
      <c r="AE301" s="411">
        <f t="shared" si="117"/>
        <v>0</v>
      </c>
      <c r="AF301" s="411">
        <f t="shared" si="117"/>
        <v>0</v>
      </c>
      <c r="AG301" s="411">
        <f t="shared" si="117"/>
        <v>0</v>
      </c>
      <c r="AH301" s="411">
        <f t="shared" si="117"/>
        <v>0</v>
      </c>
      <c r="AI301" s="411">
        <f t="shared" si="117"/>
        <v>0</v>
      </c>
      <c r="AJ301" s="411">
        <f t="shared" si="117"/>
        <v>0</v>
      </c>
      <c r="AK301" s="411">
        <f t="shared" si="117"/>
        <v>0</v>
      </c>
      <c r="AL301" s="411">
        <f t="shared" si="117"/>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247</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B304" si="118">AA303</f>
        <v>0</v>
      </c>
      <c r="AB304" s="411">
        <f t="shared" si="118"/>
        <v>0</v>
      </c>
      <c r="AC304" s="411">
        <f t="shared" ref="AC304:AL304" si="119">AC303</f>
        <v>0</v>
      </c>
      <c r="AD304" s="411">
        <f t="shared" si="119"/>
        <v>0</v>
      </c>
      <c r="AE304" s="411">
        <f t="shared" si="119"/>
        <v>0</v>
      </c>
      <c r="AF304" s="411">
        <f t="shared" si="119"/>
        <v>0</v>
      </c>
      <c r="AG304" s="411">
        <f t="shared" si="119"/>
        <v>0</v>
      </c>
      <c r="AH304" s="411">
        <f t="shared" si="119"/>
        <v>0</v>
      </c>
      <c r="AI304" s="411">
        <f t="shared" si="119"/>
        <v>0</v>
      </c>
      <c r="AJ304" s="411">
        <f t="shared" si="119"/>
        <v>0</v>
      </c>
      <c r="AK304" s="411">
        <f t="shared" si="119"/>
        <v>0</v>
      </c>
      <c r="AL304" s="411">
        <f t="shared" si="119"/>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247</v>
      </c>
      <c r="C308" s="291" t="s">
        <v>163</v>
      </c>
      <c r="D308" s="295">
        <v>11130.380258458001</v>
      </c>
      <c r="E308" s="295">
        <v>11130.380258458001</v>
      </c>
      <c r="F308" s="295">
        <v>11130.380258458001</v>
      </c>
      <c r="G308" s="295">
        <v>10573.410963374999</v>
      </c>
      <c r="H308" s="295">
        <v>3570.082671228</v>
      </c>
      <c r="I308" s="295">
        <v>2430.4878307889999</v>
      </c>
      <c r="J308" s="295">
        <v>2430.4878307889999</v>
      </c>
      <c r="K308" s="295">
        <v>2430.4878307889999</v>
      </c>
      <c r="L308" s="295">
        <v>2430.4878307889999</v>
      </c>
      <c r="M308" s="295">
        <v>2430.4878307889999</v>
      </c>
      <c r="N308" s="295">
        <f>N307</f>
        <v>12</v>
      </c>
      <c r="O308" s="295">
        <v>3.2128700459999999</v>
      </c>
      <c r="P308" s="295">
        <v>3.2128700459999999</v>
      </c>
      <c r="Q308" s="295">
        <v>3.2128700459999999</v>
      </c>
      <c r="R308" s="295">
        <v>3.0683331790000001</v>
      </c>
      <c r="S308" s="295">
        <v>0.98946249099999994</v>
      </c>
      <c r="T308" s="295">
        <v>0.65118471600000005</v>
      </c>
      <c r="U308" s="295">
        <v>0.65118471600000005</v>
      </c>
      <c r="V308" s="295">
        <v>0.65118471600000005</v>
      </c>
      <c r="W308" s="295">
        <v>0.65118471600000005</v>
      </c>
      <c r="X308" s="295">
        <v>0.65118471600000005</v>
      </c>
      <c r="Y308" s="411">
        <f>Y307</f>
        <v>0</v>
      </c>
      <c r="Z308" s="411" t="s">
        <v>714</v>
      </c>
      <c r="AA308" s="411">
        <f t="shared" ref="AA308:AB308" si="120">AA307</f>
        <v>0</v>
      </c>
      <c r="AB308" s="411">
        <f t="shared" si="120"/>
        <v>0</v>
      </c>
      <c r="AC308" s="411">
        <f t="shared" ref="AC308:AL308" si="121">AC307</f>
        <v>0</v>
      </c>
      <c r="AD308" s="411">
        <f t="shared" si="121"/>
        <v>0</v>
      </c>
      <c r="AE308" s="411">
        <f t="shared" si="121"/>
        <v>0</v>
      </c>
      <c r="AF308" s="411">
        <f t="shared" si="121"/>
        <v>0</v>
      </c>
      <c r="AG308" s="411">
        <f t="shared" si="121"/>
        <v>0</v>
      </c>
      <c r="AH308" s="411">
        <f t="shared" si="121"/>
        <v>0</v>
      </c>
      <c r="AI308" s="411">
        <f t="shared" si="121"/>
        <v>0</v>
      </c>
      <c r="AJ308" s="411">
        <f t="shared" si="121"/>
        <v>0</v>
      </c>
      <c r="AK308" s="411">
        <f t="shared" si="121"/>
        <v>0</v>
      </c>
      <c r="AL308" s="411">
        <f t="shared" si="121"/>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247</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B311" si="122">AA310</f>
        <v>0</v>
      </c>
      <c r="AB311" s="411">
        <f t="shared" si="122"/>
        <v>0</v>
      </c>
      <c r="AC311" s="411">
        <f t="shared" ref="AC311:AL311" si="123">AC310</f>
        <v>0</v>
      </c>
      <c r="AD311" s="411">
        <f t="shared" si="123"/>
        <v>0</v>
      </c>
      <c r="AE311" s="411">
        <f t="shared" si="123"/>
        <v>0</v>
      </c>
      <c r="AF311" s="411">
        <f t="shared" si="123"/>
        <v>0</v>
      </c>
      <c r="AG311" s="411">
        <f t="shared" si="123"/>
        <v>0</v>
      </c>
      <c r="AH311" s="411">
        <f t="shared" si="123"/>
        <v>0</v>
      </c>
      <c r="AI311" s="411">
        <f t="shared" si="123"/>
        <v>0</v>
      </c>
      <c r="AJ311" s="411">
        <f t="shared" si="123"/>
        <v>0</v>
      </c>
      <c r="AK311" s="411">
        <f t="shared" si="123"/>
        <v>0</v>
      </c>
      <c r="AL311" s="411">
        <f t="shared" si="123"/>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247</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B314" si="124">AA313</f>
        <v>0</v>
      </c>
      <c r="AB314" s="411">
        <f t="shared" si="124"/>
        <v>0</v>
      </c>
      <c r="AC314" s="411">
        <f t="shared" ref="AC314:AL314" si="125">AC313</f>
        <v>0</v>
      </c>
      <c r="AD314" s="411">
        <f t="shared" si="125"/>
        <v>0</v>
      </c>
      <c r="AE314" s="411">
        <f t="shared" si="125"/>
        <v>0</v>
      </c>
      <c r="AF314" s="411">
        <f t="shared" si="125"/>
        <v>0</v>
      </c>
      <c r="AG314" s="411">
        <f t="shared" si="125"/>
        <v>0</v>
      </c>
      <c r="AH314" s="411">
        <f t="shared" si="125"/>
        <v>0</v>
      </c>
      <c r="AI314" s="411">
        <f t="shared" si="125"/>
        <v>0</v>
      </c>
      <c r="AJ314" s="411">
        <f t="shared" si="125"/>
        <v>0</v>
      </c>
      <c r="AK314" s="411">
        <f t="shared" si="125"/>
        <v>0</v>
      </c>
      <c r="AL314" s="411">
        <f t="shared" si="125"/>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247</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B317" si="126">AA316</f>
        <v>0</v>
      </c>
      <c r="AB317" s="411">
        <f t="shared" si="126"/>
        <v>0</v>
      </c>
      <c r="AC317" s="411">
        <f t="shared" ref="AC317:AL317" si="127">AC316</f>
        <v>0</v>
      </c>
      <c r="AD317" s="411">
        <f t="shared" si="127"/>
        <v>0</v>
      </c>
      <c r="AE317" s="411">
        <f t="shared" si="127"/>
        <v>0</v>
      </c>
      <c r="AF317" s="411">
        <f t="shared" si="127"/>
        <v>0</v>
      </c>
      <c r="AG317" s="411">
        <f t="shared" si="127"/>
        <v>0</v>
      </c>
      <c r="AH317" s="411">
        <f t="shared" si="127"/>
        <v>0</v>
      </c>
      <c r="AI317" s="411">
        <f t="shared" si="127"/>
        <v>0</v>
      </c>
      <c r="AJ317" s="411">
        <f t="shared" si="127"/>
        <v>0</v>
      </c>
      <c r="AK317" s="411">
        <f t="shared" si="127"/>
        <v>0</v>
      </c>
      <c r="AL317" s="411">
        <f t="shared" si="127"/>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247</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B320" si="128">AA319</f>
        <v>0</v>
      </c>
      <c r="AB320" s="411">
        <f t="shared" si="128"/>
        <v>0</v>
      </c>
      <c r="AC320" s="411">
        <f t="shared" ref="AC320:AL320" si="129">AC319</f>
        <v>0</v>
      </c>
      <c r="AD320" s="411">
        <f t="shared" si="129"/>
        <v>0</v>
      </c>
      <c r="AE320" s="411">
        <f t="shared" si="129"/>
        <v>0</v>
      </c>
      <c r="AF320" s="411">
        <f t="shared" si="129"/>
        <v>0</v>
      </c>
      <c r="AG320" s="411">
        <f t="shared" si="129"/>
        <v>0</v>
      </c>
      <c r="AH320" s="411">
        <f t="shared" si="129"/>
        <v>0</v>
      </c>
      <c r="AI320" s="411">
        <f t="shared" si="129"/>
        <v>0</v>
      </c>
      <c r="AJ320" s="411">
        <f t="shared" si="129"/>
        <v>0</v>
      </c>
      <c r="AK320" s="411">
        <f t="shared" si="129"/>
        <v>0</v>
      </c>
      <c r="AL320" s="411">
        <f t="shared" si="129"/>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483</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247</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B323" si="130">AA322</f>
        <v>0</v>
      </c>
      <c r="AB323" s="411">
        <f t="shared" si="130"/>
        <v>0</v>
      </c>
      <c r="AC323" s="411">
        <f t="shared" ref="AC323:AL323" si="131">AC322</f>
        <v>0</v>
      </c>
      <c r="AD323" s="411">
        <f t="shared" si="131"/>
        <v>0</v>
      </c>
      <c r="AE323" s="411">
        <f t="shared" si="131"/>
        <v>0</v>
      </c>
      <c r="AF323" s="411">
        <f t="shared" si="131"/>
        <v>0</v>
      </c>
      <c r="AG323" s="411">
        <f t="shared" si="131"/>
        <v>0</v>
      </c>
      <c r="AH323" s="411">
        <f t="shared" si="131"/>
        <v>0</v>
      </c>
      <c r="AI323" s="411">
        <f t="shared" si="131"/>
        <v>0</v>
      </c>
      <c r="AJ323" s="411">
        <f t="shared" si="131"/>
        <v>0</v>
      </c>
      <c r="AK323" s="411">
        <f t="shared" si="131"/>
        <v>0</v>
      </c>
      <c r="AL323" s="411">
        <f t="shared" si="13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484</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247</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B326" si="132">AA325</f>
        <v>0</v>
      </c>
      <c r="AB326" s="411">
        <f t="shared" si="132"/>
        <v>0</v>
      </c>
      <c r="AC326" s="411">
        <f t="shared" ref="AC326:AL326" si="133">AC325</f>
        <v>0</v>
      </c>
      <c r="AD326" s="411">
        <f t="shared" si="133"/>
        <v>0</v>
      </c>
      <c r="AE326" s="411">
        <f t="shared" si="133"/>
        <v>0</v>
      </c>
      <c r="AF326" s="411">
        <f t="shared" si="133"/>
        <v>0</v>
      </c>
      <c r="AG326" s="411">
        <f t="shared" si="133"/>
        <v>0</v>
      </c>
      <c r="AH326" s="411">
        <f t="shared" si="133"/>
        <v>0</v>
      </c>
      <c r="AI326" s="411">
        <f t="shared" si="133"/>
        <v>0</v>
      </c>
      <c r="AJ326" s="411">
        <f t="shared" si="133"/>
        <v>0</v>
      </c>
      <c r="AK326" s="411">
        <f t="shared" si="133"/>
        <v>0</v>
      </c>
      <c r="AL326" s="411">
        <f t="shared" si="133"/>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247</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B329" si="134">AA328</f>
        <v>0</v>
      </c>
      <c r="AB329" s="411">
        <f t="shared" si="134"/>
        <v>0</v>
      </c>
      <c r="AC329" s="411">
        <f t="shared" ref="AC329:AL329" si="135">AC328</f>
        <v>0</v>
      </c>
      <c r="AD329" s="411">
        <f t="shared" si="135"/>
        <v>0</v>
      </c>
      <c r="AE329" s="411">
        <f t="shared" si="135"/>
        <v>0</v>
      </c>
      <c r="AF329" s="411">
        <f t="shared" si="135"/>
        <v>0</v>
      </c>
      <c r="AG329" s="411">
        <f t="shared" si="135"/>
        <v>0</v>
      </c>
      <c r="AH329" s="411">
        <f t="shared" si="135"/>
        <v>0</v>
      </c>
      <c r="AI329" s="411">
        <f t="shared" si="135"/>
        <v>0</v>
      </c>
      <c r="AJ329" s="411">
        <f t="shared" si="135"/>
        <v>0</v>
      </c>
      <c r="AK329" s="411">
        <f t="shared" si="135"/>
        <v>0</v>
      </c>
      <c r="AL329" s="411">
        <f t="shared" si="135"/>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247</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B333" si="136">AA332</f>
        <v>0</v>
      </c>
      <c r="AB333" s="411">
        <f t="shared" si="136"/>
        <v>0</v>
      </c>
      <c r="AC333" s="411">
        <f t="shared" ref="AC333:AL333" si="137">AC332</f>
        <v>0</v>
      </c>
      <c r="AD333" s="411">
        <f t="shared" si="137"/>
        <v>0</v>
      </c>
      <c r="AE333" s="411">
        <f t="shared" si="137"/>
        <v>0</v>
      </c>
      <c r="AF333" s="411">
        <f t="shared" si="137"/>
        <v>0</v>
      </c>
      <c r="AG333" s="411">
        <f t="shared" si="137"/>
        <v>0</v>
      </c>
      <c r="AH333" s="411">
        <f t="shared" si="137"/>
        <v>0</v>
      </c>
      <c r="AI333" s="411">
        <f t="shared" si="137"/>
        <v>0</v>
      </c>
      <c r="AJ333" s="411">
        <f t="shared" si="137"/>
        <v>0</v>
      </c>
      <c r="AK333" s="411">
        <f t="shared" si="137"/>
        <v>0</v>
      </c>
      <c r="AL333" s="411">
        <f t="shared" si="137"/>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247</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B336" si="138">AA335</f>
        <v>0</v>
      </c>
      <c r="AB336" s="411">
        <f t="shared" si="138"/>
        <v>0</v>
      </c>
      <c r="AC336" s="411">
        <f t="shared" ref="AC336:AL336" si="139">AC335</f>
        <v>0</v>
      </c>
      <c r="AD336" s="411">
        <f t="shared" si="139"/>
        <v>0</v>
      </c>
      <c r="AE336" s="411">
        <f t="shared" si="139"/>
        <v>0</v>
      </c>
      <c r="AF336" s="411">
        <f t="shared" si="139"/>
        <v>0</v>
      </c>
      <c r="AG336" s="411">
        <f t="shared" si="139"/>
        <v>0</v>
      </c>
      <c r="AH336" s="411">
        <f t="shared" si="139"/>
        <v>0</v>
      </c>
      <c r="AI336" s="411">
        <f t="shared" si="139"/>
        <v>0</v>
      </c>
      <c r="AJ336" s="411">
        <f t="shared" si="139"/>
        <v>0</v>
      </c>
      <c r="AK336" s="411">
        <f t="shared" si="139"/>
        <v>0</v>
      </c>
      <c r="AL336" s="411">
        <f t="shared" si="139"/>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v>10731.482309999999</v>
      </c>
      <c r="E338" s="295">
        <v>13105.59231</v>
      </c>
      <c r="F338" s="295">
        <v>13105.59231</v>
      </c>
      <c r="G338" s="295">
        <v>2637.9</v>
      </c>
      <c r="H338" s="295">
        <v>2637.9</v>
      </c>
      <c r="I338" s="295">
        <v>2637.9</v>
      </c>
      <c r="J338" s="295">
        <v>2637.9</v>
      </c>
      <c r="K338" s="295">
        <v>2637.9</v>
      </c>
      <c r="L338" s="295">
        <v>2637.9</v>
      </c>
      <c r="M338" s="295">
        <v>2637.9</v>
      </c>
      <c r="N338" s="295">
        <v>12</v>
      </c>
      <c r="O338" s="295">
        <v>0.17749799999999999</v>
      </c>
      <c r="P338" s="295">
        <v>0.17749799999999999</v>
      </c>
      <c r="Q338" s="295">
        <v>0.17749799999999999</v>
      </c>
      <c r="R338" s="295">
        <v>0</v>
      </c>
      <c r="S338" s="295">
        <v>0</v>
      </c>
      <c r="T338" s="295">
        <v>0</v>
      </c>
      <c r="U338" s="295">
        <v>0</v>
      </c>
      <c r="V338" s="295">
        <v>0</v>
      </c>
      <c r="W338" s="295">
        <v>0</v>
      </c>
      <c r="X338" s="295">
        <v>0</v>
      </c>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247</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B339" si="140">AA338</f>
        <v>1</v>
      </c>
      <c r="AB339" s="411">
        <f t="shared" si="140"/>
        <v>0</v>
      </c>
      <c r="AC339" s="411">
        <f t="shared" ref="AC339:AL339" si="141">AC338</f>
        <v>0</v>
      </c>
      <c r="AD339" s="411">
        <f t="shared" si="141"/>
        <v>0</v>
      </c>
      <c r="AE339" s="411">
        <f t="shared" si="141"/>
        <v>0</v>
      </c>
      <c r="AF339" s="411">
        <f t="shared" si="141"/>
        <v>0</v>
      </c>
      <c r="AG339" s="411">
        <f t="shared" si="141"/>
        <v>0</v>
      </c>
      <c r="AH339" s="411">
        <f t="shared" si="141"/>
        <v>0</v>
      </c>
      <c r="AI339" s="411">
        <f t="shared" si="141"/>
        <v>0</v>
      </c>
      <c r="AJ339" s="411">
        <f t="shared" si="141"/>
        <v>0</v>
      </c>
      <c r="AK339" s="411">
        <f t="shared" si="141"/>
        <v>0</v>
      </c>
      <c r="AL339" s="411">
        <f t="shared" si="141"/>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v>122523.088835673</v>
      </c>
      <c r="E341" s="295">
        <v>122523.088835673</v>
      </c>
      <c r="F341" s="295">
        <v>122523.088835673</v>
      </c>
      <c r="G341" s="295">
        <v>122523.088835673</v>
      </c>
      <c r="H341" s="295">
        <v>120141.088094393</v>
      </c>
      <c r="I341" s="295">
        <v>118628.89184916401</v>
      </c>
      <c r="J341" s="295">
        <v>118628.89184916401</v>
      </c>
      <c r="K341" s="295">
        <v>118628.89184916401</v>
      </c>
      <c r="L341" s="295">
        <v>118628.89184916401</v>
      </c>
      <c r="M341" s="295">
        <v>107605.35051070699</v>
      </c>
      <c r="N341" s="295">
        <v>12</v>
      </c>
      <c r="O341" s="295">
        <v>19.977524900999999</v>
      </c>
      <c r="P341" s="295">
        <v>19.977524900999999</v>
      </c>
      <c r="Q341" s="295">
        <v>19.977524900999999</v>
      </c>
      <c r="R341" s="295">
        <v>19.977524900999999</v>
      </c>
      <c r="S341" s="295">
        <v>19.217170819</v>
      </c>
      <c r="T341" s="295">
        <v>19.043364101000002</v>
      </c>
      <c r="U341" s="295">
        <v>19.043364101000002</v>
      </c>
      <c r="V341" s="295">
        <v>19.043364101000002</v>
      </c>
      <c r="W341" s="295">
        <v>19.043364101000002</v>
      </c>
      <c r="X341" s="295">
        <v>17.776355569</v>
      </c>
      <c r="Y341" s="410"/>
      <c r="Z341" s="415">
        <v>0.2566991892415445</v>
      </c>
      <c r="AA341" s="415">
        <v>0.70899265310444914</v>
      </c>
      <c r="AB341" s="415"/>
      <c r="AC341" s="415"/>
      <c r="AD341" s="415"/>
      <c r="AE341" s="415"/>
      <c r="AF341" s="415"/>
      <c r="AG341" s="415"/>
      <c r="AH341" s="415"/>
      <c r="AI341" s="415"/>
      <c r="AJ341" s="415"/>
      <c r="AK341" s="415"/>
      <c r="AL341" s="415"/>
      <c r="AM341" s="296">
        <f>SUM(Y341:AL341)</f>
        <v>0.9656918423459937</v>
      </c>
    </row>
    <row r="342" spans="1:39" ht="15" outlineLevel="1">
      <c r="B342" s="294" t="s">
        <v>247</v>
      </c>
      <c r="C342" s="291" t="s">
        <v>163</v>
      </c>
      <c r="D342" s="295">
        <v>6859.5999140000004</v>
      </c>
      <c r="E342" s="295">
        <v>6859.5999140000004</v>
      </c>
      <c r="F342" s="295">
        <v>6859.5999140000004</v>
      </c>
      <c r="G342" s="295">
        <v>6859.5999140000004</v>
      </c>
      <c r="H342" s="295">
        <v>6859.5999140000004</v>
      </c>
      <c r="I342" s="295">
        <v>6447.6447509999998</v>
      </c>
      <c r="J342" s="295">
        <v>6447.6447509999998</v>
      </c>
      <c r="K342" s="295">
        <v>6447.6447509999998</v>
      </c>
      <c r="L342" s="295">
        <v>6447.6447509999998</v>
      </c>
      <c r="M342" s="295">
        <v>3444.5922169999999</v>
      </c>
      <c r="N342" s="295">
        <f>N341</f>
        <v>12</v>
      </c>
      <c r="O342" s="295">
        <v>1.0890010889999999</v>
      </c>
      <c r="P342" s="295">
        <v>1.0890010889999999</v>
      </c>
      <c r="Q342" s="295">
        <v>1.0890010889999999</v>
      </c>
      <c r="R342" s="295">
        <v>1.0890010889999999</v>
      </c>
      <c r="S342" s="295">
        <v>1.0890010889999999</v>
      </c>
      <c r="T342" s="295">
        <v>1.023600829</v>
      </c>
      <c r="U342" s="295">
        <v>1.023600829</v>
      </c>
      <c r="V342" s="295">
        <v>1.023600829</v>
      </c>
      <c r="W342" s="295">
        <v>1.023600829</v>
      </c>
      <c r="X342" s="295">
        <v>0.54684890100000005</v>
      </c>
      <c r="Y342" s="411">
        <f>Y341</f>
        <v>0</v>
      </c>
      <c r="Z342" s="411">
        <f>Z341</f>
        <v>0.2566991892415445</v>
      </c>
      <c r="AA342" s="411">
        <f t="shared" ref="AA342:AB342" si="142">AA341</f>
        <v>0.70899265310444914</v>
      </c>
      <c r="AB342" s="411">
        <f t="shared" si="142"/>
        <v>0</v>
      </c>
      <c r="AC342" s="411">
        <f t="shared" ref="AC342:AL342" si="143">AC341</f>
        <v>0</v>
      </c>
      <c r="AD342" s="411">
        <f t="shared" si="143"/>
        <v>0</v>
      </c>
      <c r="AE342" s="411">
        <f t="shared" si="143"/>
        <v>0</v>
      </c>
      <c r="AF342" s="411">
        <f t="shared" si="143"/>
        <v>0</v>
      </c>
      <c r="AG342" s="411">
        <f t="shared" si="143"/>
        <v>0</v>
      </c>
      <c r="AH342" s="411">
        <f t="shared" si="143"/>
        <v>0</v>
      </c>
      <c r="AI342" s="411">
        <f t="shared" si="143"/>
        <v>0</v>
      </c>
      <c r="AJ342" s="411">
        <f t="shared" si="143"/>
        <v>0</v>
      </c>
      <c r="AK342" s="411">
        <f t="shared" si="143"/>
        <v>0</v>
      </c>
      <c r="AL342" s="411">
        <f t="shared" si="143"/>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5795.1679999999997</v>
      </c>
      <c r="E344" s="295" t="s">
        <v>713</v>
      </c>
      <c r="F344" s="295" t="s">
        <v>713</v>
      </c>
      <c r="G344" s="295" t="s">
        <v>713</v>
      </c>
      <c r="H344" s="295" t="s">
        <v>713</v>
      </c>
      <c r="I344" s="295" t="s">
        <v>713</v>
      </c>
      <c r="J344" s="295" t="s">
        <v>713</v>
      </c>
      <c r="K344" s="295" t="s">
        <v>713</v>
      </c>
      <c r="L344" s="295" t="s">
        <v>713</v>
      </c>
      <c r="M344" s="295" t="s">
        <v>713</v>
      </c>
      <c r="N344" s="291"/>
      <c r="O344" s="295">
        <v>149.72909999999999</v>
      </c>
      <c r="P344" s="295" t="s">
        <v>713</v>
      </c>
      <c r="Q344" s="295" t="s">
        <v>713</v>
      </c>
      <c r="R344" s="295" t="s">
        <v>713</v>
      </c>
      <c r="S344" s="295" t="s">
        <v>713</v>
      </c>
      <c r="T344" s="295" t="s">
        <v>713</v>
      </c>
      <c r="U344" s="295" t="s">
        <v>713</v>
      </c>
      <c r="V344" s="295" t="s">
        <v>713</v>
      </c>
      <c r="W344" s="295" t="s">
        <v>713</v>
      </c>
      <c r="X344" s="295" t="s">
        <v>713</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247</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B345" si="144">AA344</f>
        <v>1</v>
      </c>
      <c r="AB345" s="411">
        <f t="shared" si="144"/>
        <v>0</v>
      </c>
      <c r="AC345" s="411">
        <f t="shared" ref="AC345:AL345" si="145">AC344</f>
        <v>0</v>
      </c>
      <c r="AD345" s="411">
        <f t="shared" si="145"/>
        <v>0</v>
      </c>
      <c r="AE345" s="411">
        <f t="shared" si="145"/>
        <v>0</v>
      </c>
      <c r="AF345" s="411">
        <f t="shared" si="145"/>
        <v>0</v>
      </c>
      <c r="AG345" s="411">
        <f t="shared" si="145"/>
        <v>0</v>
      </c>
      <c r="AH345" s="411">
        <f t="shared" si="145"/>
        <v>0</v>
      </c>
      <c r="AI345" s="411">
        <f t="shared" si="145"/>
        <v>0</v>
      </c>
      <c r="AJ345" s="411">
        <f t="shared" si="145"/>
        <v>0</v>
      </c>
      <c r="AK345" s="411">
        <f t="shared" si="145"/>
        <v>0</v>
      </c>
      <c r="AL345" s="411">
        <f t="shared" si="145"/>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33346.461601256997</v>
      </c>
      <c r="E348" s="295">
        <v>32640.420021057005</v>
      </c>
      <c r="F348" s="295">
        <v>32576.234474182002</v>
      </c>
      <c r="G348" s="295">
        <v>28665.403640747001</v>
      </c>
      <c r="H348" s="295">
        <v>26534.582206726001</v>
      </c>
      <c r="I348" s="295">
        <v>24835.90927887</v>
      </c>
      <c r="J348" s="295">
        <v>23392.760322571001</v>
      </c>
      <c r="K348" s="295">
        <v>23392.760322571001</v>
      </c>
      <c r="L348" s="295">
        <v>8695.4653854370008</v>
      </c>
      <c r="M348" s="295">
        <v>8695.4653854370008</v>
      </c>
      <c r="N348" s="291"/>
      <c r="O348" s="295">
        <v>2.5302951079999998</v>
      </c>
      <c r="P348" s="295">
        <v>2.4936188719999999</v>
      </c>
      <c r="Q348" s="295">
        <v>2.4902846649999999</v>
      </c>
      <c r="R348" s="295">
        <v>2.2871315399999999</v>
      </c>
      <c r="S348" s="295">
        <v>2.1810740860000002</v>
      </c>
      <c r="T348" s="295">
        <v>2.092834335</v>
      </c>
      <c r="U348" s="295">
        <v>2.0178681100000002</v>
      </c>
      <c r="V348" s="295">
        <v>2.0178681100000002</v>
      </c>
      <c r="W348" s="295">
        <v>1.2543982330000001</v>
      </c>
      <c r="X348" s="295">
        <v>1.2543982330000001</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247</v>
      </c>
      <c r="C349" s="291" t="s">
        <v>163</v>
      </c>
      <c r="D349" s="295">
        <v>7997.6251220000004</v>
      </c>
      <c r="E349" s="295">
        <v>7958.9322359999996</v>
      </c>
      <c r="F349" s="295">
        <v>7955.4147030000004</v>
      </c>
      <c r="G349" s="295">
        <v>7683.4169009999996</v>
      </c>
      <c r="H349" s="295">
        <v>7561.4881590000005</v>
      </c>
      <c r="I349" s="295">
        <v>7439.5593950000002</v>
      </c>
      <c r="J349" s="295">
        <v>7282.1078109999999</v>
      </c>
      <c r="K349" s="295">
        <v>6972.2296980000001</v>
      </c>
      <c r="L349" s="295">
        <v>5738.0274429999999</v>
      </c>
      <c r="M349" s="295">
        <v>5738.0274429999999</v>
      </c>
      <c r="N349" s="468"/>
      <c r="O349" s="295">
        <v>0.87983257500000001</v>
      </c>
      <c r="P349" s="295">
        <v>0.87784564300000001</v>
      </c>
      <c r="Q349" s="295">
        <v>0.87766501200000002</v>
      </c>
      <c r="R349" s="295">
        <v>0.863496971</v>
      </c>
      <c r="S349" s="295">
        <v>0.85713547099999998</v>
      </c>
      <c r="T349" s="295">
        <v>0.85077397099999996</v>
      </c>
      <c r="U349" s="295">
        <v>0.84256638900000003</v>
      </c>
      <c r="V349" s="295">
        <v>0.84256638900000003</v>
      </c>
      <c r="W349" s="295">
        <v>0.77824280599999995</v>
      </c>
      <c r="X349" s="295">
        <v>0.77824280599999995</v>
      </c>
      <c r="Y349" s="411">
        <f>Y348</f>
        <v>1</v>
      </c>
      <c r="Z349" s="411">
        <f>Z348</f>
        <v>0</v>
      </c>
      <c r="AA349" s="411">
        <f t="shared" ref="AA349:AB349" si="146">AA348</f>
        <v>0</v>
      </c>
      <c r="AB349" s="411">
        <f t="shared" si="146"/>
        <v>0</v>
      </c>
      <c r="AC349" s="411">
        <f t="shared" ref="AC349:AL349" si="147">AC348</f>
        <v>0</v>
      </c>
      <c r="AD349" s="411">
        <f t="shared" si="147"/>
        <v>0</v>
      </c>
      <c r="AE349" s="411">
        <f t="shared" si="147"/>
        <v>0</v>
      </c>
      <c r="AF349" s="411">
        <f t="shared" si="147"/>
        <v>0</v>
      </c>
      <c r="AG349" s="411">
        <f t="shared" si="147"/>
        <v>0</v>
      </c>
      <c r="AH349" s="411">
        <f t="shared" si="147"/>
        <v>0</v>
      </c>
      <c r="AI349" s="411">
        <f t="shared" si="147"/>
        <v>0</v>
      </c>
      <c r="AJ349" s="411">
        <f t="shared" si="147"/>
        <v>0</v>
      </c>
      <c r="AK349" s="411">
        <f t="shared" si="147"/>
        <v>0</v>
      </c>
      <c r="AL349" s="411">
        <f t="shared" si="147"/>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485</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247</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B353" si="148">AA352</f>
        <v>0</v>
      </c>
      <c r="AB353" s="411">
        <f t="shared" si="148"/>
        <v>0</v>
      </c>
      <c r="AC353" s="411">
        <f t="shared" ref="AC353:AL353" si="149">AC352</f>
        <v>0</v>
      </c>
      <c r="AD353" s="411">
        <f t="shared" si="149"/>
        <v>0</v>
      </c>
      <c r="AE353" s="411">
        <f t="shared" si="149"/>
        <v>0</v>
      </c>
      <c r="AF353" s="411">
        <f t="shared" si="149"/>
        <v>0</v>
      </c>
      <c r="AG353" s="411">
        <f t="shared" si="149"/>
        <v>0</v>
      </c>
      <c r="AH353" s="411">
        <f t="shared" si="149"/>
        <v>0</v>
      </c>
      <c r="AI353" s="411">
        <f t="shared" si="149"/>
        <v>0</v>
      </c>
      <c r="AJ353" s="411">
        <f t="shared" si="149"/>
        <v>0</v>
      </c>
      <c r="AK353" s="411">
        <f t="shared" si="149"/>
        <v>0</v>
      </c>
      <c r="AL353" s="411">
        <f t="shared" si="149"/>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247</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B356" si="150">AA355</f>
        <v>0</v>
      </c>
      <c r="AB356" s="411">
        <f t="shared" si="150"/>
        <v>0</v>
      </c>
      <c r="AC356" s="411">
        <f t="shared" ref="AC356:AL356" si="151">AC355</f>
        <v>0</v>
      </c>
      <c r="AD356" s="411">
        <f t="shared" si="151"/>
        <v>0</v>
      </c>
      <c r="AE356" s="411">
        <f t="shared" si="151"/>
        <v>0</v>
      </c>
      <c r="AF356" s="411">
        <f t="shared" si="151"/>
        <v>0</v>
      </c>
      <c r="AG356" s="411">
        <f t="shared" si="151"/>
        <v>0</v>
      </c>
      <c r="AH356" s="411">
        <f t="shared" si="151"/>
        <v>0</v>
      </c>
      <c r="AI356" s="411">
        <f t="shared" si="151"/>
        <v>0</v>
      </c>
      <c r="AJ356" s="411">
        <f t="shared" si="151"/>
        <v>0</v>
      </c>
      <c r="AK356" s="411">
        <f t="shared" si="151"/>
        <v>0</v>
      </c>
      <c r="AL356" s="411">
        <f t="shared" si="15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247</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B360" si="152">AA359</f>
        <v>0</v>
      </c>
      <c r="AB360" s="411">
        <f t="shared" si="152"/>
        <v>0</v>
      </c>
      <c r="AC360" s="411">
        <f t="shared" ref="AC360:AL360" si="153">AC359</f>
        <v>0</v>
      </c>
      <c r="AD360" s="411">
        <f t="shared" si="153"/>
        <v>0</v>
      </c>
      <c r="AE360" s="411">
        <f t="shared" si="153"/>
        <v>0</v>
      </c>
      <c r="AF360" s="411">
        <f t="shared" si="153"/>
        <v>0</v>
      </c>
      <c r="AG360" s="411">
        <f t="shared" si="153"/>
        <v>0</v>
      </c>
      <c r="AH360" s="411">
        <f t="shared" si="153"/>
        <v>0</v>
      </c>
      <c r="AI360" s="411">
        <f t="shared" si="153"/>
        <v>0</v>
      </c>
      <c r="AJ360" s="411">
        <f t="shared" si="153"/>
        <v>0</v>
      </c>
      <c r="AK360" s="411">
        <f t="shared" si="153"/>
        <v>0</v>
      </c>
      <c r="AL360" s="411">
        <f t="shared" si="153"/>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247</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B363" si="154">AA362</f>
        <v>0</v>
      </c>
      <c r="AB363" s="411">
        <f t="shared" si="154"/>
        <v>0</v>
      </c>
      <c r="AC363" s="411">
        <f t="shared" ref="AC363:AL363" si="155">AC362</f>
        <v>0</v>
      </c>
      <c r="AD363" s="411">
        <f t="shared" si="155"/>
        <v>0</v>
      </c>
      <c r="AE363" s="411">
        <f t="shared" si="155"/>
        <v>0</v>
      </c>
      <c r="AF363" s="411">
        <f t="shared" si="155"/>
        <v>0</v>
      </c>
      <c r="AG363" s="411">
        <f t="shared" si="155"/>
        <v>0</v>
      </c>
      <c r="AH363" s="411">
        <f t="shared" si="155"/>
        <v>0</v>
      </c>
      <c r="AI363" s="411">
        <f t="shared" si="155"/>
        <v>0</v>
      </c>
      <c r="AJ363" s="411">
        <f t="shared" si="155"/>
        <v>0</v>
      </c>
      <c r="AK363" s="411">
        <f t="shared" si="155"/>
        <v>0</v>
      </c>
      <c r="AL363" s="411">
        <f t="shared" si="155"/>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247</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B366" si="156">AA365</f>
        <v>0</v>
      </c>
      <c r="AB366" s="411">
        <f t="shared" si="156"/>
        <v>0</v>
      </c>
      <c r="AC366" s="411">
        <f t="shared" ref="AC366:AL366" si="157">AC365</f>
        <v>0</v>
      </c>
      <c r="AD366" s="411">
        <f t="shared" si="157"/>
        <v>0</v>
      </c>
      <c r="AE366" s="411">
        <f t="shared" si="157"/>
        <v>0</v>
      </c>
      <c r="AF366" s="411">
        <f t="shared" si="157"/>
        <v>0</v>
      </c>
      <c r="AG366" s="411">
        <f t="shared" si="157"/>
        <v>0</v>
      </c>
      <c r="AH366" s="411">
        <f t="shared" si="157"/>
        <v>0</v>
      </c>
      <c r="AI366" s="411">
        <f t="shared" si="157"/>
        <v>0</v>
      </c>
      <c r="AJ366" s="411">
        <f t="shared" si="157"/>
        <v>0</v>
      </c>
      <c r="AK366" s="411">
        <f t="shared" si="157"/>
        <v>0</v>
      </c>
      <c r="AL366" s="411">
        <f t="shared" si="157"/>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247</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B369" si="158">Z368</f>
        <v>0</v>
      </c>
      <c r="AA369" s="411">
        <f t="shared" si="158"/>
        <v>0</v>
      </c>
      <c r="AB369" s="411">
        <f t="shared" si="158"/>
        <v>0</v>
      </c>
      <c r="AC369" s="411">
        <f t="shared" ref="AC369:AL369" si="159">AC368</f>
        <v>0</v>
      </c>
      <c r="AD369" s="411">
        <f t="shared" si="159"/>
        <v>0</v>
      </c>
      <c r="AE369" s="411">
        <f t="shared" si="159"/>
        <v>0</v>
      </c>
      <c r="AF369" s="411">
        <f t="shared" si="159"/>
        <v>0</v>
      </c>
      <c r="AG369" s="411">
        <f t="shared" si="159"/>
        <v>0</v>
      </c>
      <c r="AH369" s="411">
        <f t="shared" si="159"/>
        <v>0</v>
      </c>
      <c r="AI369" s="411">
        <f t="shared" si="159"/>
        <v>0</v>
      </c>
      <c r="AJ369" s="411">
        <f t="shared" si="159"/>
        <v>0</v>
      </c>
      <c r="AK369" s="411">
        <f t="shared" si="159"/>
        <v>0</v>
      </c>
      <c r="AL369" s="411">
        <f t="shared" si="159"/>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486</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247</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B372" si="160">Z371</f>
        <v>0</v>
      </c>
      <c r="AA372" s="411">
        <f t="shared" si="160"/>
        <v>0</v>
      </c>
      <c r="AB372" s="411">
        <f t="shared" si="160"/>
        <v>0</v>
      </c>
      <c r="AC372" s="411">
        <f t="shared" ref="AC372:AL372" si="161">AC371</f>
        <v>0</v>
      </c>
      <c r="AD372" s="411">
        <f t="shared" si="161"/>
        <v>0</v>
      </c>
      <c r="AE372" s="411">
        <f t="shared" si="161"/>
        <v>0</v>
      </c>
      <c r="AF372" s="411">
        <f t="shared" si="161"/>
        <v>0</v>
      </c>
      <c r="AG372" s="411">
        <f t="shared" si="161"/>
        <v>0</v>
      </c>
      <c r="AH372" s="411">
        <f t="shared" si="161"/>
        <v>0</v>
      </c>
      <c r="AI372" s="411">
        <f t="shared" si="161"/>
        <v>0</v>
      </c>
      <c r="AJ372" s="411">
        <f t="shared" si="161"/>
        <v>0</v>
      </c>
      <c r="AK372" s="411">
        <f t="shared" si="161"/>
        <v>0</v>
      </c>
      <c r="AL372" s="411">
        <f t="shared" si="161"/>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487</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488</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247</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B376" si="162">Z375</f>
        <v>0</v>
      </c>
      <c r="AA376" s="411">
        <f t="shared" si="162"/>
        <v>0</v>
      </c>
      <c r="AB376" s="411">
        <f t="shared" si="162"/>
        <v>0</v>
      </c>
      <c r="AC376" s="411">
        <f t="shared" ref="AC376:AL376" si="163">AC375</f>
        <v>0</v>
      </c>
      <c r="AD376" s="411">
        <f t="shared" si="163"/>
        <v>0</v>
      </c>
      <c r="AE376" s="411">
        <f t="shared" si="163"/>
        <v>0</v>
      </c>
      <c r="AF376" s="411">
        <f t="shared" si="163"/>
        <v>0</v>
      </c>
      <c r="AG376" s="411">
        <f t="shared" si="163"/>
        <v>0</v>
      </c>
      <c r="AH376" s="411">
        <f t="shared" si="163"/>
        <v>0</v>
      </c>
      <c r="AI376" s="411">
        <f t="shared" si="163"/>
        <v>0</v>
      </c>
      <c r="AJ376" s="411">
        <f t="shared" si="163"/>
        <v>0</v>
      </c>
      <c r="AK376" s="411">
        <f t="shared" si="163"/>
        <v>0</v>
      </c>
      <c r="AL376" s="411">
        <f t="shared" si="163"/>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489</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247</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B379" si="164">Z378</f>
        <v>0</v>
      </c>
      <c r="AA379" s="411">
        <f t="shared" si="164"/>
        <v>0</v>
      </c>
      <c r="AB379" s="411">
        <f t="shared" si="164"/>
        <v>0</v>
      </c>
      <c r="AC379" s="411">
        <f t="shared" ref="AC379:AL379" si="165">AC378</f>
        <v>0</v>
      </c>
      <c r="AD379" s="411">
        <f t="shared" si="165"/>
        <v>0</v>
      </c>
      <c r="AE379" s="411">
        <f t="shared" si="165"/>
        <v>0</v>
      </c>
      <c r="AF379" s="411">
        <f t="shared" si="165"/>
        <v>0</v>
      </c>
      <c r="AG379" s="411">
        <f t="shared" si="165"/>
        <v>0</v>
      </c>
      <c r="AH379" s="411">
        <f t="shared" si="165"/>
        <v>0</v>
      </c>
      <c r="AI379" s="411">
        <f t="shared" si="165"/>
        <v>0</v>
      </c>
      <c r="AJ379" s="411">
        <f t="shared" si="165"/>
        <v>0</v>
      </c>
      <c r="AK379" s="411">
        <f t="shared" si="165"/>
        <v>0</v>
      </c>
      <c r="AL379" s="411">
        <f t="shared" si="165"/>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490</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247</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66">Z381</f>
        <v>0</v>
      </c>
      <c r="AA382" s="411">
        <f t="shared" si="166"/>
        <v>0</v>
      </c>
      <c r="AB382" s="411">
        <f t="shared" si="166"/>
        <v>0</v>
      </c>
      <c r="AC382" s="411">
        <f t="shared" si="166"/>
        <v>0</v>
      </c>
      <c r="AD382" s="411">
        <f t="shared" si="166"/>
        <v>0</v>
      </c>
      <c r="AE382" s="411">
        <f t="shared" si="166"/>
        <v>0</v>
      </c>
      <c r="AF382" s="411">
        <f t="shared" si="166"/>
        <v>0</v>
      </c>
      <c r="AG382" s="411">
        <f t="shared" si="166"/>
        <v>0</v>
      </c>
      <c r="AH382" s="411">
        <f t="shared" si="166"/>
        <v>0</v>
      </c>
      <c r="AI382" s="411">
        <f t="shared" si="166"/>
        <v>0</v>
      </c>
      <c r="AJ382" s="411">
        <f t="shared" si="166"/>
        <v>0</v>
      </c>
      <c r="AK382" s="411">
        <f t="shared" si="166"/>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248</v>
      </c>
      <c r="C384" s="329"/>
      <c r="D384" s="329">
        <f>SUM(D279:D382)</f>
        <v>305811.27175651572</v>
      </c>
      <c r="E384" s="329"/>
      <c r="F384" s="329"/>
      <c r="G384" s="329"/>
      <c r="H384" s="329"/>
      <c r="I384" s="329"/>
      <c r="J384" s="329"/>
      <c r="K384" s="329"/>
      <c r="L384" s="329"/>
      <c r="M384" s="329"/>
      <c r="N384" s="329"/>
      <c r="O384" s="329">
        <f>SUM(O279:O382)</f>
        <v>210.54384276699997</v>
      </c>
      <c r="P384" s="329"/>
      <c r="Q384" s="329"/>
      <c r="R384" s="329"/>
      <c r="S384" s="329"/>
      <c r="T384" s="329"/>
      <c r="U384" s="329"/>
      <c r="V384" s="329"/>
      <c r="W384" s="329"/>
      <c r="X384" s="329"/>
      <c r="Y384" s="329">
        <f>IF(Y278="kWh",SUMPRODUCT(D279:D382,Y279:Y382))</f>
        <v>148771.55243838477</v>
      </c>
      <c r="Z384" s="329">
        <f>IF(Z278="kWh",SUMPRODUCT(D279:D382,Z279:Z382))</f>
        <v>33212.431303932157</v>
      </c>
      <c r="AA384" s="329">
        <f>IF(AA278="kW",SUMPRODUCT(N279:N382,O279:O382,AA279:AA382),SUMPRODUCT(D279:D382,AA279:AA382))</f>
        <v>181.36212184012717</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249</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522335</v>
      </c>
      <c r="Z385" s="328">
        <f>HLOOKUP(Z277,'2. LRAMVA Threshold'!$B$42:$Q$53,5,FALSE)</f>
        <v>232046</v>
      </c>
      <c r="AA385" s="328">
        <f>HLOOKUP(AA277,'2. LRAMVA Threshold'!$B$42:$Q$53,5,FALSE)</f>
        <v>631</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67">Y136*Y387</f>
        <v>0</v>
      </c>
      <c r="Z388" s="378">
        <f t="shared" si="167"/>
        <v>0</v>
      </c>
      <c r="AA388" s="378">
        <f t="shared" si="167"/>
        <v>0</v>
      </c>
      <c r="AB388" s="378">
        <f t="shared" si="167"/>
        <v>0</v>
      </c>
      <c r="AC388" s="378">
        <f t="shared" si="167"/>
        <v>0</v>
      </c>
      <c r="AD388" s="378">
        <f t="shared" si="167"/>
        <v>0</v>
      </c>
      <c r="AE388" s="378">
        <f t="shared" si="167"/>
        <v>0</v>
      </c>
      <c r="AF388" s="378">
        <f t="shared" si="167"/>
        <v>0</v>
      </c>
      <c r="AG388" s="378">
        <f t="shared" si="167"/>
        <v>0</v>
      </c>
      <c r="AH388" s="378">
        <f t="shared" si="167"/>
        <v>0</v>
      </c>
      <c r="AI388" s="378">
        <f t="shared" si="167"/>
        <v>0</v>
      </c>
      <c r="AJ388" s="378">
        <f t="shared" si="167"/>
        <v>0</v>
      </c>
      <c r="AK388" s="378">
        <f t="shared" si="167"/>
        <v>0</v>
      </c>
      <c r="AL388" s="378">
        <f t="shared" si="167"/>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68">Y265*Y387</f>
        <v>0</v>
      </c>
      <c r="Z389" s="378">
        <f t="shared" si="168"/>
        <v>0</v>
      </c>
      <c r="AA389" s="378">
        <f t="shared" si="168"/>
        <v>0</v>
      </c>
      <c r="AB389" s="378">
        <f t="shared" si="168"/>
        <v>0</v>
      </c>
      <c r="AC389" s="378">
        <f t="shared" si="168"/>
        <v>0</v>
      </c>
      <c r="AD389" s="378">
        <f t="shared" si="168"/>
        <v>0</v>
      </c>
      <c r="AE389" s="378">
        <f t="shared" si="168"/>
        <v>0</v>
      </c>
      <c r="AF389" s="378">
        <f t="shared" si="168"/>
        <v>0</v>
      </c>
      <c r="AG389" s="378">
        <f t="shared" si="168"/>
        <v>0</v>
      </c>
      <c r="AH389" s="378">
        <f t="shared" si="168"/>
        <v>0</v>
      </c>
      <c r="AI389" s="378">
        <f t="shared" si="168"/>
        <v>0</v>
      </c>
      <c r="AJ389" s="378">
        <f t="shared" si="168"/>
        <v>0</v>
      </c>
      <c r="AK389" s="378">
        <f t="shared" si="168"/>
        <v>0</v>
      </c>
      <c r="AL389" s="378">
        <f t="shared" si="168"/>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69">Z384*Z387</f>
        <v>0</v>
      </c>
      <c r="AA390" s="378">
        <f t="shared" si="169"/>
        <v>0</v>
      </c>
      <c r="AB390" s="378">
        <f t="shared" si="169"/>
        <v>0</v>
      </c>
      <c r="AC390" s="378">
        <f t="shared" si="169"/>
        <v>0</v>
      </c>
      <c r="AD390" s="378">
        <f t="shared" si="169"/>
        <v>0</v>
      </c>
      <c r="AE390" s="378">
        <f t="shared" si="169"/>
        <v>0</v>
      </c>
      <c r="AF390" s="378">
        <f t="shared" ref="AF390:AL390" si="170">AF384*AF387</f>
        <v>0</v>
      </c>
      <c r="AG390" s="378">
        <f t="shared" si="170"/>
        <v>0</v>
      </c>
      <c r="AH390" s="378">
        <f t="shared" si="170"/>
        <v>0</v>
      </c>
      <c r="AI390" s="378">
        <f t="shared" si="170"/>
        <v>0</v>
      </c>
      <c r="AJ390" s="378">
        <f t="shared" si="170"/>
        <v>0</v>
      </c>
      <c r="AK390" s="378">
        <f t="shared" si="170"/>
        <v>0</v>
      </c>
      <c r="AL390" s="378">
        <f t="shared" si="170"/>
        <v>0</v>
      </c>
      <c r="AM390" s="628">
        <f>SUM(Y390:AL390)</f>
        <v>0</v>
      </c>
    </row>
    <row r="391" spans="1:41" s="380" customFormat="1" ht="15.75">
      <c r="A391" s="511"/>
      <c r="B391" s="349" t="s">
        <v>255</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71">SUM(AA388:AA390)</f>
        <v>0</v>
      </c>
      <c r="AB391" s="346">
        <f t="shared" si="171"/>
        <v>0</v>
      </c>
      <c r="AC391" s="346">
        <f t="shared" si="171"/>
        <v>0</v>
      </c>
      <c r="AD391" s="346">
        <f t="shared" si="171"/>
        <v>0</v>
      </c>
      <c r="AE391" s="346">
        <f t="shared" si="171"/>
        <v>0</v>
      </c>
      <c r="AF391" s="346">
        <f t="shared" ref="AF391:AL391" si="172">SUM(AF388:AF390)</f>
        <v>0</v>
      </c>
      <c r="AG391" s="346">
        <f t="shared" si="172"/>
        <v>0</v>
      </c>
      <c r="AH391" s="346">
        <f t="shared" si="172"/>
        <v>0</v>
      </c>
      <c r="AI391" s="346">
        <f t="shared" si="172"/>
        <v>0</v>
      </c>
      <c r="AJ391" s="346">
        <f t="shared" si="172"/>
        <v>0</v>
      </c>
      <c r="AK391" s="346">
        <f t="shared" si="172"/>
        <v>0</v>
      </c>
      <c r="AL391" s="346">
        <f t="shared" si="172"/>
        <v>0</v>
      </c>
      <c r="AM391" s="407">
        <f>SUM(AM388:AM390)</f>
        <v>0</v>
      </c>
    </row>
    <row r="392" spans="1:41" s="380" customFormat="1" ht="15.75">
      <c r="A392" s="511"/>
      <c r="B392" s="349" t="s">
        <v>250</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73">Y385*Y387</f>
        <v>0</v>
      </c>
      <c r="Z392" s="347">
        <f t="shared" si="173"/>
        <v>0</v>
      </c>
      <c r="AA392" s="347">
        <f t="shared" si="173"/>
        <v>0</v>
      </c>
      <c r="AB392" s="347">
        <f t="shared" si="173"/>
        <v>0</v>
      </c>
      <c r="AC392" s="347">
        <f t="shared" si="173"/>
        <v>0</v>
      </c>
      <c r="AD392" s="347">
        <f t="shared" si="173"/>
        <v>0</v>
      </c>
      <c r="AE392" s="347">
        <f t="shared" si="173"/>
        <v>0</v>
      </c>
      <c r="AF392" s="347">
        <f t="shared" ref="AF392:AL392" si="174">AF385*AF387</f>
        <v>0</v>
      </c>
      <c r="AG392" s="347">
        <f t="shared" si="174"/>
        <v>0</v>
      </c>
      <c r="AH392" s="347">
        <f t="shared" si="174"/>
        <v>0</v>
      </c>
      <c r="AI392" s="347">
        <f t="shared" si="174"/>
        <v>0</v>
      </c>
      <c r="AJ392" s="347">
        <f t="shared" si="174"/>
        <v>0</v>
      </c>
      <c r="AK392" s="347">
        <f t="shared" si="174"/>
        <v>0</v>
      </c>
      <c r="AL392" s="347">
        <f t="shared" si="174"/>
        <v>0</v>
      </c>
      <c r="AM392" s="407">
        <f>SUM(Y392:AL392)</f>
        <v>0</v>
      </c>
    </row>
    <row r="393" spans="1:41" ht="15.75" customHeight="1">
      <c r="A393" s="511"/>
      <c r="B393" s="349" t="s">
        <v>262</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148026.81797218477</v>
      </c>
      <c r="Z395" s="291">
        <f>SUMPRODUCT(E279:E382,Z279:Z382)</f>
        <v>33212.431303932157</v>
      </c>
      <c r="AA395" s="291">
        <f>IF(AA278="kW",SUMPRODUCT(N279:N382,P279:P382,AA279:AA382),SUMPRODUCT(E279:E382,AA279:AA382))</f>
        <v>181.36212184012717</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146465.94177429675</v>
      </c>
      <c r="Z396" s="291">
        <f>SUMPRODUCT(F279:F382,Z279:Z382)</f>
        <v>33212.431303932157</v>
      </c>
      <c r="AA396" s="291">
        <f>IF(AA278="kW",SUMPRODUCT(N279:N382,Q279:Q382,AA279:AA382),SUMPRODUCT(F279:F382,AA279:AA382))</f>
        <v>181.36212184012717</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136952.27041272575</v>
      </c>
      <c r="Z397" s="291">
        <f>SUMPRODUCT(G279:G382,Z279:Z382)</f>
        <v>33212.431303932157</v>
      </c>
      <c r="AA397" s="291">
        <f>IF(AA278="kW",SUMPRODUCT(N279:N382,R279:R382,AA279:AA382),SUMPRODUCT(G279:G382,AA279:AA382))</f>
        <v>179.23214584012717</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124322.1362026789</v>
      </c>
      <c r="Z398" s="291">
        <f>SUMPRODUCT(H279:H382,Z279:Z382)</f>
        <v>32600.973644872825</v>
      </c>
      <c r="AA398" s="291">
        <f>IF(AA278="kW",SUMPRODUCT(N279:N382,S279:S382,AA279:AA382),SUMPRODUCT(H279:H382,AA279:AA382))</f>
        <v>172.76312034537543</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103090.625904128</v>
      </c>
      <c r="Z399" s="291">
        <f>SUMPRODUCT(I279:I382,Z279:Z382)</f>
        <v>32107.045538402468</v>
      </c>
      <c r="AA399" s="291">
        <f>IF(AA278="kW",SUMPRODUCT(N279:N382,T279:T382,AA279:AA382),SUMPRODUCT(I279:I382,AA279:AA382))</f>
        <v>170.72796846569565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101490.025363829</v>
      </c>
      <c r="Z400" s="291">
        <f>SUMPRODUCT(J279:J382,Z279:Z382)</f>
        <v>32107.045538402468</v>
      </c>
      <c r="AA400" s="291">
        <f>IF(AA278="kW",SUMPRODUCT(N279:N382,U279:U382,AA279:AA382),SUMPRODUCT(J279:J382,AA279:AA382))</f>
        <v>170.72796846569565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101157.63829307401</v>
      </c>
      <c r="Z401" s="326">
        <f>SUMPRODUCT(K279:K382,Z279:Z382)</f>
        <v>32107.045538402468</v>
      </c>
      <c r="AA401" s="326">
        <f>IF(AA278="kW",SUMPRODUCT(N279:N382,V279:V382,AA279:AA382),SUMPRODUCT(K279:K382,AA279:AA382))</f>
        <v>170.72796846569565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581</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256</v>
      </c>
      <c r="C404" s="281"/>
      <c r="D404" s="590" t="s">
        <v>516</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78" t="s">
        <v>211</v>
      </c>
      <c r="C405" s="880" t="s">
        <v>33</v>
      </c>
      <c r="D405" s="284" t="s">
        <v>419</v>
      </c>
      <c r="E405" s="882" t="s">
        <v>209</v>
      </c>
      <c r="F405" s="883"/>
      <c r="G405" s="883"/>
      <c r="H405" s="883"/>
      <c r="I405" s="883"/>
      <c r="J405" s="883"/>
      <c r="K405" s="883"/>
      <c r="L405" s="883"/>
      <c r="M405" s="884"/>
      <c r="N405" s="885" t="s">
        <v>213</v>
      </c>
      <c r="O405" s="284" t="s">
        <v>420</v>
      </c>
      <c r="P405" s="882" t="s">
        <v>212</v>
      </c>
      <c r="Q405" s="883"/>
      <c r="R405" s="883"/>
      <c r="S405" s="883"/>
      <c r="T405" s="883"/>
      <c r="U405" s="883"/>
      <c r="V405" s="883"/>
      <c r="W405" s="883"/>
      <c r="X405" s="884"/>
      <c r="Y405" s="875" t="s">
        <v>241</v>
      </c>
      <c r="Z405" s="876"/>
      <c r="AA405" s="876"/>
      <c r="AB405" s="876"/>
      <c r="AC405" s="876"/>
      <c r="AD405" s="876"/>
      <c r="AE405" s="876"/>
      <c r="AF405" s="876"/>
      <c r="AG405" s="876"/>
      <c r="AH405" s="876"/>
      <c r="AI405" s="876"/>
      <c r="AJ405" s="876"/>
      <c r="AK405" s="876"/>
      <c r="AL405" s="876"/>
      <c r="AM405" s="877"/>
    </row>
    <row r="406" spans="1:40" ht="45.75" customHeight="1">
      <c r="B406" s="879"/>
      <c r="C406" s="881"/>
      <c r="D406" s="285">
        <v>2014</v>
      </c>
      <c r="E406" s="285">
        <v>2015</v>
      </c>
      <c r="F406" s="285">
        <v>2016</v>
      </c>
      <c r="G406" s="285">
        <v>2017</v>
      </c>
      <c r="H406" s="285">
        <v>2018</v>
      </c>
      <c r="I406" s="285">
        <v>2019</v>
      </c>
      <c r="J406" s="285">
        <v>2020</v>
      </c>
      <c r="K406" s="285">
        <v>2021</v>
      </c>
      <c r="L406" s="285">
        <v>2022</v>
      </c>
      <c r="M406" s="285">
        <v>2023</v>
      </c>
      <c r="N406" s="886"/>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4,999 KW</v>
      </c>
      <c r="AB406" s="285" t="str">
        <f>'1.  LRAMVA Summary'!G52</f>
        <v>Street Lighting</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37342.041219483806</v>
      </c>
      <c r="E408" s="295">
        <v>37342.041219483806</v>
      </c>
      <c r="F408" s="295">
        <v>37342.041219483806</v>
      </c>
      <c r="G408" s="295">
        <v>37028.817079683809</v>
      </c>
      <c r="H408" s="295">
        <v>20006.630932657823</v>
      </c>
      <c r="I408" s="295">
        <v>0</v>
      </c>
      <c r="J408" s="295">
        <v>0</v>
      </c>
      <c r="K408" s="295">
        <v>0</v>
      </c>
      <c r="L408" s="295">
        <v>0</v>
      </c>
      <c r="M408" s="295">
        <v>0</v>
      </c>
      <c r="N408" s="291"/>
      <c r="O408" s="295">
        <v>6.4418925143575763</v>
      </c>
      <c r="P408" s="295">
        <v>6.4418925143575763</v>
      </c>
      <c r="Q408" s="295">
        <v>6.4418925143575763</v>
      </c>
      <c r="R408" s="295">
        <v>6.0916296223575763</v>
      </c>
      <c r="S408" s="295">
        <v>2.9402575612207347</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257</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B409" si="175">AA408</f>
        <v>0</v>
      </c>
      <c r="AB409" s="411">
        <f t="shared" si="175"/>
        <v>0</v>
      </c>
      <c r="AC409" s="411">
        <f t="shared" ref="AC409:AL409" si="176">AC408</f>
        <v>0</v>
      </c>
      <c r="AD409" s="411">
        <f t="shared" si="176"/>
        <v>0</v>
      </c>
      <c r="AE409" s="411">
        <f t="shared" si="176"/>
        <v>0</v>
      </c>
      <c r="AF409" s="411">
        <f t="shared" si="176"/>
        <v>0</v>
      </c>
      <c r="AG409" s="411">
        <f t="shared" si="176"/>
        <v>0</v>
      </c>
      <c r="AH409" s="411">
        <f t="shared" si="176"/>
        <v>0</v>
      </c>
      <c r="AI409" s="411">
        <f t="shared" si="176"/>
        <v>0</v>
      </c>
      <c r="AJ409" s="411">
        <f t="shared" si="176"/>
        <v>0</v>
      </c>
      <c r="AK409" s="411">
        <f t="shared" si="176"/>
        <v>0</v>
      </c>
      <c r="AL409" s="411">
        <f t="shared" si="176"/>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738.87975589999996</v>
      </c>
      <c r="E411" s="295">
        <v>738.87975589999996</v>
      </c>
      <c r="F411" s="295">
        <v>738.87975589999996</v>
      </c>
      <c r="G411" s="295">
        <v>738.87975589999996</v>
      </c>
      <c r="H411" s="295">
        <v>0</v>
      </c>
      <c r="I411" s="295">
        <v>0</v>
      </c>
      <c r="J411" s="295">
        <v>0</v>
      </c>
      <c r="K411" s="295">
        <v>0</v>
      </c>
      <c r="L411" s="295">
        <v>0</v>
      </c>
      <c r="M411" s="295">
        <v>0</v>
      </c>
      <c r="N411" s="291"/>
      <c r="O411" s="295">
        <v>0.41438819799999999</v>
      </c>
      <c r="P411" s="295">
        <v>0.41438819799999999</v>
      </c>
      <c r="Q411" s="295">
        <v>0.41438819799999999</v>
      </c>
      <c r="R411" s="295">
        <v>0.41438819799999999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257</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B412" si="177">AA411</f>
        <v>0</v>
      </c>
      <c r="AB412" s="411">
        <f t="shared" si="177"/>
        <v>0</v>
      </c>
      <c r="AC412" s="411">
        <f t="shared" ref="AC412:AL412" si="178">AC411</f>
        <v>0</v>
      </c>
      <c r="AD412" s="411">
        <f t="shared" si="178"/>
        <v>0</v>
      </c>
      <c r="AE412" s="411">
        <f t="shared" si="178"/>
        <v>0</v>
      </c>
      <c r="AF412" s="411">
        <f t="shared" si="178"/>
        <v>0</v>
      </c>
      <c r="AG412" s="411">
        <f t="shared" si="178"/>
        <v>0</v>
      </c>
      <c r="AH412" s="411">
        <f t="shared" si="178"/>
        <v>0</v>
      </c>
      <c r="AI412" s="411">
        <f t="shared" si="178"/>
        <v>0</v>
      </c>
      <c r="AJ412" s="411">
        <f t="shared" si="178"/>
        <v>0</v>
      </c>
      <c r="AK412" s="411">
        <f t="shared" si="178"/>
        <v>0</v>
      </c>
      <c r="AL412" s="411">
        <f t="shared" si="178"/>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55115.777832</v>
      </c>
      <c r="E414" s="295">
        <v>55115.777832</v>
      </c>
      <c r="F414" s="295">
        <v>55115.777832</v>
      </c>
      <c r="G414" s="295">
        <v>55115.777832</v>
      </c>
      <c r="H414" s="295">
        <v>55115.777832</v>
      </c>
      <c r="I414" s="295">
        <v>55115.777832</v>
      </c>
      <c r="J414" s="295">
        <v>55115.777832</v>
      </c>
      <c r="K414" s="295">
        <v>55115.777832</v>
      </c>
      <c r="L414" s="295">
        <v>55115.777832</v>
      </c>
      <c r="M414" s="295">
        <v>55115.777832</v>
      </c>
      <c r="N414" s="291"/>
      <c r="O414" s="295">
        <v>28.820905144000001</v>
      </c>
      <c r="P414" s="295">
        <v>28.820905144000001</v>
      </c>
      <c r="Q414" s="295">
        <v>28.820905144000001</v>
      </c>
      <c r="R414" s="295">
        <v>28.820905144000001</v>
      </c>
      <c r="S414" s="295">
        <v>28.820905144000001</v>
      </c>
      <c r="T414" s="295">
        <v>28.820905144000001</v>
      </c>
      <c r="U414" s="295">
        <v>28.820905144000001</v>
      </c>
      <c r="V414" s="295">
        <v>28.820905144000001</v>
      </c>
      <c r="W414" s="295">
        <v>28.820905144000001</v>
      </c>
      <c r="X414" s="295">
        <v>28.820905144000001</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257</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B415" si="179">AA414</f>
        <v>0</v>
      </c>
      <c r="AB415" s="411">
        <f t="shared" si="179"/>
        <v>0</v>
      </c>
      <c r="AC415" s="411">
        <f t="shared" ref="AC415:AL415" si="180">AC414</f>
        <v>0</v>
      </c>
      <c r="AD415" s="411">
        <f t="shared" si="180"/>
        <v>0</v>
      </c>
      <c r="AE415" s="411">
        <f t="shared" si="180"/>
        <v>0</v>
      </c>
      <c r="AF415" s="411">
        <f t="shared" si="180"/>
        <v>0</v>
      </c>
      <c r="AG415" s="411">
        <f t="shared" si="180"/>
        <v>0</v>
      </c>
      <c r="AH415" s="411">
        <f t="shared" si="180"/>
        <v>0</v>
      </c>
      <c r="AI415" s="411">
        <f t="shared" si="180"/>
        <v>0</v>
      </c>
      <c r="AJ415" s="411">
        <f t="shared" si="180"/>
        <v>0</v>
      </c>
      <c r="AK415" s="411">
        <f t="shared" si="180"/>
        <v>0</v>
      </c>
      <c r="AL415" s="411">
        <f t="shared" si="18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31539.497859999999</v>
      </c>
      <c r="E417" s="295">
        <v>29368.346000000001</v>
      </c>
      <c r="F417" s="295">
        <v>28319.733550000001</v>
      </c>
      <c r="G417" s="295">
        <v>28319.733550000001</v>
      </c>
      <c r="H417" s="295">
        <v>28319.733550000001</v>
      </c>
      <c r="I417" s="295">
        <v>28319.733550000001</v>
      </c>
      <c r="J417" s="295">
        <v>28319.733550000001</v>
      </c>
      <c r="K417" s="295">
        <v>28264.679100000001</v>
      </c>
      <c r="L417" s="295">
        <v>28264.679100000001</v>
      </c>
      <c r="M417" s="295">
        <v>24183.509910000001</v>
      </c>
      <c r="N417" s="291"/>
      <c r="O417" s="295">
        <v>2.3596373009999998</v>
      </c>
      <c r="P417" s="295">
        <v>2.223338252</v>
      </c>
      <c r="Q417" s="295">
        <v>2.1575091949999998</v>
      </c>
      <c r="R417" s="295">
        <v>2.1575091949999998</v>
      </c>
      <c r="S417" s="295">
        <v>2.1575091949999998</v>
      </c>
      <c r="T417" s="295">
        <v>2.1575091949999998</v>
      </c>
      <c r="U417" s="295">
        <v>2.1575091949999998</v>
      </c>
      <c r="V417" s="295">
        <v>2.1512244389999999</v>
      </c>
      <c r="W417" s="295">
        <v>2.1512244389999999</v>
      </c>
      <c r="X417" s="295">
        <v>1.8950196610000001</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257</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B418" si="181">AA417</f>
        <v>0</v>
      </c>
      <c r="AB418" s="411">
        <f t="shared" si="181"/>
        <v>0</v>
      </c>
      <c r="AC418" s="411">
        <f t="shared" ref="AC418:AL418" si="182">AC417</f>
        <v>0</v>
      </c>
      <c r="AD418" s="411">
        <f t="shared" si="182"/>
        <v>0</v>
      </c>
      <c r="AE418" s="411">
        <f t="shared" si="182"/>
        <v>0</v>
      </c>
      <c r="AF418" s="411">
        <f t="shared" si="182"/>
        <v>0</v>
      </c>
      <c r="AG418" s="411">
        <f t="shared" si="182"/>
        <v>0</v>
      </c>
      <c r="AH418" s="411">
        <f t="shared" si="182"/>
        <v>0</v>
      </c>
      <c r="AI418" s="411">
        <f t="shared" si="182"/>
        <v>0</v>
      </c>
      <c r="AJ418" s="411">
        <f t="shared" si="182"/>
        <v>0</v>
      </c>
      <c r="AK418" s="411">
        <f t="shared" si="182"/>
        <v>0</v>
      </c>
      <c r="AL418" s="411">
        <f t="shared" si="182"/>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137666.86499999999</v>
      </c>
      <c r="E420" s="295">
        <v>119424.5512</v>
      </c>
      <c r="F420" s="295">
        <v>109917.6673</v>
      </c>
      <c r="G420" s="295">
        <v>109917.6673</v>
      </c>
      <c r="H420" s="295">
        <v>109917.6673</v>
      </c>
      <c r="I420" s="295">
        <v>109917.6673</v>
      </c>
      <c r="J420" s="295">
        <v>109917.6673</v>
      </c>
      <c r="K420" s="295">
        <v>109870.0526</v>
      </c>
      <c r="L420" s="295">
        <v>109870.0526</v>
      </c>
      <c r="M420" s="295">
        <v>102185.253</v>
      </c>
      <c r="N420" s="291"/>
      <c r="O420" s="295">
        <v>9.0096485689999994</v>
      </c>
      <c r="P420" s="295">
        <v>7.8644453780000001</v>
      </c>
      <c r="Q420" s="295">
        <v>7.2676288839999996</v>
      </c>
      <c r="R420" s="295">
        <v>7.2676288839999996</v>
      </c>
      <c r="S420" s="295">
        <v>7.2676288839999996</v>
      </c>
      <c r="T420" s="295">
        <v>7.2676288839999996</v>
      </c>
      <c r="U420" s="295">
        <v>7.2676288839999996</v>
      </c>
      <c r="V420" s="295">
        <v>7.26219342</v>
      </c>
      <c r="W420" s="295">
        <v>7.26219342</v>
      </c>
      <c r="X420" s="295">
        <v>6.779762453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257</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B421" si="183">AA420</f>
        <v>0</v>
      </c>
      <c r="AB421" s="411">
        <f t="shared" si="183"/>
        <v>0</v>
      </c>
      <c r="AC421" s="411">
        <f t="shared" ref="AC421:AL421" si="184">AC420</f>
        <v>0</v>
      </c>
      <c r="AD421" s="411">
        <f t="shared" si="184"/>
        <v>0</v>
      </c>
      <c r="AE421" s="411">
        <f t="shared" si="184"/>
        <v>0</v>
      </c>
      <c r="AF421" s="411">
        <f t="shared" si="184"/>
        <v>0</v>
      </c>
      <c r="AG421" s="411">
        <f t="shared" si="184"/>
        <v>0</v>
      </c>
      <c r="AH421" s="411">
        <f t="shared" si="184"/>
        <v>0</v>
      </c>
      <c r="AI421" s="411">
        <f t="shared" si="184"/>
        <v>0</v>
      </c>
      <c r="AJ421" s="411">
        <f t="shared" si="184"/>
        <v>0</v>
      </c>
      <c r="AK421" s="411">
        <f t="shared" si="184"/>
        <v>0</v>
      </c>
      <c r="AL421" s="411">
        <f t="shared" si="184"/>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257</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B424" si="185">AA423</f>
        <v>0</v>
      </c>
      <c r="AB424" s="411">
        <f t="shared" si="185"/>
        <v>0</v>
      </c>
      <c r="AC424" s="411">
        <f t="shared" ref="AC424:AL424" si="186">AC423</f>
        <v>0</v>
      </c>
      <c r="AD424" s="411">
        <f t="shared" si="186"/>
        <v>0</v>
      </c>
      <c r="AE424" s="411">
        <f t="shared" si="186"/>
        <v>0</v>
      </c>
      <c r="AF424" s="411">
        <f t="shared" si="186"/>
        <v>0</v>
      </c>
      <c r="AG424" s="411">
        <f t="shared" si="186"/>
        <v>0</v>
      </c>
      <c r="AH424" s="411">
        <f t="shared" si="186"/>
        <v>0</v>
      </c>
      <c r="AI424" s="411">
        <f t="shared" si="186"/>
        <v>0</v>
      </c>
      <c r="AJ424" s="411">
        <f t="shared" si="186"/>
        <v>0</v>
      </c>
      <c r="AK424" s="411">
        <f t="shared" si="186"/>
        <v>0</v>
      </c>
      <c r="AL424" s="411">
        <f t="shared" si="186"/>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16.95035</v>
      </c>
      <c r="P426" s="295">
        <v>0</v>
      </c>
      <c r="Q426" s="295">
        <v>0</v>
      </c>
      <c r="R426" s="295">
        <v>0</v>
      </c>
      <c r="S426" s="295">
        <v>0</v>
      </c>
      <c r="T426" s="295">
        <v>0</v>
      </c>
      <c r="U426" s="295">
        <v>0</v>
      </c>
      <c r="V426" s="295">
        <v>0</v>
      </c>
      <c r="W426" s="295">
        <v>0</v>
      </c>
      <c r="X426" s="295">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257</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B427" si="187">AA426</f>
        <v>0</v>
      </c>
      <c r="AB427" s="411">
        <f t="shared" si="187"/>
        <v>0</v>
      </c>
      <c r="AC427" s="411">
        <f t="shared" ref="AC427:AL427" si="188">AC426</f>
        <v>0</v>
      </c>
      <c r="AD427" s="411">
        <f t="shared" si="188"/>
        <v>0</v>
      </c>
      <c r="AE427" s="411">
        <f t="shared" si="188"/>
        <v>0</v>
      </c>
      <c r="AF427" s="411">
        <f t="shared" si="188"/>
        <v>0</v>
      </c>
      <c r="AG427" s="411">
        <f t="shared" si="188"/>
        <v>0</v>
      </c>
      <c r="AH427" s="411">
        <f t="shared" si="188"/>
        <v>0</v>
      </c>
      <c r="AI427" s="411">
        <f t="shared" si="188"/>
        <v>0</v>
      </c>
      <c r="AJ427" s="411">
        <f t="shared" si="188"/>
        <v>0</v>
      </c>
      <c r="AK427" s="411">
        <f t="shared" si="188"/>
        <v>0</v>
      </c>
      <c r="AL427" s="411">
        <f t="shared" si="188"/>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482</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257</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B430" si="189">AA429</f>
        <v>0</v>
      </c>
      <c r="AB430" s="411">
        <f t="shared" si="189"/>
        <v>0</v>
      </c>
      <c r="AC430" s="411">
        <f t="shared" ref="AC430:AL430" si="190">AC429</f>
        <v>0</v>
      </c>
      <c r="AD430" s="411">
        <f t="shared" si="190"/>
        <v>0</v>
      </c>
      <c r="AE430" s="411">
        <f t="shared" si="190"/>
        <v>0</v>
      </c>
      <c r="AF430" s="411">
        <f t="shared" si="190"/>
        <v>0</v>
      </c>
      <c r="AG430" s="411">
        <f t="shared" si="190"/>
        <v>0</v>
      </c>
      <c r="AH430" s="411">
        <f t="shared" si="190"/>
        <v>0</v>
      </c>
      <c r="AI430" s="411">
        <f t="shared" si="190"/>
        <v>0</v>
      </c>
      <c r="AJ430" s="411">
        <f t="shared" si="190"/>
        <v>0</v>
      </c>
      <c r="AK430" s="411">
        <f t="shared" si="190"/>
        <v>0</v>
      </c>
      <c r="AL430" s="411">
        <f t="shared" si="190"/>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257</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B433" si="191">AA432</f>
        <v>0</v>
      </c>
      <c r="AB433" s="411">
        <f t="shared" si="191"/>
        <v>0</v>
      </c>
      <c r="AC433" s="411">
        <f t="shared" ref="AC433:AL433" si="192">AC432</f>
        <v>0</v>
      </c>
      <c r="AD433" s="411">
        <f t="shared" si="192"/>
        <v>0</v>
      </c>
      <c r="AE433" s="411">
        <f t="shared" si="192"/>
        <v>0</v>
      </c>
      <c r="AF433" s="411">
        <f t="shared" si="192"/>
        <v>0</v>
      </c>
      <c r="AG433" s="411">
        <f t="shared" si="192"/>
        <v>0</v>
      </c>
      <c r="AH433" s="411">
        <f t="shared" si="192"/>
        <v>0</v>
      </c>
      <c r="AI433" s="411">
        <f t="shared" si="192"/>
        <v>0</v>
      </c>
      <c r="AJ433" s="411">
        <f t="shared" si="192"/>
        <v>0</v>
      </c>
      <c r="AK433" s="411">
        <f t="shared" si="192"/>
        <v>0</v>
      </c>
      <c r="AL433" s="411">
        <f t="shared" si="192"/>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517820.09100000007</v>
      </c>
      <c r="E436" s="295">
        <v>517820.09100000007</v>
      </c>
      <c r="F436" s="295">
        <v>517820.09100000007</v>
      </c>
      <c r="G436" s="295">
        <v>517820.09100000007</v>
      </c>
      <c r="H436" s="295">
        <v>517820.09100000007</v>
      </c>
      <c r="I436" s="295">
        <v>517820.09100000007</v>
      </c>
      <c r="J436" s="295">
        <v>513839.42790000001</v>
      </c>
      <c r="K436" s="295">
        <v>513839.42790000001</v>
      </c>
      <c r="L436" s="295">
        <v>425034.76549999998</v>
      </c>
      <c r="M436" s="295">
        <v>383735.01360000001</v>
      </c>
      <c r="N436" s="295">
        <v>12</v>
      </c>
      <c r="O436" s="295">
        <v>39.008039099999998</v>
      </c>
      <c r="P436" s="295">
        <v>39.008039099999998</v>
      </c>
      <c r="Q436" s="295">
        <v>39.008039099999998</v>
      </c>
      <c r="R436" s="295">
        <v>39.008039099999998</v>
      </c>
      <c r="S436" s="295">
        <v>39.008039099999998</v>
      </c>
      <c r="T436" s="295">
        <v>39.008039099999998</v>
      </c>
      <c r="U436" s="295">
        <v>38.030288550000002</v>
      </c>
      <c r="V436" s="295">
        <v>38.030288550000002</v>
      </c>
      <c r="W436" s="295">
        <v>38.030288550000002</v>
      </c>
      <c r="X436" s="295">
        <v>33.888062410000003</v>
      </c>
      <c r="Y436" s="415"/>
      <c r="Z436" s="469">
        <v>1.8795861021960021E-2</v>
      </c>
      <c r="AA436" s="469">
        <v>0.96260000000000001</v>
      </c>
      <c r="AB436" s="469">
        <v>0.35200756415549134</v>
      </c>
      <c r="AC436" s="415"/>
      <c r="AD436" s="415"/>
      <c r="AE436" s="415"/>
      <c r="AF436" s="415"/>
      <c r="AG436" s="415"/>
      <c r="AH436" s="415"/>
      <c r="AI436" s="415"/>
      <c r="AJ436" s="415"/>
      <c r="AK436" s="415"/>
      <c r="AL436" s="415"/>
      <c r="AM436" s="296">
        <f>SUM(Y436:AL436)</f>
        <v>1.3334034251774514</v>
      </c>
    </row>
    <row r="437" spans="1:39" ht="15" outlineLevel="1">
      <c r="B437" s="294" t="s">
        <v>257</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1.8795861021960021E-2</v>
      </c>
      <c r="AA437" s="411">
        <f t="shared" ref="AA437:AB437" si="193">AA436</f>
        <v>0.96260000000000001</v>
      </c>
      <c r="AB437" s="411">
        <f t="shared" si="193"/>
        <v>0.35200756415549134</v>
      </c>
      <c r="AC437" s="411">
        <f t="shared" ref="AC437:AL437" si="194">AC436</f>
        <v>0</v>
      </c>
      <c r="AD437" s="411">
        <f t="shared" si="194"/>
        <v>0</v>
      </c>
      <c r="AE437" s="411">
        <f t="shared" si="194"/>
        <v>0</v>
      </c>
      <c r="AF437" s="411">
        <f t="shared" si="194"/>
        <v>0</v>
      </c>
      <c r="AG437" s="411">
        <f t="shared" si="194"/>
        <v>0</v>
      </c>
      <c r="AH437" s="411">
        <f t="shared" si="194"/>
        <v>0</v>
      </c>
      <c r="AI437" s="411">
        <f t="shared" si="194"/>
        <v>0</v>
      </c>
      <c r="AJ437" s="411">
        <f t="shared" si="194"/>
        <v>0</v>
      </c>
      <c r="AK437" s="411">
        <f t="shared" si="194"/>
        <v>0</v>
      </c>
      <c r="AL437" s="411">
        <f t="shared" si="194"/>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269177.16019999998</v>
      </c>
      <c r="E439" s="295">
        <v>266581.86940000003</v>
      </c>
      <c r="F439" s="295">
        <v>188926.2249</v>
      </c>
      <c r="G439" s="295">
        <v>121103.9191</v>
      </c>
      <c r="H439" s="295">
        <v>121103.9191</v>
      </c>
      <c r="I439" s="295">
        <v>121103.9191</v>
      </c>
      <c r="J439" s="295">
        <v>121103.9191</v>
      </c>
      <c r="K439" s="295">
        <v>120961.3947</v>
      </c>
      <c r="L439" s="295">
        <v>120961.3947</v>
      </c>
      <c r="M439" s="295">
        <v>120961.3947</v>
      </c>
      <c r="N439" s="295">
        <v>12</v>
      </c>
      <c r="O439" s="295">
        <v>73.802638799999997</v>
      </c>
      <c r="P439" s="295">
        <v>73.049950949999996</v>
      </c>
      <c r="Q439" s="295">
        <v>53.104711809999998</v>
      </c>
      <c r="R439" s="295">
        <v>31.991789749999999</v>
      </c>
      <c r="S439" s="295">
        <v>31.991789749999999</v>
      </c>
      <c r="T439" s="295">
        <v>31.991789749999999</v>
      </c>
      <c r="U439" s="295">
        <v>31.991789749999999</v>
      </c>
      <c r="V439" s="295">
        <v>31.849163690000001</v>
      </c>
      <c r="W439" s="295">
        <v>31.849163690000001</v>
      </c>
      <c r="X439" s="295">
        <v>31.849163690000001</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257</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B440" si="195">AA439</f>
        <v>0</v>
      </c>
      <c r="AB440" s="411">
        <f t="shared" si="195"/>
        <v>0</v>
      </c>
      <c r="AC440" s="411">
        <f t="shared" ref="AC440:AL440" si="196">AC439</f>
        <v>0</v>
      </c>
      <c r="AD440" s="411">
        <f t="shared" si="196"/>
        <v>0</v>
      </c>
      <c r="AE440" s="411">
        <f t="shared" si="196"/>
        <v>0</v>
      </c>
      <c r="AF440" s="411">
        <f t="shared" si="196"/>
        <v>0</v>
      </c>
      <c r="AG440" s="411">
        <f t="shared" si="196"/>
        <v>0</v>
      </c>
      <c r="AH440" s="411">
        <f t="shared" si="196"/>
        <v>0</v>
      </c>
      <c r="AI440" s="411">
        <f t="shared" si="196"/>
        <v>0</v>
      </c>
      <c r="AJ440" s="411">
        <f t="shared" si="196"/>
        <v>0</v>
      </c>
      <c r="AK440" s="411">
        <f t="shared" si="196"/>
        <v>0</v>
      </c>
      <c r="AL440" s="411">
        <f t="shared" si="196"/>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257</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 si="197">AB442</f>
        <v>0</v>
      </c>
      <c r="AC443" s="411">
        <f t="shared" ref="AC443:AL443" si="198">AC442</f>
        <v>0</v>
      </c>
      <c r="AD443" s="411">
        <f t="shared" si="198"/>
        <v>0</v>
      </c>
      <c r="AE443" s="411">
        <f t="shared" si="198"/>
        <v>0</v>
      </c>
      <c r="AF443" s="411">
        <f t="shared" si="198"/>
        <v>0</v>
      </c>
      <c r="AG443" s="411">
        <f t="shared" si="198"/>
        <v>0</v>
      </c>
      <c r="AH443" s="411">
        <f t="shared" si="198"/>
        <v>0</v>
      </c>
      <c r="AI443" s="411">
        <f t="shared" si="198"/>
        <v>0</v>
      </c>
      <c r="AJ443" s="411">
        <f t="shared" si="198"/>
        <v>0</v>
      </c>
      <c r="AK443" s="411">
        <f t="shared" si="198"/>
        <v>0</v>
      </c>
      <c r="AL443" s="411">
        <f t="shared" si="198"/>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257</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 si="199">AB445</f>
        <v>0</v>
      </c>
      <c r="AC446" s="411">
        <f t="shared" ref="AC446:AL446" si="200">AC445</f>
        <v>0</v>
      </c>
      <c r="AD446" s="411">
        <f t="shared" si="200"/>
        <v>0</v>
      </c>
      <c r="AE446" s="411">
        <f t="shared" si="200"/>
        <v>0</v>
      </c>
      <c r="AF446" s="411">
        <f t="shared" si="200"/>
        <v>0</v>
      </c>
      <c r="AG446" s="411">
        <f t="shared" si="200"/>
        <v>0</v>
      </c>
      <c r="AH446" s="411">
        <f t="shared" si="200"/>
        <v>0</v>
      </c>
      <c r="AI446" s="411">
        <f t="shared" si="200"/>
        <v>0</v>
      </c>
      <c r="AJ446" s="411">
        <f t="shared" si="200"/>
        <v>0</v>
      </c>
      <c r="AK446" s="411">
        <f t="shared" si="200"/>
        <v>0</v>
      </c>
      <c r="AL446" s="411">
        <f t="shared" si="20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257</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B449" si="201">AA448</f>
        <v>0</v>
      </c>
      <c r="AB449" s="411">
        <f t="shared" si="201"/>
        <v>0</v>
      </c>
      <c r="AC449" s="411">
        <f t="shared" ref="AC449:AL449" si="202">AC448</f>
        <v>0</v>
      </c>
      <c r="AD449" s="411">
        <f t="shared" si="202"/>
        <v>0</v>
      </c>
      <c r="AE449" s="411">
        <f t="shared" si="202"/>
        <v>0</v>
      </c>
      <c r="AF449" s="411">
        <f t="shared" si="202"/>
        <v>0</v>
      </c>
      <c r="AG449" s="411">
        <f t="shared" si="202"/>
        <v>0</v>
      </c>
      <c r="AH449" s="411">
        <f t="shared" si="202"/>
        <v>0</v>
      </c>
      <c r="AI449" s="411">
        <f t="shared" si="202"/>
        <v>0</v>
      </c>
      <c r="AJ449" s="411">
        <f t="shared" si="202"/>
        <v>0</v>
      </c>
      <c r="AK449" s="411">
        <f t="shared" si="202"/>
        <v>0</v>
      </c>
      <c r="AL449" s="411">
        <f t="shared" si="202"/>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483</v>
      </c>
      <c r="C451" s="291" t="s">
        <v>25</v>
      </c>
      <c r="D451" s="295">
        <v>0</v>
      </c>
      <c r="E451" s="295">
        <v>0</v>
      </c>
      <c r="F451" s="295">
        <v>0</v>
      </c>
      <c r="G451" s="295">
        <v>0</v>
      </c>
      <c r="H451" s="295">
        <v>0</v>
      </c>
      <c r="I451" s="295">
        <v>0</v>
      </c>
      <c r="J451" s="295">
        <v>0</v>
      </c>
      <c r="K451" s="295">
        <v>0</v>
      </c>
      <c r="L451" s="295">
        <v>0</v>
      </c>
      <c r="M451" s="295">
        <v>0</v>
      </c>
      <c r="N451" s="291"/>
      <c r="O451" s="295">
        <v>1.67161</v>
      </c>
      <c r="P451" s="295">
        <v>0</v>
      </c>
      <c r="Q451" s="295">
        <v>0</v>
      </c>
      <c r="R451" s="295">
        <v>0</v>
      </c>
      <c r="S451" s="295">
        <v>0</v>
      </c>
      <c r="T451" s="295">
        <v>0</v>
      </c>
      <c r="U451" s="295">
        <v>0</v>
      </c>
      <c r="V451" s="295">
        <v>0</v>
      </c>
      <c r="W451" s="295">
        <v>0</v>
      </c>
      <c r="X451" s="295">
        <v>0</v>
      </c>
      <c r="Y451" s="415"/>
      <c r="Z451" s="415">
        <v>1</v>
      </c>
      <c r="AA451" s="415"/>
      <c r="AB451" s="415"/>
      <c r="AC451" s="415"/>
      <c r="AD451" s="415"/>
      <c r="AE451" s="415"/>
      <c r="AF451" s="415"/>
      <c r="AG451" s="415"/>
      <c r="AH451" s="415"/>
      <c r="AI451" s="415"/>
      <c r="AJ451" s="415"/>
      <c r="AK451" s="415"/>
      <c r="AL451" s="415"/>
      <c r="AM451" s="296">
        <f>SUM(Y451:AL451)</f>
        <v>1</v>
      </c>
    </row>
    <row r="452" spans="1:39" s="283" customFormat="1" ht="15" outlineLevel="1">
      <c r="A452" s="509"/>
      <c r="B452" s="314" t="s">
        <v>257</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1</v>
      </c>
      <c r="AA452" s="411">
        <f t="shared" ref="AA452:AB452" si="203">AA451</f>
        <v>0</v>
      </c>
      <c r="AB452" s="411">
        <f t="shared" si="203"/>
        <v>0</v>
      </c>
      <c r="AC452" s="411">
        <f t="shared" ref="AC452:AL452" si="204">AC451</f>
        <v>0</v>
      </c>
      <c r="AD452" s="411">
        <f t="shared" si="204"/>
        <v>0</v>
      </c>
      <c r="AE452" s="411">
        <f t="shared" si="204"/>
        <v>0</v>
      </c>
      <c r="AF452" s="411">
        <f t="shared" si="204"/>
        <v>0</v>
      </c>
      <c r="AG452" s="411">
        <f t="shared" si="204"/>
        <v>0</v>
      </c>
      <c r="AH452" s="411">
        <f t="shared" si="204"/>
        <v>0</v>
      </c>
      <c r="AI452" s="411">
        <f t="shared" si="204"/>
        <v>0</v>
      </c>
      <c r="AJ452" s="411">
        <f t="shared" si="204"/>
        <v>0</v>
      </c>
      <c r="AK452" s="411">
        <f t="shared" si="204"/>
        <v>0</v>
      </c>
      <c r="AL452" s="411">
        <f t="shared" si="204"/>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484</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257</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B455" si="205">AA454</f>
        <v>0</v>
      </c>
      <c r="AB455" s="411">
        <f t="shared" si="205"/>
        <v>0</v>
      </c>
      <c r="AC455" s="411">
        <f t="shared" ref="AC455:AL455" si="206">AC454</f>
        <v>0</v>
      </c>
      <c r="AD455" s="411">
        <f t="shared" si="206"/>
        <v>0</v>
      </c>
      <c r="AE455" s="411">
        <f t="shared" si="206"/>
        <v>0</v>
      </c>
      <c r="AF455" s="411">
        <f t="shared" si="206"/>
        <v>0</v>
      </c>
      <c r="AG455" s="411">
        <f t="shared" si="206"/>
        <v>0</v>
      </c>
      <c r="AH455" s="411">
        <f t="shared" si="206"/>
        <v>0</v>
      </c>
      <c r="AI455" s="411">
        <f t="shared" si="206"/>
        <v>0</v>
      </c>
      <c r="AJ455" s="411">
        <f t="shared" si="206"/>
        <v>0</v>
      </c>
      <c r="AK455" s="411">
        <f t="shared" si="206"/>
        <v>0</v>
      </c>
      <c r="AL455" s="411">
        <f t="shared" si="206"/>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257</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B458" si="207">AA457</f>
        <v>0</v>
      </c>
      <c r="AB458" s="411">
        <f t="shared" si="207"/>
        <v>0</v>
      </c>
      <c r="AC458" s="411">
        <f t="shared" ref="AC458:AL458" si="208">AC457</f>
        <v>0</v>
      </c>
      <c r="AD458" s="411">
        <f t="shared" si="208"/>
        <v>0</v>
      </c>
      <c r="AE458" s="411">
        <f t="shared" si="208"/>
        <v>0</v>
      </c>
      <c r="AF458" s="411">
        <f t="shared" si="208"/>
        <v>0</v>
      </c>
      <c r="AG458" s="411">
        <f t="shared" si="208"/>
        <v>0</v>
      </c>
      <c r="AH458" s="411">
        <f t="shared" si="208"/>
        <v>0</v>
      </c>
      <c r="AI458" s="411">
        <f t="shared" si="208"/>
        <v>0</v>
      </c>
      <c r="AJ458" s="411">
        <f t="shared" si="208"/>
        <v>0</v>
      </c>
      <c r="AK458" s="411">
        <f t="shared" si="208"/>
        <v>0</v>
      </c>
      <c r="AL458" s="411">
        <f t="shared" si="208"/>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257</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B462" si="209">AA461</f>
        <v>0</v>
      </c>
      <c r="AB462" s="411">
        <f t="shared" si="209"/>
        <v>0</v>
      </c>
      <c r="AC462" s="411">
        <f t="shared" ref="AC462:AL462" si="210">AC461</f>
        <v>0</v>
      </c>
      <c r="AD462" s="411">
        <f t="shared" si="210"/>
        <v>0</v>
      </c>
      <c r="AE462" s="411">
        <f t="shared" si="210"/>
        <v>0</v>
      </c>
      <c r="AF462" s="411">
        <f t="shared" si="210"/>
        <v>0</v>
      </c>
      <c r="AG462" s="411">
        <f t="shared" si="210"/>
        <v>0</v>
      </c>
      <c r="AH462" s="411">
        <f t="shared" si="210"/>
        <v>0</v>
      </c>
      <c r="AI462" s="411">
        <f t="shared" si="210"/>
        <v>0</v>
      </c>
      <c r="AJ462" s="411">
        <f t="shared" si="210"/>
        <v>0</v>
      </c>
      <c r="AK462" s="411">
        <f t="shared" si="210"/>
        <v>0</v>
      </c>
      <c r="AL462" s="411">
        <f t="shared" si="210"/>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257</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B465" si="211">AA464</f>
        <v>0</v>
      </c>
      <c r="AB465" s="411">
        <f t="shared" si="211"/>
        <v>0</v>
      </c>
      <c r="AC465" s="411">
        <f t="shared" ref="AC465:AL465" si="212">AC464</f>
        <v>0</v>
      </c>
      <c r="AD465" s="411">
        <f t="shared" si="212"/>
        <v>0</v>
      </c>
      <c r="AE465" s="411">
        <f t="shared" si="212"/>
        <v>0</v>
      </c>
      <c r="AF465" s="411">
        <f t="shared" si="212"/>
        <v>0</v>
      </c>
      <c r="AG465" s="411">
        <f t="shared" si="212"/>
        <v>0</v>
      </c>
      <c r="AH465" s="411">
        <f t="shared" si="212"/>
        <v>0</v>
      </c>
      <c r="AI465" s="411">
        <f t="shared" si="212"/>
        <v>0</v>
      </c>
      <c r="AJ465" s="411">
        <f t="shared" si="212"/>
        <v>0</v>
      </c>
      <c r="AK465" s="411">
        <f t="shared" si="212"/>
        <v>0</v>
      </c>
      <c r="AL465" s="411">
        <f t="shared" si="212"/>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257</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B468" si="213">AA467</f>
        <v>0</v>
      </c>
      <c r="AB468" s="411">
        <f t="shared" si="213"/>
        <v>0</v>
      </c>
      <c r="AC468" s="411">
        <f t="shared" ref="AC468:AL468" si="214">AC467</f>
        <v>0</v>
      </c>
      <c r="AD468" s="411">
        <f t="shared" si="214"/>
        <v>0</v>
      </c>
      <c r="AE468" s="411">
        <f t="shared" si="214"/>
        <v>0</v>
      </c>
      <c r="AF468" s="411">
        <f t="shared" si="214"/>
        <v>0</v>
      </c>
      <c r="AG468" s="411">
        <f t="shared" si="214"/>
        <v>0</v>
      </c>
      <c r="AH468" s="411">
        <f t="shared" si="214"/>
        <v>0</v>
      </c>
      <c r="AI468" s="411">
        <f t="shared" si="214"/>
        <v>0</v>
      </c>
      <c r="AJ468" s="411">
        <f t="shared" si="214"/>
        <v>0</v>
      </c>
      <c r="AK468" s="411">
        <f t="shared" si="214"/>
        <v>0</v>
      </c>
      <c r="AL468" s="411">
        <f t="shared" si="214"/>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257</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B471" si="215">AA470</f>
        <v>0</v>
      </c>
      <c r="AB471" s="411">
        <f t="shared" si="215"/>
        <v>0</v>
      </c>
      <c r="AC471" s="411">
        <f t="shared" ref="AC471:AL471" si="216">AC470</f>
        <v>0</v>
      </c>
      <c r="AD471" s="411">
        <f t="shared" si="216"/>
        <v>0</v>
      </c>
      <c r="AE471" s="411">
        <f t="shared" si="216"/>
        <v>0</v>
      </c>
      <c r="AF471" s="411">
        <f t="shared" si="216"/>
        <v>0</v>
      </c>
      <c r="AG471" s="411">
        <f t="shared" si="216"/>
        <v>0</v>
      </c>
      <c r="AH471" s="411">
        <f t="shared" si="216"/>
        <v>0</v>
      </c>
      <c r="AI471" s="411">
        <f t="shared" si="216"/>
        <v>0</v>
      </c>
      <c r="AJ471" s="411">
        <f t="shared" si="216"/>
        <v>0</v>
      </c>
      <c r="AK471" s="411">
        <f t="shared" si="216"/>
        <v>0</v>
      </c>
      <c r="AL471" s="411">
        <f t="shared" si="216"/>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v>0</v>
      </c>
      <c r="E473" s="295">
        <v>0</v>
      </c>
      <c r="F473" s="295">
        <v>0</v>
      </c>
      <c r="G473" s="295">
        <v>0</v>
      </c>
      <c r="H473" s="295">
        <v>0</v>
      </c>
      <c r="I473" s="295">
        <v>0</v>
      </c>
      <c r="J473" s="295">
        <v>0</v>
      </c>
      <c r="K473" s="295">
        <v>0</v>
      </c>
      <c r="L473" s="295">
        <v>0</v>
      </c>
      <c r="M473" s="295">
        <v>0</v>
      </c>
      <c r="N473" s="291"/>
      <c r="O473" s="295">
        <v>64.169619999999995</v>
      </c>
      <c r="P473" s="295">
        <v>0</v>
      </c>
      <c r="Q473" s="295">
        <v>0</v>
      </c>
      <c r="R473" s="295">
        <v>0</v>
      </c>
      <c r="S473" s="295">
        <v>0</v>
      </c>
      <c r="T473" s="295">
        <v>0</v>
      </c>
      <c r="U473" s="295">
        <v>0</v>
      </c>
      <c r="V473" s="295">
        <v>0</v>
      </c>
      <c r="W473" s="295">
        <v>0</v>
      </c>
      <c r="X473" s="295">
        <v>0</v>
      </c>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257</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B474" si="217">AA473</f>
        <v>1</v>
      </c>
      <c r="AB474" s="411">
        <f t="shared" si="217"/>
        <v>0</v>
      </c>
      <c r="AC474" s="411">
        <f t="shared" ref="AC474:AL474" si="218">AC473</f>
        <v>0</v>
      </c>
      <c r="AD474" s="411">
        <f t="shared" si="218"/>
        <v>0</v>
      </c>
      <c r="AE474" s="411">
        <f t="shared" si="218"/>
        <v>0</v>
      </c>
      <c r="AF474" s="411">
        <f t="shared" si="218"/>
        <v>0</v>
      </c>
      <c r="AG474" s="411">
        <f t="shared" si="218"/>
        <v>0</v>
      </c>
      <c r="AH474" s="411">
        <f t="shared" si="218"/>
        <v>0</v>
      </c>
      <c r="AI474" s="411">
        <f t="shared" si="218"/>
        <v>0</v>
      </c>
      <c r="AJ474" s="411">
        <f t="shared" si="218"/>
        <v>0</v>
      </c>
      <c r="AK474" s="411">
        <f t="shared" si="218"/>
        <v>0</v>
      </c>
      <c r="AL474" s="411">
        <f t="shared" si="218"/>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32836.041559999998</v>
      </c>
      <c r="E477" s="295">
        <v>32814.11969</v>
      </c>
      <c r="F477" s="295">
        <v>29778.510590000002</v>
      </c>
      <c r="G477" s="295">
        <v>28348.39386</v>
      </c>
      <c r="H477" s="295">
        <v>26918.276539999999</v>
      </c>
      <c r="I477" s="295">
        <v>26918.276539999999</v>
      </c>
      <c r="J477" s="295">
        <v>25395.07086</v>
      </c>
      <c r="K477" s="295">
        <v>25395.07086</v>
      </c>
      <c r="L477" s="295">
        <v>12006.873809999999</v>
      </c>
      <c r="M477" s="295">
        <v>11884.873809999999</v>
      </c>
      <c r="N477" s="291"/>
      <c r="O477" s="295">
        <v>2.8647613789999999</v>
      </c>
      <c r="P477" s="295">
        <v>2.8636356620000001</v>
      </c>
      <c r="Q477" s="295">
        <v>2.7054003259999999</v>
      </c>
      <c r="R477" s="295">
        <v>2.6307855170000001</v>
      </c>
      <c r="S477" s="295">
        <v>2.5561707089999999</v>
      </c>
      <c r="T477" s="295">
        <v>2.5561707089999999</v>
      </c>
      <c r="U477" s="295">
        <v>2.476769563</v>
      </c>
      <c r="V477" s="295">
        <v>2.476769563</v>
      </c>
      <c r="W477" s="295">
        <v>1.7785931749999999</v>
      </c>
      <c r="X477" s="295">
        <v>1.6479931699999999</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257</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B478" si="219">AA477</f>
        <v>0</v>
      </c>
      <c r="AB478" s="411">
        <f t="shared" si="219"/>
        <v>0</v>
      </c>
      <c r="AC478" s="411">
        <f t="shared" ref="AC478:AL478" si="220">AC477</f>
        <v>0</v>
      </c>
      <c r="AD478" s="411">
        <f t="shared" si="220"/>
        <v>0</v>
      </c>
      <c r="AE478" s="411">
        <f t="shared" si="220"/>
        <v>0</v>
      </c>
      <c r="AF478" s="411">
        <f t="shared" si="220"/>
        <v>0</v>
      </c>
      <c r="AG478" s="411">
        <f t="shared" si="220"/>
        <v>0</v>
      </c>
      <c r="AH478" s="411">
        <f t="shared" si="220"/>
        <v>0</v>
      </c>
      <c r="AI478" s="411">
        <f t="shared" si="220"/>
        <v>0</v>
      </c>
      <c r="AJ478" s="411">
        <f t="shared" si="220"/>
        <v>0</v>
      </c>
      <c r="AK478" s="411">
        <f t="shared" si="220"/>
        <v>0</v>
      </c>
      <c r="AL478" s="411">
        <f t="shared" si="22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485</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257</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B482" si="221">AA481</f>
        <v>0</v>
      </c>
      <c r="AB482" s="411">
        <f t="shared" si="221"/>
        <v>0</v>
      </c>
      <c r="AC482" s="411">
        <f t="shared" ref="AC482:AL482" si="222">AC481</f>
        <v>0</v>
      </c>
      <c r="AD482" s="411">
        <f t="shared" si="222"/>
        <v>0</v>
      </c>
      <c r="AE482" s="411">
        <f t="shared" si="222"/>
        <v>0</v>
      </c>
      <c r="AF482" s="411">
        <f t="shared" si="222"/>
        <v>0</v>
      </c>
      <c r="AG482" s="411">
        <f t="shared" si="222"/>
        <v>0</v>
      </c>
      <c r="AH482" s="411">
        <f t="shared" si="222"/>
        <v>0</v>
      </c>
      <c r="AI482" s="411">
        <f t="shared" si="222"/>
        <v>0</v>
      </c>
      <c r="AJ482" s="411">
        <f t="shared" si="222"/>
        <v>0</v>
      </c>
      <c r="AK482" s="411">
        <f t="shared" si="222"/>
        <v>0</v>
      </c>
      <c r="AL482" s="411">
        <f t="shared" si="222"/>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257</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B485" si="223">AA484</f>
        <v>0</v>
      </c>
      <c r="AB485" s="411">
        <f t="shared" si="223"/>
        <v>0</v>
      </c>
      <c r="AC485" s="411">
        <f t="shared" ref="AC485:AL485" si="224">AC484</f>
        <v>0</v>
      </c>
      <c r="AD485" s="411">
        <f t="shared" si="224"/>
        <v>0</v>
      </c>
      <c r="AE485" s="411">
        <f t="shared" si="224"/>
        <v>0</v>
      </c>
      <c r="AF485" s="411">
        <f t="shared" si="224"/>
        <v>0</v>
      </c>
      <c r="AG485" s="411">
        <f t="shared" si="224"/>
        <v>0</v>
      </c>
      <c r="AH485" s="411">
        <f t="shared" si="224"/>
        <v>0</v>
      </c>
      <c r="AI485" s="411">
        <f t="shared" si="224"/>
        <v>0</v>
      </c>
      <c r="AJ485" s="411">
        <f t="shared" si="224"/>
        <v>0</v>
      </c>
      <c r="AK485" s="411">
        <f t="shared" si="224"/>
        <v>0</v>
      </c>
      <c r="AL485" s="411">
        <f t="shared" si="224"/>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257</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B489" si="225">AA488</f>
        <v>0</v>
      </c>
      <c r="AB489" s="411">
        <f t="shared" si="225"/>
        <v>0</v>
      </c>
      <c r="AC489" s="411">
        <f t="shared" ref="AC489:AL489" si="226">AC488</f>
        <v>0</v>
      </c>
      <c r="AD489" s="411">
        <f t="shared" si="226"/>
        <v>0</v>
      </c>
      <c r="AE489" s="411">
        <f t="shared" si="226"/>
        <v>0</v>
      </c>
      <c r="AF489" s="411">
        <f t="shared" si="226"/>
        <v>0</v>
      </c>
      <c r="AG489" s="411">
        <f t="shared" si="226"/>
        <v>0</v>
      </c>
      <c r="AH489" s="411">
        <f t="shared" si="226"/>
        <v>0</v>
      </c>
      <c r="AI489" s="411">
        <f t="shared" si="226"/>
        <v>0</v>
      </c>
      <c r="AJ489" s="411">
        <f t="shared" si="226"/>
        <v>0</v>
      </c>
      <c r="AK489" s="411">
        <f t="shared" si="226"/>
        <v>0</v>
      </c>
      <c r="AL489" s="411">
        <f t="shared" si="226"/>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257</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B492" si="227">AA491</f>
        <v>0</v>
      </c>
      <c r="AB492" s="411">
        <f t="shared" si="227"/>
        <v>0</v>
      </c>
      <c r="AC492" s="411">
        <f t="shared" ref="AC492:AL492" si="228">AC491</f>
        <v>0</v>
      </c>
      <c r="AD492" s="411">
        <f t="shared" si="228"/>
        <v>0</v>
      </c>
      <c r="AE492" s="411">
        <f t="shared" si="228"/>
        <v>0</v>
      </c>
      <c r="AF492" s="411">
        <f t="shared" si="228"/>
        <v>0</v>
      </c>
      <c r="AG492" s="411">
        <f t="shared" si="228"/>
        <v>0</v>
      </c>
      <c r="AH492" s="411">
        <f t="shared" si="228"/>
        <v>0</v>
      </c>
      <c r="AI492" s="411">
        <f t="shared" si="228"/>
        <v>0</v>
      </c>
      <c r="AJ492" s="411">
        <f t="shared" si="228"/>
        <v>0</v>
      </c>
      <c r="AK492" s="411">
        <f t="shared" si="228"/>
        <v>0</v>
      </c>
      <c r="AL492" s="411">
        <f t="shared" si="228"/>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257</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B495" si="229">AA494</f>
        <v>0</v>
      </c>
      <c r="AB495" s="411">
        <f t="shared" si="229"/>
        <v>0</v>
      </c>
      <c r="AC495" s="411">
        <f t="shared" ref="AC495:AL495" si="230">AC494</f>
        <v>0</v>
      </c>
      <c r="AD495" s="411">
        <f t="shared" si="230"/>
        <v>0</v>
      </c>
      <c r="AE495" s="411">
        <f t="shared" si="230"/>
        <v>0</v>
      </c>
      <c r="AF495" s="411">
        <f t="shared" si="230"/>
        <v>0</v>
      </c>
      <c r="AG495" s="411">
        <f t="shared" si="230"/>
        <v>0</v>
      </c>
      <c r="AH495" s="411">
        <f t="shared" si="230"/>
        <v>0</v>
      </c>
      <c r="AI495" s="411">
        <f t="shared" si="230"/>
        <v>0</v>
      </c>
      <c r="AJ495" s="411">
        <f t="shared" si="230"/>
        <v>0</v>
      </c>
      <c r="AK495" s="411">
        <f t="shared" si="230"/>
        <v>0</v>
      </c>
      <c r="AL495" s="411">
        <f t="shared" si="230"/>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257</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B498" si="231">Z497</f>
        <v>0</v>
      </c>
      <c r="AA498" s="411">
        <f t="shared" si="231"/>
        <v>0</v>
      </c>
      <c r="AB498" s="411">
        <f t="shared" si="231"/>
        <v>0</v>
      </c>
      <c r="AC498" s="411">
        <f t="shared" ref="AC498:AL498" si="232">AC497</f>
        <v>0</v>
      </c>
      <c r="AD498" s="411">
        <f t="shared" si="232"/>
        <v>0</v>
      </c>
      <c r="AE498" s="411">
        <f t="shared" si="232"/>
        <v>0</v>
      </c>
      <c r="AF498" s="411">
        <f t="shared" si="232"/>
        <v>0</v>
      </c>
      <c r="AG498" s="411">
        <f t="shared" si="232"/>
        <v>0</v>
      </c>
      <c r="AH498" s="411">
        <f t="shared" si="232"/>
        <v>0</v>
      </c>
      <c r="AI498" s="411">
        <f t="shared" si="232"/>
        <v>0</v>
      </c>
      <c r="AJ498" s="411">
        <f t="shared" si="232"/>
        <v>0</v>
      </c>
      <c r="AK498" s="411">
        <f t="shared" si="232"/>
        <v>0</v>
      </c>
      <c r="AL498" s="411">
        <f t="shared" si="232"/>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486</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257</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B501" si="233">Z500</f>
        <v>0</v>
      </c>
      <c r="AA501" s="411">
        <f t="shared" si="233"/>
        <v>0</v>
      </c>
      <c r="AB501" s="411">
        <f t="shared" si="233"/>
        <v>0</v>
      </c>
      <c r="AC501" s="411">
        <f t="shared" ref="AC501:AL501" si="234">AC500</f>
        <v>0</v>
      </c>
      <c r="AD501" s="411">
        <f t="shared" si="234"/>
        <v>0</v>
      </c>
      <c r="AE501" s="411">
        <f t="shared" si="234"/>
        <v>0</v>
      </c>
      <c r="AF501" s="411">
        <f t="shared" si="234"/>
        <v>0</v>
      </c>
      <c r="AG501" s="411">
        <f t="shared" si="234"/>
        <v>0</v>
      </c>
      <c r="AH501" s="411">
        <f t="shared" si="234"/>
        <v>0</v>
      </c>
      <c r="AI501" s="411">
        <f t="shared" si="234"/>
        <v>0</v>
      </c>
      <c r="AJ501" s="411">
        <f t="shared" si="234"/>
        <v>0</v>
      </c>
      <c r="AK501" s="411">
        <f t="shared" si="234"/>
        <v>0</v>
      </c>
      <c r="AL501" s="411">
        <f t="shared" si="234"/>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487</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488</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257</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B505" si="235">Z504</f>
        <v>0</v>
      </c>
      <c r="AA505" s="411">
        <f t="shared" si="235"/>
        <v>0</v>
      </c>
      <c r="AB505" s="411">
        <f t="shared" si="235"/>
        <v>0</v>
      </c>
      <c r="AC505" s="411">
        <f t="shared" ref="AC505:AL505" si="236">AC504</f>
        <v>0</v>
      </c>
      <c r="AD505" s="411">
        <f t="shared" si="236"/>
        <v>0</v>
      </c>
      <c r="AE505" s="411">
        <f t="shared" si="236"/>
        <v>0</v>
      </c>
      <c r="AF505" s="411">
        <f t="shared" si="236"/>
        <v>0</v>
      </c>
      <c r="AG505" s="411">
        <f t="shared" si="236"/>
        <v>0</v>
      </c>
      <c r="AH505" s="411">
        <f t="shared" si="236"/>
        <v>0</v>
      </c>
      <c r="AI505" s="411">
        <f t="shared" si="236"/>
        <v>0</v>
      </c>
      <c r="AJ505" s="411">
        <f t="shared" si="236"/>
        <v>0</v>
      </c>
      <c r="AK505" s="411">
        <f t="shared" si="236"/>
        <v>0</v>
      </c>
      <c r="AL505" s="411">
        <f t="shared" si="236"/>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489</v>
      </c>
      <c r="C507" s="291" t="s">
        <v>25</v>
      </c>
      <c r="D507" s="295">
        <v>0</v>
      </c>
      <c r="E507" s="295">
        <v>0</v>
      </c>
      <c r="F507" s="295">
        <v>0</v>
      </c>
      <c r="G507" s="295">
        <v>0</v>
      </c>
      <c r="H507" s="295">
        <v>0</v>
      </c>
      <c r="I507" s="295">
        <v>0</v>
      </c>
      <c r="J507" s="295">
        <v>0</v>
      </c>
      <c r="K507" s="295">
        <v>0</v>
      </c>
      <c r="L507" s="295">
        <v>0</v>
      </c>
      <c r="M507" s="295">
        <v>0</v>
      </c>
      <c r="N507" s="295">
        <v>0</v>
      </c>
      <c r="O507" s="295">
        <v>50.261953249999998</v>
      </c>
      <c r="P507" s="295">
        <v>0</v>
      </c>
      <c r="Q507" s="295">
        <v>0</v>
      </c>
      <c r="R507" s="295">
        <v>0</v>
      </c>
      <c r="S507" s="295">
        <v>0</v>
      </c>
      <c r="T507" s="295">
        <v>0</v>
      </c>
      <c r="U507" s="295">
        <v>0</v>
      </c>
      <c r="V507" s="295">
        <v>0</v>
      </c>
      <c r="W507" s="295">
        <v>0</v>
      </c>
      <c r="X507" s="295">
        <v>0</v>
      </c>
      <c r="Y507" s="410"/>
      <c r="Z507" s="410">
        <v>1</v>
      </c>
      <c r="AA507" s="410"/>
      <c r="AB507" s="410"/>
      <c r="AC507" s="410"/>
      <c r="AD507" s="410"/>
      <c r="AE507" s="410"/>
      <c r="AF507" s="410"/>
      <c r="AG507" s="410"/>
      <c r="AH507" s="410"/>
      <c r="AI507" s="410"/>
      <c r="AJ507" s="410"/>
      <c r="AK507" s="410"/>
      <c r="AL507" s="410"/>
      <c r="AM507" s="296">
        <f>SUM(Y507:AL507)</f>
        <v>1</v>
      </c>
    </row>
    <row r="508" spans="1:39" s="283" customFormat="1" ht="15" outlineLevel="1">
      <c r="A508" s="509"/>
      <c r="B508" s="324" t="s">
        <v>257</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B508" si="237">Z507</f>
        <v>1</v>
      </c>
      <c r="AA508" s="411">
        <f t="shared" si="237"/>
        <v>0</v>
      </c>
      <c r="AB508" s="411">
        <f t="shared" si="237"/>
        <v>0</v>
      </c>
      <c r="AC508" s="411">
        <f t="shared" ref="AC508:AL508" si="238">AC507</f>
        <v>0</v>
      </c>
      <c r="AD508" s="411">
        <f t="shared" si="238"/>
        <v>0</v>
      </c>
      <c r="AE508" s="411">
        <f t="shared" si="238"/>
        <v>0</v>
      </c>
      <c r="AF508" s="411">
        <f t="shared" si="238"/>
        <v>0</v>
      </c>
      <c r="AG508" s="411">
        <f t="shared" si="238"/>
        <v>0</v>
      </c>
      <c r="AH508" s="411">
        <f t="shared" si="238"/>
        <v>0</v>
      </c>
      <c r="AI508" s="411">
        <f t="shared" si="238"/>
        <v>0</v>
      </c>
      <c r="AJ508" s="411">
        <f t="shared" si="238"/>
        <v>0</v>
      </c>
      <c r="AK508" s="411">
        <f t="shared" si="238"/>
        <v>0</v>
      </c>
      <c r="AL508" s="411">
        <f t="shared" si="238"/>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490</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257</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239">Z510</f>
        <v>0</v>
      </c>
      <c r="AA511" s="411">
        <f t="shared" si="239"/>
        <v>0</v>
      </c>
      <c r="AB511" s="411">
        <f t="shared" si="239"/>
        <v>0</v>
      </c>
      <c r="AC511" s="411">
        <f t="shared" si="239"/>
        <v>0</v>
      </c>
      <c r="AD511" s="411">
        <f t="shared" si="239"/>
        <v>0</v>
      </c>
      <c r="AE511" s="411">
        <f t="shared" si="239"/>
        <v>0</v>
      </c>
      <c r="AF511" s="411">
        <f t="shared" si="239"/>
        <v>0</v>
      </c>
      <c r="AG511" s="411">
        <f t="shared" si="239"/>
        <v>0</v>
      </c>
      <c r="AH511" s="411">
        <f t="shared" si="239"/>
        <v>0</v>
      </c>
      <c r="AI511" s="411">
        <f t="shared" si="239"/>
        <v>0</v>
      </c>
      <c r="AJ511" s="411">
        <f t="shared" si="239"/>
        <v>0</v>
      </c>
      <c r="AK511" s="411">
        <f t="shared" si="239"/>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258</v>
      </c>
      <c r="C513" s="329"/>
      <c r="D513" s="329">
        <f>SUM(D408:D511)</f>
        <v>1082236.354427384</v>
      </c>
      <c r="E513" s="329"/>
      <c r="F513" s="329"/>
      <c r="G513" s="329"/>
      <c r="H513" s="329"/>
      <c r="I513" s="329"/>
      <c r="J513" s="329"/>
      <c r="K513" s="329"/>
      <c r="L513" s="329"/>
      <c r="M513" s="329"/>
      <c r="N513" s="329"/>
      <c r="O513" s="329">
        <f>SUM(O408:O511)</f>
        <v>295.77544425535757</v>
      </c>
      <c r="P513" s="329"/>
      <c r="Q513" s="329"/>
      <c r="R513" s="329"/>
      <c r="S513" s="329"/>
      <c r="T513" s="329"/>
      <c r="U513" s="329"/>
      <c r="V513" s="329"/>
      <c r="W513" s="329"/>
      <c r="X513" s="329"/>
      <c r="Y513" s="329">
        <f>IF(Y407="kWh",SUMPRODUCT(D408:D511,Y408:Y511))</f>
        <v>295239.10322738375</v>
      </c>
      <c r="Z513" s="329">
        <f>IF(Z407="kWh",SUMPRODUCT(D408:D511,Z408:Z511))</f>
        <v>278910.03466481465</v>
      </c>
      <c r="AA513" s="329">
        <f>IF(AA407="kW",SUMPRODUCT(N408:N511,O408:O511,AA408:AA511),SUMPRODUCT(D408:D511,AA408:AA511))</f>
        <v>450.58966125192001</v>
      </c>
      <c r="AB513" s="329">
        <f>IF(AB407="kW",SUMPRODUCT(N408:N511,O408:O511,AB408:AB511),SUMPRODUCT(D408:D511,AB408:AB511))</f>
        <v>164.77349791287799</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259</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522335</v>
      </c>
      <c r="Z514" s="328">
        <f>HLOOKUP(Z406,'2. LRAMVA Threshold'!$B$42:$Q$53,6,FALSE)</f>
        <v>232046</v>
      </c>
      <c r="AA514" s="328">
        <f>HLOOKUP(AA406,'2. LRAMVA Threshold'!$B$42:$Q$53,6,FALSE)</f>
        <v>631</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240">Z137*Z516</f>
        <v>0</v>
      </c>
      <c r="AA517" s="378">
        <f t="shared" si="240"/>
        <v>0</v>
      </c>
      <c r="AB517" s="378">
        <f t="shared" si="240"/>
        <v>0</v>
      </c>
      <c r="AC517" s="378">
        <f t="shared" si="240"/>
        <v>0</v>
      </c>
      <c r="AD517" s="378">
        <f t="shared" si="240"/>
        <v>0</v>
      </c>
      <c r="AE517" s="378">
        <f t="shared" si="240"/>
        <v>0</v>
      </c>
      <c r="AF517" s="378">
        <f t="shared" si="240"/>
        <v>0</v>
      </c>
      <c r="AG517" s="378">
        <f t="shared" si="240"/>
        <v>0</v>
      </c>
      <c r="AH517" s="378">
        <f t="shared" si="240"/>
        <v>0</v>
      </c>
      <c r="AI517" s="378">
        <f t="shared" si="240"/>
        <v>0</v>
      </c>
      <c r="AJ517" s="378">
        <f t="shared" si="240"/>
        <v>0</v>
      </c>
      <c r="AK517" s="378">
        <f t="shared" si="240"/>
        <v>0</v>
      </c>
      <c r="AL517" s="378">
        <f t="shared" si="240"/>
        <v>0</v>
      </c>
      <c r="AM517" s="628">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241">Z266*Z516</f>
        <v>0</v>
      </c>
      <c r="AA518" s="378">
        <f t="shared" si="241"/>
        <v>0</v>
      </c>
      <c r="AB518" s="378">
        <f t="shared" si="241"/>
        <v>0</v>
      </c>
      <c r="AC518" s="378">
        <f t="shared" si="241"/>
        <v>0</v>
      </c>
      <c r="AD518" s="378">
        <f t="shared" si="241"/>
        <v>0</v>
      </c>
      <c r="AE518" s="378">
        <f t="shared" si="241"/>
        <v>0</v>
      </c>
      <c r="AF518" s="378">
        <f t="shared" si="241"/>
        <v>0</v>
      </c>
      <c r="AG518" s="378">
        <f t="shared" si="241"/>
        <v>0</v>
      </c>
      <c r="AH518" s="378">
        <f t="shared" si="241"/>
        <v>0</v>
      </c>
      <c r="AI518" s="378">
        <f t="shared" si="241"/>
        <v>0</v>
      </c>
      <c r="AJ518" s="378">
        <f t="shared" si="241"/>
        <v>0</v>
      </c>
      <c r="AK518" s="378">
        <f t="shared" si="241"/>
        <v>0</v>
      </c>
      <c r="AL518" s="378">
        <f t="shared" si="241"/>
        <v>0</v>
      </c>
      <c r="AM518" s="628">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242">Z395*Z516</f>
        <v>0</v>
      </c>
      <c r="AA519" s="378">
        <f t="shared" si="242"/>
        <v>0</v>
      </c>
      <c r="AB519" s="378">
        <f t="shared" si="242"/>
        <v>0</v>
      </c>
      <c r="AC519" s="378">
        <f t="shared" si="242"/>
        <v>0</v>
      </c>
      <c r="AD519" s="378">
        <f t="shared" si="242"/>
        <v>0</v>
      </c>
      <c r="AE519" s="378">
        <f t="shared" si="242"/>
        <v>0</v>
      </c>
      <c r="AF519" s="378">
        <f t="shared" si="242"/>
        <v>0</v>
      </c>
      <c r="AG519" s="378">
        <f t="shared" si="242"/>
        <v>0</v>
      </c>
      <c r="AH519" s="378">
        <f t="shared" si="242"/>
        <v>0</v>
      </c>
      <c r="AI519" s="378">
        <f t="shared" si="242"/>
        <v>0</v>
      </c>
      <c r="AJ519" s="378">
        <f t="shared" si="242"/>
        <v>0</v>
      </c>
      <c r="AK519" s="378">
        <f t="shared" si="242"/>
        <v>0</v>
      </c>
      <c r="AL519" s="378">
        <f t="shared" si="242"/>
        <v>0</v>
      </c>
      <c r="AM519" s="628">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243">Z513*Z516</f>
        <v>0</v>
      </c>
      <c r="AA520" s="378">
        <f t="shared" si="243"/>
        <v>0</v>
      </c>
      <c r="AB520" s="378">
        <f t="shared" si="243"/>
        <v>0</v>
      </c>
      <c r="AC520" s="378">
        <f t="shared" si="243"/>
        <v>0</v>
      </c>
      <c r="AD520" s="378">
        <f t="shared" si="243"/>
        <v>0</v>
      </c>
      <c r="AE520" s="378">
        <f t="shared" si="243"/>
        <v>0</v>
      </c>
      <c r="AF520" s="378">
        <f t="shared" si="243"/>
        <v>0</v>
      </c>
      <c r="AG520" s="378">
        <f t="shared" si="243"/>
        <v>0</v>
      </c>
      <c r="AH520" s="378">
        <f t="shared" si="243"/>
        <v>0</v>
      </c>
      <c r="AI520" s="378">
        <f>AI513*AI516</f>
        <v>0</v>
      </c>
      <c r="AJ520" s="378">
        <f t="shared" si="243"/>
        <v>0</v>
      </c>
      <c r="AK520" s="378">
        <f t="shared" si="243"/>
        <v>0</v>
      </c>
      <c r="AL520" s="378">
        <f>AL513*AL516</f>
        <v>0</v>
      </c>
      <c r="AM520" s="628">
        <f>SUM(Y520:AL520)</f>
        <v>0</v>
      </c>
    </row>
    <row r="521" spans="2:41" ht="15.75">
      <c r="B521" s="349" t="s">
        <v>260</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244">SUM(Z517:Z520)</f>
        <v>0</v>
      </c>
      <c r="AA521" s="346">
        <f t="shared" si="244"/>
        <v>0</v>
      </c>
      <c r="AB521" s="346">
        <f t="shared" si="244"/>
        <v>0</v>
      </c>
      <c r="AC521" s="346">
        <f t="shared" si="244"/>
        <v>0</v>
      </c>
      <c r="AD521" s="346">
        <f t="shared" si="244"/>
        <v>0</v>
      </c>
      <c r="AE521" s="346">
        <f t="shared" si="244"/>
        <v>0</v>
      </c>
      <c r="AF521" s="346">
        <f t="shared" si="244"/>
        <v>0</v>
      </c>
      <c r="AG521" s="346">
        <f t="shared" si="244"/>
        <v>0</v>
      </c>
      <c r="AH521" s="346">
        <f t="shared" si="244"/>
        <v>0</v>
      </c>
      <c r="AI521" s="346">
        <f t="shared" si="244"/>
        <v>0</v>
      </c>
      <c r="AJ521" s="346">
        <f t="shared" si="244"/>
        <v>0</v>
      </c>
      <c r="AK521" s="346">
        <f t="shared" si="244"/>
        <v>0</v>
      </c>
      <c r="AL521" s="346">
        <f>SUM(AL517:AL520)</f>
        <v>0</v>
      </c>
      <c r="AM521" s="407">
        <f>SUM(AM517:AM520)</f>
        <v>0</v>
      </c>
    </row>
    <row r="522" spans="2:41" ht="15.75">
      <c r="B522" s="349" t="s">
        <v>261</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245">Z514*Z516</f>
        <v>0</v>
      </c>
      <c r="AA522" s="347">
        <f>AA514*AA516</f>
        <v>0</v>
      </c>
      <c r="AB522" s="347">
        <f t="shared" si="245"/>
        <v>0</v>
      </c>
      <c r="AC522" s="347">
        <f t="shared" si="245"/>
        <v>0</v>
      </c>
      <c r="AD522" s="347">
        <f>AD514*AD516</f>
        <v>0</v>
      </c>
      <c r="AE522" s="347">
        <f t="shared" si="245"/>
        <v>0</v>
      </c>
      <c r="AF522" s="347">
        <f t="shared" si="245"/>
        <v>0</v>
      </c>
      <c r="AG522" s="347">
        <f t="shared" si="245"/>
        <v>0</v>
      </c>
      <c r="AH522" s="347">
        <f t="shared" si="245"/>
        <v>0</v>
      </c>
      <c r="AI522" s="347">
        <f t="shared" si="245"/>
        <v>0</v>
      </c>
      <c r="AJ522" s="347">
        <f t="shared" si="245"/>
        <v>0</v>
      </c>
      <c r="AK522" s="347">
        <f>AK514*AK516</f>
        <v>0</v>
      </c>
      <c r="AL522" s="347">
        <f>AL514*AL516</f>
        <v>0</v>
      </c>
      <c r="AM522" s="407">
        <f>SUM(Y522:AL522)</f>
        <v>0</v>
      </c>
    </row>
    <row r="523" spans="2:41" ht="15.75">
      <c r="B523" s="349" t="s">
        <v>263</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274803.7156973838</v>
      </c>
      <c r="Z526" s="291">
        <f>SUMPRODUCT(E408:E511,Z408:Z511)</f>
        <v>276314.74386481469</v>
      </c>
      <c r="AA526" s="291">
        <f>IF(AA407="kW",SUMPRODUCT(N408:N511,P408:P511,AA408:AA511),SUMPRODUCT(E408:E511,AA408:AA511))</f>
        <v>450.58966125192001</v>
      </c>
      <c r="AB526" s="291">
        <f>IF(AB407="kW",SUMPRODUCT(N408:N511,P408:P511,AB408:AB511),SUMPRODUCT(E408:E511,AB408:AB511))</f>
        <v>164.77349791287799</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261212.6102473838</v>
      </c>
      <c r="Z527" s="291">
        <f>SUMPRODUCT(F408:F511,Z408:Z511)</f>
        <v>198659.0993648147</v>
      </c>
      <c r="AA527" s="291">
        <f>IF(AA407="kW",SUMPRODUCT(N408:N511,Q408:Q511,AA408:AA511),SUMPRODUCT(F408:F511,AA408:AA511))</f>
        <v>450.58966125192001</v>
      </c>
      <c r="AB527" s="291">
        <f>IF(AB407="kW",SUMPRODUCT(N408:N511,Q408:Q511,AB408:AB511),SUMPRODUCT(F408:F511,AB408:AB511))</f>
        <v>164.77349791287799</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259469.26937758381</v>
      </c>
      <c r="Z528" s="291">
        <f>SUMPRODUCT(G408:G511,Z408:Z511)</f>
        <v>130836.7935648147</v>
      </c>
      <c r="AA528" s="291">
        <f>IF(AA407="kW",SUMPRODUCT(N408:N511,R408:R511,AA408:AA511),SUMPRODUCT(G408:G511,AA408:AA511))</f>
        <v>450.58966125192001</v>
      </c>
      <c r="AB528" s="291">
        <f>IF(AB407="kW",SUMPRODUCT(N408:N511,R408:R511,AB408:AB511),SUMPRODUCT(G408:G511,AB408:AB511))</f>
        <v>164.77349791287799</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240278.08615465782</v>
      </c>
      <c r="Z529" s="291">
        <f>SUMPRODUCT(H408:H511,Z408:Z511)</f>
        <v>130836.7935648147</v>
      </c>
      <c r="AA529" s="291">
        <f>IF(AA407="kW",SUMPRODUCT(N408:N511,S408:S511,AA408:AA511),SUMPRODUCT(H408:H511,AA408:AA511))</f>
        <v>450.58966125192001</v>
      </c>
      <c r="AB529" s="291">
        <f>IF(AB407="kW",SUMPRODUCT(N408:N511,S408:S511,AB408:AB511),SUMPRODUCT(H408:H511,AB408:AB511))</f>
        <v>164.77349791287799</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220271.45522199999</v>
      </c>
      <c r="Z530" s="291">
        <f>SUMPRODUCT(I408:I511,Z408:Z511)</f>
        <v>130836.7935648147</v>
      </c>
      <c r="AA530" s="291">
        <f>IF(AA407="kW",SUMPRODUCT(N408:N511,T408:T511,AA408:AA511),SUMPRODUCT(I408:I511,AA408:AA511))</f>
        <v>450.58966125192001</v>
      </c>
      <c r="AB530" s="291">
        <f>IF(AB407="kW",SUMPRODUCT(N408:N511,T408:T511,AB408:AB511),SUMPRODUCT(I408:I511,AB408:AB511))</f>
        <v>164.77349791287799</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218748.24954200001</v>
      </c>
      <c r="Z531" s="326">
        <f>SUMPRODUCT(J408:J511,Z408:Z511)</f>
        <v>130761.97357441185</v>
      </c>
      <c r="AA531" s="326">
        <f>IF(AA407="kW",SUMPRODUCT(N408:N511,U408:U511,AA408:AA511),SUMPRODUCT(J408:J511,AA408:AA511))</f>
        <v>439.29546909876007</v>
      </c>
      <c r="AB531" s="326">
        <f>IF(AB407="kW",SUMPRODUCT(N408:N511,U408:U511,AB408:AB511),SUMPRODUCT(J408:J511,AB408:AB511))</f>
        <v>160.64339083939169</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581</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521</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3:AP1133"/>
  <sheetViews>
    <sheetView topLeftCell="A565" zoomScale="90" zoomScaleNormal="90" workbookViewId="0">
      <pane xSplit="2" topLeftCell="P1" activePane="topRight" state="frozen"/>
      <selection pane="topRight" activeCell="Y568" sqref="Y568"/>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7" width="10.140625" style="427" bestFit="1" customWidth="1" outlineLevel="1"/>
    <col min="8" max="12" width="10.140625" style="427" customWidth="1" outlineLevel="1"/>
    <col min="13" max="13" width="9.1406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88"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88"/>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88"/>
      <c r="C16" s="870" t="s">
        <v>545</v>
      </c>
      <c r="D16" s="871"/>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88" t="s">
        <v>502</v>
      </c>
      <c r="C18" s="887" t="s">
        <v>684</v>
      </c>
      <c r="D18" s="887"/>
      <c r="E18" s="887"/>
      <c r="F18" s="887"/>
      <c r="G18" s="887"/>
      <c r="H18" s="887"/>
      <c r="I18" s="887"/>
      <c r="J18" s="887"/>
      <c r="K18" s="887"/>
      <c r="L18" s="887"/>
      <c r="M18" s="887"/>
      <c r="N18" s="887"/>
      <c r="O18" s="887"/>
      <c r="P18" s="887"/>
      <c r="Q18" s="887"/>
      <c r="R18" s="887"/>
      <c r="S18" s="887"/>
      <c r="T18" s="887"/>
      <c r="U18" s="887"/>
      <c r="V18" s="887"/>
      <c r="W18" s="887"/>
      <c r="X18" s="887"/>
      <c r="Y18" s="605"/>
      <c r="Z18" s="605"/>
      <c r="AA18" s="605"/>
      <c r="AB18" s="605"/>
      <c r="AC18" s="605"/>
      <c r="AD18" s="605"/>
      <c r="AE18" s="270"/>
      <c r="AF18" s="265"/>
      <c r="AG18" s="265"/>
      <c r="AH18" s="265"/>
      <c r="AI18" s="265"/>
      <c r="AJ18" s="265"/>
      <c r="AK18" s="265"/>
      <c r="AL18" s="265"/>
      <c r="AM18" s="265"/>
    </row>
    <row r="19" spans="2:39" ht="45.75" customHeight="1">
      <c r="B19" s="888"/>
      <c r="C19" s="887" t="s">
        <v>564</v>
      </c>
      <c r="D19" s="887"/>
      <c r="E19" s="887"/>
      <c r="F19" s="887"/>
      <c r="G19" s="887"/>
      <c r="H19" s="887"/>
      <c r="I19" s="887"/>
      <c r="J19" s="887"/>
      <c r="K19" s="887"/>
      <c r="L19" s="887"/>
      <c r="M19" s="887"/>
      <c r="N19" s="887"/>
      <c r="O19" s="887"/>
      <c r="P19" s="887"/>
      <c r="Q19" s="887"/>
      <c r="R19" s="887"/>
      <c r="S19" s="887"/>
      <c r="T19" s="887"/>
      <c r="U19" s="887"/>
      <c r="V19" s="887"/>
      <c r="W19" s="887"/>
      <c r="X19" s="887"/>
      <c r="Y19" s="605"/>
      <c r="Z19" s="605"/>
      <c r="AA19" s="605"/>
      <c r="AB19" s="605"/>
      <c r="AC19" s="605"/>
      <c r="AD19" s="605"/>
      <c r="AE19" s="270"/>
      <c r="AF19" s="265"/>
      <c r="AG19" s="265"/>
      <c r="AH19" s="265"/>
      <c r="AI19" s="265"/>
      <c r="AJ19" s="265"/>
      <c r="AK19" s="265"/>
      <c r="AL19" s="265"/>
      <c r="AM19" s="265"/>
    </row>
    <row r="20" spans="2:39" ht="62.25" customHeight="1">
      <c r="B20" s="273"/>
      <c r="C20" s="887" t="s">
        <v>562</v>
      </c>
      <c r="D20" s="887"/>
      <c r="E20" s="887"/>
      <c r="F20" s="887"/>
      <c r="G20" s="887"/>
      <c r="H20" s="887"/>
      <c r="I20" s="887"/>
      <c r="J20" s="887"/>
      <c r="K20" s="887"/>
      <c r="L20" s="887"/>
      <c r="M20" s="887"/>
      <c r="N20" s="887"/>
      <c r="O20" s="887"/>
      <c r="P20" s="887"/>
      <c r="Q20" s="887"/>
      <c r="R20" s="887"/>
      <c r="S20" s="887"/>
      <c r="T20" s="887"/>
      <c r="U20" s="887"/>
      <c r="V20" s="887"/>
      <c r="W20" s="887"/>
      <c r="X20" s="887"/>
      <c r="Y20" s="605"/>
      <c r="Z20" s="605"/>
      <c r="AA20" s="605"/>
      <c r="AB20" s="605"/>
      <c r="AC20" s="605"/>
      <c r="AD20" s="605"/>
      <c r="AE20" s="428"/>
      <c r="AF20" s="265"/>
      <c r="AG20" s="265"/>
      <c r="AH20" s="265"/>
      <c r="AI20" s="265"/>
      <c r="AJ20" s="265"/>
      <c r="AK20" s="265"/>
      <c r="AL20" s="265"/>
      <c r="AM20" s="265"/>
    </row>
    <row r="21" spans="2:39" ht="37.5" customHeight="1">
      <c r="B21" s="273"/>
      <c r="C21" s="887" t="s">
        <v>628</v>
      </c>
      <c r="D21" s="887"/>
      <c r="E21" s="887"/>
      <c r="F21" s="887"/>
      <c r="G21" s="887"/>
      <c r="H21" s="887"/>
      <c r="I21" s="887"/>
      <c r="J21" s="887"/>
      <c r="K21" s="887"/>
      <c r="L21" s="887"/>
      <c r="M21" s="887"/>
      <c r="N21" s="887"/>
      <c r="O21" s="887"/>
      <c r="P21" s="887"/>
      <c r="Q21" s="887"/>
      <c r="R21" s="887"/>
      <c r="S21" s="887"/>
      <c r="T21" s="887"/>
      <c r="U21" s="887"/>
      <c r="V21" s="887"/>
      <c r="W21" s="887"/>
      <c r="X21" s="887"/>
      <c r="Y21" s="605"/>
      <c r="Z21" s="605"/>
      <c r="AA21" s="605"/>
      <c r="AB21" s="605"/>
      <c r="AC21" s="605"/>
      <c r="AD21" s="605"/>
      <c r="AE21" s="276"/>
      <c r="AF21" s="265"/>
      <c r="AG21" s="265"/>
      <c r="AH21" s="265"/>
      <c r="AI21" s="265"/>
      <c r="AJ21" s="265"/>
      <c r="AK21" s="265"/>
      <c r="AL21" s="265"/>
      <c r="AM21" s="265"/>
    </row>
    <row r="22" spans="2:39" ht="54.75" customHeight="1">
      <c r="B22" s="273"/>
      <c r="C22" s="887" t="s">
        <v>612</v>
      </c>
      <c r="D22" s="887"/>
      <c r="E22" s="887"/>
      <c r="F22" s="887"/>
      <c r="G22" s="887"/>
      <c r="H22" s="887"/>
      <c r="I22" s="887"/>
      <c r="J22" s="887"/>
      <c r="K22" s="887"/>
      <c r="L22" s="887"/>
      <c r="M22" s="887"/>
      <c r="N22" s="887"/>
      <c r="O22" s="887"/>
      <c r="P22" s="887"/>
      <c r="Q22" s="887"/>
      <c r="R22" s="887"/>
      <c r="S22" s="887"/>
      <c r="T22" s="887"/>
      <c r="U22" s="887"/>
      <c r="V22" s="887"/>
      <c r="W22" s="887"/>
      <c r="X22" s="887"/>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88" t="s">
        <v>522</v>
      </c>
      <c r="C24" s="596" t="s">
        <v>524</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88"/>
      <c r="C25" s="596" t="s">
        <v>525</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526</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527</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528</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529</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264</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78" t="s">
        <v>211</v>
      </c>
      <c r="C34" s="880" t="s">
        <v>33</v>
      </c>
      <c r="D34" s="284" t="s">
        <v>419</v>
      </c>
      <c r="E34" s="882" t="s">
        <v>209</v>
      </c>
      <c r="F34" s="883"/>
      <c r="G34" s="883"/>
      <c r="H34" s="883"/>
      <c r="I34" s="883"/>
      <c r="J34" s="883"/>
      <c r="K34" s="883"/>
      <c r="L34" s="883"/>
      <c r="M34" s="884"/>
      <c r="N34" s="885" t="s">
        <v>213</v>
      </c>
      <c r="O34" s="284" t="s">
        <v>420</v>
      </c>
      <c r="P34" s="882" t="s">
        <v>212</v>
      </c>
      <c r="Q34" s="883"/>
      <c r="R34" s="883"/>
      <c r="S34" s="883"/>
      <c r="T34" s="883"/>
      <c r="U34" s="883"/>
      <c r="V34" s="883"/>
      <c r="W34" s="883"/>
      <c r="X34" s="884"/>
      <c r="Y34" s="875" t="s">
        <v>241</v>
      </c>
      <c r="Z34" s="876"/>
      <c r="AA34" s="876"/>
      <c r="AB34" s="876"/>
      <c r="AC34" s="876"/>
      <c r="AD34" s="876"/>
      <c r="AE34" s="876"/>
      <c r="AF34" s="876"/>
      <c r="AG34" s="876"/>
      <c r="AH34" s="876"/>
      <c r="AI34" s="876"/>
      <c r="AJ34" s="876"/>
      <c r="AK34" s="876"/>
      <c r="AL34" s="876"/>
      <c r="AM34" s="877"/>
    </row>
    <row r="35" spans="1:39" ht="65.25" customHeight="1">
      <c r="B35" s="879"/>
      <c r="C35" s="881"/>
      <c r="D35" s="285">
        <v>2015</v>
      </c>
      <c r="E35" s="285">
        <v>2016</v>
      </c>
      <c r="F35" s="285">
        <v>2017</v>
      </c>
      <c r="G35" s="285">
        <v>2018</v>
      </c>
      <c r="H35" s="285">
        <v>2019</v>
      </c>
      <c r="I35" s="285">
        <v>2020</v>
      </c>
      <c r="J35" s="285">
        <v>2021</v>
      </c>
      <c r="K35" s="285">
        <v>2022</v>
      </c>
      <c r="L35" s="285">
        <v>2023</v>
      </c>
      <c r="M35" s="429">
        <v>2024</v>
      </c>
      <c r="N35" s="886"/>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4,999 KW</v>
      </c>
      <c r="AB35" s="285" t="str">
        <f>'1.  LRAMVA Summary'!G52</f>
        <v>Street Lighting</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501</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494</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56186</v>
      </c>
      <c r="E38" s="295">
        <v>55675</v>
      </c>
      <c r="F38" s="295">
        <v>55675</v>
      </c>
      <c r="G38" s="295">
        <v>55675</v>
      </c>
      <c r="H38" s="295">
        <v>55675</v>
      </c>
      <c r="I38" s="295">
        <v>55675</v>
      </c>
      <c r="J38" s="295">
        <v>55675</v>
      </c>
      <c r="K38" s="295">
        <v>55663</v>
      </c>
      <c r="L38" s="295">
        <v>55663</v>
      </c>
      <c r="M38" s="295">
        <v>55663</v>
      </c>
      <c r="N38" s="291"/>
      <c r="O38" s="295">
        <v>4</v>
      </c>
      <c r="P38" s="295">
        <v>4</v>
      </c>
      <c r="Q38" s="295">
        <v>4</v>
      </c>
      <c r="R38" s="295">
        <v>4</v>
      </c>
      <c r="S38" s="295">
        <v>4</v>
      </c>
      <c r="T38" s="295">
        <v>4</v>
      </c>
      <c r="U38" s="295">
        <v>4</v>
      </c>
      <c r="V38" s="295">
        <v>4</v>
      </c>
      <c r="W38" s="295">
        <v>4</v>
      </c>
      <c r="X38" s="295">
        <v>4</v>
      </c>
      <c r="Y38" s="410">
        <v>1</v>
      </c>
      <c r="Z38" s="410"/>
      <c r="AA38" s="410"/>
      <c r="AB38" s="410"/>
      <c r="AC38" s="410"/>
      <c r="AD38" s="410"/>
      <c r="AE38" s="410"/>
      <c r="AF38" s="410"/>
      <c r="AG38" s="410"/>
      <c r="AH38" s="410"/>
      <c r="AI38" s="410"/>
      <c r="AJ38" s="410"/>
      <c r="AK38" s="410"/>
      <c r="AL38" s="410"/>
      <c r="AM38" s="296">
        <f>SUM(Y38:AL38)</f>
        <v>1</v>
      </c>
    </row>
    <row r="39" spans="1:39" outlineLevel="1">
      <c r="B39" s="294" t="s">
        <v>265</v>
      </c>
      <c r="C39" s="291" t="s">
        <v>163</v>
      </c>
      <c r="D39" s="295">
        <v>9384</v>
      </c>
      <c r="E39" s="295">
        <v>9249</v>
      </c>
      <c r="F39" s="295">
        <v>9249</v>
      </c>
      <c r="G39" s="295">
        <v>9249</v>
      </c>
      <c r="H39" s="295">
        <v>9249</v>
      </c>
      <c r="I39" s="295">
        <v>9249</v>
      </c>
      <c r="J39" s="295">
        <v>9249</v>
      </c>
      <c r="K39" s="295">
        <v>9245</v>
      </c>
      <c r="L39" s="295">
        <v>9245</v>
      </c>
      <c r="M39" s="295">
        <v>9245</v>
      </c>
      <c r="N39" s="468"/>
      <c r="O39" s="295">
        <v>1</v>
      </c>
      <c r="P39" s="295">
        <v>1</v>
      </c>
      <c r="Q39" s="295">
        <v>1</v>
      </c>
      <c r="R39" s="295">
        <v>1</v>
      </c>
      <c r="S39" s="295">
        <v>1</v>
      </c>
      <c r="T39" s="295">
        <v>1</v>
      </c>
      <c r="U39" s="295">
        <v>1</v>
      </c>
      <c r="V39" s="295">
        <v>1</v>
      </c>
      <c r="W39" s="295">
        <v>1</v>
      </c>
      <c r="X39" s="295">
        <v>1</v>
      </c>
      <c r="Y39" s="411">
        <f>Y38</f>
        <v>1</v>
      </c>
      <c r="Z39" s="411">
        <f t="shared" ref="Z39:AB39" si="0">Z38</f>
        <v>0</v>
      </c>
      <c r="AA39" s="411">
        <f t="shared" si="0"/>
        <v>0</v>
      </c>
      <c r="AB39" s="411">
        <f t="shared" si="0"/>
        <v>0</v>
      </c>
      <c r="AC39" s="411">
        <f t="shared" ref="AC39:AL39" si="1">AC38</f>
        <v>0</v>
      </c>
      <c r="AD39" s="411">
        <f t="shared" si="1"/>
        <v>0</v>
      </c>
      <c r="AE39" s="411">
        <f t="shared" si="1"/>
        <v>0</v>
      </c>
      <c r="AF39" s="411">
        <f t="shared" si="1"/>
        <v>0</v>
      </c>
      <c r="AG39" s="411">
        <f t="shared" si="1"/>
        <v>0</v>
      </c>
      <c r="AH39" s="411">
        <f t="shared" si="1"/>
        <v>0</v>
      </c>
      <c r="AI39" s="411">
        <f t="shared" si="1"/>
        <v>0</v>
      </c>
      <c r="AJ39" s="411">
        <f t="shared" si="1"/>
        <v>0</v>
      </c>
      <c r="AK39" s="411">
        <f t="shared" si="1"/>
        <v>0</v>
      </c>
      <c r="AL39" s="411">
        <f t="shared" si="1"/>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103800</v>
      </c>
      <c r="E41" s="295">
        <v>101955</v>
      </c>
      <c r="F41" s="295">
        <v>101955</v>
      </c>
      <c r="G41" s="295">
        <v>101955</v>
      </c>
      <c r="H41" s="295">
        <v>101955</v>
      </c>
      <c r="I41" s="295">
        <v>101955</v>
      </c>
      <c r="J41" s="295">
        <v>101955</v>
      </c>
      <c r="K41" s="295">
        <v>101902</v>
      </c>
      <c r="L41" s="295">
        <v>101902</v>
      </c>
      <c r="M41" s="295">
        <v>101902</v>
      </c>
      <c r="N41" s="291"/>
      <c r="O41" s="295">
        <v>7</v>
      </c>
      <c r="P41" s="295">
        <v>7</v>
      </c>
      <c r="Q41" s="295">
        <v>7</v>
      </c>
      <c r="R41" s="295">
        <v>7</v>
      </c>
      <c r="S41" s="295">
        <v>7</v>
      </c>
      <c r="T41" s="295">
        <v>7</v>
      </c>
      <c r="U41" s="295">
        <v>7</v>
      </c>
      <c r="V41" s="295">
        <v>7</v>
      </c>
      <c r="W41" s="295">
        <v>7</v>
      </c>
      <c r="X41" s="295">
        <v>7</v>
      </c>
      <c r="Y41" s="410">
        <v>1</v>
      </c>
      <c r="Z41" s="410"/>
      <c r="AA41" s="410"/>
      <c r="AB41" s="410"/>
      <c r="AC41" s="410"/>
      <c r="AD41" s="410"/>
      <c r="AE41" s="410"/>
      <c r="AF41" s="410"/>
      <c r="AG41" s="410"/>
      <c r="AH41" s="410"/>
      <c r="AI41" s="410"/>
      <c r="AJ41" s="410"/>
      <c r="AK41" s="410"/>
      <c r="AL41" s="410"/>
      <c r="AM41" s="296">
        <f>SUM(Y41:AL41)</f>
        <v>1</v>
      </c>
    </row>
    <row r="42" spans="1:39" outlineLevel="1">
      <c r="B42" s="294" t="s">
        <v>265</v>
      </c>
      <c r="C42" s="291" t="s">
        <v>163</v>
      </c>
      <c r="D42" s="295">
        <v>1074</v>
      </c>
      <c r="E42" s="295">
        <v>1061</v>
      </c>
      <c r="F42" s="295">
        <v>1061</v>
      </c>
      <c r="G42" s="295">
        <v>1061</v>
      </c>
      <c r="H42" s="295">
        <v>1061</v>
      </c>
      <c r="I42" s="295">
        <v>1061</v>
      </c>
      <c r="J42" s="295">
        <v>1061</v>
      </c>
      <c r="K42" s="295">
        <v>1058</v>
      </c>
      <c r="L42" s="295">
        <v>1058</v>
      </c>
      <c r="M42" s="295">
        <v>1058</v>
      </c>
      <c r="N42" s="468"/>
      <c r="O42" s="295"/>
      <c r="P42" s="295"/>
      <c r="Q42" s="295"/>
      <c r="R42" s="295"/>
      <c r="S42" s="295"/>
      <c r="T42" s="295"/>
      <c r="U42" s="295"/>
      <c r="V42" s="295"/>
      <c r="W42" s="295"/>
      <c r="X42" s="295"/>
      <c r="Y42" s="411">
        <f>Y41</f>
        <v>1</v>
      </c>
      <c r="Z42" s="411">
        <f t="shared" ref="Z42:AB42" si="2">Z41</f>
        <v>0</v>
      </c>
      <c r="AA42" s="411">
        <f t="shared" si="2"/>
        <v>0</v>
      </c>
      <c r="AB42" s="411">
        <f t="shared" si="2"/>
        <v>0</v>
      </c>
      <c r="AC42" s="411">
        <f t="shared" ref="AC42" si="3">AC41</f>
        <v>0</v>
      </c>
      <c r="AD42" s="411">
        <f t="shared" ref="AD42" si="4">AD41</f>
        <v>0</v>
      </c>
      <c r="AE42" s="411">
        <f t="shared" ref="AE42" si="5">AE41</f>
        <v>0</v>
      </c>
      <c r="AF42" s="411">
        <f t="shared" ref="AF42" si="6">AF41</f>
        <v>0</v>
      </c>
      <c r="AG42" s="411">
        <f t="shared" ref="AG42" si="7">AG41</f>
        <v>0</v>
      </c>
      <c r="AH42" s="411">
        <f t="shared" ref="AH42" si="8">AH41</f>
        <v>0</v>
      </c>
      <c r="AI42" s="411">
        <f t="shared" ref="AI42" si="9">AI41</f>
        <v>0</v>
      </c>
      <c r="AJ42" s="411">
        <f t="shared" ref="AJ42" si="10">AJ41</f>
        <v>0</v>
      </c>
      <c r="AK42" s="411">
        <f t="shared" ref="AK42" si="11">AK41</f>
        <v>0</v>
      </c>
      <c r="AL42" s="411">
        <f t="shared" ref="AL42" si="12">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28450</v>
      </c>
      <c r="E44" s="295">
        <v>28450</v>
      </c>
      <c r="F44" s="295">
        <v>28450</v>
      </c>
      <c r="G44" s="295">
        <v>28346</v>
      </c>
      <c r="H44" s="295">
        <v>15058</v>
      </c>
      <c r="I44" s="295">
        <v>0</v>
      </c>
      <c r="J44" s="295">
        <v>0</v>
      </c>
      <c r="K44" s="295">
        <v>0</v>
      </c>
      <c r="L44" s="295">
        <v>0</v>
      </c>
      <c r="M44" s="295">
        <v>0</v>
      </c>
      <c r="N44" s="291"/>
      <c r="O44" s="295">
        <v>5</v>
      </c>
      <c r="P44" s="295">
        <v>5</v>
      </c>
      <c r="Q44" s="295">
        <v>5</v>
      </c>
      <c r="R44" s="295">
        <v>5</v>
      </c>
      <c r="S44" s="295">
        <v>2</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265</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AB45" si="13">Z44</f>
        <v>0</v>
      </c>
      <c r="AA45" s="411">
        <f t="shared" si="13"/>
        <v>0</v>
      </c>
      <c r="AB45" s="411">
        <f t="shared" si="13"/>
        <v>0</v>
      </c>
      <c r="AC45" s="411">
        <f t="shared" ref="AC45" si="14">AC44</f>
        <v>0</v>
      </c>
      <c r="AD45" s="411">
        <f t="shared" ref="AD45" si="15">AD44</f>
        <v>0</v>
      </c>
      <c r="AE45" s="411">
        <f t="shared" ref="AE45" si="16">AE44</f>
        <v>0</v>
      </c>
      <c r="AF45" s="411">
        <f t="shared" ref="AF45" si="17">AF44</f>
        <v>0</v>
      </c>
      <c r="AG45" s="411">
        <f t="shared" ref="AG45" si="18">AG44</f>
        <v>0</v>
      </c>
      <c r="AH45" s="411">
        <f t="shared" ref="AH45" si="19">AH44</f>
        <v>0</v>
      </c>
      <c r="AI45" s="411">
        <f t="shared" ref="AI45" si="20">AI44</f>
        <v>0</v>
      </c>
      <c r="AJ45" s="411">
        <f t="shared" ref="AJ45" si="21">AJ44</f>
        <v>0</v>
      </c>
      <c r="AK45" s="411">
        <f t="shared" ref="AK45" si="22">AK44</f>
        <v>0</v>
      </c>
      <c r="AL45" s="411">
        <f t="shared" ref="AL45" si="23">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671</v>
      </c>
      <c r="C47" s="291" t="s">
        <v>25</v>
      </c>
      <c r="D47" s="295">
        <v>41750</v>
      </c>
      <c r="E47" s="295">
        <v>41750</v>
      </c>
      <c r="F47" s="295">
        <v>41750</v>
      </c>
      <c r="G47" s="295">
        <v>41750</v>
      </c>
      <c r="H47" s="295">
        <v>41750</v>
      </c>
      <c r="I47" s="295">
        <v>41750</v>
      </c>
      <c r="J47" s="295">
        <v>41750</v>
      </c>
      <c r="K47" s="295">
        <v>41750</v>
      </c>
      <c r="L47" s="295">
        <v>41750</v>
      </c>
      <c r="M47" s="295">
        <v>41750</v>
      </c>
      <c r="N47" s="291"/>
      <c r="O47" s="295">
        <v>21</v>
      </c>
      <c r="P47" s="295">
        <v>21</v>
      </c>
      <c r="Q47" s="295">
        <v>21</v>
      </c>
      <c r="R47" s="295">
        <v>21</v>
      </c>
      <c r="S47" s="295">
        <v>21</v>
      </c>
      <c r="T47" s="295">
        <v>21</v>
      </c>
      <c r="U47" s="295">
        <v>21</v>
      </c>
      <c r="V47" s="295">
        <v>21</v>
      </c>
      <c r="W47" s="295">
        <v>21</v>
      </c>
      <c r="X47" s="295">
        <v>21</v>
      </c>
      <c r="Y47" s="410">
        <v>1</v>
      </c>
      <c r="Z47" s="410"/>
      <c r="AA47" s="410"/>
      <c r="AB47" s="410"/>
      <c r="AC47" s="410"/>
      <c r="AD47" s="410"/>
      <c r="AE47" s="410"/>
      <c r="AF47" s="410"/>
      <c r="AG47" s="410"/>
      <c r="AH47" s="410"/>
      <c r="AI47" s="410"/>
      <c r="AJ47" s="410"/>
      <c r="AK47" s="410"/>
      <c r="AL47" s="410"/>
      <c r="AM47" s="296">
        <f>SUM(Y47:AL47)</f>
        <v>1</v>
      </c>
    </row>
    <row r="48" spans="1:39" outlineLevel="1">
      <c r="B48" s="294" t="s">
        <v>265</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AB48" si="24">Z47</f>
        <v>0</v>
      </c>
      <c r="AA48" s="411">
        <f t="shared" si="24"/>
        <v>0</v>
      </c>
      <c r="AB48" s="411">
        <f t="shared" si="24"/>
        <v>0</v>
      </c>
      <c r="AC48" s="411">
        <f t="shared" ref="AC48" si="25">AC47</f>
        <v>0</v>
      </c>
      <c r="AD48" s="411">
        <f t="shared" ref="AD48" si="26">AD47</f>
        <v>0</v>
      </c>
      <c r="AE48" s="411">
        <f t="shared" ref="AE48" si="27">AE47</f>
        <v>0</v>
      </c>
      <c r="AF48" s="411">
        <f t="shared" ref="AF48" si="28">AF47</f>
        <v>0</v>
      </c>
      <c r="AG48" s="411">
        <f t="shared" ref="AG48" si="29">AG47</f>
        <v>0</v>
      </c>
      <c r="AH48" s="411">
        <f t="shared" ref="AH48" si="30">AH47</f>
        <v>0</v>
      </c>
      <c r="AI48" s="411">
        <f t="shared" ref="AI48" si="31">AI47</f>
        <v>0</v>
      </c>
      <c r="AJ48" s="411">
        <f t="shared" ref="AJ48" si="32">AJ47</f>
        <v>0</v>
      </c>
      <c r="AK48" s="411">
        <f t="shared" ref="AK48" si="33">AK47</f>
        <v>0</v>
      </c>
      <c r="AL48" s="411">
        <f t="shared" ref="AL48" si="34">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v>13672</v>
      </c>
      <c r="E50" s="295">
        <v>13672</v>
      </c>
      <c r="F50" s="295">
        <v>13672</v>
      </c>
      <c r="G50" s="295">
        <v>13672</v>
      </c>
      <c r="H50" s="295">
        <v>13672</v>
      </c>
      <c r="I50" s="295">
        <v>13672</v>
      </c>
      <c r="J50" s="295">
        <v>13672</v>
      </c>
      <c r="K50" s="295">
        <v>13672</v>
      </c>
      <c r="L50" s="295">
        <v>13672</v>
      </c>
      <c r="M50" s="295">
        <v>13672</v>
      </c>
      <c r="N50" s="291"/>
      <c r="O50" s="295">
        <v>4</v>
      </c>
      <c r="P50" s="295">
        <v>4</v>
      </c>
      <c r="Q50" s="295">
        <v>4</v>
      </c>
      <c r="R50" s="295">
        <v>4</v>
      </c>
      <c r="S50" s="295">
        <v>4</v>
      </c>
      <c r="T50" s="295">
        <v>4</v>
      </c>
      <c r="U50" s="295">
        <v>4</v>
      </c>
      <c r="V50" s="295">
        <v>4</v>
      </c>
      <c r="W50" s="295">
        <v>4</v>
      </c>
      <c r="X50" s="295">
        <v>4</v>
      </c>
      <c r="Y50" s="410">
        <v>1</v>
      </c>
      <c r="Z50" s="410"/>
      <c r="AA50" s="410"/>
      <c r="AB50" s="410"/>
      <c r="AC50" s="410"/>
      <c r="AD50" s="410"/>
      <c r="AE50" s="410"/>
      <c r="AF50" s="410"/>
      <c r="AG50" s="410"/>
      <c r="AH50" s="410"/>
      <c r="AI50" s="410"/>
      <c r="AJ50" s="410"/>
      <c r="AK50" s="410"/>
      <c r="AL50" s="410"/>
      <c r="AM50" s="296">
        <f>SUM(Y50:AL50)</f>
        <v>1</v>
      </c>
    </row>
    <row r="51" spans="1:39" outlineLevel="1">
      <c r="B51" s="294" t="s">
        <v>265</v>
      </c>
      <c r="C51" s="291" t="s">
        <v>163</v>
      </c>
      <c r="D51" s="295">
        <v>7078</v>
      </c>
      <c r="E51" s="295">
        <v>7078</v>
      </c>
      <c r="F51" s="295">
        <v>7078</v>
      </c>
      <c r="G51" s="295">
        <v>7078</v>
      </c>
      <c r="H51" s="295">
        <v>7078</v>
      </c>
      <c r="I51" s="295">
        <v>7078</v>
      </c>
      <c r="J51" s="295">
        <v>7078</v>
      </c>
      <c r="K51" s="295">
        <v>7078</v>
      </c>
      <c r="L51" s="295">
        <v>7078</v>
      </c>
      <c r="M51" s="295">
        <v>7078</v>
      </c>
      <c r="N51" s="468"/>
      <c r="O51" s="295"/>
      <c r="P51" s="295"/>
      <c r="Q51" s="295"/>
      <c r="R51" s="295"/>
      <c r="S51" s="295"/>
      <c r="T51" s="295"/>
      <c r="U51" s="295"/>
      <c r="V51" s="295"/>
      <c r="W51" s="295"/>
      <c r="X51" s="295"/>
      <c r="Y51" s="411">
        <f>Y50</f>
        <v>1</v>
      </c>
      <c r="Z51" s="411">
        <f t="shared" ref="Z51:AB51" si="35">Z50</f>
        <v>0</v>
      </c>
      <c r="AA51" s="411">
        <f t="shared" si="35"/>
        <v>0</v>
      </c>
      <c r="AB51" s="411">
        <f t="shared" si="35"/>
        <v>0</v>
      </c>
      <c r="AC51" s="411">
        <f t="shared" ref="AC51" si="36">AC50</f>
        <v>0</v>
      </c>
      <c r="AD51" s="411">
        <f t="shared" ref="AD51" si="37">AD50</f>
        <v>0</v>
      </c>
      <c r="AE51" s="411">
        <f t="shared" ref="AE51" si="38">AE50</f>
        <v>0</v>
      </c>
      <c r="AF51" s="411">
        <f t="shared" ref="AF51" si="39">AF50</f>
        <v>0</v>
      </c>
      <c r="AG51" s="411">
        <f t="shared" ref="AG51" si="40">AG50</f>
        <v>0</v>
      </c>
      <c r="AH51" s="411">
        <f t="shared" ref="AH51" si="41">AH50</f>
        <v>0</v>
      </c>
      <c r="AI51" s="411">
        <f t="shared" ref="AI51" si="42">AI50</f>
        <v>0</v>
      </c>
      <c r="AJ51" s="411">
        <f t="shared" ref="AJ51" si="43">AJ50</f>
        <v>0</v>
      </c>
      <c r="AK51" s="411">
        <f t="shared" ref="AK51" si="44">AK50</f>
        <v>0</v>
      </c>
      <c r="AL51" s="411">
        <f t="shared" ref="AL51" si="45">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495</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v>1</v>
      </c>
      <c r="AB54" s="410"/>
      <c r="AC54" s="410"/>
      <c r="AD54" s="410"/>
      <c r="AE54" s="410"/>
      <c r="AF54" s="415"/>
      <c r="AG54" s="415"/>
      <c r="AH54" s="415"/>
      <c r="AI54" s="415"/>
      <c r="AJ54" s="415"/>
      <c r="AK54" s="415"/>
      <c r="AL54" s="415"/>
      <c r="AM54" s="296">
        <f>SUM(Y54:AL54)</f>
        <v>1</v>
      </c>
    </row>
    <row r="55" spans="1:39" outlineLevel="1">
      <c r="B55" s="294" t="s">
        <v>265</v>
      </c>
      <c r="C55" s="291" t="s">
        <v>163</v>
      </c>
      <c r="D55" s="295">
        <v>78394</v>
      </c>
      <c r="E55" s="295">
        <v>78394</v>
      </c>
      <c r="F55" s="295">
        <v>78394</v>
      </c>
      <c r="G55" s="295">
        <v>78394</v>
      </c>
      <c r="H55" s="295">
        <v>78394</v>
      </c>
      <c r="I55" s="295">
        <v>78394</v>
      </c>
      <c r="J55" s="295">
        <v>78394</v>
      </c>
      <c r="K55" s="295">
        <v>78394</v>
      </c>
      <c r="L55" s="295">
        <v>78394</v>
      </c>
      <c r="M55" s="295">
        <v>78394</v>
      </c>
      <c r="N55" s="295">
        <f>N54</f>
        <v>12</v>
      </c>
      <c r="O55" s="295">
        <v>17</v>
      </c>
      <c r="P55" s="295">
        <v>17</v>
      </c>
      <c r="Q55" s="295">
        <v>17</v>
      </c>
      <c r="R55" s="295">
        <v>17</v>
      </c>
      <c r="S55" s="295">
        <v>18</v>
      </c>
      <c r="T55" s="295">
        <v>18</v>
      </c>
      <c r="U55" s="295">
        <v>18</v>
      </c>
      <c r="V55" s="295">
        <v>18</v>
      </c>
      <c r="W55" s="295">
        <v>18</v>
      </c>
      <c r="X55" s="295">
        <v>18</v>
      </c>
      <c r="Y55" s="411">
        <f t="shared" ref="Y55:AB55" si="46">Y54</f>
        <v>0</v>
      </c>
      <c r="Z55" s="411">
        <f t="shared" si="46"/>
        <v>0</v>
      </c>
      <c r="AA55" s="411">
        <f t="shared" si="46"/>
        <v>1</v>
      </c>
      <c r="AB55" s="411">
        <f t="shared" si="46"/>
        <v>0</v>
      </c>
      <c r="AC55" s="411">
        <f t="shared" ref="AC55" si="47">AC54</f>
        <v>0</v>
      </c>
      <c r="AD55" s="411">
        <f t="shared" ref="AD55" si="48">AD54</f>
        <v>0</v>
      </c>
      <c r="AE55" s="411">
        <f t="shared" ref="AE55" si="49">AE54</f>
        <v>0</v>
      </c>
      <c r="AF55" s="411">
        <f t="shared" ref="AF55" si="50">AF54</f>
        <v>0</v>
      </c>
      <c r="AG55" s="411">
        <f t="shared" ref="AG55" si="51">AG54</f>
        <v>0</v>
      </c>
      <c r="AH55" s="411">
        <f t="shared" ref="AH55" si="52">AH54</f>
        <v>0</v>
      </c>
      <c r="AI55" s="411">
        <f t="shared" ref="AI55" si="53">AI54</f>
        <v>0</v>
      </c>
      <c r="AJ55" s="411">
        <f t="shared" ref="AJ55" si="54">AJ54</f>
        <v>0</v>
      </c>
      <c r="AK55" s="411">
        <f t="shared" ref="AK55" si="55">AK54</f>
        <v>0</v>
      </c>
      <c r="AL55" s="411">
        <f t="shared" ref="AL55" si="56">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1067522</v>
      </c>
      <c r="E57" s="295">
        <v>1067522</v>
      </c>
      <c r="F57" s="295">
        <v>1066725</v>
      </c>
      <c r="G57" s="295">
        <v>1066725</v>
      </c>
      <c r="H57" s="295">
        <v>1066725</v>
      </c>
      <c r="I57" s="295">
        <v>1066725</v>
      </c>
      <c r="J57" s="295">
        <v>1041283</v>
      </c>
      <c r="K57" s="295">
        <v>1041283</v>
      </c>
      <c r="L57" s="295">
        <v>1039707</v>
      </c>
      <c r="M57" s="295">
        <v>956178</v>
      </c>
      <c r="N57" s="295">
        <v>12</v>
      </c>
      <c r="O57" s="295">
        <v>106</v>
      </c>
      <c r="P57" s="295">
        <v>106</v>
      </c>
      <c r="Q57" s="295">
        <v>106</v>
      </c>
      <c r="R57" s="295">
        <v>106</v>
      </c>
      <c r="S57" s="295">
        <v>106</v>
      </c>
      <c r="T57" s="295">
        <v>106</v>
      </c>
      <c r="U57" s="295">
        <v>101</v>
      </c>
      <c r="V57" s="295">
        <v>101</v>
      </c>
      <c r="W57" s="295">
        <v>101</v>
      </c>
      <c r="X57" s="295">
        <v>86</v>
      </c>
      <c r="Y57" s="533"/>
      <c r="Z57" s="410">
        <v>0.21260388293628305</v>
      </c>
      <c r="AA57" s="410">
        <v>0.56033344911427574</v>
      </c>
      <c r="AB57" s="410">
        <v>0.29029264776103664</v>
      </c>
      <c r="AC57" s="533"/>
      <c r="AD57" s="410"/>
      <c r="AE57" s="410"/>
      <c r="AF57" s="415"/>
      <c r="AG57" s="415"/>
      <c r="AH57" s="415"/>
      <c r="AI57" s="415"/>
      <c r="AJ57" s="415"/>
      <c r="AK57" s="415"/>
      <c r="AL57" s="415"/>
      <c r="AM57" s="296">
        <f>SUM(Y57:AL57)</f>
        <v>1.0632299798115954</v>
      </c>
    </row>
    <row r="58" spans="1:39" outlineLevel="1">
      <c r="B58" s="294" t="s">
        <v>265</v>
      </c>
      <c r="C58" s="291" t="s">
        <v>163</v>
      </c>
      <c r="D58" s="295">
        <v>-13610</v>
      </c>
      <c r="E58" s="295">
        <v>-13610</v>
      </c>
      <c r="F58" s="295">
        <v>-12812</v>
      </c>
      <c r="G58" s="295">
        <v>-11195</v>
      </c>
      <c r="H58" s="295">
        <v>-11195</v>
      </c>
      <c r="I58" s="295">
        <v>-11195</v>
      </c>
      <c r="J58" s="295">
        <v>14247</v>
      </c>
      <c r="K58" s="295">
        <v>14247</v>
      </c>
      <c r="L58" s="295">
        <v>15822</v>
      </c>
      <c r="M58" s="295">
        <v>8912</v>
      </c>
      <c r="N58" s="295">
        <f>N57</f>
        <v>12</v>
      </c>
      <c r="O58" s="295">
        <v>-4</v>
      </c>
      <c r="P58" s="295">
        <v>-4</v>
      </c>
      <c r="Q58" s="295">
        <v>-3</v>
      </c>
      <c r="R58" s="295">
        <v>-3</v>
      </c>
      <c r="S58" s="295">
        <v>-3</v>
      </c>
      <c r="T58" s="295">
        <v>-3</v>
      </c>
      <c r="U58" s="295">
        <v>2</v>
      </c>
      <c r="V58" s="295">
        <v>2</v>
      </c>
      <c r="W58" s="295">
        <v>2</v>
      </c>
      <c r="X58" s="295">
        <v>0</v>
      </c>
      <c r="Y58" s="411">
        <f>Y57</f>
        <v>0</v>
      </c>
      <c r="Z58" s="411">
        <f>Z57</f>
        <v>0.21260388293628305</v>
      </c>
      <c r="AA58" s="411">
        <f t="shared" ref="AA58:AB58" si="57">AA57</f>
        <v>0.56033344911427574</v>
      </c>
      <c r="AB58" s="411">
        <f t="shared" si="57"/>
        <v>0.29029264776103664</v>
      </c>
      <c r="AC58" s="411">
        <f t="shared" ref="AC58" si="58">AC57</f>
        <v>0</v>
      </c>
      <c r="AD58" s="411">
        <f t="shared" ref="AD58" si="59">AD57</f>
        <v>0</v>
      </c>
      <c r="AE58" s="411">
        <f t="shared" ref="AE58" si="60">AE57</f>
        <v>0</v>
      </c>
      <c r="AF58" s="411">
        <f t="shared" ref="AF58" si="61">AF57</f>
        <v>0</v>
      </c>
      <c r="AG58" s="411">
        <f t="shared" ref="AG58" si="62">AG57</f>
        <v>0</v>
      </c>
      <c r="AH58" s="411">
        <f t="shared" ref="AH58" si="63">AH57</f>
        <v>0</v>
      </c>
      <c r="AI58" s="411">
        <f t="shared" ref="AI58" si="64">AI57</f>
        <v>0</v>
      </c>
      <c r="AJ58" s="411">
        <f t="shared" ref="AJ58" si="65">AJ57</f>
        <v>0</v>
      </c>
      <c r="AK58" s="411">
        <f t="shared" ref="AK58" si="66">AK57</f>
        <v>0</v>
      </c>
      <c r="AL58" s="411">
        <f t="shared" ref="AL58" si="6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113803</v>
      </c>
      <c r="E60" s="295">
        <v>77768</v>
      </c>
      <c r="F60" s="295">
        <v>66569</v>
      </c>
      <c r="G60" s="295">
        <v>66569</v>
      </c>
      <c r="H60" s="295">
        <v>66569</v>
      </c>
      <c r="I60" s="295">
        <v>66569</v>
      </c>
      <c r="J60" s="295">
        <v>66569</v>
      </c>
      <c r="K60" s="295">
        <v>66569</v>
      </c>
      <c r="L60" s="295">
        <v>66569</v>
      </c>
      <c r="M60" s="295">
        <v>66569</v>
      </c>
      <c r="N60" s="295">
        <v>12</v>
      </c>
      <c r="O60" s="295">
        <v>25</v>
      </c>
      <c r="P60" s="295">
        <v>17</v>
      </c>
      <c r="Q60" s="295">
        <v>14</v>
      </c>
      <c r="R60" s="295">
        <v>14</v>
      </c>
      <c r="S60" s="295">
        <v>14</v>
      </c>
      <c r="T60" s="295">
        <v>14</v>
      </c>
      <c r="U60" s="295">
        <v>14</v>
      </c>
      <c r="V60" s="295">
        <v>14</v>
      </c>
      <c r="W60" s="295">
        <v>14</v>
      </c>
      <c r="X60" s="295">
        <v>14</v>
      </c>
      <c r="Y60" s="415"/>
      <c r="Z60" s="410">
        <v>1</v>
      </c>
      <c r="AA60" s="410"/>
      <c r="AB60" s="410"/>
      <c r="AC60" s="410"/>
      <c r="AD60" s="410"/>
      <c r="AE60" s="410"/>
      <c r="AF60" s="415"/>
      <c r="AG60" s="415"/>
      <c r="AH60" s="415"/>
      <c r="AI60" s="415"/>
      <c r="AJ60" s="415"/>
      <c r="AK60" s="415"/>
      <c r="AL60" s="415"/>
      <c r="AM60" s="296">
        <f>SUM(Y60:AL60)</f>
        <v>1</v>
      </c>
    </row>
    <row r="61" spans="1:39" outlineLevel="1">
      <c r="B61" s="294" t="s">
        <v>265</v>
      </c>
      <c r="C61" s="291" t="s">
        <v>163</v>
      </c>
      <c r="D61" s="295">
        <v>-43843</v>
      </c>
      <c r="E61" s="295">
        <v>-7809</v>
      </c>
      <c r="F61" s="295">
        <v>3390</v>
      </c>
      <c r="G61" s="295">
        <v>10767</v>
      </c>
      <c r="H61" s="295">
        <v>10767</v>
      </c>
      <c r="I61" s="295">
        <v>10767</v>
      </c>
      <c r="J61" s="295">
        <v>10767</v>
      </c>
      <c r="K61" s="295">
        <v>10767</v>
      </c>
      <c r="L61" s="295">
        <v>10767</v>
      </c>
      <c r="M61" s="295">
        <v>10767</v>
      </c>
      <c r="N61" s="295">
        <f>N60</f>
        <v>12</v>
      </c>
      <c r="O61" s="295">
        <v>-10</v>
      </c>
      <c r="P61" s="295">
        <v>-2</v>
      </c>
      <c r="Q61" s="295">
        <v>1</v>
      </c>
      <c r="R61" s="295">
        <v>2</v>
      </c>
      <c r="S61" s="295">
        <v>2</v>
      </c>
      <c r="T61" s="295">
        <v>2</v>
      </c>
      <c r="U61" s="295">
        <v>2</v>
      </c>
      <c r="V61" s="295">
        <v>2</v>
      </c>
      <c r="W61" s="295">
        <v>2</v>
      </c>
      <c r="X61" s="295">
        <v>2</v>
      </c>
      <c r="Y61" s="411">
        <f>Y60</f>
        <v>0</v>
      </c>
      <c r="Z61" s="411">
        <f t="shared" ref="Z61:AB61" si="68">Z60</f>
        <v>1</v>
      </c>
      <c r="AA61" s="411">
        <f t="shared" si="68"/>
        <v>0</v>
      </c>
      <c r="AB61" s="411">
        <f t="shared" si="68"/>
        <v>0</v>
      </c>
      <c r="AC61" s="411">
        <f t="shared" ref="AC61" si="69">AC60</f>
        <v>0</v>
      </c>
      <c r="AD61" s="411">
        <f t="shared" ref="AD61" si="70">AD60</f>
        <v>0</v>
      </c>
      <c r="AE61" s="411">
        <f t="shared" ref="AE61" si="71">AE60</f>
        <v>0</v>
      </c>
      <c r="AF61" s="411">
        <f t="shared" ref="AF61" si="72">AF60</f>
        <v>0</v>
      </c>
      <c r="AG61" s="411">
        <f t="shared" ref="AG61" si="73">AG60</f>
        <v>0</v>
      </c>
      <c r="AH61" s="411">
        <f t="shared" ref="AH61" si="74">AH60</f>
        <v>0</v>
      </c>
      <c r="AI61" s="411">
        <f t="shared" ref="AI61" si="75">AI60</f>
        <v>0</v>
      </c>
      <c r="AJ61" s="411">
        <f t="shared" ref="AJ61" si="76">AJ60</f>
        <v>0</v>
      </c>
      <c r="AK61" s="411">
        <f t="shared" ref="AK61" si="77">AK60</f>
        <v>0</v>
      </c>
      <c r="AL61" s="411">
        <f t="shared" ref="AL61" si="78">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265</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AB64" si="79">Z63</f>
        <v>0</v>
      </c>
      <c r="AA64" s="411">
        <f t="shared" si="79"/>
        <v>0</v>
      </c>
      <c r="AB64" s="411">
        <f t="shared" si="79"/>
        <v>0</v>
      </c>
      <c r="AC64" s="411">
        <f t="shared" ref="AC64" si="80">AC63</f>
        <v>0</v>
      </c>
      <c r="AD64" s="411">
        <f t="shared" ref="AD64" si="81">AD63</f>
        <v>0</v>
      </c>
      <c r="AE64" s="411">
        <f t="shared" ref="AE64" si="82">AE63</f>
        <v>0</v>
      </c>
      <c r="AF64" s="411">
        <f t="shared" ref="AF64" si="83">AF63</f>
        <v>0</v>
      </c>
      <c r="AG64" s="411">
        <f t="shared" ref="AG64" si="84">AG63</f>
        <v>0</v>
      </c>
      <c r="AH64" s="411">
        <f t="shared" ref="AH64" si="85">AH63</f>
        <v>0</v>
      </c>
      <c r="AI64" s="411">
        <f t="shared" ref="AI64" si="86">AI63</f>
        <v>0</v>
      </c>
      <c r="AJ64" s="411">
        <f t="shared" ref="AJ64" si="87">AJ63</f>
        <v>0</v>
      </c>
      <c r="AK64" s="411">
        <f t="shared" ref="AK64" si="88">AK63</f>
        <v>0</v>
      </c>
      <c r="AL64" s="411">
        <f t="shared" ref="AL64" si="89">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265</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AB67" si="90">Z66</f>
        <v>0</v>
      </c>
      <c r="AA67" s="411">
        <f t="shared" si="90"/>
        <v>0</v>
      </c>
      <c r="AB67" s="411">
        <f t="shared" si="90"/>
        <v>0</v>
      </c>
      <c r="AC67" s="411">
        <f t="shared" ref="AC67" si="91">AC66</f>
        <v>0</v>
      </c>
      <c r="AD67" s="411">
        <f t="shared" ref="AD67" si="92">AD66</f>
        <v>0</v>
      </c>
      <c r="AE67" s="411">
        <f t="shared" ref="AE67" si="93">AE66</f>
        <v>0</v>
      </c>
      <c r="AF67" s="411">
        <f t="shared" ref="AF67" si="94">AF66</f>
        <v>0</v>
      </c>
      <c r="AG67" s="411">
        <f t="shared" ref="AG67" si="95">AG66</f>
        <v>0</v>
      </c>
      <c r="AH67" s="411">
        <f t="shared" ref="AH67" si="96">AH66</f>
        <v>0</v>
      </c>
      <c r="AI67" s="411">
        <f t="shared" ref="AI67" si="97">AI66</f>
        <v>0</v>
      </c>
      <c r="AJ67" s="411">
        <f t="shared" ref="AJ67" si="98">AJ66</f>
        <v>0</v>
      </c>
      <c r="AK67" s="411">
        <f t="shared" ref="AK67" si="99">AK66</f>
        <v>0</v>
      </c>
      <c r="AL67" s="411">
        <f t="shared" ref="AL67" si="100">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265</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AB71" si="101">Z70</f>
        <v>0</v>
      </c>
      <c r="AA71" s="411">
        <f t="shared" si="101"/>
        <v>0</v>
      </c>
      <c r="AB71" s="411">
        <f t="shared" si="101"/>
        <v>0</v>
      </c>
      <c r="AC71" s="411">
        <f t="shared" ref="AC71" si="102">AC70</f>
        <v>0</v>
      </c>
      <c r="AD71" s="411">
        <f t="shared" ref="AD71" si="103">AD70</f>
        <v>0</v>
      </c>
      <c r="AE71" s="411">
        <f t="shared" ref="AE71" si="104">AE70</f>
        <v>0</v>
      </c>
      <c r="AF71" s="411">
        <f t="shared" ref="AF71" si="105">AF70</f>
        <v>0</v>
      </c>
      <c r="AG71" s="411">
        <f t="shared" ref="AG71" si="106">AG70</f>
        <v>0</v>
      </c>
      <c r="AH71" s="411">
        <f t="shared" ref="AH71" si="107">AH70</f>
        <v>0</v>
      </c>
      <c r="AI71" s="411">
        <f t="shared" ref="AI71" si="108">AI70</f>
        <v>0</v>
      </c>
      <c r="AJ71" s="411">
        <f t="shared" ref="AJ71" si="109">AJ70</f>
        <v>0</v>
      </c>
      <c r="AK71" s="411">
        <f t="shared" ref="AK71" si="110">AK70</f>
        <v>0</v>
      </c>
      <c r="AL71" s="411">
        <f t="shared" ref="AL71" si="111">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265</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AB74" si="112">Z73</f>
        <v>0</v>
      </c>
      <c r="AA74" s="411">
        <f t="shared" si="112"/>
        <v>0</v>
      </c>
      <c r="AB74" s="411">
        <f t="shared" si="112"/>
        <v>0</v>
      </c>
      <c r="AC74" s="411">
        <f t="shared" ref="AC74" si="113">AC73</f>
        <v>0</v>
      </c>
      <c r="AD74" s="411">
        <f t="shared" ref="AD74" si="114">AD73</f>
        <v>0</v>
      </c>
      <c r="AE74" s="411">
        <f t="shared" ref="AE74" si="115">AE73</f>
        <v>0</v>
      </c>
      <c r="AF74" s="411">
        <f t="shared" ref="AF74" si="116">AF73</f>
        <v>0</v>
      </c>
      <c r="AG74" s="411">
        <f t="shared" ref="AG74" si="117">AG73</f>
        <v>0</v>
      </c>
      <c r="AH74" s="411">
        <f t="shared" ref="AH74" si="118">AH73</f>
        <v>0</v>
      </c>
      <c r="AI74" s="411">
        <f t="shared" ref="AI74" si="119">AI73</f>
        <v>0</v>
      </c>
      <c r="AJ74" s="411">
        <f t="shared" ref="AJ74" si="120">AJ73</f>
        <v>0</v>
      </c>
      <c r="AK74" s="411">
        <f t="shared" ref="AK74" si="121">AK73</f>
        <v>0</v>
      </c>
      <c r="AL74" s="411">
        <f t="shared" ref="AL74" si="12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v>2774</v>
      </c>
      <c r="E76" s="295">
        <v>2774</v>
      </c>
      <c r="F76" s="295">
        <v>2774</v>
      </c>
      <c r="G76" s="295">
        <v>2774</v>
      </c>
      <c r="H76" s="295">
        <v>2774</v>
      </c>
      <c r="I76" s="295">
        <v>2774</v>
      </c>
      <c r="J76" s="295">
        <v>2774</v>
      </c>
      <c r="K76" s="295">
        <v>2774</v>
      </c>
      <c r="L76" s="295">
        <v>1474</v>
      </c>
      <c r="M76" s="295">
        <v>1474</v>
      </c>
      <c r="N76" s="295">
        <v>12</v>
      </c>
      <c r="O76" s="295">
        <v>0</v>
      </c>
      <c r="P76" s="295">
        <v>0</v>
      </c>
      <c r="Q76" s="295">
        <v>0</v>
      </c>
      <c r="R76" s="295">
        <v>0</v>
      </c>
      <c r="S76" s="295">
        <v>0</v>
      </c>
      <c r="T76" s="295">
        <v>0</v>
      </c>
      <c r="U76" s="295">
        <v>0</v>
      </c>
      <c r="V76" s="295">
        <v>0</v>
      </c>
      <c r="W76" s="295">
        <v>0</v>
      </c>
      <c r="X76" s="295">
        <v>0</v>
      </c>
      <c r="Y76" s="410"/>
      <c r="Z76" s="410"/>
      <c r="AA76" s="410">
        <v>1</v>
      </c>
      <c r="AB76" s="410"/>
      <c r="AC76" s="410"/>
      <c r="AD76" s="410"/>
      <c r="AE76" s="410"/>
      <c r="AF76" s="415"/>
      <c r="AG76" s="415"/>
      <c r="AH76" s="415"/>
      <c r="AI76" s="415"/>
      <c r="AJ76" s="415"/>
      <c r="AK76" s="415"/>
      <c r="AL76" s="415"/>
      <c r="AM76" s="296">
        <f>SUM(Y76:AL76)</f>
        <v>1</v>
      </c>
    </row>
    <row r="77" spans="1:39" outlineLevel="1">
      <c r="B77" s="520" t="s">
        <v>265</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B77" si="123">Z76</f>
        <v>0</v>
      </c>
      <c r="AA77" s="411">
        <f t="shared" si="123"/>
        <v>1</v>
      </c>
      <c r="AB77" s="411">
        <f t="shared" si="123"/>
        <v>0</v>
      </c>
      <c r="AC77" s="411">
        <f t="shared" ref="AC77:AL77" si="124">AC76</f>
        <v>0</v>
      </c>
      <c r="AD77" s="411">
        <f t="shared" si="124"/>
        <v>0</v>
      </c>
      <c r="AE77" s="411">
        <f t="shared" si="124"/>
        <v>0</v>
      </c>
      <c r="AF77" s="411">
        <f t="shared" si="124"/>
        <v>0</v>
      </c>
      <c r="AG77" s="411">
        <f t="shared" si="124"/>
        <v>0</v>
      </c>
      <c r="AH77" s="411">
        <f t="shared" si="124"/>
        <v>0</v>
      </c>
      <c r="AI77" s="411">
        <f t="shared" si="124"/>
        <v>0</v>
      </c>
      <c r="AJ77" s="411">
        <f t="shared" si="124"/>
        <v>0</v>
      </c>
      <c r="AK77" s="411">
        <f t="shared" si="124"/>
        <v>0</v>
      </c>
      <c r="AL77" s="411">
        <f t="shared" si="124"/>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v>5339</v>
      </c>
      <c r="E80" s="295">
        <v>4870</v>
      </c>
      <c r="F80" s="295">
        <v>4794</v>
      </c>
      <c r="G80" s="295">
        <v>4717</v>
      </c>
      <c r="H80" s="295">
        <v>4717</v>
      </c>
      <c r="I80" s="295">
        <v>4717</v>
      </c>
      <c r="J80" s="295">
        <v>4486</v>
      </c>
      <c r="K80" s="295">
        <v>4486</v>
      </c>
      <c r="L80" s="295">
        <v>3856</v>
      </c>
      <c r="M80" s="295">
        <v>3856</v>
      </c>
      <c r="N80" s="295">
        <v>12</v>
      </c>
      <c r="O80" s="295">
        <v>1</v>
      </c>
      <c r="P80" s="295">
        <v>1</v>
      </c>
      <c r="Q80" s="295">
        <v>1</v>
      </c>
      <c r="R80" s="295">
        <v>1</v>
      </c>
      <c r="S80" s="295">
        <v>1</v>
      </c>
      <c r="T80" s="295">
        <v>1</v>
      </c>
      <c r="U80" s="295">
        <v>1</v>
      </c>
      <c r="V80" s="295">
        <v>1</v>
      </c>
      <c r="W80" s="295">
        <v>1</v>
      </c>
      <c r="X80" s="295">
        <v>1</v>
      </c>
      <c r="Y80" s="752">
        <v>1</v>
      </c>
      <c r="Z80" s="410"/>
      <c r="AA80" s="410"/>
      <c r="AB80" s="410"/>
      <c r="AC80" s="410"/>
      <c r="AD80" s="410"/>
      <c r="AE80" s="410"/>
      <c r="AF80" s="410"/>
      <c r="AG80" s="410"/>
      <c r="AH80" s="410"/>
      <c r="AI80" s="410"/>
      <c r="AJ80" s="410"/>
      <c r="AK80" s="410"/>
      <c r="AL80" s="410"/>
      <c r="AM80" s="296">
        <f>SUM(Y80:AL80)</f>
        <v>1</v>
      </c>
    </row>
    <row r="81" spans="1:40" outlineLevel="1">
      <c r="B81" s="294" t="s">
        <v>265</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AB81" si="125">Z80</f>
        <v>0</v>
      </c>
      <c r="AA81" s="411">
        <f t="shared" si="125"/>
        <v>0</v>
      </c>
      <c r="AB81" s="411">
        <f t="shared" si="125"/>
        <v>0</v>
      </c>
      <c r="AC81" s="411">
        <f t="shared" ref="AC81" si="126">AC80</f>
        <v>0</v>
      </c>
      <c r="AD81" s="411">
        <f>AD80</f>
        <v>0</v>
      </c>
      <c r="AE81" s="411">
        <f t="shared" ref="AE81" si="127">AE80</f>
        <v>0</v>
      </c>
      <c r="AF81" s="411">
        <f t="shared" ref="AF81" si="128">AF80</f>
        <v>0</v>
      </c>
      <c r="AG81" s="411">
        <f t="shared" ref="AG81" si="129">AG80</f>
        <v>0</v>
      </c>
      <c r="AH81" s="411">
        <f t="shared" ref="AH81" si="130">AH80</f>
        <v>0</v>
      </c>
      <c r="AI81" s="411">
        <f t="shared" ref="AI81" si="131">AI80</f>
        <v>0</v>
      </c>
      <c r="AJ81" s="411">
        <f t="shared" ref="AJ81" si="132">AJ80</f>
        <v>0</v>
      </c>
      <c r="AK81" s="411">
        <f t="shared" ref="AK81" si="133">AK80</f>
        <v>0</v>
      </c>
      <c r="AL81" s="411">
        <f t="shared" ref="AL81" si="134">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29"/>
    </row>
    <row r="83" spans="1:40" s="309" customFormat="1" ht="15.75" outlineLevel="1">
      <c r="A83" s="523"/>
      <c r="B83" s="288" t="s">
        <v>487</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0"/>
    </row>
    <row r="84" spans="1:40" outlineLevel="1">
      <c r="A84" s="522">
        <v>15</v>
      </c>
      <c r="B84" s="294" t="s">
        <v>492</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265</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B85" si="135">Z84</f>
        <v>0</v>
      </c>
      <c r="AA85" s="411">
        <f t="shared" si="135"/>
        <v>0</v>
      </c>
      <c r="AB85" s="411">
        <f t="shared" si="135"/>
        <v>0</v>
      </c>
      <c r="AC85" s="411">
        <f t="shared" ref="AC85" si="136">AC84</f>
        <v>0</v>
      </c>
      <c r="AD85" s="411">
        <f>AD84</f>
        <v>0</v>
      </c>
      <c r="AE85" s="411">
        <f t="shared" ref="AE85:AL85" si="137">AE84</f>
        <v>0</v>
      </c>
      <c r="AF85" s="411">
        <f t="shared" si="137"/>
        <v>0</v>
      </c>
      <c r="AG85" s="411">
        <f t="shared" si="137"/>
        <v>0</v>
      </c>
      <c r="AH85" s="411">
        <f t="shared" si="137"/>
        <v>0</v>
      </c>
      <c r="AI85" s="411">
        <f t="shared" si="137"/>
        <v>0</v>
      </c>
      <c r="AJ85" s="411">
        <f t="shared" si="137"/>
        <v>0</v>
      </c>
      <c r="AK85" s="411">
        <f t="shared" si="137"/>
        <v>0</v>
      </c>
      <c r="AL85" s="411">
        <f t="shared" si="13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488</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265</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B88" si="138">Z87</f>
        <v>0</v>
      </c>
      <c r="AA88" s="411">
        <f t="shared" si="138"/>
        <v>0</v>
      </c>
      <c r="AB88" s="411">
        <f t="shared" si="138"/>
        <v>0</v>
      </c>
      <c r="AC88" s="411">
        <f t="shared" ref="AC88" si="139">AC87</f>
        <v>0</v>
      </c>
      <c r="AD88" s="411">
        <f>AD87</f>
        <v>0</v>
      </c>
      <c r="AE88" s="411">
        <f t="shared" ref="AE88:AL88" si="140">AE87</f>
        <v>0</v>
      </c>
      <c r="AF88" s="411">
        <f t="shared" si="140"/>
        <v>0</v>
      </c>
      <c r="AG88" s="411">
        <f t="shared" si="140"/>
        <v>0</v>
      </c>
      <c r="AH88" s="411">
        <f t="shared" si="140"/>
        <v>0</v>
      </c>
      <c r="AI88" s="411">
        <f t="shared" si="140"/>
        <v>0</v>
      </c>
      <c r="AJ88" s="411">
        <f t="shared" si="140"/>
        <v>0</v>
      </c>
      <c r="AK88" s="411">
        <f t="shared" si="140"/>
        <v>0</v>
      </c>
      <c r="AL88" s="411">
        <f t="shared" si="140"/>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493</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265</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B92" si="141">Z91</f>
        <v>0</v>
      </c>
      <c r="AA92" s="411">
        <f t="shared" si="141"/>
        <v>0</v>
      </c>
      <c r="AB92" s="411">
        <f t="shared" si="141"/>
        <v>0</v>
      </c>
      <c r="AC92" s="411">
        <f t="shared" ref="AC92:AL92" si="142">AC91</f>
        <v>0</v>
      </c>
      <c r="AD92" s="411">
        <f t="shared" si="142"/>
        <v>0</v>
      </c>
      <c r="AE92" s="411">
        <f t="shared" si="142"/>
        <v>0</v>
      </c>
      <c r="AF92" s="411">
        <f t="shared" si="142"/>
        <v>0</v>
      </c>
      <c r="AG92" s="411">
        <f t="shared" si="142"/>
        <v>0</v>
      </c>
      <c r="AH92" s="411">
        <f t="shared" si="142"/>
        <v>0</v>
      </c>
      <c r="AI92" s="411">
        <f t="shared" si="142"/>
        <v>0</v>
      </c>
      <c r="AJ92" s="411">
        <f t="shared" si="142"/>
        <v>0</v>
      </c>
      <c r="AK92" s="411">
        <f t="shared" si="142"/>
        <v>0</v>
      </c>
      <c r="AL92" s="411">
        <f t="shared" si="142"/>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265</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AB95" si="143">Z94</f>
        <v>0</v>
      </c>
      <c r="AA95" s="411">
        <f t="shared" si="143"/>
        <v>0</v>
      </c>
      <c r="AB95" s="411">
        <f t="shared" si="143"/>
        <v>0</v>
      </c>
      <c r="AC95" s="411">
        <f t="shared" ref="AC95" si="144">AC94</f>
        <v>0</v>
      </c>
      <c r="AD95" s="411">
        <f t="shared" ref="AD95" si="145">AD94</f>
        <v>0</v>
      </c>
      <c r="AE95" s="411">
        <f t="shared" ref="AE95" si="146">AE94</f>
        <v>0</v>
      </c>
      <c r="AF95" s="411">
        <f t="shared" ref="AF95" si="147">AF94</f>
        <v>0</v>
      </c>
      <c r="AG95" s="411">
        <f t="shared" ref="AG95" si="148">AG94</f>
        <v>0</v>
      </c>
      <c r="AH95" s="411">
        <f t="shared" ref="AH95" si="149">AH94</f>
        <v>0</v>
      </c>
      <c r="AI95" s="411">
        <f t="shared" ref="AI95" si="150">AI94</f>
        <v>0</v>
      </c>
      <c r="AJ95" s="411">
        <f t="shared" ref="AJ95" si="151">AJ94</f>
        <v>0</v>
      </c>
      <c r="AK95" s="411">
        <f t="shared" ref="AK95" si="152">AK94</f>
        <v>0</v>
      </c>
      <c r="AL95" s="411">
        <f t="shared" ref="AL95" si="15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265</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B98" si="154">Z97</f>
        <v>0</v>
      </c>
      <c r="AA98" s="411">
        <f t="shared" si="154"/>
        <v>0</v>
      </c>
      <c r="AB98" s="411">
        <f t="shared" si="154"/>
        <v>0</v>
      </c>
      <c r="AC98" s="411">
        <f t="shared" ref="AC98:AL98" si="155">AC97</f>
        <v>0</v>
      </c>
      <c r="AD98" s="411">
        <f t="shared" si="155"/>
        <v>0</v>
      </c>
      <c r="AE98" s="411">
        <f t="shared" si="155"/>
        <v>0</v>
      </c>
      <c r="AF98" s="411">
        <f t="shared" si="155"/>
        <v>0</v>
      </c>
      <c r="AG98" s="411">
        <f t="shared" si="155"/>
        <v>0</v>
      </c>
      <c r="AH98" s="411">
        <f t="shared" si="155"/>
        <v>0</v>
      </c>
      <c r="AI98" s="411">
        <f t="shared" si="155"/>
        <v>0</v>
      </c>
      <c r="AJ98" s="411">
        <f t="shared" si="155"/>
        <v>0</v>
      </c>
      <c r="AK98" s="411">
        <f t="shared" si="155"/>
        <v>0</v>
      </c>
      <c r="AL98" s="411">
        <f t="shared" si="155"/>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265</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B101" si="156">Y100</f>
        <v>0</v>
      </c>
      <c r="Z101" s="411">
        <f t="shared" si="156"/>
        <v>0</v>
      </c>
      <c r="AA101" s="411">
        <f t="shared" si="156"/>
        <v>0</v>
      </c>
      <c r="AB101" s="411">
        <f t="shared" si="156"/>
        <v>0</v>
      </c>
      <c r="AC101" s="411">
        <f t="shared" ref="AC101:AL101" si="157">AC100</f>
        <v>0</v>
      </c>
      <c r="AD101" s="411">
        <f t="shared" si="157"/>
        <v>0</v>
      </c>
      <c r="AE101" s="411">
        <f t="shared" si="157"/>
        <v>0</v>
      </c>
      <c r="AF101" s="411">
        <f t="shared" si="157"/>
        <v>0</v>
      </c>
      <c r="AG101" s="411">
        <f t="shared" si="157"/>
        <v>0</v>
      </c>
      <c r="AH101" s="411">
        <f t="shared" si="157"/>
        <v>0</v>
      </c>
      <c r="AI101" s="411">
        <f t="shared" si="157"/>
        <v>0</v>
      </c>
      <c r="AJ101" s="411">
        <f t="shared" si="157"/>
        <v>0</v>
      </c>
      <c r="AK101" s="411">
        <f t="shared" si="157"/>
        <v>0</v>
      </c>
      <c r="AL101" s="411">
        <f t="shared" si="157"/>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500</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496</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265</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AB106" si="158">Z105</f>
        <v>0</v>
      </c>
      <c r="AA106" s="411">
        <f t="shared" si="158"/>
        <v>0</v>
      </c>
      <c r="AB106" s="411">
        <f t="shared" si="158"/>
        <v>0</v>
      </c>
      <c r="AC106" s="411">
        <f t="shared" ref="AC106" si="159">AC105</f>
        <v>0</v>
      </c>
      <c r="AD106" s="411">
        <f t="shared" ref="AD106" si="160">AD105</f>
        <v>0</v>
      </c>
      <c r="AE106" s="411">
        <f t="shared" ref="AE106" si="161">AE105</f>
        <v>0</v>
      </c>
      <c r="AF106" s="411">
        <f t="shared" ref="AF106" si="162">AF105</f>
        <v>0</v>
      </c>
      <c r="AG106" s="411">
        <f t="shared" ref="AG106" si="163">AG105</f>
        <v>0</v>
      </c>
      <c r="AH106" s="411">
        <f t="shared" ref="AH106" si="164">AH105</f>
        <v>0</v>
      </c>
      <c r="AI106" s="411">
        <f t="shared" ref="AI106" si="165">AI105</f>
        <v>0</v>
      </c>
      <c r="AJ106" s="411">
        <f t="shared" ref="AJ106" si="166">AJ105</f>
        <v>0</v>
      </c>
      <c r="AK106" s="411">
        <f t="shared" ref="AK106" si="167">AK105</f>
        <v>0</v>
      </c>
      <c r="AL106" s="411">
        <f t="shared" ref="AL106" si="16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265</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AB109" si="169">Z108</f>
        <v>0</v>
      </c>
      <c r="AA109" s="411">
        <f t="shared" si="169"/>
        <v>0</v>
      </c>
      <c r="AB109" s="411">
        <f t="shared" si="169"/>
        <v>0</v>
      </c>
      <c r="AC109" s="411">
        <f t="shared" ref="AC109" si="170">AC108</f>
        <v>0</v>
      </c>
      <c r="AD109" s="411">
        <f t="shared" ref="AD109" si="171">AD108</f>
        <v>0</v>
      </c>
      <c r="AE109" s="411">
        <f t="shared" ref="AE109" si="172">AE108</f>
        <v>0</v>
      </c>
      <c r="AF109" s="411">
        <f t="shared" ref="AF109" si="173">AF108</f>
        <v>0</v>
      </c>
      <c r="AG109" s="411">
        <f t="shared" ref="AG109" si="174">AG108</f>
        <v>0</v>
      </c>
      <c r="AH109" s="411">
        <f t="shared" ref="AH109" si="175">AH108</f>
        <v>0</v>
      </c>
      <c r="AI109" s="411">
        <f t="shared" ref="AI109" si="176">AI108</f>
        <v>0</v>
      </c>
      <c r="AJ109" s="411">
        <f t="shared" ref="AJ109" si="177">AJ108</f>
        <v>0</v>
      </c>
      <c r="AK109" s="411">
        <f t="shared" ref="AK109" si="178">AK108</f>
        <v>0</v>
      </c>
      <c r="AL109" s="411">
        <f t="shared" ref="AL109" si="179">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265</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AB112" si="180">Z111</f>
        <v>0</v>
      </c>
      <c r="AA112" s="411">
        <f t="shared" si="180"/>
        <v>0</v>
      </c>
      <c r="AB112" s="411">
        <f t="shared" si="180"/>
        <v>0</v>
      </c>
      <c r="AC112" s="411">
        <f t="shared" ref="AC112" si="181">AC111</f>
        <v>0</v>
      </c>
      <c r="AD112" s="411">
        <f t="shared" ref="AD112" si="182">AD111</f>
        <v>0</v>
      </c>
      <c r="AE112" s="411">
        <f t="shared" ref="AE112" si="183">AE111</f>
        <v>0</v>
      </c>
      <c r="AF112" s="411">
        <f t="shared" ref="AF112" si="184">AF111</f>
        <v>0</v>
      </c>
      <c r="AG112" s="411">
        <f t="shared" ref="AG112" si="185">AG111</f>
        <v>0</v>
      </c>
      <c r="AH112" s="411">
        <f t="shared" ref="AH112" si="186">AH111</f>
        <v>0</v>
      </c>
      <c r="AI112" s="411">
        <f t="shared" ref="AI112" si="187">AI111</f>
        <v>0</v>
      </c>
      <c r="AJ112" s="411">
        <f t="shared" ref="AJ112" si="188">AJ111</f>
        <v>0</v>
      </c>
      <c r="AK112" s="411">
        <f t="shared" ref="AK112" si="189">AK111</f>
        <v>0</v>
      </c>
      <c r="AL112" s="411">
        <f t="shared" ref="AL112" si="190">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265</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AB115" si="191">Z114</f>
        <v>0</v>
      </c>
      <c r="AA115" s="411">
        <f t="shared" si="191"/>
        <v>0</v>
      </c>
      <c r="AB115" s="411">
        <f t="shared" si="191"/>
        <v>0</v>
      </c>
      <c r="AC115" s="411">
        <f t="shared" ref="AC115" si="192">AC114</f>
        <v>0</v>
      </c>
      <c r="AD115" s="411">
        <f t="shared" ref="AD115" si="193">AD114</f>
        <v>0</v>
      </c>
      <c r="AE115" s="411">
        <f t="shared" ref="AE115" si="194">AE114</f>
        <v>0</v>
      </c>
      <c r="AF115" s="411">
        <f t="shared" ref="AF115" si="195">AF114</f>
        <v>0</v>
      </c>
      <c r="AG115" s="411">
        <f t="shared" ref="AG115" si="196">AG114</f>
        <v>0</v>
      </c>
      <c r="AH115" s="411">
        <f t="shared" ref="AH115" si="197">AH114</f>
        <v>0</v>
      </c>
      <c r="AI115" s="411">
        <f t="shared" ref="AI115" si="198">AI114</f>
        <v>0</v>
      </c>
      <c r="AJ115" s="411">
        <f t="shared" ref="AJ115" si="199">AJ114</f>
        <v>0</v>
      </c>
      <c r="AK115" s="411">
        <f t="shared" ref="AK115" si="200">AK114</f>
        <v>0</v>
      </c>
      <c r="AL115" s="411">
        <f t="shared" ref="AL115" si="201">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497</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265</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AB119" si="202">Z118</f>
        <v>0</v>
      </c>
      <c r="AA119" s="411">
        <f t="shared" si="202"/>
        <v>0</v>
      </c>
      <c r="AB119" s="411">
        <f t="shared" si="202"/>
        <v>0</v>
      </c>
      <c r="AC119" s="411">
        <f t="shared" ref="AC119" si="203">AC118</f>
        <v>0</v>
      </c>
      <c r="AD119" s="411">
        <f t="shared" ref="AD119" si="204">AD118</f>
        <v>0</v>
      </c>
      <c r="AE119" s="411">
        <f t="shared" ref="AE119" si="205">AE118</f>
        <v>0</v>
      </c>
      <c r="AF119" s="411">
        <f t="shared" ref="AF119" si="206">AF118</f>
        <v>0</v>
      </c>
      <c r="AG119" s="411">
        <f t="shared" ref="AG119" si="207">AG118</f>
        <v>0</v>
      </c>
      <c r="AH119" s="411">
        <f t="shared" ref="AH119" si="208">AH118</f>
        <v>0</v>
      </c>
      <c r="AI119" s="411">
        <f t="shared" ref="AI119" si="209">AI118</f>
        <v>0</v>
      </c>
      <c r="AJ119" s="411">
        <f t="shared" ref="AJ119" si="210">AJ118</f>
        <v>0</v>
      </c>
      <c r="AK119" s="411">
        <f t="shared" ref="AK119" si="211">AK118</f>
        <v>0</v>
      </c>
      <c r="AL119" s="411">
        <f t="shared" ref="AL119" si="212">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265</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AB122" si="213">Z121</f>
        <v>0</v>
      </c>
      <c r="AA122" s="411">
        <f t="shared" si="213"/>
        <v>0</v>
      </c>
      <c r="AB122" s="411">
        <f t="shared" si="213"/>
        <v>0</v>
      </c>
      <c r="AC122" s="411">
        <f t="shared" ref="AC122" si="214">AC121</f>
        <v>0</v>
      </c>
      <c r="AD122" s="411">
        <f t="shared" ref="AD122" si="215">AD121</f>
        <v>0</v>
      </c>
      <c r="AE122" s="411">
        <f t="shared" ref="AE122" si="216">AE121</f>
        <v>0</v>
      </c>
      <c r="AF122" s="411">
        <f t="shared" ref="AF122" si="217">AF121</f>
        <v>0</v>
      </c>
      <c r="AG122" s="411">
        <f t="shared" ref="AG122" si="218">AG121</f>
        <v>0</v>
      </c>
      <c r="AH122" s="411">
        <f t="shared" ref="AH122" si="219">AH121</f>
        <v>0</v>
      </c>
      <c r="AI122" s="411">
        <f t="shared" ref="AI122" si="220">AI121</f>
        <v>0</v>
      </c>
      <c r="AJ122" s="411">
        <f t="shared" ref="AJ122" si="221">AJ121</f>
        <v>0</v>
      </c>
      <c r="AK122" s="411">
        <f t="shared" ref="AK122" si="222">AK121</f>
        <v>0</v>
      </c>
      <c r="AL122" s="411">
        <f t="shared" ref="AL122" si="22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265</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B125" si="224">Z124</f>
        <v>0</v>
      </c>
      <c r="AA125" s="411">
        <f t="shared" si="224"/>
        <v>0</v>
      </c>
      <c r="AB125" s="411">
        <f t="shared" si="224"/>
        <v>0</v>
      </c>
      <c r="AC125" s="411">
        <f t="shared" ref="AC125" si="225">AC124</f>
        <v>0</v>
      </c>
      <c r="AD125" s="411">
        <f t="shared" ref="AD125" si="226">AD124</f>
        <v>0</v>
      </c>
      <c r="AE125" s="411">
        <f t="shared" ref="AE125" si="227">AE124</f>
        <v>0</v>
      </c>
      <c r="AF125" s="411">
        <f t="shared" ref="AF125" si="228">AF124</f>
        <v>0</v>
      </c>
      <c r="AG125" s="411">
        <f t="shared" ref="AG125" si="229">AG124</f>
        <v>0</v>
      </c>
      <c r="AH125" s="411">
        <f t="shared" ref="AH125" si="230">AH124</f>
        <v>0</v>
      </c>
      <c r="AI125" s="411">
        <f t="shared" ref="AI125" si="231">AI124</f>
        <v>0</v>
      </c>
      <c r="AJ125" s="411">
        <f t="shared" ref="AJ125" si="232">AJ124</f>
        <v>0</v>
      </c>
      <c r="AK125" s="411">
        <f t="shared" ref="AK125" si="233">AK124</f>
        <v>0</v>
      </c>
      <c r="AL125" s="411">
        <f t="shared" ref="AL125" si="234">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265</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AB128" si="235">Z127</f>
        <v>0</v>
      </c>
      <c r="AA128" s="411">
        <f t="shared" si="235"/>
        <v>0</v>
      </c>
      <c r="AB128" s="411">
        <f t="shared" si="235"/>
        <v>0</v>
      </c>
      <c r="AC128" s="411">
        <f t="shared" ref="AC128" si="236">AC127</f>
        <v>0</v>
      </c>
      <c r="AD128" s="411">
        <f t="shared" ref="AD128" si="237">AD127</f>
        <v>0</v>
      </c>
      <c r="AE128" s="411">
        <f t="shared" ref="AE128" si="238">AE127</f>
        <v>0</v>
      </c>
      <c r="AF128" s="411">
        <f t="shared" ref="AF128" si="239">AF127</f>
        <v>0</v>
      </c>
      <c r="AG128" s="411">
        <f t="shared" ref="AG128" si="240">AG127</f>
        <v>0</v>
      </c>
      <c r="AH128" s="411">
        <f t="shared" ref="AH128" si="241">AH127</f>
        <v>0</v>
      </c>
      <c r="AI128" s="411">
        <f t="shared" ref="AI128" si="242">AI127</f>
        <v>0</v>
      </c>
      <c r="AJ128" s="411">
        <f t="shared" ref="AJ128" si="243">AJ127</f>
        <v>0</v>
      </c>
      <c r="AK128" s="411">
        <f t="shared" ref="AK128" si="244">AK127</f>
        <v>0</v>
      </c>
      <c r="AL128" s="411">
        <f t="shared" ref="AL128" si="245">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265</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AB131" si="246">Z130</f>
        <v>0</v>
      </c>
      <c r="AA131" s="411">
        <f t="shared" si="246"/>
        <v>0</v>
      </c>
      <c r="AB131" s="411">
        <f t="shared" si="246"/>
        <v>0</v>
      </c>
      <c r="AC131" s="411">
        <f t="shared" ref="AC131" si="247">AC130</f>
        <v>0</v>
      </c>
      <c r="AD131" s="411">
        <f t="shared" ref="AD131" si="248">AD130</f>
        <v>0</v>
      </c>
      <c r="AE131" s="411">
        <f t="shared" ref="AE131" si="249">AE130</f>
        <v>0</v>
      </c>
      <c r="AF131" s="411">
        <f t="shared" ref="AF131" si="250">AF130</f>
        <v>0</v>
      </c>
      <c r="AG131" s="411">
        <f t="shared" ref="AG131" si="251">AG130</f>
        <v>0</v>
      </c>
      <c r="AH131" s="411">
        <f t="shared" ref="AH131" si="252">AH130</f>
        <v>0</v>
      </c>
      <c r="AI131" s="411">
        <f t="shared" ref="AI131" si="253">AI130</f>
        <v>0</v>
      </c>
      <c r="AJ131" s="411">
        <f t="shared" ref="AJ131" si="254">AJ130</f>
        <v>0</v>
      </c>
      <c r="AK131" s="411">
        <f t="shared" ref="AK131" si="255">AK130</f>
        <v>0</v>
      </c>
      <c r="AL131" s="411">
        <f t="shared" ref="AL131" si="256">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265</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AB134" si="257">Z133</f>
        <v>0</v>
      </c>
      <c r="AA134" s="411">
        <f t="shared" si="257"/>
        <v>0</v>
      </c>
      <c r="AB134" s="411">
        <f t="shared" si="257"/>
        <v>0</v>
      </c>
      <c r="AC134" s="411">
        <f t="shared" ref="AC134" si="258">AC133</f>
        <v>0</v>
      </c>
      <c r="AD134" s="411">
        <f t="shared" ref="AD134" si="259">AD133</f>
        <v>0</v>
      </c>
      <c r="AE134" s="411">
        <f t="shared" ref="AE134" si="260">AE133</f>
        <v>0</v>
      </c>
      <c r="AF134" s="411">
        <f t="shared" ref="AF134" si="261">AF133</f>
        <v>0</v>
      </c>
      <c r="AG134" s="411">
        <f t="shared" ref="AG134" si="262">AG133</f>
        <v>0</v>
      </c>
      <c r="AH134" s="411">
        <f t="shared" ref="AH134" si="263">AH133</f>
        <v>0</v>
      </c>
      <c r="AI134" s="411">
        <f t="shared" ref="AI134" si="264">AI133</f>
        <v>0</v>
      </c>
      <c r="AJ134" s="411">
        <f t="shared" ref="AJ134" si="265">AJ133</f>
        <v>0</v>
      </c>
      <c r="AK134" s="411">
        <f t="shared" ref="AK134" si="266">AK133</f>
        <v>0</v>
      </c>
      <c r="AL134" s="411">
        <f t="shared" ref="AL134" si="267">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265</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AB137" si="268">Z136</f>
        <v>0</v>
      </c>
      <c r="AA137" s="411">
        <f t="shared" si="268"/>
        <v>0</v>
      </c>
      <c r="AB137" s="411">
        <f t="shared" si="268"/>
        <v>0</v>
      </c>
      <c r="AC137" s="411">
        <f t="shared" ref="AC137" si="269">AC136</f>
        <v>0</v>
      </c>
      <c r="AD137" s="411">
        <f t="shared" ref="AD137" si="270">AD136</f>
        <v>0</v>
      </c>
      <c r="AE137" s="411">
        <f t="shared" ref="AE137" si="271">AE136</f>
        <v>0</v>
      </c>
      <c r="AF137" s="411">
        <f t="shared" ref="AF137" si="272">AF136</f>
        <v>0</v>
      </c>
      <c r="AG137" s="411">
        <f t="shared" ref="AG137" si="273">AG136</f>
        <v>0</v>
      </c>
      <c r="AH137" s="411">
        <f t="shared" ref="AH137" si="274">AH136</f>
        <v>0</v>
      </c>
      <c r="AI137" s="411">
        <f t="shared" ref="AI137" si="275">AI136</f>
        <v>0</v>
      </c>
      <c r="AJ137" s="411">
        <f t="shared" ref="AJ137" si="276">AJ136</f>
        <v>0</v>
      </c>
      <c r="AK137" s="411">
        <f t="shared" ref="AK137" si="277">AK136</f>
        <v>0</v>
      </c>
      <c r="AL137" s="411">
        <f t="shared" ref="AL137" si="27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265</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AB140" si="279">Z139</f>
        <v>0</v>
      </c>
      <c r="AA140" s="411">
        <f t="shared" si="279"/>
        <v>0</v>
      </c>
      <c r="AB140" s="411">
        <f t="shared" si="279"/>
        <v>0</v>
      </c>
      <c r="AC140" s="411">
        <f t="shared" ref="AC140" si="280">AC139</f>
        <v>0</v>
      </c>
      <c r="AD140" s="411">
        <f t="shared" ref="AD140" si="281">AD139</f>
        <v>0</v>
      </c>
      <c r="AE140" s="411">
        <f t="shared" ref="AE140" si="282">AE139</f>
        <v>0</v>
      </c>
      <c r="AF140" s="411">
        <f t="shared" ref="AF140" si="283">AF139</f>
        <v>0</v>
      </c>
      <c r="AG140" s="411">
        <f t="shared" ref="AG140" si="284">AG139</f>
        <v>0</v>
      </c>
      <c r="AH140" s="411">
        <f t="shared" ref="AH140" si="285">AH139</f>
        <v>0</v>
      </c>
      <c r="AI140" s="411">
        <f t="shared" ref="AI140" si="286">AI139</f>
        <v>0</v>
      </c>
      <c r="AJ140" s="411">
        <f t="shared" ref="AJ140" si="287">AJ139</f>
        <v>0</v>
      </c>
      <c r="AK140" s="411">
        <f t="shared" ref="AK140" si="288">AK139</f>
        <v>0</v>
      </c>
      <c r="AL140" s="411">
        <f t="shared" ref="AL140" si="289">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498</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265</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AB144" si="290">Z143</f>
        <v>0</v>
      </c>
      <c r="AA144" s="411">
        <f t="shared" si="290"/>
        <v>0</v>
      </c>
      <c r="AB144" s="411">
        <f t="shared" si="290"/>
        <v>0</v>
      </c>
      <c r="AC144" s="411">
        <f t="shared" ref="AC144" si="291">AC143</f>
        <v>0</v>
      </c>
      <c r="AD144" s="411">
        <f t="shared" ref="AD144" si="292">AD143</f>
        <v>0</v>
      </c>
      <c r="AE144" s="411">
        <f t="shared" ref="AE144" si="293">AE143</f>
        <v>0</v>
      </c>
      <c r="AF144" s="411">
        <f t="shared" ref="AF144" si="294">AF143</f>
        <v>0</v>
      </c>
      <c r="AG144" s="411">
        <f t="shared" ref="AG144" si="295">AG143</f>
        <v>0</v>
      </c>
      <c r="AH144" s="411">
        <f t="shared" ref="AH144" si="296">AH143</f>
        <v>0</v>
      </c>
      <c r="AI144" s="411">
        <f t="shared" ref="AI144" si="297">AI143</f>
        <v>0</v>
      </c>
      <c r="AJ144" s="411">
        <f t="shared" ref="AJ144" si="298">AJ143</f>
        <v>0</v>
      </c>
      <c r="AK144" s="411">
        <f t="shared" ref="AK144" si="299">AK143</f>
        <v>0</v>
      </c>
      <c r="AL144" s="411">
        <f t="shared" ref="AL144" si="300">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265</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AB147" si="301">Z146</f>
        <v>0</v>
      </c>
      <c r="AA147" s="411">
        <f t="shared" si="301"/>
        <v>0</v>
      </c>
      <c r="AB147" s="411">
        <f t="shared" si="301"/>
        <v>0</v>
      </c>
      <c r="AC147" s="411">
        <f t="shared" ref="AC147" si="302">AC146</f>
        <v>0</v>
      </c>
      <c r="AD147" s="411">
        <f t="shared" ref="AD147" si="303">AD146</f>
        <v>0</v>
      </c>
      <c r="AE147" s="411">
        <f t="shared" ref="AE147" si="304">AE146</f>
        <v>0</v>
      </c>
      <c r="AF147" s="411">
        <f t="shared" ref="AF147" si="305">AF146</f>
        <v>0</v>
      </c>
      <c r="AG147" s="411">
        <f t="shared" ref="AG147" si="306">AG146</f>
        <v>0</v>
      </c>
      <c r="AH147" s="411">
        <f t="shared" ref="AH147" si="307">AH146</f>
        <v>0</v>
      </c>
      <c r="AI147" s="411">
        <f t="shared" ref="AI147" si="308">AI146</f>
        <v>0</v>
      </c>
      <c r="AJ147" s="411">
        <f t="shared" ref="AJ147" si="309">AJ146</f>
        <v>0</v>
      </c>
      <c r="AK147" s="411">
        <f t="shared" ref="AK147" si="310">AK146</f>
        <v>0</v>
      </c>
      <c r="AL147" s="411">
        <f t="shared" ref="AL147" si="311">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265</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AB150" si="312">Z149</f>
        <v>0</v>
      </c>
      <c r="AA150" s="411">
        <f t="shared" si="312"/>
        <v>0</v>
      </c>
      <c r="AB150" s="411">
        <f t="shared" si="312"/>
        <v>0</v>
      </c>
      <c r="AC150" s="411">
        <f t="shared" ref="AC150" si="313">AC149</f>
        <v>0</v>
      </c>
      <c r="AD150" s="411">
        <f t="shared" ref="AD150" si="314">AD149</f>
        <v>0</v>
      </c>
      <c r="AE150" s="411">
        <f t="shared" ref="AE150" si="315">AE149</f>
        <v>0</v>
      </c>
      <c r="AF150" s="411">
        <f t="shared" ref="AF150" si="316">AF149</f>
        <v>0</v>
      </c>
      <c r="AG150" s="411">
        <f t="shared" ref="AG150" si="317">AG149</f>
        <v>0</v>
      </c>
      <c r="AH150" s="411">
        <f t="shared" ref="AH150" si="318">AH149</f>
        <v>0</v>
      </c>
      <c r="AI150" s="411">
        <f t="shared" ref="AI150" si="319">AI149</f>
        <v>0</v>
      </c>
      <c r="AJ150" s="411">
        <f t="shared" ref="AJ150" si="320">AJ149</f>
        <v>0</v>
      </c>
      <c r="AK150" s="411">
        <f t="shared" ref="AK150" si="321">AK149</f>
        <v>0</v>
      </c>
      <c r="AL150" s="411">
        <f t="shared" ref="AL150" si="322">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499</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265</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AB154" si="323">Z153</f>
        <v>0</v>
      </c>
      <c r="AA154" s="411">
        <f t="shared" si="323"/>
        <v>0</v>
      </c>
      <c r="AB154" s="411">
        <f t="shared" si="323"/>
        <v>0</v>
      </c>
      <c r="AC154" s="411">
        <f t="shared" ref="AC154" si="324">AC153</f>
        <v>0</v>
      </c>
      <c r="AD154" s="411">
        <f t="shared" ref="AD154" si="325">AD153</f>
        <v>0</v>
      </c>
      <c r="AE154" s="411">
        <f t="shared" ref="AE154" si="326">AE153</f>
        <v>0</v>
      </c>
      <c r="AF154" s="411">
        <f t="shared" ref="AF154" si="327">AF153</f>
        <v>0</v>
      </c>
      <c r="AG154" s="411">
        <f t="shared" ref="AG154" si="328">AG153</f>
        <v>0</v>
      </c>
      <c r="AH154" s="411">
        <f t="shared" ref="AH154" si="329">AH153</f>
        <v>0</v>
      </c>
      <c r="AI154" s="411">
        <f t="shared" ref="AI154" si="330">AI153</f>
        <v>0</v>
      </c>
      <c r="AJ154" s="411">
        <f t="shared" ref="AJ154" si="331">AJ153</f>
        <v>0</v>
      </c>
      <c r="AK154" s="411">
        <f t="shared" ref="AK154" si="332">AK153</f>
        <v>0</v>
      </c>
      <c r="AL154" s="411">
        <f t="shared" ref="AL154" si="33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265</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AB157" si="334">Z156</f>
        <v>0</v>
      </c>
      <c r="AA157" s="411">
        <f t="shared" si="334"/>
        <v>0</v>
      </c>
      <c r="AB157" s="411">
        <f t="shared" si="334"/>
        <v>0</v>
      </c>
      <c r="AC157" s="411">
        <f t="shared" ref="AC157" si="335">AC156</f>
        <v>0</v>
      </c>
      <c r="AD157" s="411">
        <f t="shared" ref="AD157" si="336">AD156</f>
        <v>0</v>
      </c>
      <c r="AE157" s="411">
        <f t="shared" ref="AE157" si="337">AE156</f>
        <v>0</v>
      </c>
      <c r="AF157" s="411">
        <f t="shared" ref="AF157" si="338">AF156</f>
        <v>0</v>
      </c>
      <c r="AG157" s="411">
        <f t="shared" ref="AG157" si="339">AG156</f>
        <v>0</v>
      </c>
      <c r="AH157" s="411">
        <f t="shared" ref="AH157" si="340">AH156</f>
        <v>0</v>
      </c>
      <c r="AI157" s="411">
        <f t="shared" ref="AI157" si="341">AI156</f>
        <v>0</v>
      </c>
      <c r="AJ157" s="411">
        <f t="shared" ref="AJ157" si="342">AJ156</f>
        <v>0</v>
      </c>
      <c r="AK157" s="411">
        <f t="shared" ref="AK157" si="343">AK156</f>
        <v>0</v>
      </c>
      <c r="AL157" s="411">
        <f t="shared" ref="AL157" si="344">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265</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AB160" si="345">Z159</f>
        <v>0</v>
      </c>
      <c r="AA160" s="411">
        <f t="shared" si="345"/>
        <v>0</v>
      </c>
      <c r="AB160" s="411">
        <f t="shared" si="345"/>
        <v>0</v>
      </c>
      <c r="AC160" s="411">
        <f t="shared" ref="AC160" si="346">AC159</f>
        <v>0</v>
      </c>
      <c r="AD160" s="411">
        <f t="shared" ref="AD160" si="347">AD159</f>
        <v>0</v>
      </c>
      <c r="AE160" s="411">
        <f t="shared" ref="AE160" si="348">AE159</f>
        <v>0</v>
      </c>
      <c r="AF160" s="411">
        <f t="shared" ref="AF160" si="349">AF159</f>
        <v>0</v>
      </c>
      <c r="AG160" s="411">
        <f t="shared" ref="AG160" si="350">AG159</f>
        <v>0</v>
      </c>
      <c r="AH160" s="411">
        <f t="shared" ref="AH160" si="351">AH159</f>
        <v>0</v>
      </c>
      <c r="AI160" s="411">
        <f t="shared" ref="AI160" si="352">AI159</f>
        <v>0</v>
      </c>
      <c r="AJ160" s="411">
        <f t="shared" ref="AJ160" si="353">AJ159</f>
        <v>0</v>
      </c>
      <c r="AK160" s="411">
        <f t="shared" ref="AK160" si="354">AK159</f>
        <v>0</v>
      </c>
      <c r="AL160" s="411">
        <f t="shared" ref="AL160" si="355">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265</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AB163" si="356">Z162</f>
        <v>0</v>
      </c>
      <c r="AA163" s="411">
        <f t="shared" si="356"/>
        <v>0</v>
      </c>
      <c r="AB163" s="411">
        <f t="shared" si="356"/>
        <v>0</v>
      </c>
      <c r="AC163" s="411">
        <f t="shared" ref="AC163" si="357">AC162</f>
        <v>0</v>
      </c>
      <c r="AD163" s="411">
        <f t="shared" ref="AD163" si="358">AD162</f>
        <v>0</v>
      </c>
      <c r="AE163" s="411">
        <f t="shared" ref="AE163" si="359">AE162</f>
        <v>0</v>
      </c>
      <c r="AF163" s="411">
        <f t="shared" ref="AF163" si="360">AF162</f>
        <v>0</v>
      </c>
      <c r="AG163" s="411">
        <f t="shared" ref="AG163" si="361">AG162</f>
        <v>0</v>
      </c>
      <c r="AH163" s="411">
        <f t="shared" ref="AH163" si="362">AH162</f>
        <v>0</v>
      </c>
      <c r="AI163" s="411">
        <f t="shared" ref="AI163" si="363">AI162</f>
        <v>0</v>
      </c>
      <c r="AJ163" s="411">
        <f t="shared" ref="AJ163" si="364">AJ162</f>
        <v>0</v>
      </c>
      <c r="AK163" s="411">
        <f t="shared" ref="AK163" si="365">AK162</f>
        <v>0</v>
      </c>
      <c r="AL163" s="411">
        <f t="shared" ref="AL163" si="366">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265</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AB166" si="367">Z165</f>
        <v>0</v>
      </c>
      <c r="AA166" s="411">
        <f t="shared" si="367"/>
        <v>0</v>
      </c>
      <c r="AB166" s="411">
        <f t="shared" si="367"/>
        <v>0</v>
      </c>
      <c r="AC166" s="411">
        <f t="shared" ref="AC166" si="368">AC165</f>
        <v>0</v>
      </c>
      <c r="AD166" s="411">
        <f t="shared" ref="AD166" si="369">AD165</f>
        <v>0</v>
      </c>
      <c r="AE166" s="411">
        <f t="shared" ref="AE166" si="370">AE165</f>
        <v>0</v>
      </c>
      <c r="AF166" s="411">
        <f t="shared" ref="AF166" si="371">AF165</f>
        <v>0</v>
      </c>
      <c r="AG166" s="411">
        <f t="shared" ref="AG166" si="372">AG165</f>
        <v>0</v>
      </c>
      <c r="AH166" s="411">
        <f t="shared" ref="AH166" si="373">AH165</f>
        <v>0</v>
      </c>
      <c r="AI166" s="411">
        <f t="shared" ref="AI166" si="374">AI165</f>
        <v>0</v>
      </c>
      <c r="AJ166" s="411">
        <f t="shared" ref="AJ166" si="375">AJ165</f>
        <v>0</v>
      </c>
      <c r="AK166" s="411">
        <f t="shared" ref="AK166" si="376">AK165</f>
        <v>0</v>
      </c>
      <c r="AL166" s="411">
        <f t="shared" ref="AL166" si="377">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265</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AB169" si="378">Z168</f>
        <v>0</v>
      </c>
      <c r="AA169" s="411">
        <f t="shared" si="378"/>
        <v>0</v>
      </c>
      <c r="AB169" s="411">
        <f t="shared" si="378"/>
        <v>0</v>
      </c>
      <c r="AC169" s="411">
        <f t="shared" ref="AC169" si="379">AC168</f>
        <v>0</v>
      </c>
      <c r="AD169" s="411">
        <f t="shared" ref="AD169" si="380">AD168</f>
        <v>0</v>
      </c>
      <c r="AE169" s="411">
        <f t="shared" ref="AE169" si="381">AE168</f>
        <v>0</v>
      </c>
      <c r="AF169" s="411">
        <f t="shared" ref="AF169" si="382">AF168</f>
        <v>0</v>
      </c>
      <c r="AG169" s="411">
        <f t="shared" ref="AG169" si="383">AG168</f>
        <v>0</v>
      </c>
      <c r="AH169" s="411">
        <f t="shared" ref="AH169" si="384">AH168</f>
        <v>0</v>
      </c>
      <c r="AI169" s="411">
        <f t="shared" ref="AI169" si="385">AI168</f>
        <v>0</v>
      </c>
      <c r="AJ169" s="411">
        <f t="shared" ref="AJ169" si="386">AJ168</f>
        <v>0</v>
      </c>
      <c r="AK169" s="411">
        <f t="shared" ref="AK169" si="387">AK168</f>
        <v>0</v>
      </c>
      <c r="AL169" s="411">
        <f t="shared" ref="AL169" si="38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265</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AB172" si="389">Z171</f>
        <v>0</v>
      </c>
      <c r="AA172" s="411">
        <f t="shared" si="389"/>
        <v>0</v>
      </c>
      <c r="AB172" s="411">
        <f t="shared" si="389"/>
        <v>0</v>
      </c>
      <c r="AC172" s="411">
        <f t="shared" ref="AC172" si="390">AC171</f>
        <v>0</v>
      </c>
      <c r="AD172" s="411">
        <f t="shared" ref="AD172" si="391">AD171</f>
        <v>0</v>
      </c>
      <c r="AE172" s="411">
        <f t="shared" ref="AE172" si="392">AE171</f>
        <v>0</v>
      </c>
      <c r="AF172" s="411">
        <f t="shared" ref="AF172" si="393">AF171</f>
        <v>0</v>
      </c>
      <c r="AG172" s="411">
        <f t="shared" ref="AG172" si="394">AG171</f>
        <v>0</v>
      </c>
      <c r="AH172" s="411">
        <f t="shared" ref="AH172" si="395">AH171</f>
        <v>0</v>
      </c>
      <c r="AI172" s="411">
        <f t="shared" ref="AI172" si="396">AI171</f>
        <v>0</v>
      </c>
      <c r="AJ172" s="411">
        <f t="shared" ref="AJ172" si="397">AJ171</f>
        <v>0</v>
      </c>
      <c r="AK172" s="411">
        <f t="shared" ref="AK172" si="398">AK171</f>
        <v>0</v>
      </c>
      <c r="AL172" s="411">
        <f t="shared" ref="AL172" si="399">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265</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AB175" si="400">Z174</f>
        <v>0</v>
      </c>
      <c r="AA175" s="411">
        <f t="shared" si="400"/>
        <v>0</v>
      </c>
      <c r="AB175" s="411">
        <f t="shared" si="400"/>
        <v>0</v>
      </c>
      <c r="AC175" s="411">
        <f t="shared" ref="AC175" si="401">AC174</f>
        <v>0</v>
      </c>
      <c r="AD175" s="411">
        <f t="shared" ref="AD175" si="402">AD174</f>
        <v>0</v>
      </c>
      <c r="AE175" s="411">
        <f t="shared" ref="AE175" si="403">AE174</f>
        <v>0</v>
      </c>
      <c r="AF175" s="411">
        <f t="shared" ref="AF175" si="404">AF174</f>
        <v>0</v>
      </c>
      <c r="AG175" s="411">
        <f t="shared" ref="AG175" si="405">AG174</f>
        <v>0</v>
      </c>
      <c r="AH175" s="411">
        <f t="shared" ref="AH175" si="406">AH174</f>
        <v>0</v>
      </c>
      <c r="AI175" s="411">
        <f t="shared" ref="AI175" si="407">AI174</f>
        <v>0</v>
      </c>
      <c r="AJ175" s="411">
        <f t="shared" ref="AJ175" si="408">AJ174</f>
        <v>0</v>
      </c>
      <c r="AK175" s="411">
        <f t="shared" ref="AK175" si="409">AK174</f>
        <v>0</v>
      </c>
      <c r="AL175" s="411">
        <f t="shared" ref="AL175" si="410">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265</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AB178" si="411">Z177</f>
        <v>0</v>
      </c>
      <c r="AA178" s="411">
        <f t="shared" si="411"/>
        <v>0</v>
      </c>
      <c r="AB178" s="411">
        <f t="shared" si="411"/>
        <v>0</v>
      </c>
      <c r="AC178" s="411">
        <f t="shared" ref="AC178" si="412">AC177</f>
        <v>0</v>
      </c>
      <c r="AD178" s="411">
        <f t="shared" ref="AD178" si="413">AD177</f>
        <v>0</v>
      </c>
      <c r="AE178" s="411">
        <f t="shared" ref="AE178" si="414">AE177</f>
        <v>0</v>
      </c>
      <c r="AF178" s="411">
        <f t="shared" ref="AF178" si="415">AF177</f>
        <v>0</v>
      </c>
      <c r="AG178" s="411">
        <f t="shared" ref="AG178" si="416">AG177</f>
        <v>0</v>
      </c>
      <c r="AH178" s="411">
        <f t="shared" ref="AH178" si="417">AH177</f>
        <v>0</v>
      </c>
      <c r="AI178" s="411">
        <f t="shared" ref="AI178" si="418">AI177</f>
        <v>0</v>
      </c>
      <c r="AJ178" s="411">
        <f t="shared" ref="AJ178" si="419">AJ177</f>
        <v>0</v>
      </c>
      <c r="AK178" s="411">
        <f t="shared" ref="AK178" si="420">AK177</f>
        <v>0</v>
      </c>
      <c r="AL178" s="411">
        <f t="shared" ref="AL178" si="421">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265</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AB181" si="422">Z180</f>
        <v>0</v>
      </c>
      <c r="AA181" s="411">
        <f t="shared" si="422"/>
        <v>0</v>
      </c>
      <c r="AB181" s="411">
        <f t="shared" si="422"/>
        <v>0</v>
      </c>
      <c r="AC181" s="411">
        <f t="shared" ref="AC181" si="423">AC180</f>
        <v>0</v>
      </c>
      <c r="AD181" s="411">
        <f t="shared" ref="AD181" si="424">AD180</f>
        <v>0</v>
      </c>
      <c r="AE181" s="411">
        <f t="shared" ref="AE181" si="425">AE180</f>
        <v>0</v>
      </c>
      <c r="AF181" s="411">
        <f t="shared" ref="AF181" si="426">AF180</f>
        <v>0</v>
      </c>
      <c r="AG181" s="411">
        <f t="shared" ref="AG181" si="427">AG180</f>
        <v>0</v>
      </c>
      <c r="AH181" s="411">
        <f t="shared" ref="AH181" si="428">AH180</f>
        <v>0</v>
      </c>
      <c r="AI181" s="411">
        <f t="shared" ref="AI181" si="429">AI180</f>
        <v>0</v>
      </c>
      <c r="AJ181" s="411">
        <f t="shared" ref="AJ181" si="430">AJ180</f>
        <v>0</v>
      </c>
      <c r="AK181" s="411">
        <f t="shared" ref="AK181" si="431">AK180</f>
        <v>0</v>
      </c>
      <c r="AL181" s="411">
        <f t="shared" ref="AL181" si="432">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265</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AB184" si="433">Z183</f>
        <v>0</v>
      </c>
      <c r="AA184" s="411">
        <f t="shared" si="433"/>
        <v>0</v>
      </c>
      <c r="AB184" s="411">
        <f t="shared" si="433"/>
        <v>0</v>
      </c>
      <c r="AC184" s="411">
        <f t="shared" ref="AC184" si="434">AC183</f>
        <v>0</v>
      </c>
      <c r="AD184" s="411">
        <f t="shared" ref="AD184" si="435">AD183</f>
        <v>0</v>
      </c>
      <c r="AE184" s="411">
        <f t="shared" ref="AE184" si="436">AE183</f>
        <v>0</v>
      </c>
      <c r="AF184" s="411">
        <f t="shared" ref="AF184" si="437">AF183</f>
        <v>0</v>
      </c>
      <c r="AG184" s="411">
        <f t="shared" ref="AG184" si="438">AG183</f>
        <v>0</v>
      </c>
      <c r="AH184" s="411">
        <f t="shared" ref="AH184" si="439">AH183</f>
        <v>0</v>
      </c>
      <c r="AI184" s="411">
        <f t="shared" ref="AI184" si="440">AI183</f>
        <v>0</v>
      </c>
      <c r="AJ184" s="411">
        <f t="shared" ref="AJ184" si="441">AJ183</f>
        <v>0</v>
      </c>
      <c r="AK184" s="411">
        <f t="shared" ref="AK184" si="442">AK183</f>
        <v>0</v>
      </c>
      <c r="AL184" s="411">
        <f t="shared" ref="AL184" si="44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265</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AB187" si="444">Z186</f>
        <v>0</v>
      </c>
      <c r="AA187" s="411">
        <f t="shared" si="444"/>
        <v>0</v>
      </c>
      <c r="AB187" s="411">
        <f t="shared" si="444"/>
        <v>0</v>
      </c>
      <c r="AC187" s="411">
        <f t="shared" ref="AC187" si="445">AC186</f>
        <v>0</v>
      </c>
      <c r="AD187" s="411">
        <f t="shared" ref="AD187" si="446">AD186</f>
        <v>0</v>
      </c>
      <c r="AE187" s="411">
        <f t="shared" ref="AE187" si="447">AE186</f>
        <v>0</v>
      </c>
      <c r="AF187" s="411">
        <f t="shared" ref="AF187" si="448">AF186</f>
        <v>0</v>
      </c>
      <c r="AG187" s="411">
        <f t="shared" ref="AG187" si="449">AG186</f>
        <v>0</v>
      </c>
      <c r="AH187" s="411">
        <f t="shared" ref="AH187" si="450">AH186</f>
        <v>0</v>
      </c>
      <c r="AI187" s="411">
        <f t="shared" ref="AI187" si="451">AI186</f>
        <v>0</v>
      </c>
      <c r="AJ187" s="411">
        <f t="shared" ref="AJ187" si="452">AJ186</f>
        <v>0</v>
      </c>
      <c r="AK187" s="411">
        <f t="shared" ref="AK187" si="453">AK186</f>
        <v>0</v>
      </c>
      <c r="AL187" s="411">
        <f t="shared" ref="AL187" si="454">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265</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AB190" si="455">Z189</f>
        <v>0</v>
      </c>
      <c r="AA190" s="411">
        <f t="shared" si="455"/>
        <v>0</v>
      </c>
      <c r="AB190" s="411">
        <f t="shared" si="455"/>
        <v>0</v>
      </c>
      <c r="AC190" s="411">
        <f t="shared" ref="AC190" si="456">AC189</f>
        <v>0</v>
      </c>
      <c r="AD190" s="411">
        <f t="shared" ref="AD190" si="457">AD189</f>
        <v>0</v>
      </c>
      <c r="AE190" s="411">
        <f t="shared" ref="AE190" si="458">AE189</f>
        <v>0</v>
      </c>
      <c r="AF190" s="411">
        <f t="shared" ref="AF190" si="459">AF189</f>
        <v>0</v>
      </c>
      <c r="AG190" s="411">
        <f t="shared" ref="AG190" si="460">AG189</f>
        <v>0</v>
      </c>
      <c r="AH190" s="411">
        <f t="shared" ref="AH190" si="461">AH189</f>
        <v>0</v>
      </c>
      <c r="AI190" s="411">
        <f t="shared" ref="AI190" si="462">AI189</f>
        <v>0</v>
      </c>
      <c r="AJ190" s="411">
        <f t="shared" ref="AJ190" si="463">AJ189</f>
        <v>0</v>
      </c>
      <c r="AK190" s="411">
        <f t="shared" ref="AK190" si="464">AK189</f>
        <v>0</v>
      </c>
      <c r="AL190" s="411">
        <f t="shared" ref="AL190" si="465">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265</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AB193" si="466">Z192</f>
        <v>0</v>
      </c>
      <c r="AA193" s="411">
        <f t="shared" si="466"/>
        <v>0</v>
      </c>
      <c r="AB193" s="411">
        <f t="shared" si="466"/>
        <v>0</v>
      </c>
      <c r="AC193" s="411">
        <f t="shared" ref="AC193" si="467">AC192</f>
        <v>0</v>
      </c>
      <c r="AD193" s="411">
        <f t="shared" ref="AD193" si="468">AD192</f>
        <v>0</v>
      </c>
      <c r="AE193" s="411">
        <f t="shared" ref="AE193" si="469">AE192</f>
        <v>0</v>
      </c>
      <c r="AF193" s="411">
        <f t="shared" ref="AF193" si="470">AF192</f>
        <v>0</v>
      </c>
      <c r="AG193" s="411">
        <f t="shared" ref="AG193" si="471">AG192</f>
        <v>0</v>
      </c>
      <c r="AH193" s="411">
        <f t="shared" ref="AH193" si="472">AH192</f>
        <v>0</v>
      </c>
      <c r="AI193" s="411">
        <f t="shared" ref="AI193" si="473">AI192</f>
        <v>0</v>
      </c>
      <c r="AJ193" s="411">
        <f t="shared" ref="AJ193" si="474">AJ192</f>
        <v>0</v>
      </c>
      <c r="AK193" s="411">
        <f t="shared" ref="AK193" si="475">AK192</f>
        <v>0</v>
      </c>
      <c r="AL193" s="411">
        <f t="shared" ref="AL193" si="476">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269</v>
      </c>
      <c r="C195" s="329"/>
      <c r="D195" s="329">
        <f>SUM(D38:D193)</f>
        <v>1471773</v>
      </c>
      <c r="E195" s="329"/>
      <c r="F195" s="329"/>
      <c r="G195" s="329"/>
      <c r="H195" s="329"/>
      <c r="I195" s="329"/>
      <c r="J195" s="329"/>
      <c r="K195" s="329"/>
      <c r="L195" s="329"/>
      <c r="M195" s="329"/>
      <c r="N195" s="329"/>
      <c r="O195" s="329">
        <f>SUM(O38:O193)</f>
        <v>177</v>
      </c>
      <c r="P195" s="329"/>
      <c r="Q195" s="329"/>
      <c r="R195" s="329"/>
      <c r="S195" s="329"/>
      <c r="T195" s="329"/>
      <c r="U195" s="329"/>
      <c r="V195" s="329"/>
      <c r="W195" s="329"/>
      <c r="X195" s="329"/>
      <c r="Y195" s="329">
        <f>IF(Y36="kWh",SUMPRODUCT(D38:D193,Y38:Y193))</f>
        <v>266733</v>
      </c>
      <c r="Z195" s="329">
        <f>IF(Z36="kWh",SUMPRODUCT(D38:D193,Z38:Z193))</f>
        <v>294025.78347314394</v>
      </c>
      <c r="AA195" s="329">
        <f>IF(AA36="kw",SUMPRODUCT(N38:N193,O38:O193,AA38:AA193),SUMPRODUCT(D38:D193,AA38:AA193))</f>
        <v>889.84814171587357</v>
      </c>
      <c r="AB195" s="329">
        <f>IF(AB36="kw",SUMPRODUCT(N38:N193,O38:O193,AB38:AB193),SUMPRODUCT(D38:D193,AB38:AB193))</f>
        <v>355.31820085950886</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270</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522335</v>
      </c>
      <c r="Z196" s="392">
        <f>HLOOKUP(Z35,'2. LRAMVA Threshold'!$B$42:$Q$53,7,FALSE)</f>
        <v>232046</v>
      </c>
      <c r="AA196" s="392">
        <f>HLOOKUP(AA35,'2. LRAMVA Threshold'!$B$42:$Q$53,7,FALSE)</f>
        <v>631</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0.01</v>
      </c>
      <c r="Z198" s="341">
        <f>HLOOKUP(Z$35,'3.  Distribution Rates'!$C$122:$P$133,7,FALSE)</f>
        <v>6.1000000000000004E-3</v>
      </c>
      <c r="AA198" s="341">
        <f>HLOOKUP(AA$35,'3.  Distribution Rates'!$C$122:$P$133,7,FALSE)</f>
        <v>1.3025</v>
      </c>
      <c r="AB198" s="341">
        <f>HLOOKUP(AB$35,'3.  Distribution Rates'!$C$122:$P$133,7,FALSE)</f>
        <v>8.7559000000000005</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1329.0672958051055</v>
      </c>
      <c r="Z199" s="378">
        <f>'4.  2011-2014 LRAM'!Z138*Z198</f>
        <v>2801.0948807788982</v>
      </c>
      <c r="AA199" s="378">
        <f>'4.  2011-2014 LRAM'!AA138*AA198</f>
        <v>483.8751988388164</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4614.0373754228203</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1295.3457057005135</v>
      </c>
      <c r="Z200" s="378">
        <f>'4.  2011-2014 LRAM'!Z267*Z198</f>
        <v>1632.0679755376386</v>
      </c>
      <c r="AA200" s="378">
        <f>'4.  2011-2014 LRAM'!AA267*AA198</f>
        <v>1452.7947475997055</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4380.2084288378574</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1464.6594177429674</v>
      </c>
      <c r="Z201" s="378">
        <f>'4.  2011-2014 LRAM'!Z396*Z198</f>
        <v>202.59583095398617</v>
      </c>
      <c r="AA201" s="378">
        <f>'4.  2011-2014 LRAM'!AA396*AA198</f>
        <v>236.22416369676563</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1903.4794123937193</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2748.0371569738381</v>
      </c>
      <c r="Z202" s="378">
        <f>'4.  2011-2014 LRAM'!Z526*Z198</f>
        <v>1685.5199375753698</v>
      </c>
      <c r="AA202" s="378">
        <f>'4.  2011-2014 LRAM'!AA526*AA198</f>
        <v>586.89303378062584</v>
      </c>
      <c r="AB202" s="378">
        <f>'4.  2011-2014 LRAM'!AB526*AB198</f>
        <v>1442.7402703753685</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6463.1903987052028</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2667.33</v>
      </c>
      <c r="Z203" s="378">
        <f>Z195*Z198</f>
        <v>1793.5572791861782</v>
      </c>
      <c r="AA203" s="378">
        <f>AA195*AA198</f>
        <v>1159.0272045849254</v>
      </c>
      <c r="AB203" s="378">
        <f t="shared" ref="AB203:AL203" si="477">AB195*AB198</f>
        <v>3111.1306349057736</v>
      </c>
      <c r="AC203" s="378">
        <f t="shared" si="477"/>
        <v>0</v>
      </c>
      <c r="AD203" s="378">
        <f t="shared" si="477"/>
        <v>0</v>
      </c>
      <c r="AE203" s="378">
        <f t="shared" si="477"/>
        <v>0</v>
      </c>
      <c r="AF203" s="378">
        <f t="shared" si="477"/>
        <v>0</v>
      </c>
      <c r="AG203" s="378">
        <f t="shared" si="477"/>
        <v>0</v>
      </c>
      <c r="AH203" s="378">
        <f t="shared" si="477"/>
        <v>0</v>
      </c>
      <c r="AI203" s="378">
        <f t="shared" si="477"/>
        <v>0</v>
      </c>
      <c r="AJ203" s="378">
        <f t="shared" si="477"/>
        <v>0</v>
      </c>
      <c r="AK203" s="378">
        <f t="shared" si="477"/>
        <v>0</v>
      </c>
      <c r="AL203" s="378">
        <f t="shared" si="477"/>
        <v>0</v>
      </c>
      <c r="AM203" s="628">
        <f>SUM(Y203:AL203)</f>
        <v>8731.0451186768769</v>
      </c>
    </row>
    <row r="204" spans="2:39" ht="15.75">
      <c r="B204" s="349" t="s">
        <v>266</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9504.4395762224249</v>
      </c>
      <c r="Z204" s="346">
        <f>SUM(Z199:Z203)</f>
        <v>8114.835904032072</v>
      </c>
      <c r="AA204" s="346">
        <f t="shared" ref="AA204:AE204" si="478">SUM(AA199:AA203)</f>
        <v>3918.8143485008386</v>
      </c>
      <c r="AB204" s="346">
        <f t="shared" si="478"/>
        <v>4553.8709052811419</v>
      </c>
      <c r="AC204" s="346">
        <f t="shared" si="478"/>
        <v>0</v>
      </c>
      <c r="AD204" s="346">
        <f t="shared" si="478"/>
        <v>0</v>
      </c>
      <c r="AE204" s="346">
        <f t="shared" si="478"/>
        <v>0</v>
      </c>
      <c r="AF204" s="346">
        <f>SUM(AF199:AF203)</f>
        <v>0</v>
      </c>
      <c r="AG204" s="346">
        <f>SUM(AG199:AG203)</f>
        <v>0</v>
      </c>
      <c r="AH204" s="346">
        <f t="shared" ref="AH204:AL204" si="479">SUM(AH199:AH203)</f>
        <v>0</v>
      </c>
      <c r="AI204" s="346">
        <f t="shared" si="479"/>
        <v>0</v>
      </c>
      <c r="AJ204" s="346">
        <f t="shared" si="479"/>
        <v>0</v>
      </c>
      <c r="AK204" s="346">
        <f t="shared" si="479"/>
        <v>0</v>
      </c>
      <c r="AL204" s="346">
        <f t="shared" si="479"/>
        <v>0</v>
      </c>
      <c r="AM204" s="407">
        <f>SUM(AM199:AM203)</f>
        <v>26091.960734036475</v>
      </c>
    </row>
    <row r="205" spans="2:39" ht="15.75">
      <c r="B205" s="349" t="s">
        <v>267</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5223.3500000000004</v>
      </c>
      <c r="Z205" s="347">
        <f t="shared" ref="Z205:AE205" si="480">Z196*Z198</f>
        <v>1415.4806000000001</v>
      </c>
      <c r="AA205" s="347">
        <f t="shared" si="480"/>
        <v>821.87749999999994</v>
      </c>
      <c r="AB205" s="347">
        <f t="shared" si="480"/>
        <v>0</v>
      </c>
      <c r="AC205" s="347">
        <f t="shared" si="480"/>
        <v>0</v>
      </c>
      <c r="AD205" s="347">
        <f t="shared" si="480"/>
        <v>0</v>
      </c>
      <c r="AE205" s="347">
        <f t="shared" si="480"/>
        <v>0</v>
      </c>
      <c r="AF205" s="347">
        <f>AF196*AF198</f>
        <v>0</v>
      </c>
      <c r="AG205" s="347">
        <f t="shared" ref="AG205:AL205" si="481">AG196*AG198</f>
        <v>0</v>
      </c>
      <c r="AH205" s="347">
        <f t="shared" si="481"/>
        <v>0</v>
      </c>
      <c r="AI205" s="347">
        <f t="shared" si="481"/>
        <v>0</v>
      </c>
      <c r="AJ205" s="347">
        <f t="shared" si="481"/>
        <v>0</v>
      </c>
      <c r="AK205" s="347">
        <f t="shared" si="481"/>
        <v>0</v>
      </c>
      <c r="AL205" s="347">
        <f t="shared" si="481"/>
        <v>0</v>
      </c>
      <c r="AM205" s="407">
        <f>SUM(Y205:AL205)</f>
        <v>7460.7080999999998</v>
      </c>
    </row>
    <row r="206" spans="2:39" ht="15.75">
      <c r="B206" s="349" t="s">
        <v>268</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18631.252634036475</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263760</v>
      </c>
      <c r="Z208" s="291">
        <f>SUMPRODUCT(E38:E193,Z38:Z193)</f>
        <v>294024.78347314394</v>
      </c>
      <c r="AA208" s="291">
        <f>IF(AA36="kw",SUMPRODUCT(N38:N193,P38:P193,AA38:AA193),SUMPRODUCT(E38:E193,AA38:AA193))</f>
        <v>889.84814171587357</v>
      </c>
      <c r="AB208" s="291">
        <f>IF(AB36="kw",SUMPRODUCT(N38:N193,P38:P193,AB38:AB193),SUMPRODUCT(E38:E193,AB38:AB193))</f>
        <v>355.31820085950886</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263684</v>
      </c>
      <c r="Z209" s="291">
        <f>SUMPRODUCT(F38:F193,Z38:Z193)</f>
        <v>294024.99607702688</v>
      </c>
      <c r="AA209" s="291">
        <f>IF(AA36="kw",SUMPRODUCT(N38:N193,Q38:Q193,AA38:AA193),SUMPRODUCT(F38:F193,AA38:AA193))</f>
        <v>896.57214310524478</v>
      </c>
      <c r="AB209" s="291">
        <f>IF(AB36="kw",SUMPRODUCT(N38:N193,Q38:Q193,AB38:AB193),SUMPRODUCT(F38:F193,AB38:AB193))</f>
        <v>358.80171263264128</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263503</v>
      </c>
      <c r="Z210" s="291">
        <f>SUMPRODUCT(G38:G193,Z38:Z193)</f>
        <v>301745.77655573486</v>
      </c>
      <c r="AA210" s="291">
        <f>IF(AA36="kw",SUMPRODUCT(N38:N193,R38:R193,AA38:AA193),SUMPRODUCT(G38:G193,AA38:AA193))</f>
        <v>896.57214310524478</v>
      </c>
      <c r="AB210" s="291">
        <f>IF(AB36="kw",SUMPRODUCT(N38:N193,R38:R193,AB38:AB193),SUMPRODUCT(G38:G193,AB38:AB193))</f>
        <v>358.80171263264128</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250215</v>
      </c>
      <c r="Z211" s="291">
        <f>SUMPRODUCT(H38:H193,Z38:Z193)</f>
        <v>301745.77655573486</v>
      </c>
      <c r="AA211" s="291">
        <f>IF(AA36="kw",SUMPRODUCT(N38:N193,S38:S193,AA38:AA193),SUMPRODUCT(H38:H193,AA38:AA193))</f>
        <v>908.57214310524478</v>
      </c>
      <c r="AB211" s="291">
        <f>IF(AB36="kw",SUMPRODUCT(N38:N193,S38:S193,AB38:AB193),SUMPRODUCT(H38:H193,AB38:AB193))</f>
        <v>358.80171263264128</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235157</v>
      </c>
      <c r="Z212" s="326">
        <f>SUMPRODUCT(I38:I193,Z38:Z193)</f>
        <v>301745.77655573486</v>
      </c>
      <c r="AA212" s="326">
        <f>IF(AA36="kw",SUMPRODUCT(N38:N193,T38:T193,AA38:AA193),SUMPRODUCT(I38:I193,AA38:AA193))</f>
        <v>908.57214310524478</v>
      </c>
      <c r="AB212" s="326">
        <f>IF(AB36="kw",SUMPRODUCT(N38:N193,T38:T193,AB38:AB193),SUMPRODUCT(I38:I193,AB38:AB193))</f>
        <v>358.80171263264128</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581</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271</v>
      </c>
      <c r="C216" s="281"/>
      <c r="D216" s="590" t="s">
        <v>521</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78" t="s">
        <v>211</v>
      </c>
      <c r="C217" s="880" t="s">
        <v>33</v>
      </c>
      <c r="D217" s="284" t="s">
        <v>419</v>
      </c>
      <c r="E217" s="882" t="s">
        <v>209</v>
      </c>
      <c r="F217" s="883"/>
      <c r="G217" s="883"/>
      <c r="H217" s="883"/>
      <c r="I217" s="883"/>
      <c r="J217" s="883"/>
      <c r="K217" s="883"/>
      <c r="L217" s="883"/>
      <c r="M217" s="884"/>
      <c r="N217" s="885" t="s">
        <v>213</v>
      </c>
      <c r="O217" s="284" t="s">
        <v>420</v>
      </c>
      <c r="P217" s="882" t="s">
        <v>212</v>
      </c>
      <c r="Q217" s="883"/>
      <c r="R217" s="883"/>
      <c r="S217" s="883"/>
      <c r="T217" s="883"/>
      <c r="U217" s="883"/>
      <c r="V217" s="883"/>
      <c r="W217" s="883"/>
      <c r="X217" s="884"/>
      <c r="Y217" s="875" t="s">
        <v>241</v>
      </c>
      <c r="Z217" s="876"/>
      <c r="AA217" s="876"/>
      <c r="AB217" s="876"/>
      <c r="AC217" s="876"/>
      <c r="AD217" s="876"/>
      <c r="AE217" s="876"/>
      <c r="AF217" s="876"/>
      <c r="AG217" s="876"/>
      <c r="AH217" s="876"/>
      <c r="AI217" s="876"/>
      <c r="AJ217" s="876"/>
      <c r="AK217" s="876"/>
      <c r="AL217" s="876"/>
      <c r="AM217" s="877"/>
    </row>
    <row r="218" spans="1:39" ht="60.75" customHeight="1">
      <c r="B218" s="879"/>
      <c r="C218" s="881"/>
      <c r="D218" s="285">
        <v>2016</v>
      </c>
      <c r="E218" s="285">
        <v>2017</v>
      </c>
      <c r="F218" s="285">
        <v>2018</v>
      </c>
      <c r="G218" s="285">
        <v>2019</v>
      </c>
      <c r="H218" s="285">
        <v>2020</v>
      </c>
      <c r="I218" s="285">
        <v>2021</v>
      </c>
      <c r="J218" s="285">
        <v>2022</v>
      </c>
      <c r="K218" s="285">
        <v>2023</v>
      </c>
      <c r="L218" s="285">
        <v>2024</v>
      </c>
      <c r="M218" s="285">
        <v>2025</v>
      </c>
      <c r="N218" s="886"/>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4,999 KW</v>
      </c>
      <c r="AB218" s="285" t="str">
        <f>'1.  LRAMVA Summary'!G52</f>
        <v>Street Lighting</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501</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494</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287</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482">Z221</f>
        <v>0</v>
      </c>
      <c r="AA222" s="411">
        <f t="shared" ref="AA222" si="483">AA221</f>
        <v>0</v>
      </c>
      <c r="AB222" s="411">
        <f t="shared" ref="AB222" si="484">AB221</f>
        <v>0</v>
      </c>
      <c r="AC222" s="411">
        <f t="shared" ref="AC222" si="485">AC221</f>
        <v>0</v>
      </c>
      <c r="AD222" s="411">
        <f t="shared" ref="AD222" si="486">AD221</f>
        <v>0</v>
      </c>
      <c r="AE222" s="411">
        <f t="shared" ref="AE222" si="487">AE221</f>
        <v>0</v>
      </c>
      <c r="AF222" s="411">
        <f t="shared" ref="AF222" si="488">AF221</f>
        <v>0</v>
      </c>
      <c r="AG222" s="411">
        <f t="shared" ref="AG222" si="489">AG221</f>
        <v>0</v>
      </c>
      <c r="AH222" s="411">
        <f t="shared" ref="AH222" si="490">AH221</f>
        <v>0</v>
      </c>
      <c r="AI222" s="411">
        <f t="shared" ref="AI222" si="491">AI221</f>
        <v>0</v>
      </c>
      <c r="AJ222" s="411">
        <f t="shared" ref="AJ222" si="492">AJ221</f>
        <v>0</v>
      </c>
      <c r="AK222" s="411">
        <f t="shared" ref="AK222" si="493">AK221</f>
        <v>0</v>
      </c>
      <c r="AL222" s="411">
        <f t="shared" ref="AL222" si="494">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287</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495">Z224</f>
        <v>0</v>
      </c>
      <c r="AA225" s="411">
        <f t="shared" ref="AA225" si="496">AA224</f>
        <v>0</v>
      </c>
      <c r="AB225" s="411">
        <f t="shared" ref="AB225" si="497">AB224</f>
        <v>0</v>
      </c>
      <c r="AC225" s="411">
        <f t="shared" ref="AC225" si="498">AC224</f>
        <v>0</v>
      </c>
      <c r="AD225" s="411">
        <f t="shared" ref="AD225" si="499">AD224</f>
        <v>0</v>
      </c>
      <c r="AE225" s="411">
        <f t="shared" ref="AE225" si="500">AE224</f>
        <v>0</v>
      </c>
      <c r="AF225" s="411">
        <f t="shared" ref="AF225" si="501">AF224</f>
        <v>0</v>
      </c>
      <c r="AG225" s="411">
        <f t="shared" ref="AG225" si="502">AG224</f>
        <v>0</v>
      </c>
      <c r="AH225" s="411">
        <f t="shared" ref="AH225" si="503">AH224</f>
        <v>0</v>
      </c>
      <c r="AI225" s="411">
        <f t="shared" ref="AI225" si="504">AI224</f>
        <v>0</v>
      </c>
      <c r="AJ225" s="411">
        <f t="shared" ref="AJ225" si="505">AJ224</f>
        <v>0</v>
      </c>
      <c r="AK225" s="411">
        <f t="shared" ref="AK225" si="506">AK224</f>
        <v>0</v>
      </c>
      <c r="AL225" s="411">
        <f t="shared" ref="AL225" si="507">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287</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08">Z227</f>
        <v>0</v>
      </c>
      <c r="AA228" s="411">
        <f t="shared" ref="AA228" si="509">AA227</f>
        <v>0</v>
      </c>
      <c r="AB228" s="411">
        <f t="shared" ref="AB228" si="510">AB227</f>
        <v>0</v>
      </c>
      <c r="AC228" s="411">
        <f t="shared" ref="AC228" si="511">AC227</f>
        <v>0</v>
      </c>
      <c r="AD228" s="411">
        <f t="shared" ref="AD228" si="512">AD227</f>
        <v>0</v>
      </c>
      <c r="AE228" s="411">
        <f t="shared" ref="AE228" si="513">AE227</f>
        <v>0</v>
      </c>
      <c r="AF228" s="411">
        <f t="shared" ref="AF228" si="514">AF227</f>
        <v>0</v>
      </c>
      <c r="AG228" s="411">
        <f t="shared" ref="AG228" si="515">AG227</f>
        <v>0</v>
      </c>
      <c r="AH228" s="411">
        <f t="shared" ref="AH228" si="516">AH227</f>
        <v>0</v>
      </c>
      <c r="AI228" s="411">
        <f t="shared" ref="AI228" si="517">AI227</f>
        <v>0</v>
      </c>
      <c r="AJ228" s="411">
        <f t="shared" ref="AJ228" si="518">AJ227</f>
        <v>0</v>
      </c>
      <c r="AK228" s="411">
        <f t="shared" ref="AK228" si="519">AK227</f>
        <v>0</v>
      </c>
      <c r="AL228" s="411">
        <f t="shared" ref="AL228" si="520">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671</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287</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21">Z230</f>
        <v>0</v>
      </c>
      <c r="AA231" s="411">
        <f t="shared" ref="AA231" si="522">AA230</f>
        <v>0</v>
      </c>
      <c r="AB231" s="411">
        <f t="shared" ref="AB231" si="523">AB230</f>
        <v>0</v>
      </c>
      <c r="AC231" s="411">
        <f t="shared" ref="AC231" si="524">AC230</f>
        <v>0</v>
      </c>
      <c r="AD231" s="411">
        <f t="shared" ref="AD231" si="525">AD230</f>
        <v>0</v>
      </c>
      <c r="AE231" s="411">
        <f t="shared" ref="AE231" si="526">AE230</f>
        <v>0</v>
      </c>
      <c r="AF231" s="411">
        <f t="shared" ref="AF231" si="527">AF230</f>
        <v>0</v>
      </c>
      <c r="AG231" s="411">
        <f t="shared" ref="AG231" si="528">AG230</f>
        <v>0</v>
      </c>
      <c r="AH231" s="411">
        <f t="shared" ref="AH231" si="529">AH230</f>
        <v>0</v>
      </c>
      <c r="AI231" s="411">
        <f t="shared" ref="AI231" si="530">AI230</f>
        <v>0</v>
      </c>
      <c r="AJ231" s="411">
        <f t="shared" ref="AJ231" si="531">AJ230</f>
        <v>0</v>
      </c>
      <c r="AK231" s="411">
        <f t="shared" ref="AK231" si="532">AK230</f>
        <v>0</v>
      </c>
      <c r="AL231" s="411">
        <f t="shared" ref="AL231" si="533">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287</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534">Z233</f>
        <v>0</v>
      </c>
      <c r="AA234" s="411">
        <f t="shared" ref="AA234" si="535">AA233</f>
        <v>0</v>
      </c>
      <c r="AB234" s="411">
        <f t="shared" ref="AB234" si="536">AB233</f>
        <v>0</v>
      </c>
      <c r="AC234" s="411">
        <f t="shared" ref="AC234" si="537">AC233</f>
        <v>0</v>
      </c>
      <c r="AD234" s="411">
        <f t="shared" ref="AD234" si="538">AD233</f>
        <v>0</v>
      </c>
      <c r="AE234" s="411">
        <f t="shared" ref="AE234" si="539">AE233</f>
        <v>0</v>
      </c>
      <c r="AF234" s="411">
        <f t="shared" ref="AF234" si="540">AF233</f>
        <v>0</v>
      </c>
      <c r="AG234" s="411">
        <f t="shared" ref="AG234" si="541">AG233</f>
        <v>0</v>
      </c>
      <c r="AH234" s="411">
        <f t="shared" ref="AH234" si="542">AH233</f>
        <v>0</v>
      </c>
      <c r="AI234" s="411">
        <f t="shared" ref="AI234" si="543">AI233</f>
        <v>0</v>
      </c>
      <c r="AJ234" s="411">
        <f t="shared" ref="AJ234" si="544">AJ233</f>
        <v>0</v>
      </c>
      <c r="AK234" s="411">
        <f t="shared" ref="AK234" si="545">AK233</f>
        <v>0</v>
      </c>
      <c r="AL234" s="411">
        <f t="shared" ref="AL234" si="546">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495</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287</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547">Z237</f>
        <v>0</v>
      </c>
      <c r="AA238" s="411">
        <f t="shared" ref="AA238" si="548">AA237</f>
        <v>0</v>
      </c>
      <c r="AB238" s="411">
        <f t="shared" ref="AB238" si="549">AB237</f>
        <v>0</v>
      </c>
      <c r="AC238" s="411">
        <f t="shared" ref="AC238" si="550">AC237</f>
        <v>0</v>
      </c>
      <c r="AD238" s="411">
        <f t="shared" ref="AD238" si="551">AD237</f>
        <v>0</v>
      </c>
      <c r="AE238" s="411">
        <f t="shared" ref="AE238" si="552">AE237</f>
        <v>0</v>
      </c>
      <c r="AF238" s="411">
        <f t="shared" ref="AF238" si="553">AF237</f>
        <v>0</v>
      </c>
      <c r="AG238" s="411">
        <f t="shared" ref="AG238" si="554">AG237</f>
        <v>0</v>
      </c>
      <c r="AH238" s="411">
        <f t="shared" ref="AH238" si="555">AH237</f>
        <v>0</v>
      </c>
      <c r="AI238" s="411">
        <f t="shared" ref="AI238" si="556">AI237</f>
        <v>0</v>
      </c>
      <c r="AJ238" s="411">
        <f t="shared" ref="AJ238" si="557">AJ237</f>
        <v>0</v>
      </c>
      <c r="AK238" s="411">
        <f t="shared" ref="AK238" si="558">AK237</f>
        <v>0</v>
      </c>
      <c r="AL238" s="411">
        <f t="shared" ref="AL238" si="559">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287</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560">Z240</f>
        <v>0</v>
      </c>
      <c r="AA241" s="411">
        <f t="shared" ref="AA241" si="561">AA240</f>
        <v>0</v>
      </c>
      <c r="AB241" s="411">
        <f t="shared" ref="AB241" si="562">AB240</f>
        <v>0</v>
      </c>
      <c r="AC241" s="411">
        <f t="shared" ref="AC241" si="563">AC240</f>
        <v>0</v>
      </c>
      <c r="AD241" s="411">
        <f t="shared" ref="AD241" si="564">AD240</f>
        <v>0</v>
      </c>
      <c r="AE241" s="411">
        <f t="shared" ref="AE241" si="565">AE240</f>
        <v>0</v>
      </c>
      <c r="AF241" s="411">
        <f t="shared" ref="AF241" si="566">AF240</f>
        <v>0</v>
      </c>
      <c r="AG241" s="411">
        <f t="shared" ref="AG241" si="567">AG240</f>
        <v>0</v>
      </c>
      <c r="AH241" s="411">
        <f t="shared" ref="AH241" si="568">AH240</f>
        <v>0</v>
      </c>
      <c r="AI241" s="411">
        <f t="shared" ref="AI241" si="569">AI240</f>
        <v>0</v>
      </c>
      <c r="AJ241" s="411">
        <f t="shared" ref="AJ241" si="570">AJ240</f>
        <v>0</v>
      </c>
      <c r="AK241" s="411">
        <f t="shared" ref="AK241" si="571">AK240</f>
        <v>0</v>
      </c>
      <c r="AL241" s="411">
        <f t="shared" ref="AL241" si="572">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287</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573">Z243</f>
        <v>0</v>
      </c>
      <c r="AA244" s="411">
        <f t="shared" ref="AA244" si="574">AA243</f>
        <v>0</v>
      </c>
      <c r="AB244" s="411">
        <f t="shared" ref="AB244" si="575">AB243</f>
        <v>0</v>
      </c>
      <c r="AC244" s="411">
        <f t="shared" ref="AC244" si="576">AC243</f>
        <v>0</v>
      </c>
      <c r="AD244" s="411">
        <f t="shared" ref="AD244" si="577">AD243</f>
        <v>0</v>
      </c>
      <c r="AE244" s="411">
        <f t="shared" ref="AE244" si="578">AE243</f>
        <v>0</v>
      </c>
      <c r="AF244" s="411">
        <f t="shared" ref="AF244" si="579">AF243</f>
        <v>0</v>
      </c>
      <c r="AG244" s="411">
        <f t="shared" ref="AG244" si="580">AG243</f>
        <v>0</v>
      </c>
      <c r="AH244" s="411">
        <f t="shared" ref="AH244" si="581">AH243</f>
        <v>0</v>
      </c>
      <c r="AI244" s="411">
        <f t="shared" ref="AI244" si="582">AI243</f>
        <v>0</v>
      </c>
      <c r="AJ244" s="411">
        <f t="shared" ref="AJ244" si="583">AJ243</f>
        <v>0</v>
      </c>
      <c r="AK244" s="411">
        <f t="shared" ref="AK244" si="584">AK243</f>
        <v>0</v>
      </c>
      <c r="AL244" s="411">
        <f t="shared" ref="AL244" si="585">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287</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586">Z246</f>
        <v>0</v>
      </c>
      <c r="AA247" s="411">
        <f t="shared" ref="AA247" si="587">AA246</f>
        <v>0</v>
      </c>
      <c r="AB247" s="411">
        <f t="shared" ref="AB247" si="588">AB246</f>
        <v>0</v>
      </c>
      <c r="AC247" s="411">
        <f t="shared" ref="AC247" si="589">AC246</f>
        <v>0</v>
      </c>
      <c r="AD247" s="411">
        <f t="shared" ref="AD247" si="590">AD246</f>
        <v>0</v>
      </c>
      <c r="AE247" s="411">
        <f t="shared" ref="AE247" si="591">AE246</f>
        <v>0</v>
      </c>
      <c r="AF247" s="411">
        <f t="shared" ref="AF247" si="592">AF246</f>
        <v>0</v>
      </c>
      <c r="AG247" s="411">
        <f t="shared" ref="AG247" si="593">AG246</f>
        <v>0</v>
      </c>
      <c r="AH247" s="411">
        <f t="shared" ref="AH247" si="594">AH246</f>
        <v>0</v>
      </c>
      <c r="AI247" s="411">
        <f t="shared" ref="AI247" si="595">AI246</f>
        <v>0</v>
      </c>
      <c r="AJ247" s="411">
        <f t="shared" ref="AJ247" si="596">AJ246</f>
        <v>0</v>
      </c>
      <c r="AK247" s="411">
        <f t="shared" ref="AK247" si="597">AK246</f>
        <v>0</v>
      </c>
      <c r="AL247" s="411">
        <f t="shared" ref="AL247" si="598">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287</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599">Z249</f>
        <v>0</v>
      </c>
      <c r="AA250" s="411">
        <f t="shared" ref="AA250" si="600">AA249</f>
        <v>0</v>
      </c>
      <c r="AB250" s="411">
        <f t="shared" ref="AB250" si="601">AB249</f>
        <v>0</v>
      </c>
      <c r="AC250" s="411">
        <f t="shared" ref="AC250" si="602">AC249</f>
        <v>0</v>
      </c>
      <c r="AD250" s="411">
        <f t="shared" ref="AD250" si="603">AD249</f>
        <v>0</v>
      </c>
      <c r="AE250" s="411">
        <f t="shared" ref="AE250" si="604">AE249</f>
        <v>0</v>
      </c>
      <c r="AF250" s="411">
        <f t="shared" ref="AF250" si="605">AF249</f>
        <v>0</v>
      </c>
      <c r="AG250" s="411">
        <f t="shared" ref="AG250" si="606">AG249</f>
        <v>0</v>
      </c>
      <c r="AH250" s="411">
        <f t="shared" ref="AH250" si="607">AH249</f>
        <v>0</v>
      </c>
      <c r="AI250" s="411">
        <f t="shared" ref="AI250" si="608">AI249</f>
        <v>0</v>
      </c>
      <c r="AJ250" s="411">
        <f t="shared" ref="AJ250" si="609">AJ249</f>
        <v>0</v>
      </c>
      <c r="AK250" s="411">
        <f t="shared" ref="AK250" si="610">AK249</f>
        <v>0</v>
      </c>
      <c r="AL250" s="411">
        <f t="shared" ref="AL250" si="611">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287</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12">Z253</f>
        <v>0</v>
      </c>
      <c r="AA254" s="411">
        <f t="shared" ref="AA254" si="613">AA253</f>
        <v>0</v>
      </c>
      <c r="AB254" s="411">
        <f t="shared" ref="AB254" si="614">AB253</f>
        <v>0</v>
      </c>
      <c r="AC254" s="411">
        <f t="shared" ref="AC254" si="615">AC253</f>
        <v>0</v>
      </c>
      <c r="AD254" s="411">
        <f t="shared" ref="AD254" si="616">AD253</f>
        <v>0</v>
      </c>
      <c r="AE254" s="411">
        <f t="shared" ref="AE254" si="617">AE253</f>
        <v>0</v>
      </c>
      <c r="AF254" s="411">
        <f t="shared" ref="AF254" si="618">AF253</f>
        <v>0</v>
      </c>
      <c r="AG254" s="411">
        <f t="shared" ref="AG254" si="619">AG253</f>
        <v>0</v>
      </c>
      <c r="AH254" s="411">
        <f t="shared" ref="AH254" si="620">AH253</f>
        <v>0</v>
      </c>
      <c r="AI254" s="411">
        <f t="shared" ref="AI254" si="621">AI253</f>
        <v>0</v>
      </c>
      <c r="AJ254" s="411">
        <f t="shared" ref="AJ254" si="622">AJ253</f>
        <v>0</v>
      </c>
      <c r="AK254" s="411">
        <f t="shared" ref="AK254" si="623">AK253</f>
        <v>0</v>
      </c>
      <c r="AL254" s="411">
        <f t="shared" ref="AL254" si="624">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287</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625">Z256</f>
        <v>0</v>
      </c>
      <c r="AA257" s="411">
        <f t="shared" ref="AA257" si="626">AA256</f>
        <v>0</v>
      </c>
      <c r="AB257" s="411">
        <f t="shared" ref="AB257" si="627">AB256</f>
        <v>0</v>
      </c>
      <c r="AC257" s="411">
        <f t="shared" ref="AC257" si="628">AC256</f>
        <v>0</v>
      </c>
      <c r="AD257" s="411">
        <f t="shared" ref="AD257" si="629">AD256</f>
        <v>0</v>
      </c>
      <c r="AE257" s="411">
        <f t="shared" ref="AE257" si="630">AE256</f>
        <v>0</v>
      </c>
      <c r="AF257" s="411">
        <f t="shared" ref="AF257" si="631">AF256</f>
        <v>0</v>
      </c>
      <c r="AG257" s="411">
        <f t="shared" ref="AG257" si="632">AG256</f>
        <v>0</v>
      </c>
      <c r="AH257" s="411">
        <f t="shared" ref="AH257" si="633">AH256</f>
        <v>0</v>
      </c>
      <c r="AI257" s="411">
        <f t="shared" ref="AI257" si="634">AI256</f>
        <v>0</v>
      </c>
      <c r="AJ257" s="411">
        <f t="shared" ref="AJ257" si="635">AJ256</f>
        <v>0</v>
      </c>
      <c r="AK257" s="411">
        <f t="shared" ref="AK257" si="636">AK256</f>
        <v>0</v>
      </c>
      <c r="AL257" s="411">
        <f t="shared" ref="AL257" si="637">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287</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638">Z259</f>
        <v>0</v>
      </c>
      <c r="AA260" s="411">
        <f t="shared" ref="AA260" si="639">AA259</f>
        <v>0</v>
      </c>
      <c r="AB260" s="411">
        <f t="shared" ref="AB260" si="640">AB259</f>
        <v>0</v>
      </c>
      <c r="AC260" s="411">
        <f t="shared" ref="AC260" si="641">AC259</f>
        <v>0</v>
      </c>
      <c r="AD260" s="411">
        <f t="shared" ref="AD260" si="642">AD259</f>
        <v>0</v>
      </c>
      <c r="AE260" s="411">
        <f t="shared" ref="AE260" si="643">AE259</f>
        <v>0</v>
      </c>
      <c r="AF260" s="411">
        <f t="shared" ref="AF260" si="644">AF259</f>
        <v>0</v>
      </c>
      <c r="AG260" s="411">
        <f t="shared" ref="AG260" si="645">AG259</f>
        <v>0</v>
      </c>
      <c r="AH260" s="411">
        <f t="shared" ref="AH260" si="646">AH259</f>
        <v>0</v>
      </c>
      <c r="AI260" s="411">
        <f t="shared" ref="AI260" si="647">AI259</f>
        <v>0</v>
      </c>
      <c r="AJ260" s="411">
        <f t="shared" ref="AJ260" si="648">AJ259</f>
        <v>0</v>
      </c>
      <c r="AK260" s="411">
        <f t="shared" ref="AK260" si="649">AK259</f>
        <v>0</v>
      </c>
      <c r="AL260" s="411">
        <f t="shared" ref="AL260" si="650">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287</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651">Z263</f>
        <v>0</v>
      </c>
      <c r="AA264" s="411">
        <f t="shared" ref="AA264" si="652">AA263</f>
        <v>0</v>
      </c>
      <c r="AB264" s="411">
        <f t="shared" ref="AB264" si="653">AB263</f>
        <v>0</v>
      </c>
      <c r="AC264" s="411">
        <f t="shared" ref="AC264" si="654">AC263</f>
        <v>0</v>
      </c>
      <c r="AD264" s="411">
        <f t="shared" ref="AD264" si="655">AD263</f>
        <v>0</v>
      </c>
      <c r="AE264" s="411">
        <f t="shared" ref="AE264" si="656">AE263</f>
        <v>0</v>
      </c>
      <c r="AF264" s="411">
        <f t="shared" ref="AF264" si="657">AF263</f>
        <v>0</v>
      </c>
      <c r="AG264" s="411">
        <f t="shared" ref="AG264" si="658">AG263</f>
        <v>0</v>
      </c>
      <c r="AH264" s="411">
        <f t="shared" ref="AH264" si="659">AH263</f>
        <v>0</v>
      </c>
      <c r="AI264" s="411">
        <f t="shared" ref="AI264" si="660">AI263</f>
        <v>0</v>
      </c>
      <c r="AJ264" s="411">
        <f t="shared" ref="AJ264" si="661">AJ263</f>
        <v>0</v>
      </c>
      <c r="AK264" s="411">
        <f t="shared" ref="AK264" si="662">AK263</f>
        <v>0</v>
      </c>
      <c r="AL264" s="411">
        <f t="shared" ref="AL264" si="663">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75" outlineLevel="1">
      <c r="A266" s="523"/>
      <c r="B266" s="288" t="s">
        <v>487</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0"/>
    </row>
    <row r="267" spans="1:40" outlineLevel="1">
      <c r="A267" s="522">
        <v>15</v>
      </c>
      <c r="B267" s="294" t="s">
        <v>492</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287</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664">Z267</f>
        <v>0</v>
      </c>
      <c r="AA268" s="411">
        <f t="shared" si="664"/>
        <v>0</v>
      </c>
      <c r="AB268" s="411">
        <f t="shared" si="664"/>
        <v>0</v>
      </c>
      <c r="AC268" s="411">
        <f t="shared" si="664"/>
        <v>0</v>
      </c>
      <c r="AD268" s="411">
        <f t="shared" si="664"/>
        <v>0</v>
      </c>
      <c r="AE268" s="411">
        <f t="shared" si="664"/>
        <v>0</v>
      </c>
      <c r="AF268" s="411">
        <f t="shared" si="664"/>
        <v>0</v>
      </c>
      <c r="AG268" s="411">
        <f t="shared" si="664"/>
        <v>0</v>
      </c>
      <c r="AH268" s="411">
        <f t="shared" si="664"/>
        <v>0</v>
      </c>
      <c r="AI268" s="411">
        <f t="shared" si="664"/>
        <v>0</v>
      </c>
      <c r="AJ268" s="411">
        <f t="shared" si="664"/>
        <v>0</v>
      </c>
      <c r="AK268" s="411">
        <f t="shared" si="664"/>
        <v>0</v>
      </c>
      <c r="AL268" s="411">
        <f t="shared" si="664"/>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488</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287</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665">Z270</f>
        <v>0</v>
      </c>
      <c r="AA271" s="411">
        <f t="shared" si="665"/>
        <v>0</v>
      </c>
      <c r="AB271" s="411">
        <f t="shared" si="665"/>
        <v>0</v>
      </c>
      <c r="AC271" s="411">
        <f t="shared" si="665"/>
        <v>0</v>
      </c>
      <c r="AD271" s="411">
        <f t="shared" si="665"/>
        <v>0</v>
      </c>
      <c r="AE271" s="411">
        <f t="shared" si="665"/>
        <v>0</v>
      </c>
      <c r="AF271" s="411">
        <f t="shared" si="665"/>
        <v>0</v>
      </c>
      <c r="AG271" s="411">
        <f t="shared" si="665"/>
        <v>0</v>
      </c>
      <c r="AH271" s="411">
        <f t="shared" si="665"/>
        <v>0</v>
      </c>
      <c r="AI271" s="411">
        <f t="shared" si="665"/>
        <v>0</v>
      </c>
      <c r="AJ271" s="411">
        <f t="shared" si="665"/>
        <v>0</v>
      </c>
      <c r="AK271" s="411">
        <f t="shared" si="665"/>
        <v>0</v>
      </c>
      <c r="AL271" s="411">
        <f t="shared" si="665"/>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493</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287</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666">Z274</f>
        <v>0</v>
      </c>
      <c r="AA275" s="411">
        <f t="shared" si="666"/>
        <v>0</v>
      </c>
      <c r="AB275" s="411">
        <f t="shared" si="666"/>
        <v>0</v>
      </c>
      <c r="AC275" s="411">
        <f t="shared" si="666"/>
        <v>0</v>
      </c>
      <c r="AD275" s="411">
        <f t="shared" si="666"/>
        <v>0</v>
      </c>
      <c r="AE275" s="411">
        <f t="shared" si="666"/>
        <v>0</v>
      </c>
      <c r="AF275" s="411">
        <f t="shared" si="666"/>
        <v>0</v>
      </c>
      <c r="AG275" s="411">
        <f t="shared" si="666"/>
        <v>0</v>
      </c>
      <c r="AH275" s="411">
        <f t="shared" si="666"/>
        <v>0</v>
      </c>
      <c r="AI275" s="411">
        <f t="shared" si="666"/>
        <v>0</v>
      </c>
      <c r="AJ275" s="411">
        <f t="shared" si="666"/>
        <v>0</v>
      </c>
      <c r="AK275" s="411">
        <f t="shared" si="666"/>
        <v>0</v>
      </c>
      <c r="AL275" s="411">
        <f t="shared" si="666"/>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287</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667">Z277</f>
        <v>0</v>
      </c>
      <c r="AA278" s="411">
        <f t="shared" si="667"/>
        <v>0</v>
      </c>
      <c r="AB278" s="411">
        <f t="shared" si="667"/>
        <v>0</v>
      </c>
      <c r="AC278" s="411">
        <f t="shared" si="667"/>
        <v>0</v>
      </c>
      <c r="AD278" s="411">
        <f t="shared" si="667"/>
        <v>0</v>
      </c>
      <c r="AE278" s="411">
        <f t="shared" si="667"/>
        <v>0</v>
      </c>
      <c r="AF278" s="411">
        <f t="shared" si="667"/>
        <v>0</v>
      </c>
      <c r="AG278" s="411">
        <f t="shared" si="667"/>
        <v>0</v>
      </c>
      <c r="AH278" s="411">
        <f t="shared" si="667"/>
        <v>0</v>
      </c>
      <c r="AI278" s="411">
        <f t="shared" si="667"/>
        <v>0</v>
      </c>
      <c r="AJ278" s="411">
        <f t="shared" si="667"/>
        <v>0</v>
      </c>
      <c r="AK278" s="411">
        <f t="shared" si="667"/>
        <v>0</v>
      </c>
      <c r="AL278" s="411">
        <f t="shared" si="667"/>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287</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668">Z280</f>
        <v>0</v>
      </c>
      <c r="AA281" s="411">
        <f t="shared" si="668"/>
        <v>0</v>
      </c>
      <c r="AB281" s="411">
        <f t="shared" si="668"/>
        <v>0</v>
      </c>
      <c r="AC281" s="411">
        <f t="shared" si="668"/>
        <v>0</v>
      </c>
      <c r="AD281" s="411">
        <f t="shared" si="668"/>
        <v>0</v>
      </c>
      <c r="AE281" s="411">
        <f t="shared" si="668"/>
        <v>0</v>
      </c>
      <c r="AF281" s="411">
        <f t="shared" si="668"/>
        <v>0</v>
      </c>
      <c r="AG281" s="411">
        <f t="shared" si="668"/>
        <v>0</v>
      </c>
      <c r="AH281" s="411">
        <f t="shared" si="668"/>
        <v>0</v>
      </c>
      <c r="AI281" s="411">
        <f t="shared" si="668"/>
        <v>0</v>
      </c>
      <c r="AJ281" s="411">
        <f t="shared" si="668"/>
        <v>0</v>
      </c>
      <c r="AK281" s="411">
        <f t="shared" si="668"/>
        <v>0</v>
      </c>
      <c r="AL281" s="411">
        <f t="shared" si="668"/>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287</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669">Y283</f>
        <v>0</v>
      </c>
      <c r="Z284" s="411">
        <f t="shared" si="669"/>
        <v>0</v>
      </c>
      <c r="AA284" s="411">
        <f t="shared" si="669"/>
        <v>0</v>
      </c>
      <c r="AB284" s="411">
        <f t="shared" si="669"/>
        <v>0</v>
      </c>
      <c r="AC284" s="411">
        <f t="shared" si="669"/>
        <v>0</v>
      </c>
      <c r="AD284" s="411">
        <f t="shared" si="669"/>
        <v>0</v>
      </c>
      <c r="AE284" s="411">
        <f t="shared" si="669"/>
        <v>0</v>
      </c>
      <c r="AF284" s="411">
        <f t="shared" si="669"/>
        <v>0</v>
      </c>
      <c r="AG284" s="411">
        <f t="shared" si="669"/>
        <v>0</v>
      </c>
      <c r="AH284" s="411">
        <f t="shared" si="669"/>
        <v>0</v>
      </c>
      <c r="AI284" s="411">
        <f t="shared" si="669"/>
        <v>0</v>
      </c>
      <c r="AJ284" s="411">
        <f t="shared" si="669"/>
        <v>0</v>
      </c>
      <c r="AK284" s="411">
        <f t="shared" si="669"/>
        <v>0</v>
      </c>
      <c r="AL284" s="411">
        <f t="shared" si="669"/>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500</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496</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270246</v>
      </c>
      <c r="E288" s="295">
        <v>270246</v>
      </c>
      <c r="F288" s="295">
        <v>270246</v>
      </c>
      <c r="G288" s="295">
        <v>270246</v>
      </c>
      <c r="H288" s="295">
        <v>270246</v>
      </c>
      <c r="I288" s="295">
        <v>270246</v>
      </c>
      <c r="J288" s="295">
        <v>270246</v>
      </c>
      <c r="K288" s="295">
        <v>270211</v>
      </c>
      <c r="L288" s="295">
        <v>270211</v>
      </c>
      <c r="M288" s="295">
        <v>268909</v>
      </c>
      <c r="N288" s="291"/>
      <c r="O288" s="295">
        <v>18</v>
      </c>
      <c r="P288" s="295">
        <v>18</v>
      </c>
      <c r="Q288" s="295">
        <v>18</v>
      </c>
      <c r="R288" s="295">
        <v>18</v>
      </c>
      <c r="S288" s="295">
        <v>18</v>
      </c>
      <c r="T288" s="295">
        <v>18</v>
      </c>
      <c r="U288" s="295">
        <v>18</v>
      </c>
      <c r="V288" s="295">
        <v>18</v>
      </c>
      <c r="W288" s="295">
        <v>18</v>
      </c>
      <c r="X288" s="295">
        <v>17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287</v>
      </c>
      <c r="C289" s="291" t="s">
        <v>163</v>
      </c>
      <c r="D289" s="295">
        <v>29546</v>
      </c>
      <c r="E289" s="295">
        <v>29546</v>
      </c>
      <c r="F289" s="295">
        <v>29546</v>
      </c>
      <c r="G289" s="295">
        <v>29546</v>
      </c>
      <c r="H289" s="295">
        <v>29546</v>
      </c>
      <c r="I289" s="295">
        <v>29546</v>
      </c>
      <c r="J289" s="295">
        <v>29546</v>
      </c>
      <c r="K289" s="295">
        <v>29544</v>
      </c>
      <c r="L289" s="295">
        <v>29544</v>
      </c>
      <c r="M289" s="295">
        <v>29587</v>
      </c>
      <c r="N289" s="291"/>
      <c r="O289" s="295">
        <v>2</v>
      </c>
      <c r="P289" s="295">
        <v>2</v>
      </c>
      <c r="Q289" s="295">
        <v>2</v>
      </c>
      <c r="R289" s="295">
        <v>2</v>
      </c>
      <c r="S289" s="295">
        <v>2</v>
      </c>
      <c r="T289" s="295">
        <v>2</v>
      </c>
      <c r="U289" s="295">
        <v>2</v>
      </c>
      <c r="V289" s="295">
        <v>2</v>
      </c>
      <c r="W289" s="295">
        <v>2</v>
      </c>
      <c r="X289" s="295">
        <v>2</v>
      </c>
      <c r="Y289" s="411">
        <f>Y288</f>
        <v>1</v>
      </c>
      <c r="Z289" s="411">
        <f t="shared" ref="Z289:AB289" si="670">Z288</f>
        <v>0</v>
      </c>
      <c r="AA289" s="411">
        <f t="shared" si="670"/>
        <v>0</v>
      </c>
      <c r="AB289" s="411">
        <f t="shared" si="670"/>
        <v>0</v>
      </c>
      <c r="AC289" s="411">
        <f t="shared" ref="AC289" si="671">AC288</f>
        <v>0</v>
      </c>
      <c r="AD289" s="411">
        <f t="shared" ref="AD289" si="672">AD288</f>
        <v>0</v>
      </c>
      <c r="AE289" s="411">
        <f t="shared" ref="AE289" si="673">AE288</f>
        <v>0</v>
      </c>
      <c r="AF289" s="411">
        <f t="shared" ref="AF289" si="674">AF288</f>
        <v>0</v>
      </c>
      <c r="AG289" s="411">
        <f t="shared" ref="AG289" si="675">AG288</f>
        <v>0</v>
      </c>
      <c r="AH289" s="411">
        <f t="shared" ref="AH289" si="676">AH288</f>
        <v>0</v>
      </c>
      <c r="AI289" s="411">
        <f t="shared" ref="AI289" si="677">AI288</f>
        <v>0</v>
      </c>
      <c r="AJ289" s="411">
        <f t="shared" ref="AJ289" si="678">AJ288</f>
        <v>0</v>
      </c>
      <c r="AK289" s="411">
        <f t="shared" ref="AK289" si="679">AK288</f>
        <v>0</v>
      </c>
      <c r="AL289" s="411">
        <f t="shared" ref="AL289" si="680">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64103</v>
      </c>
      <c r="E291" s="295">
        <v>64103</v>
      </c>
      <c r="F291" s="295">
        <v>64103</v>
      </c>
      <c r="G291" s="295">
        <v>64103</v>
      </c>
      <c r="H291" s="295">
        <v>64103</v>
      </c>
      <c r="I291" s="295">
        <v>64103</v>
      </c>
      <c r="J291" s="295">
        <v>64103</v>
      </c>
      <c r="K291" s="295">
        <v>64103</v>
      </c>
      <c r="L291" s="295">
        <v>64103</v>
      </c>
      <c r="M291" s="295">
        <v>64103</v>
      </c>
      <c r="N291" s="291"/>
      <c r="O291" s="295">
        <v>18</v>
      </c>
      <c r="P291" s="295">
        <v>18</v>
      </c>
      <c r="Q291" s="295">
        <v>18</v>
      </c>
      <c r="R291" s="295">
        <v>18</v>
      </c>
      <c r="S291" s="295">
        <v>18</v>
      </c>
      <c r="T291" s="295">
        <v>18</v>
      </c>
      <c r="U291" s="295">
        <v>18</v>
      </c>
      <c r="V291" s="295">
        <v>18</v>
      </c>
      <c r="W291" s="295">
        <v>18</v>
      </c>
      <c r="X291" s="295">
        <v>18</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287</v>
      </c>
      <c r="C292" s="291" t="s">
        <v>163</v>
      </c>
      <c r="D292" s="295">
        <v>32</v>
      </c>
      <c r="E292" s="295">
        <v>32</v>
      </c>
      <c r="F292" s="295">
        <v>32</v>
      </c>
      <c r="G292" s="295">
        <v>32</v>
      </c>
      <c r="H292" s="295">
        <v>32</v>
      </c>
      <c r="I292" s="295">
        <v>32</v>
      </c>
      <c r="J292" s="295">
        <v>32</v>
      </c>
      <c r="K292" s="295">
        <v>32</v>
      </c>
      <c r="L292" s="295">
        <v>32</v>
      </c>
      <c r="M292" s="295">
        <v>32</v>
      </c>
      <c r="N292" s="291"/>
      <c r="O292" s="295">
        <v>0.04</v>
      </c>
      <c r="P292" s="295">
        <v>0.04</v>
      </c>
      <c r="Q292" s="295">
        <v>0.04</v>
      </c>
      <c r="R292" s="295">
        <v>0.04</v>
      </c>
      <c r="S292" s="295">
        <v>0.04</v>
      </c>
      <c r="T292" s="295">
        <v>0.04</v>
      </c>
      <c r="U292" s="295">
        <v>0.04</v>
      </c>
      <c r="V292" s="295">
        <v>0.04</v>
      </c>
      <c r="W292" s="295">
        <v>0.04</v>
      </c>
      <c r="X292" s="295">
        <v>0.04</v>
      </c>
      <c r="Y292" s="411">
        <f>Y291</f>
        <v>1</v>
      </c>
      <c r="Z292" s="411">
        <f t="shared" ref="Z292:AB292" si="681">Z291</f>
        <v>0</v>
      </c>
      <c r="AA292" s="411">
        <f t="shared" si="681"/>
        <v>0</v>
      </c>
      <c r="AB292" s="411">
        <f t="shared" si="681"/>
        <v>0</v>
      </c>
      <c r="AC292" s="411">
        <f t="shared" ref="AC292" si="682">AC291</f>
        <v>0</v>
      </c>
      <c r="AD292" s="411">
        <f t="shared" ref="AD292" si="683">AD291</f>
        <v>0</v>
      </c>
      <c r="AE292" s="411">
        <f t="shared" ref="AE292" si="684">AE291</f>
        <v>0</v>
      </c>
      <c r="AF292" s="411">
        <f t="shared" ref="AF292" si="685">AF291</f>
        <v>0</v>
      </c>
      <c r="AG292" s="411">
        <f t="shared" ref="AG292" si="686">AG291</f>
        <v>0</v>
      </c>
      <c r="AH292" s="411">
        <f t="shared" ref="AH292" si="687">AH291</f>
        <v>0</v>
      </c>
      <c r="AI292" s="411">
        <f t="shared" ref="AI292" si="688">AI291</f>
        <v>0</v>
      </c>
      <c r="AJ292" s="411">
        <f t="shared" ref="AJ292" si="689">AJ291</f>
        <v>0</v>
      </c>
      <c r="AK292" s="411">
        <f t="shared" ref="AK292" si="690">AK291</f>
        <v>0</v>
      </c>
      <c r="AL292" s="411">
        <f t="shared" ref="AL292" si="69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287</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AB295" si="692">Z294</f>
        <v>0</v>
      </c>
      <c r="AA295" s="411">
        <f t="shared" si="692"/>
        <v>0</v>
      </c>
      <c r="AB295" s="411">
        <f t="shared" si="692"/>
        <v>0</v>
      </c>
      <c r="AC295" s="411">
        <f t="shared" ref="AC295" si="693">AC294</f>
        <v>0</v>
      </c>
      <c r="AD295" s="411">
        <f t="shared" ref="AD295" si="694">AD294</f>
        <v>0</v>
      </c>
      <c r="AE295" s="411">
        <f t="shared" ref="AE295" si="695">AE294</f>
        <v>0</v>
      </c>
      <c r="AF295" s="411">
        <f t="shared" ref="AF295" si="696">AF294</f>
        <v>0</v>
      </c>
      <c r="AG295" s="411">
        <f t="shared" ref="AG295" si="697">AG294</f>
        <v>0</v>
      </c>
      <c r="AH295" s="411">
        <f t="shared" ref="AH295" si="698">AH294</f>
        <v>0</v>
      </c>
      <c r="AI295" s="411">
        <f t="shared" ref="AI295" si="699">AI294</f>
        <v>0</v>
      </c>
      <c r="AJ295" s="411">
        <f t="shared" ref="AJ295" si="700">AJ294</f>
        <v>0</v>
      </c>
      <c r="AK295" s="411">
        <f t="shared" ref="AK295" si="701">AK294</f>
        <v>0</v>
      </c>
      <c r="AL295" s="411">
        <f t="shared" ref="AL295" si="702">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287</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AB298" si="703">Z297</f>
        <v>0</v>
      </c>
      <c r="AA298" s="411">
        <f t="shared" si="703"/>
        <v>0</v>
      </c>
      <c r="AB298" s="411">
        <f t="shared" si="703"/>
        <v>0</v>
      </c>
      <c r="AC298" s="411">
        <f t="shared" ref="AC298" si="704">AC297</f>
        <v>0</v>
      </c>
      <c r="AD298" s="411">
        <f t="shared" ref="AD298" si="705">AD297</f>
        <v>0</v>
      </c>
      <c r="AE298" s="411">
        <f t="shared" ref="AE298" si="706">AE297</f>
        <v>0</v>
      </c>
      <c r="AF298" s="411">
        <f t="shared" ref="AF298" si="707">AF297</f>
        <v>0</v>
      </c>
      <c r="AG298" s="411">
        <f t="shared" ref="AG298" si="708">AG297</f>
        <v>0</v>
      </c>
      <c r="AH298" s="411">
        <f t="shared" ref="AH298" si="709">AH297</f>
        <v>0</v>
      </c>
      <c r="AI298" s="411">
        <f t="shared" ref="AI298" si="710">AI297</f>
        <v>0</v>
      </c>
      <c r="AJ298" s="411">
        <f t="shared" ref="AJ298" si="711">AJ297</f>
        <v>0</v>
      </c>
      <c r="AK298" s="411">
        <f t="shared" ref="AK298" si="712">AK297</f>
        <v>0</v>
      </c>
      <c r="AL298" s="411">
        <f t="shared" ref="AL298" si="713">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497</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287</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AB302" si="714">Z301</f>
        <v>0</v>
      </c>
      <c r="AA302" s="411">
        <f t="shared" si="714"/>
        <v>0</v>
      </c>
      <c r="AB302" s="411">
        <f t="shared" si="714"/>
        <v>0</v>
      </c>
      <c r="AC302" s="411">
        <f t="shared" ref="AC302" si="715">AC301</f>
        <v>0</v>
      </c>
      <c r="AD302" s="411">
        <f t="shared" ref="AD302" si="716">AD301</f>
        <v>0</v>
      </c>
      <c r="AE302" s="411">
        <f t="shared" ref="AE302" si="717">AE301</f>
        <v>0</v>
      </c>
      <c r="AF302" s="411">
        <f t="shared" ref="AF302" si="718">AF301</f>
        <v>0</v>
      </c>
      <c r="AG302" s="411">
        <f t="shared" ref="AG302" si="719">AG301</f>
        <v>0</v>
      </c>
      <c r="AH302" s="411">
        <f t="shared" ref="AH302" si="720">AH301</f>
        <v>0</v>
      </c>
      <c r="AI302" s="411">
        <f t="shared" ref="AI302" si="721">AI301</f>
        <v>0</v>
      </c>
      <c r="AJ302" s="411">
        <f t="shared" ref="AJ302" si="722">AJ301</f>
        <v>0</v>
      </c>
      <c r="AK302" s="411">
        <f t="shared" ref="AK302" si="723">AK301</f>
        <v>0</v>
      </c>
      <c r="AL302" s="411">
        <f t="shared" ref="AL302" si="724">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208227</v>
      </c>
      <c r="E304" s="295">
        <v>205663</v>
      </c>
      <c r="F304" s="295">
        <v>205663</v>
      </c>
      <c r="G304" s="295">
        <v>205663</v>
      </c>
      <c r="H304" s="295">
        <v>205663</v>
      </c>
      <c r="I304" s="295">
        <v>205663</v>
      </c>
      <c r="J304" s="295">
        <v>205663</v>
      </c>
      <c r="K304" s="295">
        <v>205663</v>
      </c>
      <c r="L304" s="295">
        <v>205663</v>
      </c>
      <c r="M304" s="295">
        <v>205663</v>
      </c>
      <c r="N304" s="295">
        <v>12</v>
      </c>
      <c r="O304" s="295">
        <v>13</v>
      </c>
      <c r="P304" s="295">
        <v>13</v>
      </c>
      <c r="Q304" s="295">
        <v>13</v>
      </c>
      <c r="R304" s="295">
        <v>13</v>
      </c>
      <c r="S304" s="295">
        <v>13</v>
      </c>
      <c r="T304" s="295">
        <v>13</v>
      </c>
      <c r="U304" s="295">
        <v>13</v>
      </c>
      <c r="V304" s="295">
        <v>13</v>
      </c>
      <c r="W304" s="295">
        <v>13</v>
      </c>
      <c r="X304" s="295">
        <v>13</v>
      </c>
      <c r="Y304" s="426"/>
      <c r="Z304" s="410">
        <v>0.82199999999999995</v>
      </c>
      <c r="AA304" s="410">
        <v>0.28570000000000001</v>
      </c>
      <c r="AB304" s="410"/>
      <c r="AC304" s="410"/>
      <c r="AD304" s="410"/>
      <c r="AE304" s="410"/>
      <c r="AF304" s="410"/>
      <c r="AG304" s="415"/>
      <c r="AH304" s="415"/>
      <c r="AI304" s="415"/>
      <c r="AJ304" s="415"/>
      <c r="AK304" s="415"/>
      <c r="AL304" s="415"/>
      <c r="AM304" s="296">
        <f>SUM(Y304:AL304)</f>
        <v>1.1076999999999999</v>
      </c>
    </row>
    <row r="305" spans="1:39" outlineLevel="1">
      <c r="B305" s="294" t="s">
        <v>287</v>
      </c>
      <c r="C305" s="291" t="s">
        <v>163</v>
      </c>
      <c r="D305" s="295">
        <v>34755</v>
      </c>
      <c r="E305" s="295">
        <v>37320</v>
      </c>
      <c r="F305" s="295">
        <v>37320</v>
      </c>
      <c r="G305" s="295">
        <v>37320</v>
      </c>
      <c r="H305" s="295">
        <v>37320</v>
      </c>
      <c r="I305" s="295">
        <v>37320</v>
      </c>
      <c r="J305" s="295">
        <v>37320</v>
      </c>
      <c r="K305" s="295">
        <v>37320</v>
      </c>
      <c r="L305" s="295">
        <v>37320</v>
      </c>
      <c r="M305" s="295">
        <v>37320</v>
      </c>
      <c r="N305" s="295">
        <f>N304</f>
        <v>12</v>
      </c>
      <c r="O305" s="295">
        <v>4</v>
      </c>
      <c r="P305" s="295">
        <v>4</v>
      </c>
      <c r="Q305" s="295">
        <v>4</v>
      </c>
      <c r="R305" s="295">
        <v>4</v>
      </c>
      <c r="S305" s="295">
        <v>4</v>
      </c>
      <c r="T305" s="295">
        <v>4</v>
      </c>
      <c r="U305" s="295">
        <v>4</v>
      </c>
      <c r="V305" s="295">
        <v>4</v>
      </c>
      <c r="W305" s="295">
        <v>4</v>
      </c>
      <c r="X305" s="295">
        <v>4</v>
      </c>
      <c r="Y305" s="411">
        <f>Y304</f>
        <v>0</v>
      </c>
      <c r="Z305" s="411">
        <v>0.53</v>
      </c>
      <c r="AA305" s="411">
        <v>0.33999999999999997</v>
      </c>
      <c r="AB305" s="411">
        <f t="shared" ref="AB305" si="725">AB304</f>
        <v>0</v>
      </c>
      <c r="AC305" s="411">
        <f t="shared" ref="AC305" si="726">AC304</f>
        <v>0</v>
      </c>
      <c r="AD305" s="411">
        <f t="shared" ref="AD305" si="727">AD304</f>
        <v>0</v>
      </c>
      <c r="AE305" s="411">
        <f t="shared" ref="AE305" si="728">AE304</f>
        <v>0</v>
      </c>
      <c r="AF305" s="411">
        <f t="shared" ref="AF305" si="729">AF304</f>
        <v>0</v>
      </c>
      <c r="AG305" s="411">
        <f t="shared" ref="AG305" si="730">AG304</f>
        <v>0</v>
      </c>
      <c r="AH305" s="411">
        <f t="shared" ref="AH305" si="731">AH304</f>
        <v>0</v>
      </c>
      <c r="AI305" s="411">
        <f t="shared" ref="AI305" si="732">AI304</f>
        <v>0</v>
      </c>
      <c r="AJ305" s="411">
        <f t="shared" ref="AJ305" si="733">AJ304</f>
        <v>0</v>
      </c>
      <c r="AK305" s="411">
        <f t="shared" ref="AK305" si="734">AK304</f>
        <v>0</v>
      </c>
      <c r="AL305" s="411">
        <f t="shared" ref="AL305" si="735">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34968</v>
      </c>
      <c r="E307" s="295">
        <v>34968</v>
      </c>
      <c r="F307" s="295">
        <v>34373</v>
      </c>
      <c r="G307" s="295">
        <v>30951</v>
      </c>
      <c r="H307" s="295">
        <v>30951</v>
      </c>
      <c r="I307" s="295">
        <v>17867</v>
      </c>
      <c r="J307" s="295">
        <v>15822</v>
      </c>
      <c r="K307" s="295">
        <v>15822</v>
      </c>
      <c r="L307" s="295">
        <v>15082</v>
      </c>
      <c r="M307" s="295">
        <v>9914</v>
      </c>
      <c r="N307" s="295">
        <v>12</v>
      </c>
      <c r="O307" s="295">
        <v>7</v>
      </c>
      <c r="P307" s="295">
        <v>7</v>
      </c>
      <c r="Q307" s="295">
        <v>7</v>
      </c>
      <c r="R307" s="295">
        <v>6</v>
      </c>
      <c r="S307" s="295">
        <v>6</v>
      </c>
      <c r="T307" s="295">
        <v>5</v>
      </c>
      <c r="U307" s="295">
        <v>4</v>
      </c>
      <c r="V307" s="295">
        <v>4</v>
      </c>
      <c r="W307" s="295">
        <v>4</v>
      </c>
      <c r="X307" s="295">
        <v>3</v>
      </c>
      <c r="Y307" s="426"/>
      <c r="Z307" s="410">
        <v>1</v>
      </c>
      <c r="AA307" s="410"/>
      <c r="AB307" s="410"/>
      <c r="AC307" s="410"/>
      <c r="AD307" s="410"/>
      <c r="AE307" s="410"/>
      <c r="AF307" s="410"/>
      <c r="AG307" s="415"/>
      <c r="AH307" s="415"/>
      <c r="AI307" s="415"/>
      <c r="AJ307" s="415"/>
      <c r="AK307" s="415"/>
      <c r="AL307" s="415"/>
      <c r="AM307" s="296">
        <f>SUM(Y307:AL307)</f>
        <v>1</v>
      </c>
    </row>
    <row r="308" spans="1:39" outlineLevel="1">
      <c r="B308" s="294" t="s">
        <v>287</v>
      </c>
      <c r="C308" s="291" t="s">
        <v>163</v>
      </c>
      <c r="D308" s="295">
        <v>8459</v>
      </c>
      <c r="E308" s="295">
        <v>8459</v>
      </c>
      <c r="F308" s="295">
        <v>8248</v>
      </c>
      <c r="G308" s="295">
        <v>7037</v>
      </c>
      <c r="H308" s="295">
        <v>7037</v>
      </c>
      <c r="I308" s="295">
        <v>4834</v>
      </c>
      <c r="J308" s="295">
        <v>4730</v>
      </c>
      <c r="K308" s="295">
        <v>4730</v>
      </c>
      <c r="L308" s="295">
        <v>4559</v>
      </c>
      <c r="M308" s="295">
        <v>3369</v>
      </c>
      <c r="N308" s="295">
        <f>N307</f>
        <v>12</v>
      </c>
      <c r="O308" s="295">
        <v>2</v>
      </c>
      <c r="P308" s="295">
        <v>2</v>
      </c>
      <c r="Q308" s="295">
        <v>2</v>
      </c>
      <c r="R308" s="295">
        <v>2</v>
      </c>
      <c r="S308" s="295">
        <v>2</v>
      </c>
      <c r="T308" s="295">
        <v>1</v>
      </c>
      <c r="U308" s="295">
        <v>1</v>
      </c>
      <c r="V308" s="295">
        <v>1</v>
      </c>
      <c r="W308" s="295">
        <v>1</v>
      </c>
      <c r="X308" s="295">
        <v>1</v>
      </c>
      <c r="Y308" s="411">
        <f>Y307</f>
        <v>0</v>
      </c>
      <c r="Z308" s="411">
        <f t="shared" ref="Z308:AB308" si="736">Z307</f>
        <v>1</v>
      </c>
      <c r="AA308" s="411">
        <f t="shared" si="736"/>
        <v>0</v>
      </c>
      <c r="AB308" s="411">
        <f t="shared" si="736"/>
        <v>0</v>
      </c>
      <c r="AC308" s="411">
        <f t="shared" ref="AC308" si="737">AC307</f>
        <v>0</v>
      </c>
      <c r="AD308" s="411">
        <f t="shared" ref="AD308" si="738">AD307</f>
        <v>0</v>
      </c>
      <c r="AE308" s="411">
        <f t="shared" ref="AE308" si="739">AE307</f>
        <v>0</v>
      </c>
      <c r="AF308" s="411">
        <f t="shared" ref="AF308" si="740">AF307</f>
        <v>0</v>
      </c>
      <c r="AG308" s="411">
        <f t="shared" ref="AG308" si="741">AG307</f>
        <v>0</v>
      </c>
      <c r="AH308" s="411">
        <f t="shared" ref="AH308" si="742">AH307</f>
        <v>0</v>
      </c>
      <c r="AI308" s="411">
        <f t="shared" ref="AI308" si="743">AI307</f>
        <v>0</v>
      </c>
      <c r="AJ308" s="411">
        <f t="shared" ref="AJ308" si="744">AJ307</f>
        <v>0</v>
      </c>
      <c r="AK308" s="411">
        <f t="shared" ref="AK308" si="745">AK307</f>
        <v>0</v>
      </c>
      <c r="AL308" s="411">
        <f t="shared" ref="AL308" si="74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287</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AB311" si="747">Z310</f>
        <v>0</v>
      </c>
      <c r="AA311" s="411">
        <f t="shared" si="747"/>
        <v>0</v>
      </c>
      <c r="AB311" s="411">
        <f t="shared" si="747"/>
        <v>0</v>
      </c>
      <c r="AC311" s="411">
        <f t="shared" ref="AC311" si="748">AC310</f>
        <v>0</v>
      </c>
      <c r="AD311" s="411">
        <f t="shared" ref="AD311" si="749">AD310</f>
        <v>0</v>
      </c>
      <c r="AE311" s="411">
        <f t="shared" ref="AE311" si="750">AE310</f>
        <v>0</v>
      </c>
      <c r="AF311" s="411">
        <f t="shared" ref="AF311" si="751">AF310</f>
        <v>0</v>
      </c>
      <c r="AG311" s="411">
        <f t="shared" ref="AG311" si="752">AG310</f>
        <v>0</v>
      </c>
      <c r="AH311" s="411">
        <f t="shared" ref="AH311" si="753">AH310</f>
        <v>0</v>
      </c>
      <c r="AI311" s="411">
        <f t="shared" ref="AI311" si="754">AI310</f>
        <v>0</v>
      </c>
      <c r="AJ311" s="411">
        <f t="shared" ref="AJ311" si="755">AJ310</f>
        <v>0</v>
      </c>
      <c r="AK311" s="411">
        <f t="shared" ref="AK311" si="756">AK310</f>
        <v>0</v>
      </c>
      <c r="AL311" s="411">
        <f t="shared" ref="AL311" si="757">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287</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AB314" si="758">Z313</f>
        <v>0</v>
      </c>
      <c r="AA314" s="411">
        <f t="shared" si="758"/>
        <v>0</v>
      </c>
      <c r="AB314" s="411">
        <f t="shared" si="758"/>
        <v>0</v>
      </c>
      <c r="AC314" s="411">
        <f t="shared" ref="AC314" si="759">AC313</f>
        <v>0</v>
      </c>
      <c r="AD314" s="411">
        <f t="shared" ref="AD314" si="760">AD313</f>
        <v>0</v>
      </c>
      <c r="AE314" s="411">
        <f t="shared" ref="AE314" si="761">AE313</f>
        <v>0</v>
      </c>
      <c r="AF314" s="411">
        <f t="shared" ref="AF314" si="762">AF313</f>
        <v>0</v>
      </c>
      <c r="AG314" s="411">
        <f t="shared" ref="AG314" si="763">AG313</f>
        <v>0</v>
      </c>
      <c r="AH314" s="411">
        <f t="shared" ref="AH314" si="764">AH313</f>
        <v>0</v>
      </c>
      <c r="AI314" s="411">
        <f t="shared" ref="AI314" si="765">AI313</f>
        <v>0</v>
      </c>
      <c r="AJ314" s="411">
        <f t="shared" ref="AJ314" si="766">AJ313</f>
        <v>0</v>
      </c>
      <c r="AK314" s="411">
        <f t="shared" ref="AK314" si="767">AK313</f>
        <v>0</v>
      </c>
      <c r="AL314" s="411">
        <f t="shared" ref="AL314" si="768">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287</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AB317" si="769">Z316</f>
        <v>0</v>
      </c>
      <c r="AA317" s="411">
        <f t="shared" si="769"/>
        <v>0</v>
      </c>
      <c r="AB317" s="411">
        <f t="shared" si="769"/>
        <v>0</v>
      </c>
      <c r="AC317" s="411">
        <f t="shared" ref="AC317" si="770">AC316</f>
        <v>0</v>
      </c>
      <c r="AD317" s="411">
        <f t="shared" ref="AD317" si="771">AD316</f>
        <v>0</v>
      </c>
      <c r="AE317" s="411">
        <f t="shared" ref="AE317" si="772">AE316</f>
        <v>0</v>
      </c>
      <c r="AF317" s="411">
        <f t="shared" ref="AF317" si="773">AF316</f>
        <v>0</v>
      </c>
      <c r="AG317" s="411">
        <f t="shared" ref="AG317" si="774">AG316</f>
        <v>0</v>
      </c>
      <c r="AH317" s="411">
        <f t="shared" ref="AH317" si="775">AH316</f>
        <v>0</v>
      </c>
      <c r="AI317" s="411">
        <f t="shared" ref="AI317" si="776">AI316</f>
        <v>0</v>
      </c>
      <c r="AJ317" s="411">
        <f t="shared" ref="AJ317" si="777">AJ316</f>
        <v>0</v>
      </c>
      <c r="AK317" s="411">
        <f t="shared" ref="AK317" si="778">AK316</f>
        <v>0</v>
      </c>
      <c r="AL317" s="411">
        <f t="shared" ref="AL317" si="779">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287</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AB320" si="780">Z319</f>
        <v>0</v>
      </c>
      <c r="AA320" s="411">
        <f t="shared" si="780"/>
        <v>0</v>
      </c>
      <c r="AB320" s="411">
        <f t="shared" si="780"/>
        <v>0</v>
      </c>
      <c r="AC320" s="411">
        <f t="shared" ref="AC320" si="781">AC319</f>
        <v>0</v>
      </c>
      <c r="AD320" s="411">
        <f t="shared" ref="AD320" si="782">AD319</f>
        <v>0</v>
      </c>
      <c r="AE320" s="411">
        <f t="shared" ref="AE320" si="783">AE319</f>
        <v>0</v>
      </c>
      <c r="AF320" s="411">
        <f t="shared" ref="AF320" si="784">AF319</f>
        <v>0</v>
      </c>
      <c r="AG320" s="411">
        <f t="shared" ref="AG320" si="785">AG319</f>
        <v>0</v>
      </c>
      <c r="AH320" s="411">
        <f t="shared" ref="AH320" si="786">AH319</f>
        <v>0</v>
      </c>
      <c r="AI320" s="411">
        <f t="shared" ref="AI320" si="787">AI319</f>
        <v>0</v>
      </c>
      <c r="AJ320" s="411">
        <f t="shared" ref="AJ320" si="788">AJ319</f>
        <v>0</v>
      </c>
      <c r="AK320" s="411">
        <f t="shared" ref="AK320" si="789">AK319</f>
        <v>0</v>
      </c>
      <c r="AL320" s="411">
        <f t="shared" ref="AL320" si="790">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287</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AB323" si="791">Z322</f>
        <v>0</v>
      </c>
      <c r="AA323" s="411">
        <f t="shared" si="791"/>
        <v>0</v>
      </c>
      <c r="AB323" s="411">
        <f t="shared" si="791"/>
        <v>0</v>
      </c>
      <c r="AC323" s="411">
        <f t="shared" ref="AC323" si="792">AC322</f>
        <v>0</v>
      </c>
      <c r="AD323" s="411">
        <f t="shared" ref="AD323" si="793">AD322</f>
        <v>0</v>
      </c>
      <c r="AE323" s="411">
        <f t="shared" ref="AE323" si="794">AE322</f>
        <v>0</v>
      </c>
      <c r="AF323" s="411">
        <f t="shared" ref="AF323" si="795">AF322</f>
        <v>0</v>
      </c>
      <c r="AG323" s="411">
        <f t="shared" ref="AG323" si="796">AG322</f>
        <v>0</v>
      </c>
      <c r="AH323" s="411">
        <f t="shared" ref="AH323" si="797">AH322</f>
        <v>0</v>
      </c>
      <c r="AI323" s="411">
        <f t="shared" ref="AI323" si="798">AI322</f>
        <v>0</v>
      </c>
      <c r="AJ323" s="411">
        <f t="shared" ref="AJ323" si="799">AJ322</f>
        <v>0</v>
      </c>
      <c r="AK323" s="411">
        <f t="shared" ref="AK323" si="800">AK322</f>
        <v>0</v>
      </c>
      <c r="AL323" s="411">
        <f t="shared" ref="AL323" si="8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498</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287</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AB327" si="802">Z326</f>
        <v>0</v>
      </c>
      <c r="AA327" s="411">
        <f t="shared" si="802"/>
        <v>0</v>
      </c>
      <c r="AB327" s="411">
        <f t="shared" si="802"/>
        <v>0</v>
      </c>
      <c r="AC327" s="411">
        <f t="shared" ref="AC327" si="803">AC326</f>
        <v>0</v>
      </c>
      <c r="AD327" s="411">
        <f t="shared" ref="AD327" si="804">AD326</f>
        <v>0</v>
      </c>
      <c r="AE327" s="411">
        <f t="shared" ref="AE327" si="805">AE326</f>
        <v>0</v>
      </c>
      <c r="AF327" s="411">
        <f t="shared" ref="AF327" si="806">AF326</f>
        <v>0</v>
      </c>
      <c r="AG327" s="411">
        <f t="shared" ref="AG327" si="807">AG326</f>
        <v>0</v>
      </c>
      <c r="AH327" s="411">
        <f t="shared" ref="AH327" si="808">AH326</f>
        <v>0</v>
      </c>
      <c r="AI327" s="411">
        <f t="shared" ref="AI327" si="809">AI326</f>
        <v>0</v>
      </c>
      <c r="AJ327" s="411">
        <f t="shared" ref="AJ327" si="810">AJ326</f>
        <v>0</v>
      </c>
      <c r="AK327" s="411">
        <f t="shared" ref="AK327" si="811">AK326</f>
        <v>0</v>
      </c>
      <c r="AL327" s="411">
        <f t="shared" ref="AL327" si="812">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287</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AB330" si="813">Z329</f>
        <v>0</v>
      </c>
      <c r="AA330" s="411">
        <f t="shared" si="813"/>
        <v>0</v>
      </c>
      <c r="AB330" s="411">
        <f t="shared" si="813"/>
        <v>0</v>
      </c>
      <c r="AC330" s="411">
        <f t="shared" ref="AC330" si="814">AC329</f>
        <v>0</v>
      </c>
      <c r="AD330" s="411">
        <f t="shared" ref="AD330" si="815">AD329</f>
        <v>0</v>
      </c>
      <c r="AE330" s="411">
        <f t="shared" ref="AE330" si="816">AE329</f>
        <v>0</v>
      </c>
      <c r="AF330" s="411">
        <f t="shared" ref="AF330" si="817">AF329</f>
        <v>0</v>
      </c>
      <c r="AG330" s="411">
        <f t="shared" ref="AG330" si="818">AG329</f>
        <v>0</v>
      </c>
      <c r="AH330" s="411">
        <f t="shared" ref="AH330" si="819">AH329</f>
        <v>0</v>
      </c>
      <c r="AI330" s="411">
        <f t="shared" ref="AI330" si="820">AI329</f>
        <v>0</v>
      </c>
      <c r="AJ330" s="411">
        <f t="shared" ref="AJ330" si="821">AJ329</f>
        <v>0</v>
      </c>
      <c r="AK330" s="411">
        <f t="shared" ref="AK330" si="822">AK329</f>
        <v>0</v>
      </c>
      <c r="AL330" s="411">
        <f t="shared" ref="AL330" si="823">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287</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AB333" si="824">Z332</f>
        <v>0</v>
      </c>
      <c r="AA333" s="411">
        <f t="shared" si="824"/>
        <v>0</v>
      </c>
      <c r="AB333" s="411">
        <f t="shared" si="824"/>
        <v>0</v>
      </c>
      <c r="AC333" s="411">
        <f t="shared" ref="AC333" si="825">AC332</f>
        <v>0</v>
      </c>
      <c r="AD333" s="411">
        <f t="shared" ref="AD333" si="826">AD332</f>
        <v>0</v>
      </c>
      <c r="AE333" s="411">
        <f t="shared" ref="AE333" si="827">AE332</f>
        <v>0</v>
      </c>
      <c r="AF333" s="411">
        <f t="shared" ref="AF333" si="828">AF332</f>
        <v>0</v>
      </c>
      <c r="AG333" s="411">
        <f t="shared" ref="AG333" si="829">AG332</f>
        <v>0</v>
      </c>
      <c r="AH333" s="411">
        <f t="shared" ref="AH333" si="830">AH332</f>
        <v>0</v>
      </c>
      <c r="AI333" s="411">
        <f t="shared" ref="AI333" si="831">AI332</f>
        <v>0</v>
      </c>
      <c r="AJ333" s="411">
        <f t="shared" ref="AJ333" si="832">AJ332</f>
        <v>0</v>
      </c>
      <c r="AK333" s="411">
        <f t="shared" ref="AK333" si="833">AK332</f>
        <v>0</v>
      </c>
      <c r="AL333" s="411">
        <f t="shared" ref="AL333" si="834">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499</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287</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AB337" si="835">Z336</f>
        <v>0</v>
      </c>
      <c r="AA337" s="411">
        <f t="shared" si="835"/>
        <v>0</v>
      </c>
      <c r="AB337" s="411">
        <f t="shared" si="835"/>
        <v>0</v>
      </c>
      <c r="AC337" s="411">
        <f t="shared" ref="AC337" si="836">AC336</f>
        <v>0</v>
      </c>
      <c r="AD337" s="411">
        <f t="shared" ref="AD337" si="837">AD336</f>
        <v>0</v>
      </c>
      <c r="AE337" s="411">
        <f t="shared" ref="AE337" si="838">AE336</f>
        <v>0</v>
      </c>
      <c r="AF337" s="411">
        <f t="shared" ref="AF337" si="839">AF336</f>
        <v>0</v>
      </c>
      <c r="AG337" s="411">
        <f t="shared" ref="AG337" si="840">AG336</f>
        <v>0</v>
      </c>
      <c r="AH337" s="411">
        <f t="shared" ref="AH337" si="841">AH336</f>
        <v>0</v>
      </c>
      <c r="AI337" s="411">
        <f t="shared" ref="AI337" si="842">AI336</f>
        <v>0</v>
      </c>
      <c r="AJ337" s="411">
        <f t="shared" ref="AJ337" si="843">AJ336</f>
        <v>0</v>
      </c>
      <c r="AK337" s="411">
        <f t="shared" ref="AK337" si="844">AK336</f>
        <v>0</v>
      </c>
      <c r="AL337" s="411">
        <f t="shared" ref="AL337" si="845">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287</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AB340" si="846">Z339</f>
        <v>0</v>
      </c>
      <c r="AA340" s="411">
        <f t="shared" si="846"/>
        <v>0</v>
      </c>
      <c r="AB340" s="411">
        <f t="shared" si="846"/>
        <v>0</v>
      </c>
      <c r="AC340" s="411">
        <f t="shared" ref="AC340" si="847">AC339</f>
        <v>0</v>
      </c>
      <c r="AD340" s="411">
        <f t="shared" ref="AD340" si="848">AD339</f>
        <v>0</v>
      </c>
      <c r="AE340" s="411">
        <f t="shared" ref="AE340" si="849">AE339</f>
        <v>0</v>
      </c>
      <c r="AF340" s="411">
        <f t="shared" ref="AF340" si="850">AF339</f>
        <v>0</v>
      </c>
      <c r="AG340" s="411">
        <f t="shared" ref="AG340" si="851">AG339</f>
        <v>0</v>
      </c>
      <c r="AH340" s="411">
        <f t="shared" ref="AH340" si="852">AH339</f>
        <v>0</v>
      </c>
      <c r="AI340" s="411">
        <f t="shared" ref="AI340" si="853">AI339</f>
        <v>0</v>
      </c>
      <c r="AJ340" s="411">
        <f t="shared" ref="AJ340" si="854">AJ339</f>
        <v>0</v>
      </c>
      <c r="AK340" s="411">
        <f t="shared" ref="AK340" si="855">AK339</f>
        <v>0</v>
      </c>
      <c r="AL340" s="411">
        <f t="shared" ref="AL340" si="85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287</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AB343" si="857">Z342</f>
        <v>0</v>
      </c>
      <c r="AA343" s="411">
        <f t="shared" si="857"/>
        <v>0</v>
      </c>
      <c r="AB343" s="411">
        <f t="shared" si="857"/>
        <v>0</v>
      </c>
      <c r="AC343" s="411">
        <f t="shared" ref="AC343" si="858">AC342</f>
        <v>0</v>
      </c>
      <c r="AD343" s="411">
        <f t="shared" ref="AD343" si="859">AD342</f>
        <v>0</v>
      </c>
      <c r="AE343" s="411">
        <f t="shared" ref="AE343" si="860">AE342</f>
        <v>0</v>
      </c>
      <c r="AF343" s="411">
        <f t="shared" ref="AF343" si="861">AF342</f>
        <v>0</v>
      </c>
      <c r="AG343" s="411">
        <f t="shared" ref="AG343" si="862">AG342</f>
        <v>0</v>
      </c>
      <c r="AH343" s="411">
        <f t="shared" ref="AH343" si="863">AH342</f>
        <v>0</v>
      </c>
      <c r="AI343" s="411">
        <f t="shared" ref="AI343" si="864">AI342</f>
        <v>0</v>
      </c>
      <c r="AJ343" s="411">
        <f t="shared" ref="AJ343" si="865">AJ342</f>
        <v>0</v>
      </c>
      <c r="AK343" s="411">
        <f t="shared" ref="AK343" si="866">AK342</f>
        <v>0</v>
      </c>
      <c r="AL343" s="411">
        <f t="shared" ref="AL343" si="867">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287</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AB346" si="868">Z345</f>
        <v>0</v>
      </c>
      <c r="AA346" s="411">
        <f t="shared" si="868"/>
        <v>0</v>
      </c>
      <c r="AB346" s="411">
        <f t="shared" si="868"/>
        <v>0</v>
      </c>
      <c r="AC346" s="411">
        <f t="shared" ref="AC346" si="869">AC345</f>
        <v>0</v>
      </c>
      <c r="AD346" s="411">
        <f t="shared" ref="AD346" si="870">AD345</f>
        <v>0</v>
      </c>
      <c r="AE346" s="411">
        <f t="shared" ref="AE346" si="871">AE345</f>
        <v>0</v>
      </c>
      <c r="AF346" s="411">
        <f t="shared" ref="AF346" si="872">AF345</f>
        <v>0</v>
      </c>
      <c r="AG346" s="411">
        <f t="shared" ref="AG346" si="873">AG345</f>
        <v>0</v>
      </c>
      <c r="AH346" s="411">
        <f t="shared" ref="AH346" si="874">AH345</f>
        <v>0</v>
      </c>
      <c r="AI346" s="411">
        <f t="shared" ref="AI346" si="875">AI345</f>
        <v>0</v>
      </c>
      <c r="AJ346" s="411">
        <f t="shared" ref="AJ346" si="876">AJ345</f>
        <v>0</v>
      </c>
      <c r="AK346" s="411">
        <f t="shared" ref="AK346" si="877">AK345</f>
        <v>0</v>
      </c>
      <c r="AL346" s="411">
        <f t="shared" ref="AL346" si="878">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287</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AB349" si="879">Z348</f>
        <v>0</v>
      </c>
      <c r="AA349" s="411">
        <f t="shared" si="879"/>
        <v>0</v>
      </c>
      <c r="AB349" s="411">
        <f t="shared" si="879"/>
        <v>0</v>
      </c>
      <c r="AC349" s="411">
        <f t="shared" ref="AC349" si="880">AC348</f>
        <v>0</v>
      </c>
      <c r="AD349" s="411">
        <f t="shared" ref="AD349" si="881">AD348</f>
        <v>0</v>
      </c>
      <c r="AE349" s="411">
        <f t="shared" ref="AE349" si="882">AE348</f>
        <v>0</v>
      </c>
      <c r="AF349" s="411">
        <f t="shared" ref="AF349" si="883">AF348</f>
        <v>0</v>
      </c>
      <c r="AG349" s="411">
        <f t="shared" ref="AG349" si="884">AG348</f>
        <v>0</v>
      </c>
      <c r="AH349" s="411">
        <f t="shared" ref="AH349" si="885">AH348</f>
        <v>0</v>
      </c>
      <c r="AI349" s="411">
        <f t="shared" ref="AI349" si="886">AI348</f>
        <v>0</v>
      </c>
      <c r="AJ349" s="411">
        <f t="shared" ref="AJ349" si="887">AJ348</f>
        <v>0</v>
      </c>
      <c r="AK349" s="411">
        <f t="shared" ref="AK349" si="888">AK348</f>
        <v>0</v>
      </c>
      <c r="AL349" s="411">
        <f t="shared" ref="AL349" si="889">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287</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AB352" si="890">Z351</f>
        <v>0</v>
      </c>
      <c r="AA352" s="411">
        <f t="shared" si="890"/>
        <v>0</v>
      </c>
      <c r="AB352" s="411">
        <f t="shared" si="890"/>
        <v>0</v>
      </c>
      <c r="AC352" s="411">
        <f t="shared" ref="AC352" si="891">AC351</f>
        <v>0</v>
      </c>
      <c r="AD352" s="411">
        <f t="shared" ref="AD352" si="892">AD351</f>
        <v>0</v>
      </c>
      <c r="AE352" s="411">
        <f t="shared" ref="AE352" si="893">AE351</f>
        <v>0</v>
      </c>
      <c r="AF352" s="411">
        <f t="shared" ref="AF352" si="894">AF351</f>
        <v>0</v>
      </c>
      <c r="AG352" s="411">
        <f t="shared" ref="AG352" si="895">AG351</f>
        <v>0</v>
      </c>
      <c r="AH352" s="411">
        <f t="shared" ref="AH352" si="896">AH351</f>
        <v>0</v>
      </c>
      <c r="AI352" s="411">
        <f t="shared" ref="AI352" si="897">AI351</f>
        <v>0</v>
      </c>
      <c r="AJ352" s="411">
        <f t="shared" ref="AJ352" si="898">AJ351</f>
        <v>0</v>
      </c>
      <c r="AK352" s="411">
        <f t="shared" ref="AK352" si="899">AK351</f>
        <v>0</v>
      </c>
      <c r="AL352" s="411">
        <f t="shared" ref="AL352" si="900">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287</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AB355" si="901">Z354</f>
        <v>0</v>
      </c>
      <c r="AA355" s="411">
        <f t="shared" si="901"/>
        <v>0</v>
      </c>
      <c r="AB355" s="411">
        <f t="shared" si="901"/>
        <v>0</v>
      </c>
      <c r="AC355" s="411">
        <f t="shared" ref="AC355" si="902">AC354</f>
        <v>0</v>
      </c>
      <c r="AD355" s="411">
        <f t="shared" ref="AD355" si="903">AD354</f>
        <v>0</v>
      </c>
      <c r="AE355" s="411">
        <f t="shared" ref="AE355" si="904">AE354</f>
        <v>0</v>
      </c>
      <c r="AF355" s="411">
        <f t="shared" ref="AF355" si="905">AF354</f>
        <v>0</v>
      </c>
      <c r="AG355" s="411">
        <f t="shared" ref="AG355" si="906">AG354</f>
        <v>0</v>
      </c>
      <c r="AH355" s="411">
        <f t="shared" ref="AH355" si="907">AH354</f>
        <v>0</v>
      </c>
      <c r="AI355" s="411">
        <f t="shared" ref="AI355" si="908">AI354</f>
        <v>0</v>
      </c>
      <c r="AJ355" s="411">
        <f t="shared" ref="AJ355" si="909">AJ354</f>
        <v>0</v>
      </c>
      <c r="AK355" s="411">
        <f t="shared" ref="AK355" si="910">AK354</f>
        <v>0</v>
      </c>
      <c r="AL355" s="411">
        <f t="shared" ref="AL355" si="91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287</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AB358" si="912">Z357</f>
        <v>0</v>
      </c>
      <c r="AA358" s="411">
        <f t="shared" si="912"/>
        <v>0</v>
      </c>
      <c r="AB358" s="411">
        <f t="shared" si="912"/>
        <v>0</v>
      </c>
      <c r="AC358" s="411">
        <f t="shared" ref="AC358" si="913">AC357</f>
        <v>0</v>
      </c>
      <c r="AD358" s="411">
        <f t="shared" ref="AD358" si="914">AD357</f>
        <v>0</v>
      </c>
      <c r="AE358" s="411">
        <f t="shared" ref="AE358" si="915">AE357</f>
        <v>0</v>
      </c>
      <c r="AF358" s="411">
        <f t="shared" ref="AF358" si="916">AF357</f>
        <v>0</v>
      </c>
      <c r="AG358" s="411">
        <f t="shared" ref="AG358" si="917">AG357</f>
        <v>0</v>
      </c>
      <c r="AH358" s="411">
        <f t="shared" ref="AH358" si="918">AH357</f>
        <v>0</v>
      </c>
      <c r="AI358" s="411">
        <f t="shared" ref="AI358" si="919">AI357</f>
        <v>0</v>
      </c>
      <c r="AJ358" s="411">
        <f t="shared" ref="AJ358" si="920">AJ357</f>
        <v>0</v>
      </c>
      <c r="AK358" s="411">
        <f t="shared" ref="AK358" si="921">AK357</f>
        <v>0</v>
      </c>
      <c r="AL358" s="411">
        <f t="shared" ref="AL358" si="922">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287</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AB361" si="923">Z360</f>
        <v>0</v>
      </c>
      <c r="AA361" s="411">
        <f t="shared" si="923"/>
        <v>0</v>
      </c>
      <c r="AB361" s="411">
        <f t="shared" si="923"/>
        <v>0</v>
      </c>
      <c r="AC361" s="411">
        <f t="shared" ref="AC361" si="924">AC360</f>
        <v>0</v>
      </c>
      <c r="AD361" s="411">
        <f t="shared" ref="AD361" si="925">AD360</f>
        <v>0</v>
      </c>
      <c r="AE361" s="411">
        <f t="shared" ref="AE361" si="926">AE360</f>
        <v>0</v>
      </c>
      <c r="AF361" s="411">
        <f t="shared" ref="AF361" si="927">AF360</f>
        <v>0</v>
      </c>
      <c r="AG361" s="411">
        <f t="shared" ref="AG361" si="928">AG360</f>
        <v>0</v>
      </c>
      <c r="AH361" s="411">
        <f t="shared" ref="AH361" si="929">AH360</f>
        <v>0</v>
      </c>
      <c r="AI361" s="411">
        <f t="shared" ref="AI361" si="930">AI360</f>
        <v>0</v>
      </c>
      <c r="AJ361" s="411">
        <f t="shared" ref="AJ361" si="931">AJ360</f>
        <v>0</v>
      </c>
      <c r="AK361" s="411">
        <f t="shared" ref="AK361" si="932">AK360</f>
        <v>0</v>
      </c>
      <c r="AL361" s="411">
        <f t="shared" ref="AL361" si="933">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287</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AB364" si="934">Z363</f>
        <v>0</v>
      </c>
      <c r="AA364" s="411">
        <f t="shared" si="934"/>
        <v>0</v>
      </c>
      <c r="AB364" s="411">
        <f t="shared" si="934"/>
        <v>0</v>
      </c>
      <c r="AC364" s="411">
        <f t="shared" ref="AC364" si="935">AC363</f>
        <v>0</v>
      </c>
      <c r="AD364" s="411">
        <f t="shared" ref="AD364" si="936">AD363</f>
        <v>0</v>
      </c>
      <c r="AE364" s="411">
        <f t="shared" ref="AE364" si="937">AE363</f>
        <v>0</v>
      </c>
      <c r="AF364" s="411">
        <f t="shared" ref="AF364" si="938">AF363</f>
        <v>0</v>
      </c>
      <c r="AG364" s="411">
        <f t="shared" ref="AG364" si="939">AG363</f>
        <v>0</v>
      </c>
      <c r="AH364" s="411">
        <f t="shared" ref="AH364" si="940">AH363</f>
        <v>0</v>
      </c>
      <c r="AI364" s="411">
        <f t="shared" ref="AI364" si="941">AI363</f>
        <v>0</v>
      </c>
      <c r="AJ364" s="411">
        <f t="shared" ref="AJ364" si="942">AJ363</f>
        <v>0</v>
      </c>
      <c r="AK364" s="411">
        <f t="shared" ref="AK364" si="943">AK363</f>
        <v>0</v>
      </c>
      <c r="AL364" s="411">
        <f t="shared" ref="AL364" si="944">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287</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AB367" si="945">Z366</f>
        <v>0</v>
      </c>
      <c r="AA367" s="411">
        <f t="shared" si="945"/>
        <v>0</v>
      </c>
      <c r="AB367" s="411">
        <f t="shared" si="945"/>
        <v>0</v>
      </c>
      <c r="AC367" s="411">
        <f t="shared" ref="AC367" si="946">AC366</f>
        <v>0</v>
      </c>
      <c r="AD367" s="411">
        <f t="shared" ref="AD367" si="947">AD366</f>
        <v>0</v>
      </c>
      <c r="AE367" s="411">
        <f t="shared" ref="AE367" si="948">AE366</f>
        <v>0</v>
      </c>
      <c r="AF367" s="411">
        <f t="shared" ref="AF367" si="949">AF366</f>
        <v>0</v>
      </c>
      <c r="AG367" s="411">
        <f t="shared" ref="AG367" si="950">AG366</f>
        <v>0</v>
      </c>
      <c r="AH367" s="411">
        <f t="shared" ref="AH367" si="951">AH366</f>
        <v>0</v>
      </c>
      <c r="AI367" s="411">
        <f t="shared" ref="AI367" si="952">AI366</f>
        <v>0</v>
      </c>
      <c r="AJ367" s="411">
        <f t="shared" ref="AJ367" si="953">AJ366</f>
        <v>0</v>
      </c>
      <c r="AK367" s="411">
        <f t="shared" ref="AK367" si="954">AK366</f>
        <v>0</v>
      </c>
      <c r="AL367" s="411">
        <f t="shared" ref="AL367" si="955">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287</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AB370" si="956">Z369</f>
        <v>0</v>
      </c>
      <c r="AA370" s="411">
        <f t="shared" si="956"/>
        <v>0</v>
      </c>
      <c r="AB370" s="411">
        <f t="shared" si="956"/>
        <v>0</v>
      </c>
      <c r="AC370" s="411">
        <f t="shared" ref="AC370" si="957">AC369</f>
        <v>0</v>
      </c>
      <c r="AD370" s="411">
        <f t="shared" ref="AD370" si="958">AD369</f>
        <v>0</v>
      </c>
      <c r="AE370" s="411">
        <f t="shared" ref="AE370" si="959">AE369</f>
        <v>0</v>
      </c>
      <c r="AF370" s="411">
        <f t="shared" ref="AF370" si="960">AF369</f>
        <v>0</v>
      </c>
      <c r="AG370" s="411">
        <f t="shared" ref="AG370" si="961">AG369</f>
        <v>0</v>
      </c>
      <c r="AH370" s="411">
        <f t="shared" ref="AH370" si="962">AH369</f>
        <v>0</v>
      </c>
      <c r="AI370" s="411">
        <f t="shared" ref="AI370" si="963">AI369</f>
        <v>0</v>
      </c>
      <c r="AJ370" s="411">
        <f t="shared" ref="AJ370" si="964">AJ369</f>
        <v>0</v>
      </c>
      <c r="AK370" s="411">
        <f t="shared" ref="AK370" si="965">AK369</f>
        <v>0</v>
      </c>
      <c r="AL370" s="411">
        <f t="shared" ref="AL370" si="96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287</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AB373" si="967">Z372</f>
        <v>0</v>
      </c>
      <c r="AA373" s="411">
        <f t="shared" si="967"/>
        <v>0</v>
      </c>
      <c r="AB373" s="411">
        <f t="shared" si="967"/>
        <v>0</v>
      </c>
      <c r="AC373" s="411">
        <f t="shared" ref="AC373" si="968">AC372</f>
        <v>0</v>
      </c>
      <c r="AD373" s="411">
        <f t="shared" ref="AD373" si="969">AD372</f>
        <v>0</v>
      </c>
      <c r="AE373" s="411">
        <f t="shared" ref="AE373" si="970">AE372</f>
        <v>0</v>
      </c>
      <c r="AF373" s="411">
        <f t="shared" ref="AF373" si="971">AF372</f>
        <v>0</v>
      </c>
      <c r="AG373" s="411">
        <f t="shared" ref="AG373" si="972">AG372</f>
        <v>0</v>
      </c>
      <c r="AH373" s="411">
        <f t="shared" ref="AH373" si="973">AH372</f>
        <v>0</v>
      </c>
      <c r="AI373" s="411">
        <f t="shared" ref="AI373" si="974">AI372</f>
        <v>0</v>
      </c>
      <c r="AJ373" s="411">
        <f t="shared" ref="AJ373" si="975">AJ372</f>
        <v>0</v>
      </c>
      <c r="AK373" s="411">
        <f t="shared" ref="AK373" si="976">AK372</f>
        <v>0</v>
      </c>
      <c r="AL373" s="411">
        <f t="shared" ref="AL373" si="977">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287</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978">Z375</f>
        <v>0</v>
      </c>
      <c r="AA376" s="411">
        <f t="shared" ref="AA376" si="979">AA375</f>
        <v>0</v>
      </c>
      <c r="AB376" s="411">
        <f t="shared" ref="AB376" si="980">AB375</f>
        <v>0</v>
      </c>
      <c r="AC376" s="411">
        <f t="shared" ref="AC376" si="981">AC375</f>
        <v>0</v>
      </c>
      <c r="AD376" s="411">
        <f t="shared" ref="AD376" si="982">AD375</f>
        <v>0</v>
      </c>
      <c r="AE376" s="411">
        <f t="shared" ref="AE376" si="983">AE375</f>
        <v>0</v>
      </c>
      <c r="AF376" s="411">
        <f t="shared" ref="AF376" si="984">AF375</f>
        <v>0</v>
      </c>
      <c r="AG376" s="411">
        <f t="shared" ref="AG376" si="985">AG375</f>
        <v>0</v>
      </c>
      <c r="AH376" s="411">
        <f t="shared" ref="AH376" si="986">AH375</f>
        <v>0</v>
      </c>
      <c r="AI376" s="411">
        <f t="shared" ref="AI376" si="987">AI375</f>
        <v>0</v>
      </c>
      <c r="AJ376" s="411">
        <f t="shared" ref="AJ376" si="988">AJ375</f>
        <v>0</v>
      </c>
      <c r="AK376" s="411">
        <f t="shared" ref="AK376" si="989">AK375</f>
        <v>0</v>
      </c>
      <c r="AL376" s="411">
        <f t="shared" ref="AL376" si="990">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272</v>
      </c>
      <c r="C378" s="329"/>
      <c r="D378" s="329">
        <f>SUM(D221:D376)</f>
        <v>650336</v>
      </c>
      <c r="E378" s="329"/>
      <c r="F378" s="329"/>
      <c r="G378" s="329"/>
      <c r="H378" s="329"/>
      <c r="I378" s="329"/>
      <c r="J378" s="329"/>
      <c r="K378" s="329"/>
      <c r="L378" s="329"/>
      <c r="M378" s="329"/>
      <c r="N378" s="329"/>
      <c r="O378" s="329">
        <f>SUM(O221:O376)</f>
        <v>64.039999999999992</v>
      </c>
      <c r="P378" s="329"/>
      <c r="Q378" s="329"/>
      <c r="R378" s="329"/>
      <c r="S378" s="329"/>
      <c r="T378" s="329"/>
      <c r="U378" s="329"/>
      <c r="V378" s="329"/>
      <c r="W378" s="329"/>
      <c r="X378" s="329"/>
      <c r="Y378" s="329">
        <f>IF(Y219="kWh",SUMPRODUCT(D221:D376,Y221:Y376))</f>
        <v>363927</v>
      </c>
      <c r="Z378" s="329">
        <f>IF(Z219="kWh",SUMPRODUCT(D221:D376,Z221:Z376))</f>
        <v>233009.74399999998</v>
      </c>
      <c r="AA378" s="329">
        <f>IF(AA219="kw",SUMPRODUCT(N221:N376,O221:O376,AA221:AA376),SUMPRODUCT(D221:D376,AA221:AA376))</f>
        <v>60.889200000000002</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273</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522335</v>
      </c>
      <c r="Z379" s="392">
        <f>HLOOKUP(Z218,'2. LRAMVA Threshold'!$B$42:$Q$53,8,FALSE)</f>
        <v>232046</v>
      </c>
      <c r="AA379" s="392">
        <f>HLOOKUP(AA218,'2. LRAMVA Threshold'!$B$42:$Q$53,8,FALSE)</f>
        <v>631</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274</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1.4999999999999999E-2</v>
      </c>
      <c r="Z381" s="341">
        <f>HLOOKUP(Z$35,'3.  Distribution Rates'!$C$122:$P$133,8,FALSE)</f>
        <v>9.1999999999999998E-3</v>
      </c>
      <c r="AA381" s="341">
        <f>HLOOKUP(AA$35,'3.  Distribution Rates'!$C$122:$P$133,8,FALSE)</f>
        <v>1.9538</v>
      </c>
      <c r="AB381" s="341">
        <f>HLOOKUP(AB$35,'3.  Distribution Rates'!$C$122:$P$133,8,FALSE)</f>
        <v>13.133800000000001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275</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1470.2057004353562</v>
      </c>
      <c r="Z382" s="378">
        <f>'4.  2011-2014 LRAM'!Z139*Z381</f>
        <v>4224.6021152730918</v>
      </c>
      <c r="AA382" s="378">
        <f>'4.  2011-2014 LRAM'!AA139*AA381</f>
        <v>725.83137312190365</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6420.6391888303515</v>
      </c>
    </row>
    <row r="383" spans="1:42">
      <c r="B383" s="324" t="s">
        <v>276</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1582.2154542073683</v>
      </c>
      <c r="Z383" s="378">
        <f>'4.  2011-2014 LRAM'!Z268*Z381</f>
        <v>2461.4795696633237</v>
      </c>
      <c r="AA383" s="378">
        <f>'4.  2011-2014 LRAM'!AA268*AA381</f>
        <v>2179.2478908716348</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6222.942914742327</v>
      </c>
    </row>
    <row r="384" spans="1:42">
      <c r="B384" s="324" t="s">
        <v>277</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2054.2840561908861</v>
      </c>
      <c r="Z384" s="378">
        <f>'4.  2011-2014 LRAM'!Z397*Z381</f>
        <v>305.55436799617581</v>
      </c>
      <c r="AA384" s="378">
        <f>'4.  2011-2014 LRAM'!AA397*AA381</f>
        <v>350.18376654244048</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2710.0221907295022</v>
      </c>
    </row>
    <row r="385" spans="2:39">
      <c r="B385" s="324" t="s">
        <v>278</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3918.1891537107567</v>
      </c>
      <c r="Z385" s="378">
        <f>'4.  2011-2014 LRAM'!Z527*Z381</f>
        <v>1827.6637141562951</v>
      </c>
      <c r="AA385" s="378">
        <f>'4.  2011-2014 LRAM'!AA527*AA381</f>
        <v>880.36208015400132</v>
      </c>
      <c r="AB385" s="378">
        <f>'4.  2011-2014 LRAM'!AB527*AB381</f>
        <v>2164.1021668881572</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991">SUM(Y385:AL385)</f>
        <v>8790.3171149092104</v>
      </c>
    </row>
    <row r="386" spans="2:39">
      <c r="B386" s="324" t="s">
        <v>279</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992">Y208*Y381</f>
        <v>3956.3999999999996</v>
      </c>
      <c r="Z386" s="378">
        <f t="shared" si="992"/>
        <v>2705.0280079529243</v>
      </c>
      <c r="AA386" s="378">
        <f t="shared" si="992"/>
        <v>1738.5852992844736</v>
      </c>
      <c r="AB386" s="378">
        <f t="shared" si="992"/>
        <v>4666.6781864486175</v>
      </c>
      <c r="AC386" s="378">
        <f t="shared" si="992"/>
        <v>0</v>
      </c>
      <c r="AD386" s="378">
        <f t="shared" si="992"/>
        <v>0</v>
      </c>
      <c r="AE386" s="378">
        <f t="shared" si="992"/>
        <v>0</v>
      </c>
      <c r="AF386" s="378">
        <f t="shared" si="992"/>
        <v>0</v>
      </c>
      <c r="AG386" s="378">
        <f t="shared" si="992"/>
        <v>0</v>
      </c>
      <c r="AH386" s="378">
        <f t="shared" si="992"/>
        <v>0</v>
      </c>
      <c r="AI386" s="378">
        <f t="shared" si="992"/>
        <v>0</v>
      </c>
      <c r="AJ386" s="378">
        <f t="shared" si="992"/>
        <v>0</v>
      </c>
      <c r="AK386" s="378">
        <f t="shared" si="992"/>
        <v>0</v>
      </c>
      <c r="AL386" s="378">
        <f t="shared" si="992"/>
        <v>0</v>
      </c>
      <c r="AM386" s="628">
        <f t="shared" si="991"/>
        <v>13066.691493686016</v>
      </c>
    </row>
    <row r="387" spans="2:39">
      <c r="B387" s="324" t="s">
        <v>288</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5458.9049999999997</v>
      </c>
      <c r="Z387" s="378">
        <f t="shared" ref="Z387:AL387" si="993">Z378*Z381</f>
        <v>2143.6896447999998</v>
      </c>
      <c r="AA387" s="378">
        <f t="shared" si="993"/>
        <v>118.96531896</v>
      </c>
      <c r="AB387" s="378">
        <f t="shared" si="993"/>
        <v>0</v>
      </c>
      <c r="AC387" s="378">
        <f t="shared" si="993"/>
        <v>0</v>
      </c>
      <c r="AD387" s="378">
        <f t="shared" si="993"/>
        <v>0</v>
      </c>
      <c r="AE387" s="378">
        <f t="shared" si="993"/>
        <v>0</v>
      </c>
      <c r="AF387" s="378">
        <f t="shared" si="993"/>
        <v>0</v>
      </c>
      <c r="AG387" s="378">
        <f t="shared" si="993"/>
        <v>0</v>
      </c>
      <c r="AH387" s="378">
        <f t="shared" si="993"/>
        <v>0</v>
      </c>
      <c r="AI387" s="378">
        <f t="shared" si="993"/>
        <v>0</v>
      </c>
      <c r="AJ387" s="378">
        <f t="shared" si="993"/>
        <v>0</v>
      </c>
      <c r="AK387" s="378">
        <f t="shared" si="993"/>
        <v>0</v>
      </c>
      <c r="AL387" s="378">
        <f t="shared" si="993"/>
        <v>0</v>
      </c>
      <c r="AM387" s="628">
        <f t="shared" si="991"/>
        <v>7721.5599637599998</v>
      </c>
    </row>
    <row r="388" spans="2:39" ht="15.75">
      <c r="B388" s="349" t="s">
        <v>280</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18440.199364544365</v>
      </c>
      <c r="Z388" s="346">
        <f t="shared" ref="Z388:AE388" si="994">SUM(Z382:Z387)</f>
        <v>13668.01741984181</v>
      </c>
      <c r="AA388" s="346">
        <f t="shared" si="994"/>
        <v>5993.1757289344541</v>
      </c>
      <c r="AB388" s="346">
        <f t="shared" si="994"/>
        <v>6830.7803533367751</v>
      </c>
      <c r="AC388" s="346">
        <f t="shared" si="994"/>
        <v>0</v>
      </c>
      <c r="AD388" s="346">
        <f t="shared" si="994"/>
        <v>0</v>
      </c>
      <c r="AE388" s="346">
        <f t="shared" si="994"/>
        <v>0</v>
      </c>
      <c r="AF388" s="346">
        <f>SUM(AF382:AF387)</f>
        <v>0</v>
      </c>
      <c r="AG388" s="346">
        <f t="shared" ref="AG388:AL388" si="995">SUM(AG382:AG387)</f>
        <v>0</v>
      </c>
      <c r="AH388" s="346">
        <f t="shared" si="995"/>
        <v>0</v>
      </c>
      <c r="AI388" s="346">
        <f t="shared" si="995"/>
        <v>0</v>
      </c>
      <c r="AJ388" s="346">
        <f t="shared" si="995"/>
        <v>0</v>
      </c>
      <c r="AK388" s="346">
        <f t="shared" si="995"/>
        <v>0</v>
      </c>
      <c r="AL388" s="346">
        <f t="shared" si="995"/>
        <v>0</v>
      </c>
      <c r="AM388" s="407">
        <f>SUM(AM382:AM387)</f>
        <v>44932.172866657413</v>
      </c>
    </row>
    <row r="389" spans="2:39" ht="15.75">
      <c r="B389" s="349" t="s">
        <v>281</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7835.0249999999996</v>
      </c>
      <c r="Z389" s="347">
        <f t="shared" ref="Z389:AE389" si="996">Z379*Z381</f>
        <v>2134.8231999999998</v>
      </c>
      <c r="AA389" s="347">
        <f t="shared" si="996"/>
        <v>1232.8478</v>
      </c>
      <c r="AB389" s="347">
        <f t="shared" si="996"/>
        <v>0</v>
      </c>
      <c r="AC389" s="347">
        <f t="shared" si="996"/>
        <v>0</v>
      </c>
      <c r="AD389" s="347">
        <f t="shared" si="996"/>
        <v>0</v>
      </c>
      <c r="AE389" s="347">
        <f t="shared" si="996"/>
        <v>0</v>
      </c>
      <c r="AF389" s="347">
        <f>AF379*AF381</f>
        <v>0</v>
      </c>
      <c r="AG389" s="347">
        <f t="shared" ref="AG389:AL389" si="997">AG379*AG381</f>
        <v>0</v>
      </c>
      <c r="AH389" s="347">
        <f t="shared" si="997"/>
        <v>0</v>
      </c>
      <c r="AI389" s="347">
        <f t="shared" si="997"/>
        <v>0</v>
      </c>
      <c r="AJ389" s="347">
        <f t="shared" si="997"/>
        <v>0</v>
      </c>
      <c r="AK389" s="347">
        <f t="shared" si="997"/>
        <v>0</v>
      </c>
      <c r="AL389" s="347">
        <f t="shared" si="997"/>
        <v>0</v>
      </c>
      <c r="AM389" s="407">
        <f>SUM(Y389:AL389)</f>
        <v>11202.696</v>
      </c>
    </row>
    <row r="390" spans="2:39" ht="15.75">
      <c r="B390" s="349" t="s">
        <v>282</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33729.476866657409</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283</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363927</v>
      </c>
      <c r="Z392" s="291">
        <f>SUMPRODUCT(E221:E376,Z221:Z376)</f>
        <v>232261.58600000001</v>
      </c>
      <c r="AA392" s="291">
        <f t="shared" ref="AA392:AL392" si="998">IF(AA219="kw",SUMPRODUCT($N$221:$N$376,$P$221:$P$376,AA221:AA376),SUMPRODUCT($E$221:$E$376,AA221:AA376))</f>
        <v>60.889200000000002</v>
      </c>
      <c r="AB392" s="291">
        <f t="shared" si="998"/>
        <v>0</v>
      </c>
      <c r="AC392" s="291">
        <f t="shared" si="998"/>
        <v>0</v>
      </c>
      <c r="AD392" s="291">
        <f t="shared" si="998"/>
        <v>0</v>
      </c>
      <c r="AE392" s="291">
        <f t="shared" si="998"/>
        <v>0</v>
      </c>
      <c r="AF392" s="291">
        <f t="shared" si="998"/>
        <v>0</v>
      </c>
      <c r="AG392" s="291">
        <f t="shared" si="998"/>
        <v>0</v>
      </c>
      <c r="AH392" s="291">
        <f t="shared" si="998"/>
        <v>0</v>
      </c>
      <c r="AI392" s="291">
        <f t="shared" si="998"/>
        <v>0</v>
      </c>
      <c r="AJ392" s="291">
        <f t="shared" si="998"/>
        <v>0</v>
      </c>
      <c r="AK392" s="291">
        <f t="shared" si="998"/>
        <v>0</v>
      </c>
      <c r="AL392" s="291">
        <f t="shared" si="998"/>
        <v>0</v>
      </c>
      <c r="AM392" s="348"/>
    </row>
    <row r="393" spans="2:39">
      <c r="B393" s="439" t="s">
        <v>284</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363927</v>
      </c>
      <c r="Z393" s="291">
        <f>SUMPRODUCT(F221:F376,Z221:Z376)</f>
        <v>231455.58600000001</v>
      </c>
      <c r="AA393" s="291">
        <f t="shared" ref="AA393:AL393" si="999">IF(AA219="kw",SUMPRODUCT($N$221:$N$376,$Q$221:$Q$376,AA221:AA376),SUMPRODUCT($F$221:$F$376,AA221:AA376))</f>
        <v>60.889200000000002</v>
      </c>
      <c r="AB393" s="291">
        <f t="shared" si="999"/>
        <v>0</v>
      </c>
      <c r="AC393" s="291">
        <f t="shared" si="999"/>
        <v>0</v>
      </c>
      <c r="AD393" s="291">
        <f t="shared" si="999"/>
        <v>0</v>
      </c>
      <c r="AE393" s="291">
        <f t="shared" si="999"/>
        <v>0</v>
      </c>
      <c r="AF393" s="291">
        <f t="shared" si="999"/>
        <v>0</v>
      </c>
      <c r="AG393" s="291">
        <f t="shared" si="999"/>
        <v>0</v>
      </c>
      <c r="AH393" s="291">
        <f t="shared" si="999"/>
        <v>0</v>
      </c>
      <c r="AI393" s="291">
        <f t="shared" si="999"/>
        <v>0</v>
      </c>
      <c r="AJ393" s="291">
        <f t="shared" si="999"/>
        <v>0</v>
      </c>
      <c r="AK393" s="291">
        <f t="shared" si="999"/>
        <v>0</v>
      </c>
      <c r="AL393" s="291">
        <f t="shared" si="999"/>
        <v>0</v>
      </c>
      <c r="AM393" s="337"/>
    </row>
    <row r="394" spans="2:39">
      <c r="B394" s="439" t="s">
        <v>285</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363927</v>
      </c>
      <c r="Z394" s="291">
        <f>SUMPRODUCT(G221:G376,Z221:Z376)</f>
        <v>226822.58600000001</v>
      </c>
      <c r="AA394" s="291">
        <f t="shared" ref="AA394:AL394" si="1000">IF(AA219="kw",SUMPRODUCT($N$221:$N$376,$R$221:$R$376,AA221:AA376),SUMPRODUCT($G$221:$G$376,AA221:AA376))</f>
        <v>60.889200000000002</v>
      </c>
      <c r="AB394" s="291">
        <f t="shared" si="1000"/>
        <v>0</v>
      </c>
      <c r="AC394" s="291">
        <f t="shared" si="1000"/>
        <v>0</v>
      </c>
      <c r="AD394" s="291">
        <f t="shared" si="1000"/>
        <v>0</v>
      </c>
      <c r="AE394" s="291">
        <f t="shared" si="1000"/>
        <v>0</v>
      </c>
      <c r="AF394" s="291">
        <f t="shared" si="1000"/>
        <v>0</v>
      </c>
      <c r="AG394" s="291">
        <f t="shared" si="1000"/>
        <v>0</v>
      </c>
      <c r="AH394" s="291">
        <f t="shared" si="1000"/>
        <v>0</v>
      </c>
      <c r="AI394" s="291">
        <f t="shared" si="1000"/>
        <v>0</v>
      </c>
      <c r="AJ394" s="291">
        <f t="shared" si="1000"/>
        <v>0</v>
      </c>
      <c r="AK394" s="291">
        <f t="shared" si="1000"/>
        <v>0</v>
      </c>
      <c r="AL394" s="291">
        <f t="shared" si="1000"/>
        <v>0</v>
      </c>
      <c r="AM394" s="337"/>
    </row>
    <row r="395" spans="2:39">
      <c r="B395" s="440" t="s">
        <v>286</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363927</v>
      </c>
      <c r="Z395" s="326">
        <f>SUMPRODUCT(H221:H376,Z221:Z376)</f>
        <v>226822.58600000001</v>
      </c>
      <c r="AA395" s="326">
        <f t="shared" ref="AA395:AL395" si="1001">IF(AA219="kw",SUMPRODUCT($N$221:$N$376,$S$221:$S$376,AA221:AA376),SUMPRODUCT($H$221:$H$376,AA221:AA376))</f>
        <v>60.889200000000002</v>
      </c>
      <c r="AB395" s="326">
        <f t="shared" si="1001"/>
        <v>0</v>
      </c>
      <c r="AC395" s="326">
        <f t="shared" si="1001"/>
        <v>0</v>
      </c>
      <c r="AD395" s="326">
        <f t="shared" si="1001"/>
        <v>0</v>
      </c>
      <c r="AE395" s="326">
        <f t="shared" si="1001"/>
        <v>0</v>
      </c>
      <c r="AF395" s="326">
        <f t="shared" si="1001"/>
        <v>0</v>
      </c>
      <c r="AG395" s="326">
        <f t="shared" si="1001"/>
        <v>0</v>
      </c>
      <c r="AH395" s="326">
        <f t="shared" si="1001"/>
        <v>0</v>
      </c>
      <c r="AI395" s="326">
        <f t="shared" si="1001"/>
        <v>0</v>
      </c>
      <c r="AJ395" s="326">
        <f t="shared" si="1001"/>
        <v>0</v>
      </c>
      <c r="AK395" s="326">
        <f t="shared" si="1001"/>
        <v>0</v>
      </c>
      <c r="AL395" s="326">
        <f t="shared" si="1001"/>
        <v>0</v>
      </c>
      <c r="AM395" s="386"/>
    </row>
    <row r="396" spans="2:39" ht="21" customHeight="1">
      <c r="B396" s="368" t="s">
        <v>581</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289</v>
      </c>
      <c r="C399" s="281"/>
      <c r="D399" s="590" t="s">
        <v>521</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78" t="s">
        <v>211</v>
      </c>
      <c r="C400" s="880" t="s">
        <v>33</v>
      </c>
      <c r="D400" s="284" t="s">
        <v>419</v>
      </c>
      <c r="E400" s="882" t="s">
        <v>209</v>
      </c>
      <c r="F400" s="883"/>
      <c r="G400" s="883"/>
      <c r="H400" s="883"/>
      <c r="I400" s="883"/>
      <c r="J400" s="883"/>
      <c r="K400" s="883"/>
      <c r="L400" s="883"/>
      <c r="M400" s="884"/>
      <c r="N400" s="885" t="s">
        <v>213</v>
      </c>
      <c r="O400" s="284" t="s">
        <v>420</v>
      </c>
      <c r="P400" s="882" t="s">
        <v>212</v>
      </c>
      <c r="Q400" s="883"/>
      <c r="R400" s="883"/>
      <c r="S400" s="883"/>
      <c r="T400" s="883"/>
      <c r="U400" s="883"/>
      <c r="V400" s="883"/>
      <c r="W400" s="883"/>
      <c r="X400" s="884"/>
      <c r="Y400" s="875" t="s">
        <v>241</v>
      </c>
      <c r="Z400" s="876"/>
      <c r="AA400" s="876"/>
      <c r="AB400" s="876"/>
      <c r="AC400" s="876"/>
      <c r="AD400" s="876"/>
      <c r="AE400" s="876"/>
      <c r="AF400" s="876"/>
      <c r="AG400" s="876"/>
      <c r="AH400" s="876"/>
      <c r="AI400" s="876"/>
      <c r="AJ400" s="876"/>
      <c r="AK400" s="876"/>
      <c r="AL400" s="876"/>
      <c r="AM400" s="877"/>
    </row>
    <row r="401" spans="1:39" ht="61.5" customHeight="1">
      <c r="B401" s="879"/>
      <c r="C401" s="881"/>
      <c r="D401" s="285">
        <v>2017</v>
      </c>
      <c r="E401" s="285">
        <v>2018</v>
      </c>
      <c r="F401" s="285">
        <v>2019</v>
      </c>
      <c r="G401" s="285">
        <v>2020</v>
      </c>
      <c r="H401" s="285">
        <v>2021</v>
      </c>
      <c r="I401" s="285">
        <v>2022</v>
      </c>
      <c r="J401" s="285">
        <v>2023</v>
      </c>
      <c r="K401" s="285">
        <v>2024</v>
      </c>
      <c r="L401" s="285">
        <v>2025</v>
      </c>
      <c r="M401" s="285">
        <v>2026</v>
      </c>
      <c r="N401" s="886"/>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4,999 KW</v>
      </c>
      <c r="AB401" s="285" t="str">
        <f>'1.  LRAMVA Summary'!G52</f>
        <v>Street Lighting</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501</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494</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306</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002">Z404</f>
        <v>0</v>
      </c>
      <c r="AA405" s="411">
        <f t="shared" ref="AA405" si="1003">AA404</f>
        <v>0</v>
      </c>
      <c r="AB405" s="411">
        <f t="shared" ref="AB405" si="1004">AB404</f>
        <v>0</v>
      </c>
      <c r="AC405" s="411">
        <f t="shared" ref="AC405" si="1005">AC404</f>
        <v>0</v>
      </c>
      <c r="AD405" s="411">
        <f t="shared" ref="AD405" si="1006">AD404</f>
        <v>0</v>
      </c>
      <c r="AE405" s="411">
        <f t="shared" ref="AE405" si="1007">AE404</f>
        <v>0</v>
      </c>
      <c r="AF405" s="411">
        <f t="shared" ref="AF405" si="1008">AF404</f>
        <v>0</v>
      </c>
      <c r="AG405" s="411">
        <f t="shared" ref="AG405" si="1009">AG404</f>
        <v>0</v>
      </c>
      <c r="AH405" s="411">
        <f t="shared" ref="AH405" si="1010">AH404</f>
        <v>0</v>
      </c>
      <c r="AI405" s="411">
        <f t="shared" ref="AI405" si="1011">AI404</f>
        <v>0</v>
      </c>
      <c r="AJ405" s="411">
        <f t="shared" ref="AJ405" si="1012">AJ404</f>
        <v>0</v>
      </c>
      <c r="AK405" s="411">
        <f t="shared" ref="AK405" si="1013">AK404</f>
        <v>0</v>
      </c>
      <c r="AL405" s="411">
        <f t="shared" ref="AL405" si="1014">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306</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015">Z407</f>
        <v>0</v>
      </c>
      <c r="AA408" s="411">
        <f t="shared" ref="AA408" si="1016">AA407</f>
        <v>0</v>
      </c>
      <c r="AB408" s="411">
        <f t="shared" ref="AB408" si="1017">AB407</f>
        <v>0</v>
      </c>
      <c r="AC408" s="411">
        <f t="shared" ref="AC408" si="1018">AC407</f>
        <v>0</v>
      </c>
      <c r="AD408" s="411">
        <f t="shared" ref="AD408" si="1019">AD407</f>
        <v>0</v>
      </c>
      <c r="AE408" s="411">
        <f t="shared" ref="AE408" si="1020">AE407</f>
        <v>0</v>
      </c>
      <c r="AF408" s="411">
        <f t="shared" ref="AF408" si="1021">AF407</f>
        <v>0</v>
      </c>
      <c r="AG408" s="411">
        <f t="shared" ref="AG408" si="1022">AG407</f>
        <v>0</v>
      </c>
      <c r="AH408" s="411">
        <f t="shared" ref="AH408" si="1023">AH407</f>
        <v>0</v>
      </c>
      <c r="AI408" s="411">
        <f t="shared" ref="AI408" si="1024">AI407</f>
        <v>0</v>
      </c>
      <c r="AJ408" s="411">
        <f t="shared" ref="AJ408" si="1025">AJ407</f>
        <v>0</v>
      </c>
      <c r="AK408" s="411">
        <f t="shared" ref="AK408" si="1026">AK407</f>
        <v>0</v>
      </c>
      <c r="AL408" s="411">
        <f t="shared" ref="AL408" si="1027">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306</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028">Z410</f>
        <v>0</v>
      </c>
      <c r="AA411" s="411">
        <f t="shared" ref="AA411" si="1029">AA410</f>
        <v>0</v>
      </c>
      <c r="AB411" s="411">
        <f t="shared" ref="AB411" si="1030">AB410</f>
        <v>0</v>
      </c>
      <c r="AC411" s="411">
        <f t="shared" ref="AC411" si="1031">AC410</f>
        <v>0</v>
      </c>
      <c r="AD411" s="411">
        <f t="shared" ref="AD411" si="1032">AD410</f>
        <v>0</v>
      </c>
      <c r="AE411" s="411">
        <f t="shared" ref="AE411" si="1033">AE410</f>
        <v>0</v>
      </c>
      <c r="AF411" s="411">
        <f t="shared" ref="AF411" si="1034">AF410</f>
        <v>0</v>
      </c>
      <c r="AG411" s="411">
        <f t="shared" ref="AG411" si="1035">AG410</f>
        <v>0</v>
      </c>
      <c r="AH411" s="411">
        <f t="shared" ref="AH411" si="1036">AH410</f>
        <v>0</v>
      </c>
      <c r="AI411" s="411">
        <f t="shared" ref="AI411" si="1037">AI410</f>
        <v>0</v>
      </c>
      <c r="AJ411" s="411">
        <f t="shared" ref="AJ411" si="1038">AJ410</f>
        <v>0</v>
      </c>
      <c r="AK411" s="411">
        <f t="shared" ref="AK411" si="1039">AK410</f>
        <v>0</v>
      </c>
      <c r="AL411" s="411">
        <f t="shared" ref="AL411" si="1040">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671</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306</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041">Z413</f>
        <v>0</v>
      </c>
      <c r="AA414" s="411">
        <f t="shared" ref="AA414" si="1042">AA413</f>
        <v>0</v>
      </c>
      <c r="AB414" s="411">
        <f t="shared" ref="AB414" si="1043">AB413</f>
        <v>0</v>
      </c>
      <c r="AC414" s="411">
        <f t="shared" ref="AC414" si="1044">AC413</f>
        <v>0</v>
      </c>
      <c r="AD414" s="411">
        <f t="shared" ref="AD414" si="1045">AD413</f>
        <v>0</v>
      </c>
      <c r="AE414" s="411">
        <f t="shared" ref="AE414" si="1046">AE413</f>
        <v>0</v>
      </c>
      <c r="AF414" s="411">
        <f t="shared" ref="AF414" si="1047">AF413</f>
        <v>0</v>
      </c>
      <c r="AG414" s="411">
        <f t="shared" ref="AG414" si="1048">AG413</f>
        <v>0</v>
      </c>
      <c r="AH414" s="411">
        <f t="shared" ref="AH414" si="1049">AH413</f>
        <v>0</v>
      </c>
      <c r="AI414" s="411">
        <f t="shared" ref="AI414" si="1050">AI413</f>
        <v>0</v>
      </c>
      <c r="AJ414" s="411">
        <f t="shared" ref="AJ414" si="1051">AJ413</f>
        <v>0</v>
      </c>
      <c r="AK414" s="411">
        <f t="shared" ref="AK414" si="1052">AK413</f>
        <v>0</v>
      </c>
      <c r="AL414" s="411">
        <f t="shared" ref="AL414" si="1053">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306</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054">Z416</f>
        <v>0</v>
      </c>
      <c r="AA417" s="411">
        <f t="shared" ref="AA417" si="1055">AA416</f>
        <v>0</v>
      </c>
      <c r="AB417" s="411">
        <f t="shared" ref="AB417" si="1056">AB416</f>
        <v>0</v>
      </c>
      <c r="AC417" s="411">
        <f t="shared" ref="AC417" si="1057">AC416</f>
        <v>0</v>
      </c>
      <c r="AD417" s="411">
        <f t="shared" ref="AD417" si="1058">AD416</f>
        <v>0</v>
      </c>
      <c r="AE417" s="411">
        <f t="shared" ref="AE417" si="1059">AE416</f>
        <v>0</v>
      </c>
      <c r="AF417" s="411">
        <f t="shared" ref="AF417" si="1060">AF416</f>
        <v>0</v>
      </c>
      <c r="AG417" s="411">
        <f t="shared" ref="AG417" si="1061">AG416</f>
        <v>0</v>
      </c>
      <c r="AH417" s="411">
        <f t="shared" ref="AH417" si="1062">AH416</f>
        <v>0</v>
      </c>
      <c r="AI417" s="411">
        <f t="shared" ref="AI417" si="1063">AI416</f>
        <v>0</v>
      </c>
      <c r="AJ417" s="411">
        <f t="shared" ref="AJ417" si="1064">AJ416</f>
        <v>0</v>
      </c>
      <c r="AK417" s="411">
        <f t="shared" ref="AK417" si="1065">AK416</f>
        <v>0</v>
      </c>
      <c r="AL417" s="411">
        <f t="shared" ref="AL417" si="1066">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495</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306</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067">Z420</f>
        <v>0</v>
      </c>
      <c r="AA421" s="411">
        <f t="shared" ref="AA421" si="1068">AA420</f>
        <v>0</v>
      </c>
      <c r="AB421" s="411">
        <f t="shared" ref="AB421" si="1069">AB420</f>
        <v>0</v>
      </c>
      <c r="AC421" s="411">
        <f t="shared" ref="AC421" si="1070">AC420</f>
        <v>0</v>
      </c>
      <c r="AD421" s="411">
        <f t="shared" ref="AD421" si="1071">AD420</f>
        <v>0</v>
      </c>
      <c r="AE421" s="411">
        <f t="shared" ref="AE421" si="1072">AE420</f>
        <v>0</v>
      </c>
      <c r="AF421" s="411">
        <f t="shared" ref="AF421" si="1073">AF420</f>
        <v>0</v>
      </c>
      <c r="AG421" s="411">
        <f t="shared" ref="AG421" si="1074">AG420</f>
        <v>0</v>
      </c>
      <c r="AH421" s="411">
        <f t="shared" ref="AH421" si="1075">AH420</f>
        <v>0</v>
      </c>
      <c r="AI421" s="411">
        <f t="shared" ref="AI421" si="1076">AI420</f>
        <v>0</v>
      </c>
      <c r="AJ421" s="411">
        <f t="shared" ref="AJ421" si="1077">AJ420</f>
        <v>0</v>
      </c>
      <c r="AK421" s="411">
        <f t="shared" ref="AK421" si="1078">AK420</f>
        <v>0</v>
      </c>
      <c r="AL421" s="411">
        <f t="shared" ref="AL421" si="1079">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306</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080">Z423</f>
        <v>0</v>
      </c>
      <c r="AA424" s="411">
        <f t="shared" ref="AA424" si="1081">AA423</f>
        <v>0</v>
      </c>
      <c r="AB424" s="411">
        <f t="shared" ref="AB424" si="1082">AB423</f>
        <v>0</v>
      </c>
      <c r="AC424" s="411">
        <f t="shared" ref="AC424" si="1083">AC423</f>
        <v>0</v>
      </c>
      <c r="AD424" s="411">
        <f t="shared" ref="AD424" si="1084">AD423</f>
        <v>0</v>
      </c>
      <c r="AE424" s="411">
        <f t="shared" ref="AE424" si="1085">AE423</f>
        <v>0</v>
      </c>
      <c r="AF424" s="411">
        <f t="shared" ref="AF424" si="1086">AF423</f>
        <v>0</v>
      </c>
      <c r="AG424" s="411">
        <f t="shared" ref="AG424" si="1087">AG423</f>
        <v>0</v>
      </c>
      <c r="AH424" s="411">
        <f t="shared" ref="AH424" si="1088">AH423</f>
        <v>0</v>
      </c>
      <c r="AI424" s="411">
        <f t="shared" ref="AI424" si="1089">AI423</f>
        <v>0</v>
      </c>
      <c r="AJ424" s="411">
        <f t="shared" ref="AJ424" si="1090">AJ423</f>
        <v>0</v>
      </c>
      <c r="AK424" s="411">
        <f t="shared" ref="AK424" si="1091">AK423</f>
        <v>0</v>
      </c>
      <c r="AL424" s="411">
        <f t="shared" ref="AL424" si="1092">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306</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093">Z426</f>
        <v>0</v>
      </c>
      <c r="AA427" s="411">
        <f t="shared" ref="AA427" si="1094">AA426</f>
        <v>0</v>
      </c>
      <c r="AB427" s="411">
        <f t="shared" ref="AB427" si="1095">AB426</f>
        <v>0</v>
      </c>
      <c r="AC427" s="411">
        <f t="shared" ref="AC427" si="1096">AC426</f>
        <v>0</v>
      </c>
      <c r="AD427" s="411">
        <f t="shared" ref="AD427" si="1097">AD426</f>
        <v>0</v>
      </c>
      <c r="AE427" s="411">
        <f t="shared" ref="AE427" si="1098">AE426</f>
        <v>0</v>
      </c>
      <c r="AF427" s="411">
        <f t="shared" ref="AF427" si="1099">AF426</f>
        <v>0</v>
      </c>
      <c r="AG427" s="411">
        <f t="shared" ref="AG427" si="1100">AG426</f>
        <v>0</v>
      </c>
      <c r="AH427" s="411">
        <f t="shared" ref="AH427" si="1101">AH426</f>
        <v>0</v>
      </c>
      <c r="AI427" s="411">
        <f t="shared" ref="AI427" si="1102">AI426</f>
        <v>0</v>
      </c>
      <c r="AJ427" s="411">
        <f t="shared" ref="AJ427" si="1103">AJ426</f>
        <v>0</v>
      </c>
      <c r="AK427" s="411">
        <f t="shared" ref="AK427" si="1104">AK426</f>
        <v>0</v>
      </c>
      <c r="AL427" s="411">
        <f t="shared" ref="AL427" si="1105">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306</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106">Z429</f>
        <v>0</v>
      </c>
      <c r="AA430" s="411">
        <f t="shared" ref="AA430" si="1107">AA429</f>
        <v>0</v>
      </c>
      <c r="AB430" s="411">
        <f t="shared" ref="AB430" si="1108">AB429</f>
        <v>0</v>
      </c>
      <c r="AC430" s="411">
        <f t="shared" ref="AC430" si="1109">AC429</f>
        <v>0</v>
      </c>
      <c r="AD430" s="411">
        <f t="shared" ref="AD430" si="1110">AD429</f>
        <v>0</v>
      </c>
      <c r="AE430" s="411">
        <f t="shared" ref="AE430" si="1111">AE429</f>
        <v>0</v>
      </c>
      <c r="AF430" s="411">
        <f t="shared" ref="AF430" si="1112">AF429</f>
        <v>0</v>
      </c>
      <c r="AG430" s="411">
        <f t="shared" ref="AG430" si="1113">AG429</f>
        <v>0</v>
      </c>
      <c r="AH430" s="411">
        <f t="shared" ref="AH430" si="1114">AH429</f>
        <v>0</v>
      </c>
      <c r="AI430" s="411">
        <f t="shared" ref="AI430" si="1115">AI429</f>
        <v>0</v>
      </c>
      <c r="AJ430" s="411">
        <f t="shared" ref="AJ430" si="1116">AJ429</f>
        <v>0</v>
      </c>
      <c r="AK430" s="411">
        <f t="shared" ref="AK430" si="1117">AK429</f>
        <v>0</v>
      </c>
      <c r="AL430" s="411">
        <f t="shared" ref="AL430" si="1118">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306</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119">Z432</f>
        <v>0</v>
      </c>
      <c r="AA433" s="411">
        <f t="shared" ref="AA433" si="1120">AA432</f>
        <v>0</v>
      </c>
      <c r="AB433" s="411">
        <f t="shared" ref="AB433" si="1121">AB432</f>
        <v>0</v>
      </c>
      <c r="AC433" s="411">
        <f t="shared" ref="AC433" si="1122">AC432</f>
        <v>0</v>
      </c>
      <c r="AD433" s="411">
        <f t="shared" ref="AD433" si="1123">AD432</f>
        <v>0</v>
      </c>
      <c r="AE433" s="411">
        <f t="shared" ref="AE433" si="1124">AE432</f>
        <v>0</v>
      </c>
      <c r="AF433" s="411">
        <f t="shared" ref="AF433" si="1125">AF432</f>
        <v>0</v>
      </c>
      <c r="AG433" s="411">
        <f t="shared" ref="AG433" si="1126">AG432</f>
        <v>0</v>
      </c>
      <c r="AH433" s="411">
        <f t="shared" ref="AH433" si="1127">AH432</f>
        <v>0</v>
      </c>
      <c r="AI433" s="411">
        <f t="shared" ref="AI433" si="1128">AI432</f>
        <v>0</v>
      </c>
      <c r="AJ433" s="411">
        <f t="shared" ref="AJ433" si="1129">AJ432</f>
        <v>0</v>
      </c>
      <c r="AK433" s="411">
        <f t="shared" ref="AK433" si="1130">AK432</f>
        <v>0</v>
      </c>
      <c r="AL433" s="411">
        <f t="shared" ref="AL433" si="1131">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306</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132">Z436</f>
        <v>0</v>
      </c>
      <c r="AA437" s="411">
        <f t="shared" ref="AA437" si="1133">AA436</f>
        <v>0</v>
      </c>
      <c r="AB437" s="411">
        <f t="shared" ref="AB437" si="1134">AB436</f>
        <v>0</v>
      </c>
      <c r="AC437" s="411">
        <f t="shared" ref="AC437" si="1135">AC436</f>
        <v>0</v>
      </c>
      <c r="AD437" s="411">
        <f t="shared" ref="AD437" si="1136">AD436</f>
        <v>0</v>
      </c>
      <c r="AE437" s="411">
        <f t="shared" ref="AE437" si="1137">AE436</f>
        <v>0</v>
      </c>
      <c r="AF437" s="411">
        <f t="shared" ref="AF437" si="1138">AF436</f>
        <v>0</v>
      </c>
      <c r="AG437" s="411">
        <f t="shared" ref="AG437" si="1139">AG436</f>
        <v>0</v>
      </c>
      <c r="AH437" s="411">
        <f t="shared" ref="AH437" si="1140">AH436</f>
        <v>0</v>
      </c>
      <c r="AI437" s="411">
        <f t="shared" ref="AI437" si="1141">AI436</f>
        <v>0</v>
      </c>
      <c r="AJ437" s="411">
        <f t="shared" ref="AJ437" si="1142">AJ436</f>
        <v>0</v>
      </c>
      <c r="AK437" s="411">
        <f t="shared" ref="AK437" si="1143">AK436</f>
        <v>0</v>
      </c>
      <c r="AL437" s="411">
        <f t="shared" ref="AL437" si="1144">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306</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145">Z439</f>
        <v>0</v>
      </c>
      <c r="AA440" s="411">
        <f t="shared" ref="AA440" si="1146">AA439</f>
        <v>0</v>
      </c>
      <c r="AB440" s="411">
        <f t="shared" ref="AB440" si="1147">AB439</f>
        <v>0</v>
      </c>
      <c r="AC440" s="411">
        <f t="shared" ref="AC440" si="1148">AC439</f>
        <v>0</v>
      </c>
      <c r="AD440" s="411">
        <f t="shared" ref="AD440" si="1149">AD439</f>
        <v>0</v>
      </c>
      <c r="AE440" s="411">
        <f t="shared" ref="AE440" si="1150">AE439</f>
        <v>0</v>
      </c>
      <c r="AF440" s="411">
        <f t="shared" ref="AF440" si="1151">AF439</f>
        <v>0</v>
      </c>
      <c r="AG440" s="411">
        <f t="shared" ref="AG440" si="1152">AG439</f>
        <v>0</v>
      </c>
      <c r="AH440" s="411">
        <f t="shared" ref="AH440" si="1153">AH439</f>
        <v>0</v>
      </c>
      <c r="AI440" s="411">
        <f t="shared" ref="AI440" si="1154">AI439</f>
        <v>0</v>
      </c>
      <c r="AJ440" s="411">
        <f t="shared" ref="AJ440" si="1155">AJ439</f>
        <v>0</v>
      </c>
      <c r="AK440" s="411">
        <f t="shared" ref="AK440" si="1156">AK439</f>
        <v>0</v>
      </c>
      <c r="AL440" s="411">
        <f t="shared" ref="AL440" si="1157">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306</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158">Z442</f>
        <v>0</v>
      </c>
      <c r="AA443" s="411">
        <f t="shared" ref="AA443" si="1159">AA442</f>
        <v>0</v>
      </c>
      <c r="AB443" s="411">
        <f t="shared" ref="AB443" si="1160">AB442</f>
        <v>0</v>
      </c>
      <c r="AC443" s="411">
        <f t="shared" ref="AC443" si="1161">AC442</f>
        <v>0</v>
      </c>
      <c r="AD443" s="411">
        <f t="shared" ref="AD443" si="1162">AD442</f>
        <v>0</v>
      </c>
      <c r="AE443" s="411">
        <f t="shared" ref="AE443" si="1163">AE442</f>
        <v>0</v>
      </c>
      <c r="AF443" s="411">
        <f t="shared" ref="AF443" si="1164">AF442</f>
        <v>0</v>
      </c>
      <c r="AG443" s="411">
        <f t="shared" ref="AG443" si="1165">AG442</f>
        <v>0</v>
      </c>
      <c r="AH443" s="411">
        <f t="shared" ref="AH443" si="1166">AH442</f>
        <v>0</v>
      </c>
      <c r="AI443" s="411">
        <f t="shared" ref="AI443" si="1167">AI442</f>
        <v>0</v>
      </c>
      <c r="AJ443" s="411">
        <f t="shared" ref="AJ443" si="1168">AJ442</f>
        <v>0</v>
      </c>
      <c r="AK443" s="411">
        <f t="shared" ref="AK443" si="1169">AK442</f>
        <v>0</v>
      </c>
      <c r="AL443" s="411">
        <f t="shared" ref="AL443" si="1170">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306</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171">Z446</f>
        <v>0</v>
      </c>
      <c r="AA447" s="411">
        <f t="shared" ref="AA447" si="1172">AA446</f>
        <v>0</v>
      </c>
      <c r="AB447" s="411">
        <f t="shared" ref="AB447" si="1173">AB446</f>
        <v>0</v>
      </c>
      <c r="AC447" s="411">
        <f t="shared" ref="AC447" si="1174">AC446</f>
        <v>0</v>
      </c>
      <c r="AD447" s="411">
        <f t="shared" ref="AD447" si="1175">AD446</f>
        <v>0</v>
      </c>
      <c r="AE447" s="411">
        <f t="shared" ref="AE447" si="1176">AE446</f>
        <v>0</v>
      </c>
      <c r="AF447" s="411">
        <f t="shared" ref="AF447" si="1177">AF446</f>
        <v>0</v>
      </c>
      <c r="AG447" s="411">
        <f t="shared" ref="AG447" si="1178">AG446</f>
        <v>0</v>
      </c>
      <c r="AH447" s="411">
        <f t="shared" ref="AH447" si="1179">AH446</f>
        <v>0</v>
      </c>
      <c r="AI447" s="411">
        <f t="shared" ref="AI447" si="1180">AI446</f>
        <v>0</v>
      </c>
      <c r="AJ447" s="411">
        <f t="shared" ref="AJ447" si="1181">AJ446</f>
        <v>0</v>
      </c>
      <c r="AK447" s="411">
        <f t="shared" ref="AK447" si="1182">AK446</f>
        <v>0</v>
      </c>
      <c r="AL447" s="411">
        <f t="shared" ref="AL447" si="1183">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75" outlineLevel="1">
      <c r="A449" s="532"/>
      <c r="B449" s="504" t="s">
        <v>487</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0"/>
    </row>
    <row r="450" spans="1:40" outlineLevel="1">
      <c r="A450" s="532">
        <v>15</v>
      </c>
      <c r="B450" s="431" t="s">
        <v>492</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306</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184">Z450</f>
        <v>0</v>
      </c>
      <c r="AA451" s="411">
        <f t="shared" si="1184"/>
        <v>0</v>
      </c>
      <c r="AB451" s="411">
        <f t="shared" si="1184"/>
        <v>0</v>
      </c>
      <c r="AC451" s="411">
        <f t="shared" si="1184"/>
        <v>0</v>
      </c>
      <c r="AD451" s="411">
        <f t="shared" si="1184"/>
        <v>0</v>
      </c>
      <c r="AE451" s="411">
        <f t="shared" si="1184"/>
        <v>0</v>
      </c>
      <c r="AF451" s="411">
        <f t="shared" si="1184"/>
        <v>0</v>
      </c>
      <c r="AG451" s="411">
        <f t="shared" si="1184"/>
        <v>0</v>
      </c>
      <c r="AH451" s="411">
        <f t="shared" si="1184"/>
        <v>0</v>
      </c>
      <c r="AI451" s="411">
        <f t="shared" si="1184"/>
        <v>0</v>
      </c>
      <c r="AJ451" s="411">
        <f t="shared" si="1184"/>
        <v>0</v>
      </c>
      <c r="AK451" s="411">
        <f t="shared" si="1184"/>
        <v>0</v>
      </c>
      <c r="AL451" s="411">
        <f t="shared" si="1184"/>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488</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306</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185">Z453</f>
        <v>0</v>
      </c>
      <c r="AA454" s="411">
        <f t="shared" si="1185"/>
        <v>0</v>
      </c>
      <c r="AB454" s="411">
        <f t="shared" si="1185"/>
        <v>0</v>
      </c>
      <c r="AC454" s="411">
        <f t="shared" si="1185"/>
        <v>0</v>
      </c>
      <c r="AD454" s="411">
        <f t="shared" si="1185"/>
        <v>0</v>
      </c>
      <c r="AE454" s="411">
        <f t="shared" si="1185"/>
        <v>0</v>
      </c>
      <c r="AF454" s="411">
        <f t="shared" si="1185"/>
        <v>0</v>
      </c>
      <c r="AG454" s="411">
        <f t="shared" si="1185"/>
        <v>0</v>
      </c>
      <c r="AH454" s="411">
        <f t="shared" si="1185"/>
        <v>0</v>
      </c>
      <c r="AI454" s="411">
        <f t="shared" si="1185"/>
        <v>0</v>
      </c>
      <c r="AJ454" s="411">
        <f t="shared" si="1185"/>
        <v>0</v>
      </c>
      <c r="AK454" s="411">
        <f t="shared" si="1185"/>
        <v>0</v>
      </c>
      <c r="AL454" s="411">
        <f t="shared" si="1185"/>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493</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306</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186">Z457</f>
        <v>0</v>
      </c>
      <c r="AA458" s="411">
        <f t="shared" si="1186"/>
        <v>0</v>
      </c>
      <c r="AB458" s="411">
        <f t="shared" si="1186"/>
        <v>0</v>
      </c>
      <c r="AC458" s="411">
        <f t="shared" si="1186"/>
        <v>0</v>
      </c>
      <c r="AD458" s="411">
        <f t="shared" si="1186"/>
        <v>0</v>
      </c>
      <c r="AE458" s="411">
        <f t="shared" si="1186"/>
        <v>0</v>
      </c>
      <c r="AF458" s="411">
        <f t="shared" si="1186"/>
        <v>0</v>
      </c>
      <c r="AG458" s="411">
        <f t="shared" si="1186"/>
        <v>0</v>
      </c>
      <c r="AH458" s="411">
        <f t="shared" si="1186"/>
        <v>0</v>
      </c>
      <c r="AI458" s="411">
        <f t="shared" si="1186"/>
        <v>0</v>
      </c>
      <c r="AJ458" s="411">
        <f t="shared" si="1186"/>
        <v>0</v>
      </c>
      <c r="AK458" s="411">
        <f t="shared" si="1186"/>
        <v>0</v>
      </c>
      <c r="AL458" s="411">
        <f t="shared" si="1186"/>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306</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187">Z460</f>
        <v>0</v>
      </c>
      <c r="AA461" s="411">
        <f t="shared" si="1187"/>
        <v>0</v>
      </c>
      <c r="AB461" s="411">
        <f t="shared" si="1187"/>
        <v>0</v>
      </c>
      <c r="AC461" s="411">
        <f t="shared" si="1187"/>
        <v>0</v>
      </c>
      <c r="AD461" s="411">
        <f t="shared" si="1187"/>
        <v>0</v>
      </c>
      <c r="AE461" s="411">
        <f t="shared" si="1187"/>
        <v>0</v>
      </c>
      <c r="AF461" s="411">
        <f t="shared" si="1187"/>
        <v>0</v>
      </c>
      <c r="AG461" s="411">
        <f t="shared" si="1187"/>
        <v>0</v>
      </c>
      <c r="AH461" s="411">
        <f t="shared" si="1187"/>
        <v>0</v>
      </c>
      <c r="AI461" s="411">
        <f t="shared" si="1187"/>
        <v>0</v>
      </c>
      <c r="AJ461" s="411">
        <f t="shared" si="1187"/>
        <v>0</v>
      </c>
      <c r="AK461" s="411">
        <f t="shared" si="1187"/>
        <v>0</v>
      </c>
      <c r="AL461" s="411">
        <f t="shared" si="1187"/>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306</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188">Z463</f>
        <v>0</v>
      </c>
      <c r="AA464" s="411">
        <f t="shared" si="1188"/>
        <v>0</v>
      </c>
      <c r="AB464" s="411">
        <f t="shared" si="1188"/>
        <v>0</v>
      </c>
      <c r="AC464" s="411">
        <f t="shared" si="1188"/>
        <v>0</v>
      </c>
      <c r="AD464" s="411">
        <f t="shared" si="1188"/>
        <v>0</v>
      </c>
      <c r="AE464" s="411">
        <f t="shared" si="1188"/>
        <v>0</v>
      </c>
      <c r="AF464" s="411">
        <f t="shared" si="1188"/>
        <v>0</v>
      </c>
      <c r="AG464" s="411">
        <f t="shared" si="1188"/>
        <v>0</v>
      </c>
      <c r="AH464" s="411">
        <f t="shared" si="1188"/>
        <v>0</v>
      </c>
      <c r="AI464" s="411">
        <f t="shared" si="1188"/>
        <v>0</v>
      </c>
      <c r="AJ464" s="411">
        <f t="shared" si="1188"/>
        <v>0</v>
      </c>
      <c r="AK464" s="411">
        <f t="shared" si="1188"/>
        <v>0</v>
      </c>
      <c r="AL464" s="411">
        <f t="shared" si="1188"/>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306</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189">Y466</f>
        <v>0</v>
      </c>
      <c r="Z467" s="411">
        <f t="shared" si="1189"/>
        <v>0</v>
      </c>
      <c r="AA467" s="411">
        <f t="shared" si="1189"/>
        <v>0</v>
      </c>
      <c r="AB467" s="411">
        <f t="shared" si="1189"/>
        <v>0</v>
      </c>
      <c r="AC467" s="411">
        <f t="shared" si="1189"/>
        <v>0</v>
      </c>
      <c r="AD467" s="411">
        <f t="shared" si="1189"/>
        <v>0</v>
      </c>
      <c r="AE467" s="411">
        <f t="shared" si="1189"/>
        <v>0</v>
      </c>
      <c r="AF467" s="411">
        <f t="shared" si="1189"/>
        <v>0</v>
      </c>
      <c r="AG467" s="411">
        <f t="shared" si="1189"/>
        <v>0</v>
      </c>
      <c r="AH467" s="411">
        <f t="shared" si="1189"/>
        <v>0</v>
      </c>
      <c r="AI467" s="411">
        <f t="shared" si="1189"/>
        <v>0</v>
      </c>
      <c r="AJ467" s="411">
        <f t="shared" si="1189"/>
        <v>0</v>
      </c>
      <c r="AK467" s="411">
        <f t="shared" si="1189"/>
        <v>0</v>
      </c>
      <c r="AL467" s="411">
        <f t="shared" si="1189"/>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500</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496</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353831</v>
      </c>
      <c r="E471" s="295">
        <v>284786</v>
      </c>
      <c r="F471" s="295">
        <v>284786</v>
      </c>
      <c r="G471" s="295">
        <v>284786</v>
      </c>
      <c r="H471" s="295">
        <v>284786</v>
      </c>
      <c r="I471" s="295">
        <v>284786</v>
      </c>
      <c r="J471" s="295">
        <v>284786</v>
      </c>
      <c r="K471" s="295">
        <v>284784</v>
      </c>
      <c r="L471" s="295">
        <v>284784</v>
      </c>
      <c r="M471" s="295">
        <v>284077</v>
      </c>
      <c r="N471" s="291"/>
      <c r="O471" s="295">
        <v>25</v>
      </c>
      <c r="P471" s="295">
        <v>20</v>
      </c>
      <c r="Q471" s="295">
        <v>20</v>
      </c>
      <c r="R471" s="295">
        <v>20</v>
      </c>
      <c r="S471" s="295">
        <v>20</v>
      </c>
      <c r="T471" s="295">
        <v>20</v>
      </c>
      <c r="U471" s="295">
        <v>20</v>
      </c>
      <c r="V471" s="295">
        <v>20</v>
      </c>
      <c r="W471" s="295">
        <v>20</v>
      </c>
      <c r="X471" s="295">
        <v>20</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306</v>
      </c>
      <c r="C472" s="291" t="s">
        <v>163</v>
      </c>
      <c r="D472" s="295">
        <v>413.13489263324323</v>
      </c>
      <c r="E472" s="295">
        <v>410</v>
      </c>
      <c r="F472" s="295">
        <v>410</v>
      </c>
      <c r="G472" s="295">
        <v>410</v>
      </c>
      <c r="H472" s="295">
        <v>410</v>
      </c>
      <c r="I472" s="295">
        <v>410</v>
      </c>
      <c r="J472" s="295">
        <v>410</v>
      </c>
      <c r="K472" s="295">
        <v>410</v>
      </c>
      <c r="L472" s="295">
        <v>410</v>
      </c>
      <c r="M472" s="295">
        <v>410</v>
      </c>
      <c r="N472" s="291"/>
      <c r="O472" s="295"/>
      <c r="P472" s="295"/>
      <c r="Q472" s="295"/>
      <c r="R472" s="295"/>
      <c r="S472" s="295"/>
      <c r="T472" s="295"/>
      <c r="U472" s="295"/>
      <c r="V472" s="295"/>
      <c r="W472" s="295"/>
      <c r="X472" s="295"/>
      <c r="Y472" s="411">
        <v>1</v>
      </c>
      <c r="Z472" s="411">
        <v>0</v>
      </c>
      <c r="AA472" s="411">
        <v>0</v>
      </c>
      <c r="AB472" s="411">
        <f t="shared" ref="AB472" si="1190">AB471</f>
        <v>0</v>
      </c>
      <c r="AC472" s="411">
        <f t="shared" ref="AC472" si="1191">AC471</f>
        <v>0</v>
      </c>
      <c r="AD472" s="411">
        <f t="shared" ref="AD472" si="1192">AD471</f>
        <v>0</v>
      </c>
      <c r="AE472" s="411">
        <f t="shared" ref="AE472" si="1193">AE471</f>
        <v>0</v>
      </c>
      <c r="AF472" s="411">
        <f t="shared" ref="AF472" si="1194">AF471</f>
        <v>0</v>
      </c>
      <c r="AG472" s="411">
        <f t="shared" ref="AG472" si="1195">AG471</f>
        <v>0</v>
      </c>
      <c r="AH472" s="411">
        <f t="shared" ref="AH472" si="1196">AH471</f>
        <v>0</v>
      </c>
      <c r="AI472" s="411">
        <f t="shared" ref="AI472" si="1197">AI471</f>
        <v>0</v>
      </c>
      <c r="AJ472" s="411">
        <f t="shared" ref="AJ472" si="1198">AJ471</f>
        <v>0</v>
      </c>
      <c r="AK472" s="411">
        <f t="shared" ref="AK472" si="1199">AK471</f>
        <v>0</v>
      </c>
      <c r="AL472" s="411">
        <f t="shared" ref="AL472" si="1200">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outlineLevel="1">
      <c r="A474" s="532">
        <v>21</v>
      </c>
      <c r="B474" s="428" t="s">
        <v>733</v>
      </c>
      <c r="C474" s="291" t="s">
        <v>25</v>
      </c>
      <c r="D474" s="295">
        <v>296767</v>
      </c>
      <c r="E474" s="295">
        <v>214915</v>
      </c>
      <c r="F474" s="295">
        <v>214915</v>
      </c>
      <c r="G474" s="295">
        <v>214915</v>
      </c>
      <c r="H474" s="295">
        <v>214915</v>
      </c>
      <c r="I474" s="295">
        <v>214915</v>
      </c>
      <c r="J474" s="295">
        <v>214915</v>
      </c>
      <c r="K474" s="295">
        <v>214911</v>
      </c>
      <c r="L474" s="295">
        <v>214911</v>
      </c>
      <c r="M474" s="295">
        <v>214911</v>
      </c>
      <c r="N474" s="291"/>
      <c r="O474" s="295">
        <v>20</v>
      </c>
      <c r="P474" s="295">
        <v>15</v>
      </c>
      <c r="Q474" s="295">
        <v>15</v>
      </c>
      <c r="R474" s="295">
        <v>15</v>
      </c>
      <c r="S474" s="295">
        <v>15</v>
      </c>
      <c r="T474" s="295">
        <v>15</v>
      </c>
      <c r="U474" s="295">
        <v>15</v>
      </c>
      <c r="V474" s="295">
        <v>15</v>
      </c>
      <c r="W474" s="295">
        <v>15</v>
      </c>
      <c r="X474" s="295">
        <v>15</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306</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v>1</v>
      </c>
      <c r="Z475" s="411">
        <v>0</v>
      </c>
      <c r="AA475" s="411">
        <v>0</v>
      </c>
      <c r="AB475" s="411">
        <f t="shared" ref="AB475:AL475" si="1201">AB474</f>
        <v>0</v>
      </c>
      <c r="AC475" s="411">
        <f t="shared" si="1201"/>
        <v>0</v>
      </c>
      <c r="AD475" s="411">
        <f t="shared" si="1201"/>
        <v>0</v>
      </c>
      <c r="AE475" s="411">
        <f t="shared" si="1201"/>
        <v>0</v>
      </c>
      <c r="AF475" s="411">
        <f t="shared" si="1201"/>
        <v>0</v>
      </c>
      <c r="AG475" s="411">
        <f t="shared" si="1201"/>
        <v>0</v>
      </c>
      <c r="AH475" s="411">
        <f t="shared" si="1201"/>
        <v>0</v>
      </c>
      <c r="AI475" s="411">
        <f t="shared" si="1201"/>
        <v>0</v>
      </c>
      <c r="AJ475" s="411">
        <f t="shared" si="1201"/>
        <v>0</v>
      </c>
      <c r="AK475" s="411">
        <f t="shared" si="1201"/>
        <v>0</v>
      </c>
      <c r="AL475" s="411">
        <f t="shared" si="1201"/>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22</v>
      </c>
      <c r="B477" s="428" t="s">
        <v>114</v>
      </c>
      <c r="C477" s="291" t="s">
        <v>25</v>
      </c>
      <c r="D477" s="295">
        <v>92992</v>
      </c>
      <c r="E477" s="295">
        <v>92992</v>
      </c>
      <c r="F477" s="295">
        <v>92992</v>
      </c>
      <c r="G477" s="295">
        <v>92992</v>
      </c>
      <c r="H477" s="295">
        <v>92992</v>
      </c>
      <c r="I477" s="295">
        <v>92992</v>
      </c>
      <c r="J477" s="295">
        <v>92992</v>
      </c>
      <c r="K477" s="295">
        <v>92992</v>
      </c>
      <c r="L477" s="295">
        <v>92992</v>
      </c>
      <c r="M477" s="295">
        <v>92992</v>
      </c>
      <c r="N477" s="291"/>
      <c r="O477" s="295">
        <v>25</v>
      </c>
      <c r="P477" s="295">
        <v>25</v>
      </c>
      <c r="Q477" s="295">
        <v>25</v>
      </c>
      <c r="R477" s="295">
        <v>25</v>
      </c>
      <c r="S477" s="295">
        <v>25</v>
      </c>
      <c r="T477" s="295">
        <v>25</v>
      </c>
      <c r="U477" s="295">
        <v>25</v>
      </c>
      <c r="V477" s="295">
        <v>25</v>
      </c>
      <c r="W477" s="295">
        <v>25</v>
      </c>
      <c r="X477" s="295">
        <v>25</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306</v>
      </c>
      <c r="C478" s="291" t="s">
        <v>163</v>
      </c>
      <c r="D478" s="295">
        <v>8680.6872550758999</v>
      </c>
      <c r="E478" s="295">
        <v>8680.6872550758999</v>
      </c>
      <c r="F478" s="295">
        <v>8680.6872550758999</v>
      </c>
      <c r="G478" s="295">
        <v>8680.6872550758999</v>
      </c>
      <c r="H478" s="295">
        <v>8680.6872550758999</v>
      </c>
      <c r="I478" s="295">
        <v>8680.6872550758999</v>
      </c>
      <c r="J478" s="295">
        <v>8680.6872550758999</v>
      </c>
      <c r="K478" s="295">
        <v>8680.6872550758999</v>
      </c>
      <c r="L478" s="295">
        <v>8680.6872550758999</v>
      </c>
      <c r="M478" s="295">
        <v>8680.6872550758999</v>
      </c>
      <c r="N478" s="291"/>
      <c r="O478" s="295"/>
      <c r="P478" s="295"/>
      <c r="Q478" s="295"/>
      <c r="R478" s="295"/>
      <c r="S478" s="295"/>
      <c r="T478" s="295"/>
      <c r="U478" s="295"/>
      <c r="V478" s="295"/>
      <c r="W478" s="295"/>
      <c r="X478" s="295"/>
      <c r="Y478" s="411">
        <v>1</v>
      </c>
      <c r="Z478" s="411">
        <v>0</v>
      </c>
      <c r="AA478" s="411">
        <v>0</v>
      </c>
      <c r="AB478" s="411">
        <f t="shared" ref="AB478" si="1202">AB477</f>
        <v>0</v>
      </c>
      <c r="AC478" s="411">
        <f t="shared" ref="AC478" si="1203">AC477</f>
        <v>0</v>
      </c>
      <c r="AD478" s="411">
        <f t="shared" ref="AD478" si="1204">AD477</f>
        <v>0</v>
      </c>
      <c r="AE478" s="411">
        <f t="shared" ref="AE478" si="1205">AE477</f>
        <v>0</v>
      </c>
      <c r="AF478" s="411">
        <f t="shared" ref="AF478" si="1206">AF477</f>
        <v>0</v>
      </c>
      <c r="AG478" s="411">
        <f t="shared" ref="AG478" si="1207">AG477</f>
        <v>0</v>
      </c>
      <c r="AH478" s="411">
        <f t="shared" ref="AH478" si="1208">AH477</f>
        <v>0</v>
      </c>
      <c r="AI478" s="411">
        <f t="shared" ref="AI478" si="1209">AI477</f>
        <v>0</v>
      </c>
      <c r="AJ478" s="411">
        <f t="shared" ref="AJ478" si="1210">AJ477</f>
        <v>0</v>
      </c>
      <c r="AK478" s="411">
        <f t="shared" ref="AK478" si="1211">AK477</f>
        <v>0</v>
      </c>
      <c r="AL478" s="411">
        <f t="shared" ref="AL478" si="1212">AL477</f>
        <v>0</v>
      </c>
      <c r="AM478" s="306"/>
    </row>
    <row r="479" spans="1:39" outlineLevel="1">
      <c r="A479" s="532"/>
      <c r="B479" s="431"/>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23</v>
      </c>
      <c r="B480" s="428" t="s">
        <v>115</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outlineLevel="1">
      <c r="A481" s="532"/>
      <c r="B481" s="431" t="s">
        <v>306</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0</v>
      </c>
      <c r="Z481" s="411">
        <v>0</v>
      </c>
      <c r="AA481" s="411">
        <v>0</v>
      </c>
      <c r="AB481" s="411">
        <f t="shared" ref="AB481" si="1213">AB480</f>
        <v>0</v>
      </c>
      <c r="AC481" s="411">
        <f t="shared" ref="AC481" si="1214">AC480</f>
        <v>0</v>
      </c>
      <c r="AD481" s="411">
        <f t="shared" ref="AD481" si="1215">AD480</f>
        <v>0</v>
      </c>
      <c r="AE481" s="411">
        <f t="shared" ref="AE481" si="1216">AE480</f>
        <v>0</v>
      </c>
      <c r="AF481" s="411">
        <f t="shared" ref="AF481" si="1217">AF480</f>
        <v>0</v>
      </c>
      <c r="AG481" s="411">
        <f t="shared" ref="AG481" si="1218">AG480</f>
        <v>0</v>
      </c>
      <c r="AH481" s="411">
        <f t="shared" ref="AH481" si="1219">AH480</f>
        <v>0</v>
      </c>
      <c r="AI481" s="411">
        <f t="shared" ref="AI481" si="1220">AI480</f>
        <v>0</v>
      </c>
      <c r="AJ481" s="411">
        <f t="shared" ref="AJ481" si="1221">AJ480</f>
        <v>0</v>
      </c>
      <c r="AK481" s="411">
        <f t="shared" ref="AK481" si="1222">AK480</f>
        <v>0</v>
      </c>
      <c r="AL481" s="411">
        <f t="shared" ref="AL481" si="1223">AL480</f>
        <v>0</v>
      </c>
      <c r="AM481" s="306"/>
    </row>
    <row r="482" spans="1:39" outlineLevel="1">
      <c r="A482" s="532"/>
      <c r="B482" s="430"/>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t="30" outlineLevel="1">
      <c r="A483" s="532">
        <v>24</v>
      </c>
      <c r="B483" s="428" t="s">
        <v>116</v>
      </c>
      <c r="C483" s="291" t="s">
        <v>25</v>
      </c>
      <c r="D483" s="295">
        <v>7842</v>
      </c>
      <c r="E483" s="295">
        <v>7842</v>
      </c>
      <c r="F483" s="295">
        <v>7842</v>
      </c>
      <c r="G483" s="295">
        <v>7842</v>
      </c>
      <c r="H483" s="295">
        <v>7842</v>
      </c>
      <c r="I483" s="295">
        <v>7842</v>
      </c>
      <c r="J483" s="295">
        <v>7842</v>
      </c>
      <c r="K483" s="295">
        <v>7842</v>
      </c>
      <c r="L483" s="295">
        <v>7842</v>
      </c>
      <c r="M483" s="295">
        <v>7842</v>
      </c>
      <c r="N483" s="291"/>
      <c r="O483" s="295">
        <v>1</v>
      </c>
      <c r="P483" s="295">
        <v>1</v>
      </c>
      <c r="Q483" s="295">
        <v>1</v>
      </c>
      <c r="R483" s="295">
        <v>1</v>
      </c>
      <c r="S483" s="295">
        <v>1</v>
      </c>
      <c r="T483" s="295">
        <v>1</v>
      </c>
      <c r="U483" s="295">
        <v>1</v>
      </c>
      <c r="V483" s="295">
        <v>1</v>
      </c>
      <c r="W483" s="295">
        <v>1</v>
      </c>
      <c r="X483" s="295">
        <v>1</v>
      </c>
      <c r="Y483" s="410">
        <v>1</v>
      </c>
      <c r="Z483" s="410"/>
      <c r="AA483" s="410"/>
      <c r="AB483" s="410"/>
      <c r="AC483" s="410"/>
      <c r="AD483" s="410"/>
      <c r="AE483" s="410"/>
      <c r="AF483" s="410"/>
      <c r="AG483" s="410"/>
      <c r="AH483" s="410"/>
      <c r="AI483" s="410"/>
      <c r="AJ483" s="410"/>
      <c r="AK483" s="410"/>
      <c r="AL483" s="410"/>
      <c r="AM483" s="296">
        <f>SUM(Y483:AL483)</f>
        <v>1</v>
      </c>
    </row>
    <row r="484" spans="1:39" outlineLevel="1">
      <c r="A484" s="532"/>
      <c r="B484" s="431" t="s">
        <v>306</v>
      </c>
      <c r="C484" s="291" t="s">
        <v>163</v>
      </c>
      <c r="D484" s="295">
        <v>90046.258079488296</v>
      </c>
      <c r="E484" s="295">
        <v>80429.408856747788</v>
      </c>
      <c r="F484" s="295">
        <v>78633.239455871328</v>
      </c>
      <c r="G484" s="295">
        <v>76837.069061484231</v>
      </c>
      <c r="H484" s="295">
        <v>76837</v>
      </c>
      <c r="I484" s="295">
        <v>72995</v>
      </c>
      <c r="J484" s="295">
        <v>72995</v>
      </c>
      <c r="K484" s="295">
        <v>72995</v>
      </c>
      <c r="L484" s="295">
        <v>72995</v>
      </c>
      <c r="M484" s="295">
        <v>72995</v>
      </c>
      <c r="N484" s="291"/>
      <c r="O484" s="295"/>
      <c r="P484" s="295"/>
      <c r="Q484" s="295"/>
      <c r="R484" s="295"/>
      <c r="S484" s="295"/>
      <c r="T484" s="295"/>
      <c r="U484" s="295"/>
      <c r="V484" s="295"/>
      <c r="W484" s="295"/>
      <c r="X484" s="295"/>
      <c r="Y484" s="411">
        <v>1</v>
      </c>
      <c r="Z484" s="411">
        <v>0</v>
      </c>
      <c r="AA484" s="411">
        <v>0</v>
      </c>
      <c r="AB484" s="411">
        <f t="shared" ref="AB484" si="1224">AB483</f>
        <v>0</v>
      </c>
      <c r="AC484" s="411">
        <f t="shared" ref="AC484" si="1225">AC483</f>
        <v>0</v>
      </c>
      <c r="AD484" s="411">
        <f t="shared" ref="AD484" si="1226">AD483</f>
        <v>0</v>
      </c>
      <c r="AE484" s="411">
        <f t="shared" ref="AE484" si="1227">AE483</f>
        <v>0</v>
      </c>
      <c r="AF484" s="411">
        <f t="shared" ref="AF484" si="1228">AF483</f>
        <v>0</v>
      </c>
      <c r="AG484" s="411">
        <f t="shared" ref="AG484" si="1229">AG483</f>
        <v>0</v>
      </c>
      <c r="AH484" s="411">
        <f t="shared" ref="AH484" si="1230">AH483</f>
        <v>0</v>
      </c>
      <c r="AI484" s="411">
        <f t="shared" ref="AI484" si="1231">AI483</f>
        <v>0</v>
      </c>
      <c r="AJ484" s="411">
        <f t="shared" ref="AJ484" si="1232">AJ483</f>
        <v>0</v>
      </c>
      <c r="AK484" s="411">
        <f t="shared" ref="AK484" si="1233">AK483</f>
        <v>0</v>
      </c>
      <c r="AL484" s="411">
        <f t="shared" ref="AL484" si="1234">AL483</f>
        <v>0</v>
      </c>
      <c r="AM484" s="306"/>
    </row>
    <row r="485" spans="1:39" outlineLevel="1">
      <c r="A485" s="532"/>
      <c r="B485" s="431"/>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12"/>
      <c r="Z485" s="425"/>
      <c r="AA485" s="425"/>
      <c r="AB485" s="425"/>
      <c r="AC485" s="425"/>
      <c r="AD485" s="425"/>
      <c r="AE485" s="425"/>
      <c r="AF485" s="425"/>
      <c r="AG485" s="425"/>
      <c r="AH485" s="425"/>
      <c r="AI485" s="425"/>
      <c r="AJ485" s="425"/>
      <c r="AK485" s="425"/>
      <c r="AL485" s="425"/>
      <c r="AM485" s="306"/>
    </row>
    <row r="486" spans="1:39" ht="15.75" outlineLevel="1">
      <c r="A486" s="532"/>
      <c r="B486" s="504" t="s">
        <v>497</v>
      </c>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25</v>
      </c>
      <c r="B487" s="428" t="s">
        <v>117</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outlineLevel="1">
      <c r="A488" s="532"/>
      <c r="B488" s="431" t="s">
        <v>306</v>
      </c>
      <c r="C488" s="291" t="s">
        <v>163</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11">
        <v>0</v>
      </c>
      <c r="Z488" s="411">
        <v>0</v>
      </c>
      <c r="AA488" s="411">
        <v>0</v>
      </c>
      <c r="AB488" s="411">
        <f t="shared" ref="AB488" si="1235">AB487</f>
        <v>0</v>
      </c>
      <c r="AC488" s="411">
        <f t="shared" ref="AC488" si="1236">AC487</f>
        <v>0</v>
      </c>
      <c r="AD488" s="411">
        <f t="shared" ref="AD488" si="1237">AD487</f>
        <v>0</v>
      </c>
      <c r="AE488" s="411">
        <f t="shared" ref="AE488" si="1238">AE487</f>
        <v>0</v>
      </c>
      <c r="AF488" s="411">
        <f t="shared" ref="AF488" si="1239">AF487</f>
        <v>0</v>
      </c>
      <c r="AG488" s="411">
        <f t="shared" ref="AG488" si="1240">AG487</f>
        <v>0</v>
      </c>
      <c r="AH488" s="411">
        <f t="shared" ref="AH488" si="1241">AH487</f>
        <v>0</v>
      </c>
      <c r="AI488" s="411">
        <f t="shared" ref="AI488" si="1242">AI487</f>
        <v>0</v>
      </c>
      <c r="AJ488" s="411">
        <f t="shared" ref="AJ488" si="1243">AJ487</f>
        <v>0</v>
      </c>
      <c r="AK488" s="411">
        <f t="shared" ref="AK488" si="1244">AK487</f>
        <v>0</v>
      </c>
      <c r="AL488" s="411">
        <f t="shared" ref="AL488" si="1245">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outlineLevel="1">
      <c r="A490" s="532">
        <v>26</v>
      </c>
      <c r="B490" s="428" t="s">
        <v>118</v>
      </c>
      <c r="C490" s="291" t="s">
        <v>25</v>
      </c>
      <c r="D490" s="295">
        <v>250945</v>
      </c>
      <c r="E490" s="295">
        <v>250945</v>
      </c>
      <c r="F490" s="295">
        <v>250945</v>
      </c>
      <c r="G490" s="295">
        <v>250945</v>
      </c>
      <c r="H490" s="295">
        <v>250945</v>
      </c>
      <c r="I490" s="295">
        <v>244867</v>
      </c>
      <c r="J490" s="295">
        <v>244867</v>
      </c>
      <c r="K490" s="295">
        <v>244867</v>
      </c>
      <c r="L490" s="295">
        <v>244867</v>
      </c>
      <c r="M490" s="295">
        <v>244867</v>
      </c>
      <c r="N490" s="295">
        <v>12</v>
      </c>
      <c r="O490" s="295">
        <v>26</v>
      </c>
      <c r="P490" s="295">
        <v>26</v>
      </c>
      <c r="Q490" s="295">
        <v>26</v>
      </c>
      <c r="R490" s="295">
        <v>26</v>
      </c>
      <c r="S490" s="295">
        <v>26</v>
      </c>
      <c r="T490" s="295">
        <v>25</v>
      </c>
      <c r="U490" s="295">
        <v>25</v>
      </c>
      <c r="V490" s="295">
        <v>25</v>
      </c>
      <c r="W490" s="295">
        <v>25</v>
      </c>
      <c r="X490" s="295">
        <v>25</v>
      </c>
      <c r="Y490" s="426"/>
      <c r="Z490" s="410">
        <v>0.10390000000000001</v>
      </c>
      <c r="AA490" s="410">
        <v>0.77290000000000003</v>
      </c>
      <c r="AB490" s="410"/>
      <c r="AC490" s="410"/>
      <c r="AD490" s="410"/>
      <c r="AE490" s="410"/>
      <c r="AF490" s="415"/>
      <c r="AG490" s="415"/>
      <c r="AH490" s="415"/>
      <c r="AI490" s="415"/>
      <c r="AJ490" s="415"/>
      <c r="AK490" s="415"/>
      <c r="AL490" s="415"/>
      <c r="AM490" s="296">
        <f>SUM(Y490:AL490)</f>
        <v>0.87680000000000002</v>
      </c>
    </row>
    <row r="491" spans="1:39" outlineLevel="1">
      <c r="A491" s="532"/>
      <c r="B491" s="431" t="s">
        <v>306</v>
      </c>
      <c r="C491" s="291" t="s">
        <v>163</v>
      </c>
      <c r="D491" s="295">
        <v>78004.046414921075</v>
      </c>
      <c r="E491" s="295">
        <v>78004.046414921075</v>
      </c>
      <c r="F491" s="295">
        <v>77618.308282202808</v>
      </c>
      <c r="G491" s="295">
        <v>77618.308282202808</v>
      </c>
      <c r="H491" s="295">
        <v>77618</v>
      </c>
      <c r="I491" s="295">
        <v>77618</v>
      </c>
      <c r="J491" s="295">
        <v>77618</v>
      </c>
      <c r="K491" s="295">
        <v>77618</v>
      </c>
      <c r="L491" s="295">
        <v>77618</v>
      </c>
      <c r="M491" s="295">
        <v>77618</v>
      </c>
      <c r="N491" s="295">
        <v>12</v>
      </c>
      <c r="O491" s="295">
        <v>16.544699999999999</v>
      </c>
      <c r="P491" s="295">
        <v>16.544699999999999</v>
      </c>
      <c r="Q491" s="295">
        <v>16.544699999999999</v>
      </c>
      <c r="R491" s="295">
        <v>16.544699999999999</v>
      </c>
      <c r="S491" s="295">
        <v>16.544699999999999</v>
      </c>
      <c r="T491" s="295"/>
      <c r="U491" s="295"/>
      <c r="V491" s="295"/>
      <c r="W491" s="295"/>
      <c r="X491" s="295"/>
      <c r="Y491" s="411">
        <v>0</v>
      </c>
      <c r="Z491" s="411">
        <v>2.0985834241394781E-2</v>
      </c>
      <c r="AA491" s="411">
        <v>1</v>
      </c>
      <c r="AB491" s="411">
        <f t="shared" ref="AB491" si="1246">AB490</f>
        <v>0</v>
      </c>
      <c r="AC491" s="411">
        <f t="shared" ref="AC491" si="1247">AC490</f>
        <v>0</v>
      </c>
      <c r="AD491" s="411">
        <f t="shared" ref="AD491" si="1248">AD490</f>
        <v>0</v>
      </c>
      <c r="AE491" s="411">
        <f t="shared" ref="AE491" si="1249">AE490</f>
        <v>0</v>
      </c>
      <c r="AF491" s="411">
        <f t="shared" ref="AF491" si="1250">AF490</f>
        <v>0</v>
      </c>
      <c r="AG491" s="411">
        <f t="shared" ref="AG491" si="1251">AG490</f>
        <v>0</v>
      </c>
      <c r="AH491" s="411">
        <f t="shared" ref="AH491" si="1252">AH490</f>
        <v>0</v>
      </c>
      <c r="AI491" s="411">
        <f t="shared" ref="AI491" si="1253">AI490</f>
        <v>0</v>
      </c>
      <c r="AJ491" s="411">
        <f t="shared" ref="AJ491" si="1254">AJ490</f>
        <v>0</v>
      </c>
      <c r="AK491" s="411">
        <f t="shared" ref="AK491" si="1255">AK490</f>
        <v>0</v>
      </c>
      <c r="AL491" s="411">
        <f t="shared" ref="AL491" si="1256">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27</v>
      </c>
      <c r="B493" s="428" t="s">
        <v>119</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306</v>
      </c>
      <c r="C494" s="291" t="s">
        <v>163</v>
      </c>
      <c r="D494" s="295">
        <v>65502.137072149737</v>
      </c>
      <c r="E494" s="295">
        <v>57674.718603187022</v>
      </c>
      <c r="F494" s="295">
        <v>42117.116200128054</v>
      </c>
      <c r="G494" s="295">
        <v>41989.356035622506</v>
      </c>
      <c r="H494" s="295">
        <v>41989</v>
      </c>
      <c r="I494" s="295">
        <v>27292</v>
      </c>
      <c r="J494" s="295">
        <v>25927</v>
      </c>
      <c r="K494" s="295">
        <v>25927</v>
      </c>
      <c r="L494" s="295">
        <v>24621</v>
      </c>
      <c r="M494" s="295">
        <v>14532</v>
      </c>
      <c r="N494" s="295">
        <f>N493</f>
        <v>12</v>
      </c>
      <c r="O494" s="295"/>
      <c r="P494" s="295"/>
      <c r="Q494" s="295"/>
      <c r="R494" s="295"/>
      <c r="S494" s="295"/>
      <c r="T494" s="295"/>
      <c r="U494" s="295"/>
      <c r="V494" s="295"/>
      <c r="W494" s="295"/>
      <c r="X494" s="295"/>
      <c r="Y494" s="411">
        <f>Y493</f>
        <v>0</v>
      </c>
      <c r="Z494" s="411">
        <v>1</v>
      </c>
      <c r="AA494" s="411">
        <f t="shared" ref="AA494" si="1257">AA493</f>
        <v>0</v>
      </c>
      <c r="AB494" s="411">
        <f t="shared" ref="AB494" si="1258">AB493</f>
        <v>0</v>
      </c>
      <c r="AC494" s="411">
        <f t="shared" ref="AC494" si="1259">AC493</f>
        <v>0</v>
      </c>
      <c r="AD494" s="411">
        <f t="shared" ref="AD494" si="1260">AD493</f>
        <v>0</v>
      </c>
      <c r="AE494" s="411">
        <f t="shared" ref="AE494" si="1261">AE493</f>
        <v>0</v>
      </c>
      <c r="AF494" s="411">
        <f t="shared" ref="AF494" si="1262">AF493</f>
        <v>0</v>
      </c>
      <c r="AG494" s="411">
        <f t="shared" ref="AG494" si="1263">AG493</f>
        <v>0</v>
      </c>
      <c r="AH494" s="411">
        <f t="shared" ref="AH494" si="1264">AH493</f>
        <v>0</v>
      </c>
      <c r="AI494" s="411">
        <f t="shared" ref="AI494" si="1265">AI493</f>
        <v>0</v>
      </c>
      <c r="AJ494" s="411">
        <f t="shared" ref="AJ494" si="1266">AJ493</f>
        <v>0</v>
      </c>
      <c r="AK494" s="411">
        <f t="shared" ref="AK494" si="1267">AK493</f>
        <v>0</v>
      </c>
      <c r="AL494" s="411">
        <f t="shared" ref="AL494" si="1268">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28</v>
      </c>
      <c r="B496" s="428" t="s">
        <v>120</v>
      </c>
      <c r="C496" s="291" t="s">
        <v>25</v>
      </c>
      <c r="D496" s="295"/>
      <c r="E496" s="295"/>
      <c r="F496" s="295"/>
      <c r="G496" s="295"/>
      <c r="H496" s="295"/>
      <c r="I496" s="295"/>
      <c r="J496" s="295"/>
      <c r="K496" s="295"/>
      <c r="L496" s="295"/>
      <c r="M496" s="295"/>
      <c r="N496" s="295">
        <v>12</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306</v>
      </c>
      <c r="C497" s="291" t="s">
        <v>163</v>
      </c>
      <c r="D497" s="295"/>
      <c r="E497" s="295"/>
      <c r="F497" s="295"/>
      <c r="G497" s="295"/>
      <c r="H497" s="295"/>
      <c r="I497" s="295"/>
      <c r="J497" s="295"/>
      <c r="K497" s="295"/>
      <c r="L497" s="295"/>
      <c r="M497" s="295"/>
      <c r="N497" s="295">
        <f>N496</f>
        <v>12</v>
      </c>
      <c r="O497" s="295"/>
      <c r="P497" s="295"/>
      <c r="Q497" s="295"/>
      <c r="R497" s="295"/>
      <c r="S497" s="295"/>
      <c r="T497" s="295"/>
      <c r="U497" s="295"/>
      <c r="V497" s="295"/>
      <c r="W497" s="295"/>
      <c r="X497" s="295"/>
      <c r="Y497" s="411">
        <f>Y496</f>
        <v>0</v>
      </c>
      <c r="Z497" s="411">
        <f t="shared" ref="Z497" si="1269">Z496</f>
        <v>0</v>
      </c>
      <c r="AA497" s="411">
        <f t="shared" ref="AA497" si="1270">AA496</f>
        <v>0</v>
      </c>
      <c r="AB497" s="411">
        <f t="shared" ref="AB497" si="1271">AB496</f>
        <v>0</v>
      </c>
      <c r="AC497" s="411">
        <f t="shared" ref="AC497" si="1272">AC496</f>
        <v>0</v>
      </c>
      <c r="AD497" s="411">
        <f t="shared" ref="AD497" si="1273">AD496</f>
        <v>0</v>
      </c>
      <c r="AE497" s="411">
        <f t="shared" ref="AE497" si="1274">AE496</f>
        <v>0</v>
      </c>
      <c r="AF497" s="411">
        <f t="shared" ref="AF497" si="1275">AF496</f>
        <v>0</v>
      </c>
      <c r="AG497" s="411">
        <f t="shared" ref="AG497" si="1276">AG496</f>
        <v>0</v>
      </c>
      <c r="AH497" s="411">
        <f t="shared" ref="AH497" si="1277">AH496</f>
        <v>0</v>
      </c>
      <c r="AI497" s="411">
        <f t="shared" ref="AI497" si="1278">AI496</f>
        <v>0</v>
      </c>
      <c r="AJ497" s="411">
        <f t="shared" ref="AJ497" si="1279">AJ496</f>
        <v>0</v>
      </c>
      <c r="AK497" s="411">
        <f t="shared" ref="AK497" si="1280">AK496</f>
        <v>0</v>
      </c>
      <c r="AL497" s="411">
        <f t="shared" ref="AL497" si="1281">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29</v>
      </c>
      <c r="B499" s="428" t="s">
        <v>121</v>
      </c>
      <c r="C499" s="291" t="s">
        <v>25</v>
      </c>
      <c r="D499" s="295"/>
      <c r="E499" s="295"/>
      <c r="F499" s="295"/>
      <c r="G499" s="295"/>
      <c r="H499" s="295"/>
      <c r="I499" s="295"/>
      <c r="J499" s="295"/>
      <c r="K499" s="295"/>
      <c r="L499" s="295"/>
      <c r="M499" s="295"/>
      <c r="N499" s="295">
        <v>3</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306</v>
      </c>
      <c r="C500" s="291" t="s">
        <v>163</v>
      </c>
      <c r="D500" s="295"/>
      <c r="E500" s="295"/>
      <c r="F500" s="295"/>
      <c r="G500" s="295"/>
      <c r="H500" s="295"/>
      <c r="I500" s="295"/>
      <c r="J500" s="295"/>
      <c r="K500" s="295"/>
      <c r="L500" s="295"/>
      <c r="M500" s="295"/>
      <c r="N500" s="295">
        <f>N499</f>
        <v>3</v>
      </c>
      <c r="O500" s="295"/>
      <c r="P500" s="295"/>
      <c r="Q500" s="295"/>
      <c r="R500" s="295"/>
      <c r="S500" s="295"/>
      <c r="T500" s="295"/>
      <c r="U500" s="295"/>
      <c r="V500" s="295"/>
      <c r="W500" s="295"/>
      <c r="X500" s="295"/>
      <c r="Y500" s="411">
        <f>Y499</f>
        <v>0</v>
      </c>
      <c r="Z500" s="411">
        <f t="shared" ref="Z500" si="1282">Z499</f>
        <v>0</v>
      </c>
      <c r="AA500" s="411">
        <f t="shared" ref="AA500" si="1283">AA499</f>
        <v>0</v>
      </c>
      <c r="AB500" s="411">
        <f t="shared" ref="AB500" si="1284">AB499</f>
        <v>0</v>
      </c>
      <c r="AC500" s="411">
        <f t="shared" ref="AC500" si="1285">AC499</f>
        <v>0</v>
      </c>
      <c r="AD500" s="411">
        <f t="shared" ref="AD500" si="1286">AD499</f>
        <v>0</v>
      </c>
      <c r="AE500" s="411">
        <f t="shared" ref="AE500" si="1287">AE499</f>
        <v>0</v>
      </c>
      <c r="AF500" s="411">
        <f t="shared" ref="AF500" si="1288">AF499</f>
        <v>0</v>
      </c>
      <c r="AG500" s="411">
        <f t="shared" ref="AG500" si="1289">AG499</f>
        <v>0</v>
      </c>
      <c r="AH500" s="411">
        <f t="shared" ref="AH500" si="1290">AH499</f>
        <v>0</v>
      </c>
      <c r="AI500" s="411">
        <f t="shared" ref="AI500" si="1291">AI499</f>
        <v>0</v>
      </c>
      <c r="AJ500" s="411">
        <f t="shared" ref="AJ500" si="1292">AJ499</f>
        <v>0</v>
      </c>
      <c r="AK500" s="411">
        <f t="shared" ref="AK500" si="1293">AK499</f>
        <v>0</v>
      </c>
      <c r="AL500" s="411">
        <f t="shared" ref="AL500" si="1294">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30</v>
      </c>
      <c r="B502" s="428" t="s">
        <v>122</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306</v>
      </c>
      <c r="C503" s="291" t="s">
        <v>163</v>
      </c>
      <c r="D503" s="295">
        <v>623156.52983935457</v>
      </c>
      <c r="E503" s="295">
        <v>623156.52983935457</v>
      </c>
      <c r="F503" s="295">
        <v>623156.52983935457</v>
      </c>
      <c r="G503" s="295">
        <v>623156.52983935457</v>
      </c>
      <c r="H503" s="295">
        <v>623156.52983935457</v>
      </c>
      <c r="I503" s="295">
        <v>623156.52983935457</v>
      </c>
      <c r="J503" s="295">
        <v>623156.52983935457</v>
      </c>
      <c r="K503" s="295">
        <v>623156.52983935457</v>
      </c>
      <c r="L503" s="295">
        <v>623156.52983935457</v>
      </c>
      <c r="M503" s="295">
        <v>623156.52983935457</v>
      </c>
      <c r="N503" s="295">
        <f>N502</f>
        <v>12</v>
      </c>
      <c r="O503" s="295"/>
      <c r="P503" s="295"/>
      <c r="Q503" s="295"/>
      <c r="R503" s="295"/>
      <c r="S503" s="295"/>
      <c r="T503" s="295"/>
      <c r="U503" s="295"/>
      <c r="V503" s="295"/>
      <c r="W503" s="295"/>
      <c r="X503" s="295"/>
      <c r="Y503" s="411">
        <f>Y502</f>
        <v>0</v>
      </c>
      <c r="Z503" s="411">
        <v>1</v>
      </c>
      <c r="AA503" s="411"/>
      <c r="AB503" s="411">
        <f t="shared" ref="AB503" si="1295">AB502</f>
        <v>0</v>
      </c>
      <c r="AC503" s="411">
        <f t="shared" ref="AC503" si="1296">AC502</f>
        <v>0</v>
      </c>
      <c r="AD503" s="411">
        <f t="shared" ref="AD503" si="1297">AD502</f>
        <v>0</v>
      </c>
      <c r="AE503" s="411">
        <f t="shared" ref="AE503" si="1298">AE502</f>
        <v>0</v>
      </c>
      <c r="AF503" s="411">
        <f t="shared" ref="AF503" si="1299">AF502</f>
        <v>0</v>
      </c>
      <c r="AG503" s="411">
        <f t="shared" ref="AG503" si="1300">AG502</f>
        <v>0</v>
      </c>
      <c r="AH503" s="411">
        <f t="shared" ref="AH503" si="1301">AH502</f>
        <v>0</v>
      </c>
      <c r="AI503" s="411">
        <f t="shared" ref="AI503" si="1302">AI502</f>
        <v>0</v>
      </c>
      <c r="AJ503" s="411">
        <f t="shared" ref="AJ503" si="1303">AJ502</f>
        <v>0</v>
      </c>
      <c r="AK503" s="411">
        <f t="shared" ref="AK503" si="1304">AK502</f>
        <v>0</v>
      </c>
      <c r="AL503" s="411">
        <f t="shared" ref="AL503" si="1305">AL502</f>
        <v>0</v>
      </c>
      <c r="AM503" s="306"/>
    </row>
    <row r="504" spans="1:39" outlineLevel="1">
      <c r="A504" s="532"/>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31</v>
      </c>
      <c r="B505" s="428" t="s">
        <v>123</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306</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306">Z505</f>
        <v>0</v>
      </c>
      <c r="AA506" s="411">
        <f t="shared" ref="AA506" si="1307">AA505</f>
        <v>0</v>
      </c>
      <c r="AB506" s="411">
        <f t="shared" ref="AB506" si="1308">AB505</f>
        <v>0</v>
      </c>
      <c r="AC506" s="411">
        <f t="shared" ref="AC506" si="1309">AC505</f>
        <v>0</v>
      </c>
      <c r="AD506" s="411">
        <f t="shared" ref="AD506" si="1310">AD505</f>
        <v>0</v>
      </c>
      <c r="AE506" s="411">
        <f t="shared" ref="AE506" si="1311">AE505</f>
        <v>0</v>
      </c>
      <c r="AF506" s="411">
        <f t="shared" ref="AF506" si="1312">AF505</f>
        <v>0</v>
      </c>
      <c r="AG506" s="411">
        <f t="shared" ref="AG506" si="1313">AG505</f>
        <v>0</v>
      </c>
      <c r="AH506" s="411">
        <f t="shared" ref="AH506" si="1314">AH505</f>
        <v>0</v>
      </c>
      <c r="AI506" s="411">
        <f t="shared" ref="AI506" si="1315">AI505</f>
        <v>0</v>
      </c>
      <c r="AJ506" s="411">
        <f t="shared" ref="AJ506" si="1316">AJ505</f>
        <v>0</v>
      </c>
      <c r="AK506" s="411">
        <f t="shared" ref="AK506" si="1317">AK505</f>
        <v>0</v>
      </c>
      <c r="AL506" s="411">
        <f t="shared" ref="AL506" si="1318">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30" outlineLevel="1">
      <c r="A508" s="532">
        <v>32</v>
      </c>
      <c r="B508" s="428" t="s">
        <v>124</v>
      </c>
      <c r="C508" s="291" t="s">
        <v>25</v>
      </c>
      <c r="D508" s="295"/>
      <c r="E508" s="295"/>
      <c r="F508" s="295"/>
      <c r="G508" s="295"/>
      <c r="H508" s="295"/>
      <c r="I508" s="295"/>
      <c r="J508" s="295"/>
      <c r="K508" s="295"/>
      <c r="L508" s="295"/>
      <c r="M508" s="295"/>
      <c r="N508" s="295">
        <v>12</v>
      </c>
      <c r="O508" s="295"/>
      <c r="P508" s="295"/>
      <c r="Q508" s="295"/>
      <c r="R508" s="295"/>
      <c r="S508" s="295"/>
      <c r="T508" s="295"/>
      <c r="U508" s="295"/>
      <c r="V508" s="295"/>
      <c r="W508" s="295"/>
      <c r="X508" s="295"/>
      <c r="Y508" s="426"/>
      <c r="Z508" s="410"/>
      <c r="AA508" s="410"/>
      <c r="AB508" s="410"/>
      <c r="AC508" s="410"/>
      <c r="AD508" s="410"/>
      <c r="AE508" s="410"/>
      <c r="AF508" s="415"/>
      <c r="AG508" s="415"/>
      <c r="AH508" s="415"/>
      <c r="AI508" s="415"/>
      <c r="AJ508" s="415"/>
      <c r="AK508" s="415"/>
      <c r="AL508" s="415"/>
      <c r="AM508" s="296">
        <f>SUM(Y508:AL508)</f>
        <v>0</v>
      </c>
    </row>
    <row r="509" spans="1:39" outlineLevel="1">
      <c r="A509" s="532"/>
      <c r="B509" s="431" t="s">
        <v>306</v>
      </c>
      <c r="C509" s="291" t="s">
        <v>163</v>
      </c>
      <c r="D509" s="295"/>
      <c r="E509" s="295"/>
      <c r="F509" s="295"/>
      <c r="G509" s="295"/>
      <c r="H509" s="295"/>
      <c r="I509" s="295"/>
      <c r="J509" s="295"/>
      <c r="K509" s="295"/>
      <c r="L509" s="295"/>
      <c r="M509" s="295"/>
      <c r="N509" s="295">
        <f>N508</f>
        <v>12</v>
      </c>
      <c r="O509" s="295"/>
      <c r="P509" s="295"/>
      <c r="Q509" s="295"/>
      <c r="R509" s="295"/>
      <c r="S509" s="295"/>
      <c r="T509" s="295"/>
      <c r="U509" s="295"/>
      <c r="V509" s="295"/>
      <c r="W509" s="295"/>
      <c r="X509" s="295"/>
      <c r="Y509" s="411">
        <f>Y508</f>
        <v>0</v>
      </c>
      <c r="Z509" s="411">
        <f t="shared" ref="Z509" si="1319">Z508</f>
        <v>0</v>
      </c>
      <c r="AA509" s="411">
        <f t="shared" ref="AA509" si="1320">AA508</f>
        <v>0</v>
      </c>
      <c r="AB509" s="411">
        <f t="shared" ref="AB509" si="1321">AB508</f>
        <v>0</v>
      </c>
      <c r="AC509" s="411">
        <f t="shared" ref="AC509" si="1322">AC508</f>
        <v>0</v>
      </c>
      <c r="AD509" s="411">
        <f t="shared" ref="AD509" si="1323">AD508</f>
        <v>0</v>
      </c>
      <c r="AE509" s="411">
        <f t="shared" ref="AE509" si="1324">AE508</f>
        <v>0</v>
      </c>
      <c r="AF509" s="411">
        <f t="shared" ref="AF509" si="1325">AF508</f>
        <v>0</v>
      </c>
      <c r="AG509" s="411">
        <f t="shared" ref="AG509" si="1326">AG508</f>
        <v>0</v>
      </c>
      <c r="AH509" s="411">
        <f t="shared" ref="AH509" si="1327">AH508</f>
        <v>0</v>
      </c>
      <c r="AI509" s="411">
        <f t="shared" ref="AI509" si="1328">AI508</f>
        <v>0</v>
      </c>
      <c r="AJ509" s="411">
        <f t="shared" ref="AJ509" si="1329">AJ508</f>
        <v>0</v>
      </c>
      <c r="AK509" s="411">
        <f t="shared" ref="AK509" si="1330">AK508</f>
        <v>0</v>
      </c>
      <c r="AL509" s="411">
        <f t="shared" ref="AL509" si="1331">AL508</f>
        <v>0</v>
      </c>
      <c r="AM509" s="306"/>
    </row>
    <row r="510" spans="1:39" outlineLevel="1">
      <c r="A510" s="532"/>
      <c r="B510" s="428"/>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15.75" outlineLevel="1">
      <c r="A511" s="532"/>
      <c r="B511" s="504" t="s">
        <v>498</v>
      </c>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33</v>
      </c>
      <c r="B512" s="428" t="s">
        <v>125</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306</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332">Z512</f>
        <v>0</v>
      </c>
      <c r="AA513" s="411">
        <f t="shared" ref="AA513" si="1333">AA512</f>
        <v>0</v>
      </c>
      <c r="AB513" s="411">
        <f t="shared" ref="AB513" si="1334">AB512</f>
        <v>0</v>
      </c>
      <c r="AC513" s="411">
        <f t="shared" ref="AC513" si="1335">AC512</f>
        <v>0</v>
      </c>
      <c r="AD513" s="411">
        <f t="shared" ref="AD513" si="1336">AD512</f>
        <v>0</v>
      </c>
      <c r="AE513" s="411">
        <f t="shared" ref="AE513" si="1337">AE512</f>
        <v>0</v>
      </c>
      <c r="AF513" s="411">
        <f t="shared" ref="AF513" si="1338">AF512</f>
        <v>0</v>
      </c>
      <c r="AG513" s="411">
        <f t="shared" ref="AG513" si="1339">AG512</f>
        <v>0</v>
      </c>
      <c r="AH513" s="411">
        <f t="shared" ref="AH513" si="1340">AH512</f>
        <v>0</v>
      </c>
      <c r="AI513" s="411">
        <f t="shared" ref="AI513" si="1341">AI512</f>
        <v>0</v>
      </c>
      <c r="AJ513" s="411">
        <f t="shared" ref="AJ513" si="1342">AJ512</f>
        <v>0</v>
      </c>
      <c r="AK513" s="411">
        <f t="shared" ref="AK513" si="1343">AK512</f>
        <v>0</v>
      </c>
      <c r="AL513" s="411">
        <f t="shared" ref="AL513" si="1344">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34</v>
      </c>
      <c r="B515" s="428" t="s">
        <v>126</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306</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345">Z515</f>
        <v>0</v>
      </c>
      <c r="AA516" s="411">
        <f t="shared" ref="AA516" si="1346">AA515</f>
        <v>0</v>
      </c>
      <c r="AB516" s="411">
        <f t="shared" ref="AB516" si="1347">AB515</f>
        <v>0</v>
      </c>
      <c r="AC516" s="411">
        <f t="shared" ref="AC516" si="1348">AC515</f>
        <v>0</v>
      </c>
      <c r="AD516" s="411">
        <f t="shared" ref="AD516" si="1349">AD515</f>
        <v>0</v>
      </c>
      <c r="AE516" s="411">
        <f t="shared" ref="AE516" si="1350">AE515</f>
        <v>0</v>
      </c>
      <c r="AF516" s="411">
        <f t="shared" ref="AF516" si="1351">AF515</f>
        <v>0</v>
      </c>
      <c r="AG516" s="411">
        <f t="shared" ref="AG516" si="1352">AG515</f>
        <v>0</v>
      </c>
      <c r="AH516" s="411">
        <f t="shared" ref="AH516" si="1353">AH515</f>
        <v>0</v>
      </c>
      <c r="AI516" s="411">
        <f t="shared" ref="AI516" si="1354">AI515</f>
        <v>0</v>
      </c>
      <c r="AJ516" s="411">
        <f t="shared" ref="AJ516" si="1355">AJ515</f>
        <v>0</v>
      </c>
      <c r="AK516" s="411">
        <f t="shared" ref="AK516" si="1356">AK515</f>
        <v>0</v>
      </c>
      <c r="AL516" s="411">
        <f t="shared" ref="AL516" si="1357">AL515</f>
        <v>0</v>
      </c>
      <c r="AM516" s="306"/>
    </row>
    <row r="517" spans="1:39" outlineLevel="1">
      <c r="A517" s="532"/>
      <c r="B517" s="428"/>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outlineLevel="1">
      <c r="A518" s="532">
        <v>35</v>
      </c>
      <c r="B518" s="428" t="s">
        <v>127</v>
      </c>
      <c r="C518" s="291" t="s">
        <v>25</v>
      </c>
      <c r="D518" s="295"/>
      <c r="E518" s="295"/>
      <c r="F518" s="295"/>
      <c r="G518" s="295"/>
      <c r="H518" s="295"/>
      <c r="I518" s="295"/>
      <c r="J518" s="295"/>
      <c r="K518" s="295"/>
      <c r="L518" s="295"/>
      <c r="M518" s="295"/>
      <c r="N518" s="295">
        <v>0</v>
      </c>
      <c r="O518" s="295"/>
      <c r="P518" s="295"/>
      <c r="Q518" s="295"/>
      <c r="R518" s="295"/>
      <c r="S518" s="295"/>
      <c r="T518" s="295"/>
      <c r="U518" s="295"/>
      <c r="V518" s="295"/>
      <c r="W518" s="295"/>
      <c r="X518" s="295"/>
      <c r="Y518" s="426"/>
      <c r="Z518" s="410"/>
      <c r="AA518" s="410"/>
      <c r="AB518" s="410"/>
      <c r="AC518" s="410"/>
      <c r="AD518" s="410"/>
      <c r="AE518" s="410"/>
      <c r="AF518" s="415"/>
      <c r="AG518" s="415"/>
      <c r="AH518" s="415"/>
      <c r="AI518" s="415"/>
      <c r="AJ518" s="415"/>
      <c r="AK518" s="415"/>
      <c r="AL518" s="415"/>
      <c r="AM518" s="296">
        <f>SUM(Y518:AL518)</f>
        <v>0</v>
      </c>
    </row>
    <row r="519" spans="1:39" outlineLevel="1">
      <c r="A519" s="532"/>
      <c r="B519" s="431" t="s">
        <v>306</v>
      </c>
      <c r="C519" s="291" t="s">
        <v>163</v>
      </c>
      <c r="D519" s="295"/>
      <c r="E519" s="295"/>
      <c r="F519" s="295"/>
      <c r="G519" s="295"/>
      <c r="H519" s="295"/>
      <c r="I519" s="295"/>
      <c r="J519" s="295"/>
      <c r="K519" s="295"/>
      <c r="L519" s="295"/>
      <c r="M519" s="295"/>
      <c r="N519" s="295">
        <f>N518</f>
        <v>0</v>
      </c>
      <c r="O519" s="295"/>
      <c r="P519" s="295"/>
      <c r="Q519" s="295"/>
      <c r="R519" s="295"/>
      <c r="S519" s="295"/>
      <c r="T519" s="295"/>
      <c r="U519" s="295"/>
      <c r="V519" s="295"/>
      <c r="W519" s="295"/>
      <c r="X519" s="295"/>
      <c r="Y519" s="411">
        <f>Y518</f>
        <v>0</v>
      </c>
      <c r="Z519" s="411">
        <f t="shared" ref="Z519" si="1358">Z518</f>
        <v>0</v>
      </c>
      <c r="AA519" s="411">
        <f t="shared" ref="AA519" si="1359">AA518</f>
        <v>0</v>
      </c>
      <c r="AB519" s="411">
        <f t="shared" ref="AB519" si="1360">AB518</f>
        <v>0</v>
      </c>
      <c r="AC519" s="411">
        <f t="shared" ref="AC519" si="1361">AC518</f>
        <v>0</v>
      </c>
      <c r="AD519" s="411">
        <f t="shared" ref="AD519" si="1362">AD518</f>
        <v>0</v>
      </c>
      <c r="AE519" s="411">
        <f t="shared" ref="AE519" si="1363">AE518</f>
        <v>0</v>
      </c>
      <c r="AF519" s="411">
        <f t="shared" ref="AF519" si="1364">AF518</f>
        <v>0</v>
      </c>
      <c r="AG519" s="411">
        <f t="shared" ref="AG519" si="1365">AG518</f>
        <v>0</v>
      </c>
      <c r="AH519" s="411">
        <f t="shared" ref="AH519" si="1366">AH518</f>
        <v>0</v>
      </c>
      <c r="AI519" s="411">
        <f t="shared" ref="AI519" si="1367">AI518</f>
        <v>0</v>
      </c>
      <c r="AJ519" s="411">
        <f t="shared" ref="AJ519" si="1368">AJ518</f>
        <v>0</v>
      </c>
      <c r="AK519" s="411">
        <f t="shared" ref="AK519" si="1369">AK518</f>
        <v>0</v>
      </c>
      <c r="AL519" s="411">
        <f t="shared" ref="AL519" si="1370">AL518</f>
        <v>0</v>
      </c>
      <c r="AM519" s="306"/>
    </row>
    <row r="520" spans="1:39" outlineLevel="1">
      <c r="A520" s="532"/>
      <c r="B520" s="431"/>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ht="15.75" outlineLevel="1">
      <c r="A521" s="532"/>
      <c r="B521" s="504" t="s">
        <v>499</v>
      </c>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45" outlineLevel="1">
      <c r="A522" s="532">
        <v>36</v>
      </c>
      <c r="B522" s="428" t="s">
        <v>128</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306</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371">Z522</f>
        <v>0</v>
      </c>
      <c r="AA523" s="411">
        <f t="shared" ref="AA523" si="1372">AA522</f>
        <v>0</v>
      </c>
      <c r="AB523" s="411">
        <f t="shared" ref="AB523" si="1373">AB522</f>
        <v>0</v>
      </c>
      <c r="AC523" s="411">
        <f t="shared" ref="AC523" si="1374">AC522</f>
        <v>0</v>
      </c>
      <c r="AD523" s="411">
        <f t="shared" ref="AD523" si="1375">AD522</f>
        <v>0</v>
      </c>
      <c r="AE523" s="411">
        <f t="shared" ref="AE523" si="1376">AE522</f>
        <v>0</v>
      </c>
      <c r="AF523" s="411">
        <f t="shared" ref="AF523" si="1377">AF522</f>
        <v>0</v>
      </c>
      <c r="AG523" s="411">
        <f t="shared" ref="AG523" si="1378">AG522</f>
        <v>0</v>
      </c>
      <c r="AH523" s="411">
        <f t="shared" ref="AH523" si="1379">AH522</f>
        <v>0</v>
      </c>
      <c r="AI523" s="411">
        <f t="shared" ref="AI523" si="1380">AI522</f>
        <v>0</v>
      </c>
      <c r="AJ523" s="411">
        <f t="shared" ref="AJ523" si="1381">AJ522</f>
        <v>0</v>
      </c>
      <c r="AK523" s="411">
        <f t="shared" ref="AK523" si="1382">AK522</f>
        <v>0</v>
      </c>
      <c r="AL523" s="411">
        <f t="shared" ref="AL523" si="1383">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outlineLevel="1">
      <c r="A525" s="532">
        <v>37</v>
      </c>
      <c r="B525" s="428" t="s">
        <v>129</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306</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384">Z525</f>
        <v>0</v>
      </c>
      <c r="AA526" s="411">
        <f t="shared" ref="AA526" si="1385">AA525</f>
        <v>0</v>
      </c>
      <c r="AB526" s="411">
        <f t="shared" ref="AB526" si="1386">AB525</f>
        <v>0</v>
      </c>
      <c r="AC526" s="411">
        <f t="shared" ref="AC526" si="1387">AC525</f>
        <v>0</v>
      </c>
      <c r="AD526" s="411">
        <f t="shared" ref="AD526" si="1388">AD525</f>
        <v>0</v>
      </c>
      <c r="AE526" s="411">
        <f t="shared" ref="AE526" si="1389">AE525</f>
        <v>0</v>
      </c>
      <c r="AF526" s="411">
        <f t="shared" ref="AF526" si="1390">AF525</f>
        <v>0</v>
      </c>
      <c r="AG526" s="411">
        <f t="shared" ref="AG526" si="1391">AG525</f>
        <v>0</v>
      </c>
      <c r="AH526" s="411">
        <f t="shared" ref="AH526" si="1392">AH525</f>
        <v>0</v>
      </c>
      <c r="AI526" s="411">
        <f t="shared" ref="AI526" si="1393">AI525</f>
        <v>0</v>
      </c>
      <c r="AJ526" s="411">
        <f t="shared" ref="AJ526" si="1394">AJ525</f>
        <v>0</v>
      </c>
      <c r="AK526" s="411">
        <f t="shared" ref="AK526" si="1395">AK525</f>
        <v>0</v>
      </c>
      <c r="AL526" s="411">
        <f t="shared" ref="AL526" si="1396">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outlineLevel="1">
      <c r="A528" s="532">
        <v>38</v>
      </c>
      <c r="B528" s="428" t="s">
        <v>130</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306</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397">Z528</f>
        <v>0</v>
      </c>
      <c r="AA529" s="411">
        <f t="shared" ref="AA529" si="1398">AA528</f>
        <v>0</v>
      </c>
      <c r="AB529" s="411">
        <f t="shared" ref="AB529" si="1399">AB528</f>
        <v>0</v>
      </c>
      <c r="AC529" s="411">
        <f t="shared" ref="AC529" si="1400">AC528</f>
        <v>0</v>
      </c>
      <c r="AD529" s="411">
        <f t="shared" ref="AD529" si="1401">AD528</f>
        <v>0</v>
      </c>
      <c r="AE529" s="411">
        <f t="shared" ref="AE529" si="1402">AE528</f>
        <v>0</v>
      </c>
      <c r="AF529" s="411">
        <f t="shared" ref="AF529" si="1403">AF528</f>
        <v>0</v>
      </c>
      <c r="AG529" s="411">
        <f t="shared" ref="AG529" si="1404">AG528</f>
        <v>0</v>
      </c>
      <c r="AH529" s="411">
        <f t="shared" ref="AH529" si="1405">AH528</f>
        <v>0</v>
      </c>
      <c r="AI529" s="411">
        <f t="shared" ref="AI529" si="1406">AI528</f>
        <v>0</v>
      </c>
      <c r="AJ529" s="411">
        <f t="shared" ref="AJ529" si="1407">AJ528</f>
        <v>0</v>
      </c>
      <c r="AK529" s="411">
        <f t="shared" ref="AK529" si="1408">AK528</f>
        <v>0</v>
      </c>
      <c r="AL529" s="411">
        <f t="shared" ref="AL529" si="1409">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39</v>
      </c>
      <c r="B531" s="428" t="s">
        <v>131</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306</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410">Z531</f>
        <v>0</v>
      </c>
      <c r="AA532" s="411">
        <f t="shared" ref="AA532" si="1411">AA531</f>
        <v>0</v>
      </c>
      <c r="AB532" s="411">
        <f t="shared" ref="AB532" si="1412">AB531</f>
        <v>0</v>
      </c>
      <c r="AC532" s="411">
        <f t="shared" ref="AC532" si="1413">AC531</f>
        <v>0</v>
      </c>
      <c r="AD532" s="411">
        <f t="shared" ref="AD532" si="1414">AD531</f>
        <v>0</v>
      </c>
      <c r="AE532" s="411">
        <f t="shared" ref="AE532" si="1415">AE531</f>
        <v>0</v>
      </c>
      <c r="AF532" s="411">
        <f t="shared" ref="AF532" si="1416">AF531</f>
        <v>0</v>
      </c>
      <c r="AG532" s="411">
        <f t="shared" ref="AG532" si="1417">AG531</f>
        <v>0</v>
      </c>
      <c r="AH532" s="411">
        <f t="shared" ref="AH532" si="1418">AH531</f>
        <v>0</v>
      </c>
      <c r="AI532" s="411">
        <f t="shared" ref="AI532" si="1419">AI531</f>
        <v>0</v>
      </c>
      <c r="AJ532" s="411">
        <f t="shared" ref="AJ532" si="1420">AJ531</f>
        <v>0</v>
      </c>
      <c r="AK532" s="411">
        <f t="shared" ref="AK532" si="1421">AK531</f>
        <v>0</v>
      </c>
      <c r="AL532" s="411">
        <f t="shared" ref="AL532" si="1422">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30" outlineLevel="1">
      <c r="A534" s="532">
        <v>40</v>
      </c>
      <c r="B534" s="428" t="s">
        <v>132</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306</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423">Z534</f>
        <v>0</v>
      </c>
      <c r="AA535" s="411">
        <f t="shared" ref="AA535" si="1424">AA534</f>
        <v>0</v>
      </c>
      <c r="AB535" s="411">
        <f t="shared" ref="AB535" si="1425">AB534</f>
        <v>0</v>
      </c>
      <c r="AC535" s="411">
        <f t="shared" ref="AC535" si="1426">AC534</f>
        <v>0</v>
      </c>
      <c r="AD535" s="411">
        <f t="shared" ref="AD535" si="1427">AD534</f>
        <v>0</v>
      </c>
      <c r="AE535" s="411">
        <f t="shared" ref="AE535" si="1428">AE534</f>
        <v>0</v>
      </c>
      <c r="AF535" s="411">
        <f t="shared" ref="AF535" si="1429">AF534</f>
        <v>0</v>
      </c>
      <c r="AG535" s="411">
        <f t="shared" ref="AG535" si="1430">AG534</f>
        <v>0</v>
      </c>
      <c r="AH535" s="411">
        <f t="shared" ref="AH535" si="1431">AH534</f>
        <v>0</v>
      </c>
      <c r="AI535" s="411">
        <f t="shared" ref="AI535" si="1432">AI534</f>
        <v>0</v>
      </c>
      <c r="AJ535" s="411">
        <f t="shared" ref="AJ535" si="1433">AJ534</f>
        <v>0</v>
      </c>
      <c r="AK535" s="411">
        <f t="shared" ref="AK535" si="1434">AK534</f>
        <v>0</v>
      </c>
      <c r="AL535" s="411">
        <f t="shared" ref="AL535" si="1435">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41</v>
      </c>
      <c r="B537" s="428" t="s">
        <v>133</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306</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411">
        <f>Y537</f>
        <v>0</v>
      </c>
      <c r="Z538" s="411">
        <f t="shared" ref="Z538" si="1436">Z537</f>
        <v>0</v>
      </c>
      <c r="AA538" s="411">
        <f t="shared" ref="AA538" si="1437">AA537</f>
        <v>0</v>
      </c>
      <c r="AB538" s="411">
        <f t="shared" ref="AB538" si="1438">AB537</f>
        <v>0</v>
      </c>
      <c r="AC538" s="411">
        <f t="shared" ref="AC538" si="1439">AC537</f>
        <v>0</v>
      </c>
      <c r="AD538" s="411">
        <f t="shared" ref="AD538" si="1440">AD537</f>
        <v>0</v>
      </c>
      <c r="AE538" s="411">
        <f t="shared" ref="AE538" si="1441">AE537</f>
        <v>0</v>
      </c>
      <c r="AF538" s="411">
        <f t="shared" ref="AF538" si="1442">AF537</f>
        <v>0</v>
      </c>
      <c r="AG538" s="411">
        <f t="shared" ref="AG538" si="1443">AG537</f>
        <v>0</v>
      </c>
      <c r="AH538" s="411">
        <f t="shared" ref="AH538" si="1444">AH537</f>
        <v>0</v>
      </c>
      <c r="AI538" s="411">
        <f t="shared" ref="AI538" si="1445">AI537</f>
        <v>0</v>
      </c>
      <c r="AJ538" s="411">
        <f t="shared" ref="AJ538" si="1446">AJ537</f>
        <v>0</v>
      </c>
      <c r="AK538" s="411">
        <f t="shared" ref="AK538" si="1447">AK537</f>
        <v>0</v>
      </c>
      <c r="AL538" s="411">
        <f t="shared" ref="AL538" si="1448">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45" outlineLevel="1">
      <c r="A540" s="532">
        <v>42</v>
      </c>
      <c r="B540" s="428" t="s">
        <v>134</v>
      </c>
      <c r="C540" s="291" t="s">
        <v>25</v>
      </c>
      <c r="D540" s="295"/>
      <c r="E540" s="295"/>
      <c r="F540" s="295"/>
      <c r="G540" s="295"/>
      <c r="H540" s="295"/>
      <c r="I540" s="295"/>
      <c r="J540" s="295"/>
      <c r="K540" s="295"/>
      <c r="L540" s="295"/>
      <c r="M540" s="295"/>
      <c r="N540" s="291"/>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306</v>
      </c>
      <c r="C541" s="291" t="s">
        <v>163</v>
      </c>
      <c r="D541" s="295"/>
      <c r="E541" s="295"/>
      <c r="F541" s="295"/>
      <c r="G541" s="295"/>
      <c r="H541" s="295"/>
      <c r="I541" s="295"/>
      <c r="J541" s="295"/>
      <c r="K541" s="295"/>
      <c r="L541" s="295"/>
      <c r="M541" s="295"/>
      <c r="N541" s="468"/>
      <c r="O541" s="295"/>
      <c r="P541" s="295"/>
      <c r="Q541" s="295"/>
      <c r="R541" s="295"/>
      <c r="S541" s="295"/>
      <c r="T541" s="295"/>
      <c r="U541" s="295"/>
      <c r="V541" s="295"/>
      <c r="W541" s="295"/>
      <c r="X541" s="295"/>
      <c r="Y541" s="411">
        <f>Y540</f>
        <v>0</v>
      </c>
      <c r="Z541" s="411">
        <f t="shared" ref="Z541" si="1449">Z540</f>
        <v>0</v>
      </c>
      <c r="AA541" s="411">
        <f t="shared" ref="AA541" si="1450">AA540</f>
        <v>0</v>
      </c>
      <c r="AB541" s="411">
        <f t="shared" ref="AB541" si="1451">AB540</f>
        <v>0</v>
      </c>
      <c r="AC541" s="411">
        <f t="shared" ref="AC541" si="1452">AC540</f>
        <v>0</v>
      </c>
      <c r="AD541" s="411">
        <f t="shared" ref="AD541" si="1453">AD540</f>
        <v>0</v>
      </c>
      <c r="AE541" s="411">
        <f t="shared" ref="AE541" si="1454">AE540</f>
        <v>0</v>
      </c>
      <c r="AF541" s="411">
        <f t="shared" ref="AF541" si="1455">AF540</f>
        <v>0</v>
      </c>
      <c r="AG541" s="411">
        <f t="shared" ref="AG541" si="1456">AG540</f>
        <v>0</v>
      </c>
      <c r="AH541" s="411">
        <f t="shared" ref="AH541" si="1457">AH540</f>
        <v>0</v>
      </c>
      <c r="AI541" s="411">
        <f t="shared" ref="AI541" si="1458">AI540</f>
        <v>0</v>
      </c>
      <c r="AJ541" s="411">
        <f t="shared" ref="AJ541" si="1459">AJ540</f>
        <v>0</v>
      </c>
      <c r="AK541" s="411">
        <f t="shared" ref="AK541" si="1460">AK540</f>
        <v>0</v>
      </c>
      <c r="AL541" s="411">
        <f t="shared" ref="AL541" si="1461">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30" outlineLevel="1">
      <c r="A543" s="532">
        <v>43</v>
      </c>
      <c r="B543" s="428" t="s">
        <v>135</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306</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462">Z543</f>
        <v>0</v>
      </c>
      <c r="AA544" s="411">
        <f t="shared" ref="AA544" si="1463">AA543</f>
        <v>0</v>
      </c>
      <c r="AB544" s="411">
        <f t="shared" ref="AB544" si="1464">AB543</f>
        <v>0</v>
      </c>
      <c r="AC544" s="411">
        <f t="shared" ref="AC544" si="1465">AC543</f>
        <v>0</v>
      </c>
      <c r="AD544" s="411">
        <f t="shared" ref="AD544" si="1466">AD543</f>
        <v>0</v>
      </c>
      <c r="AE544" s="411">
        <f t="shared" ref="AE544" si="1467">AE543</f>
        <v>0</v>
      </c>
      <c r="AF544" s="411">
        <f t="shared" ref="AF544" si="1468">AF543</f>
        <v>0</v>
      </c>
      <c r="AG544" s="411">
        <f t="shared" ref="AG544" si="1469">AG543</f>
        <v>0</v>
      </c>
      <c r="AH544" s="411">
        <f t="shared" ref="AH544" si="1470">AH543</f>
        <v>0</v>
      </c>
      <c r="AI544" s="411">
        <f t="shared" ref="AI544" si="1471">AI543</f>
        <v>0</v>
      </c>
      <c r="AJ544" s="411">
        <f t="shared" ref="AJ544" si="1472">AJ543</f>
        <v>0</v>
      </c>
      <c r="AK544" s="411">
        <f t="shared" ref="AK544" si="1473">AK543</f>
        <v>0</v>
      </c>
      <c r="AL544" s="411">
        <f t="shared" ref="AL544" si="1474">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45" outlineLevel="1">
      <c r="A546" s="532">
        <v>44</v>
      </c>
      <c r="B546" s="428" t="s">
        <v>136</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306</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475">Z546</f>
        <v>0</v>
      </c>
      <c r="AA547" s="411">
        <f t="shared" ref="AA547" si="1476">AA546</f>
        <v>0</v>
      </c>
      <c r="AB547" s="411">
        <f t="shared" ref="AB547" si="1477">AB546</f>
        <v>0</v>
      </c>
      <c r="AC547" s="411">
        <f t="shared" ref="AC547" si="1478">AC546</f>
        <v>0</v>
      </c>
      <c r="AD547" s="411">
        <f t="shared" ref="AD547" si="1479">AD546</f>
        <v>0</v>
      </c>
      <c r="AE547" s="411">
        <f t="shared" ref="AE547" si="1480">AE546</f>
        <v>0</v>
      </c>
      <c r="AF547" s="411">
        <f t="shared" ref="AF547" si="1481">AF546</f>
        <v>0</v>
      </c>
      <c r="AG547" s="411">
        <f t="shared" ref="AG547" si="1482">AG546</f>
        <v>0</v>
      </c>
      <c r="AH547" s="411">
        <f t="shared" ref="AH547" si="1483">AH546</f>
        <v>0</v>
      </c>
      <c r="AI547" s="411">
        <f t="shared" ref="AI547" si="1484">AI546</f>
        <v>0</v>
      </c>
      <c r="AJ547" s="411">
        <f t="shared" ref="AJ547" si="1485">AJ546</f>
        <v>0</v>
      </c>
      <c r="AK547" s="411">
        <f t="shared" ref="AK547" si="1486">AK546</f>
        <v>0</v>
      </c>
      <c r="AL547" s="411">
        <f t="shared" ref="AL547" si="1487">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45</v>
      </c>
      <c r="B549" s="428" t="s">
        <v>137</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306</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488">Z549</f>
        <v>0</v>
      </c>
      <c r="AA550" s="411">
        <f t="shared" ref="AA550" si="1489">AA549</f>
        <v>0</v>
      </c>
      <c r="AB550" s="411">
        <f t="shared" ref="AB550" si="1490">AB549</f>
        <v>0</v>
      </c>
      <c r="AC550" s="411">
        <f t="shared" ref="AC550" si="1491">AC549</f>
        <v>0</v>
      </c>
      <c r="AD550" s="411">
        <f t="shared" ref="AD550" si="1492">AD549</f>
        <v>0</v>
      </c>
      <c r="AE550" s="411">
        <f t="shared" ref="AE550" si="1493">AE549</f>
        <v>0</v>
      </c>
      <c r="AF550" s="411">
        <f t="shared" ref="AF550" si="1494">AF549</f>
        <v>0</v>
      </c>
      <c r="AG550" s="411">
        <f t="shared" ref="AG550" si="1495">AG549</f>
        <v>0</v>
      </c>
      <c r="AH550" s="411">
        <f t="shared" ref="AH550" si="1496">AH549</f>
        <v>0</v>
      </c>
      <c r="AI550" s="411">
        <f t="shared" ref="AI550" si="1497">AI549</f>
        <v>0</v>
      </c>
      <c r="AJ550" s="411">
        <f t="shared" ref="AJ550" si="1498">AJ549</f>
        <v>0</v>
      </c>
      <c r="AK550" s="411">
        <f t="shared" ref="AK550" si="1499">AK549</f>
        <v>0</v>
      </c>
      <c r="AL550" s="411">
        <f t="shared" ref="AL550" si="1500">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46</v>
      </c>
      <c r="B552" s="428" t="s">
        <v>138</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306</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501">Z552</f>
        <v>0</v>
      </c>
      <c r="AA553" s="411">
        <f t="shared" ref="AA553" si="1502">AA552</f>
        <v>0</v>
      </c>
      <c r="AB553" s="411">
        <f t="shared" ref="AB553" si="1503">AB552</f>
        <v>0</v>
      </c>
      <c r="AC553" s="411">
        <f t="shared" ref="AC553" si="1504">AC552</f>
        <v>0</v>
      </c>
      <c r="AD553" s="411">
        <f t="shared" ref="AD553" si="1505">AD552</f>
        <v>0</v>
      </c>
      <c r="AE553" s="411">
        <f t="shared" ref="AE553" si="1506">AE552</f>
        <v>0</v>
      </c>
      <c r="AF553" s="411">
        <f t="shared" ref="AF553" si="1507">AF552</f>
        <v>0</v>
      </c>
      <c r="AG553" s="411">
        <f t="shared" ref="AG553" si="1508">AG552</f>
        <v>0</v>
      </c>
      <c r="AH553" s="411">
        <f t="shared" ref="AH553" si="1509">AH552</f>
        <v>0</v>
      </c>
      <c r="AI553" s="411">
        <f t="shared" ref="AI553" si="1510">AI552</f>
        <v>0</v>
      </c>
      <c r="AJ553" s="411">
        <f t="shared" ref="AJ553" si="1511">AJ552</f>
        <v>0</v>
      </c>
      <c r="AK553" s="411">
        <f t="shared" ref="AK553" si="1512">AK552</f>
        <v>0</v>
      </c>
      <c r="AL553" s="411">
        <f t="shared" ref="AL553" si="1513">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47</v>
      </c>
      <c r="B555" s="428" t="s">
        <v>139</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306</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514">Z555</f>
        <v>0</v>
      </c>
      <c r="AA556" s="411">
        <f t="shared" ref="AA556" si="1515">AA555</f>
        <v>0</v>
      </c>
      <c r="AB556" s="411">
        <f t="shared" ref="AB556" si="1516">AB555</f>
        <v>0</v>
      </c>
      <c r="AC556" s="411">
        <f t="shared" ref="AC556" si="1517">AC555</f>
        <v>0</v>
      </c>
      <c r="AD556" s="411">
        <f t="shared" ref="AD556" si="1518">AD555</f>
        <v>0</v>
      </c>
      <c r="AE556" s="411">
        <f t="shared" ref="AE556" si="1519">AE555</f>
        <v>0</v>
      </c>
      <c r="AF556" s="411">
        <f t="shared" ref="AF556" si="1520">AF555</f>
        <v>0</v>
      </c>
      <c r="AG556" s="411">
        <f t="shared" ref="AG556" si="1521">AG555</f>
        <v>0</v>
      </c>
      <c r="AH556" s="411">
        <f t="shared" ref="AH556" si="1522">AH555</f>
        <v>0</v>
      </c>
      <c r="AI556" s="411">
        <f t="shared" ref="AI556" si="1523">AI555</f>
        <v>0</v>
      </c>
      <c r="AJ556" s="411">
        <f t="shared" ref="AJ556" si="1524">AJ555</f>
        <v>0</v>
      </c>
      <c r="AK556" s="411">
        <f t="shared" ref="AK556" si="1525">AK555</f>
        <v>0</v>
      </c>
      <c r="AL556" s="411">
        <f t="shared" ref="AL556" si="1526">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45" outlineLevel="1">
      <c r="A558" s="532">
        <v>48</v>
      </c>
      <c r="B558" s="428" t="s">
        <v>140</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306</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527">Z558</f>
        <v>0</v>
      </c>
      <c r="AA559" s="411">
        <f t="shared" ref="AA559" si="1528">AA558</f>
        <v>0</v>
      </c>
      <c r="AB559" s="411">
        <f t="shared" ref="AB559" si="1529">AB558</f>
        <v>0</v>
      </c>
      <c r="AC559" s="411">
        <f t="shared" ref="AC559" si="1530">AC558</f>
        <v>0</v>
      </c>
      <c r="AD559" s="411">
        <f t="shared" ref="AD559" si="1531">AD558</f>
        <v>0</v>
      </c>
      <c r="AE559" s="411">
        <f t="shared" ref="AE559" si="1532">AE558</f>
        <v>0</v>
      </c>
      <c r="AF559" s="411">
        <f t="shared" ref="AF559" si="1533">AF558</f>
        <v>0</v>
      </c>
      <c r="AG559" s="411">
        <f t="shared" ref="AG559" si="1534">AG558</f>
        <v>0</v>
      </c>
      <c r="AH559" s="411">
        <f t="shared" ref="AH559" si="1535">AH558</f>
        <v>0</v>
      </c>
      <c r="AI559" s="411">
        <f t="shared" ref="AI559" si="1536">AI558</f>
        <v>0</v>
      </c>
      <c r="AJ559" s="411">
        <f t="shared" ref="AJ559" si="1537">AJ558</f>
        <v>0</v>
      </c>
      <c r="AK559" s="411">
        <f t="shared" ref="AK559" si="1538">AK558</f>
        <v>0</v>
      </c>
      <c r="AL559" s="411">
        <f t="shared" ref="AL559" si="1539">AL558</f>
        <v>0</v>
      </c>
      <c r="AM559" s="306"/>
    </row>
    <row r="560" spans="1:39" outlineLevel="1">
      <c r="A560" s="532"/>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outlineLevel="1">
      <c r="A561" s="532">
        <v>49</v>
      </c>
      <c r="B561" s="428" t="s">
        <v>141</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outlineLevel="1">
      <c r="A562" s="532"/>
      <c r="B562" s="431" t="s">
        <v>306</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540">Z561</f>
        <v>0</v>
      </c>
      <c r="AA562" s="411">
        <f t="shared" ref="AA562" si="1541">AA561</f>
        <v>0</v>
      </c>
      <c r="AB562" s="411">
        <f t="shared" ref="AB562" si="1542">AB561</f>
        <v>0</v>
      </c>
      <c r="AC562" s="411">
        <f t="shared" ref="AC562" si="1543">AC561</f>
        <v>0</v>
      </c>
      <c r="AD562" s="411">
        <f t="shared" ref="AD562" si="1544">AD561</f>
        <v>0</v>
      </c>
      <c r="AE562" s="411">
        <f t="shared" ref="AE562" si="1545">AE561</f>
        <v>0</v>
      </c>
      <c r="AF562" s="411">
        <f t="shared" ref="AF562" si="1546">AF561</f>
        <v>0</v>
      </c>
      <c r="AG562" s="411">
        <f t="shared" ref="AG562" si="1547">AG561</f>
        <v>0</v>
      </c>
      <c r="AH562" s="411">
        <f t="shared" ref="AH562" si="1548">AH561</f>
        <v>0</v>
      </c>
      <c r="AI562" s="411">
        <f t="shared" ref="AI562" si="1549">AI561</f>
        <v>0</v>
      </c>
      <c r="AJ562" s="411">
        <f t="shared" ref="AJ562" si="1550">AJ561</f>
        <v>0</v>
      </c>
      <c r="AK562" s="411">
        <f t="shared" ref="AK562" si="1551">AK561</f>
        <v>0</v>
      </c>
      <c r="AL562" s="411">
        <f t="shared" ref="AL562" si="1552">AL561</f>
        <v>0</v>
      </c>
      <c r="AM562" s="306"/>
    </row>
    <row r="563" spans="1:39" outlineLevel="1">
      <c r="A563" s="532"/>
      <c r="B563" s="431"/>
      <c r="C563" s="305"/>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301"/>
      <c r="Z563" s="301"/>
      <c r="AA563" s="301"/>
      <c r="AB563" s="301"/>
      <c r="AC563" s="301"/>
      <c r="AD563" s="301"/>
      <c r="AE563" s="301"/>
      <c r="AF563" s="301"/>
      <c r="AG563" s="301"/>
      <c r="AH563" s="301"/>
      <c r="AI563" s="301"/>
      <c r="AJ563" s="301"/>
      <c r="AK563" s="301"/>
      <c r="AL563" s="301"/>
      <c r="AM563" s="306"/>
    </row>
    <row r="564" spans="1:39" ht="15.75">
      <c r="B564" s="327" t="s">
        <v>290</v>
      </c>
      <c r="C564" s="329"/>
      <c r="D564" s="329">
        <f>SUM(D404:D562)</f>
        <v>1868179.7935536227</v>
      </c>
      <c r="E564" s="329">
        <f t="shared" ref="E564:G564" si="1553">SUM(E404:E562)</f>
        <v>1699835.3909692864</v>
      </c>
      <c r="F564" s="329">
        <f t="shared" si="1553"/>
        <v>1682095.8810326327</v>
      </c>
      <c r="G564" s="329">
        <f t="shared" si="1553"/>
        <v>1680171.95047374</v>
      </c>
      <c r="H564" s="329"/>
      <c r="I564" s="329"/>
      <c r="J564" s="329"/>
      <c r="K564" s="329"/>
      <c r="L564" s="329"/>
      <c r="M564" s="329"/>
      <c r="N564" s="329"/>
      <c r="O564" s="329">
        <f>SUM(O404:O562)</f>
        <v>113.54470000000001</v>
      </c>
      <c r="P564" s="329"/>
      <c r="Q564" s="329"/>
      <c r="R564" s="329"/>
      <c r="S564" s="329"/>
      <c r="T564" s="329"/>
      <c r="U564" s="329"/>
      <c r="V564" s="329"/>
      <c r="W564" s="329"/>
      <c r="X564" s="329"/>
      <c r="Y564" s="329">
        <f>IF(Y402="kWh",SUMPRODUCT(D404:D562,Y404:Y562))</f>
        <v>850572.08022719738</v>
      </c>
      <c r="Z564" s="329">
        <f>IF(Z402="kWh",SUMPRODUCT(D404:D562,Z404:Z562))</f>
        <v>716368.83239972591</v>
      </c>
      <c r="AA564" s="329">
        <f>IF(AA402="kw",SUMPRODUCT(N404:N562,O404:O562,AA404:AA562),SUMPRODUCT(D404:D562,AA404:AA562))</f>
        <v>439.68119999999999</v>
      </c>
      <c r="AB564" s="329">
        <f>IF(AB402="kw",SUMPRODUCT(N404:N562,O404:O562,AB404:AB562),SUMPRODUCT(D404:D562,AB404:AB562))</f>
        <v>0</v>
      </c>
      <c r="AC564" s="329">
        <f>IF(AC402="kw",SUMPRODUCT(N404:N562,O404:O562,AC404:AC562),SUMPRODUCT(D404:D562,AC404:AC562))</f>
        <v>0</v>
      </c>
      <c r="AD564" s="329">
        <f>IF(AD402="kw",SUMPRODUCT(N404:N562,O404:O562,AD404:AD562),SUMPRODUCT(D404:D562,AD404:AD562))</f>
        <v>0</v>
      </c>
      <c r="AE564" s="329">
        <f>IF(AE402="kw",SUMPRODUCT(N404:N562,O404:O562,AE404:AE562),SUMPRODUCT(D404:D562,AE404:AE562))</f>
        <v>0</v>
      </c>
      <c r="AF564" s="329">
        <f>IF(AF402="kw",SUMPRODUCT(N404:N562,O404:O562,AF404:AF562),SUMPRODUCT(D404:D562,AF404:AF562))</f>
        <v>0</v>
      </c>
      <c r="AG564" s="329">
        <f>IF(AG402="kw",SUMPRODUCT(N404:N562,O404:O562,AG404:AG562),SUMPRODUCT(D404:D562,AG404:AG562))</f>
        <v>0</v>
      </c>
      <c r="AH564" s="329">
        <f>IF(AH402="kw",SUMPRODUCT(N404:N562,O404:O562,AH404:AH562),SUMPRODUCT(D404:D562,AH404:AH562))</f>
        <v>0</v>
      </c>
      <c r="AI564" s="329">
        <f>IF(AI402="kw",SUMPRODUCT(N404:N562,O404:O562,AI404:AI562),SUMPRODUCT(D404:D562,AI404:AI562))</f>
        <v>0</v>
      </c>
      <c r="AJ564" s="329">
        <f>IF(AJ402="kw",SUMPRODUCT(N404:N562,O404:O562,AJ404:AJ562),SUMPRODUCT(D404:D562,AJ404:AJ562))</f>
        <v>0</v>
      </c>
      <c r="AK564" s="329">
        <f>IF(AK402="kw",SUMPRODUCT(N404:N562,O404:O562,AK404:AK562),SUMPRODUCT(D404:D562,AK404:AK562))</f>
        <v>0</v>
      </c>
      <c r="AL564" s="329">
        <f>IF(AL402="kw",SUMPRODUCT(N404:N562,O404:O562,AL404:AL562),SUMPRODUCT(D404:D562,AL404:AL562))</f>
        <v>0</v>
      </c>
      <c r="AM564" s="330"/>
    </row>
    <row r="565" spans="1:39" ht="15.75">
      <c r="B565" s="391" t="s">
        <v>291</v>
      </c>
      <c r="C565" s="392"/>
      <c r="D565" s="392"/>
      <c r="E565" s="392"/>
      <c r="F565" s="392"/>
      <c r="G565" s="392"/>
      <c r="H565" s="392"/>
      <c r="I565" s="392"/>
      <c r="J565" s="392"/>
      <c r="K565" s="392"/>
      <c r="L565" s="392"/>
      <c r="M565" s="392"/>
      <c r="N565" s="392"/>
      <c r="O565" s="392"/>
      <c r="P565" s="392"/>
      <c r="Q565" s="392"/>
      <c r="R565" s="392"/>
      <c r="S565" s="392"/>
      <c r="T565" s="392"/>
      <c r="U565" s="392"/>
      <c r="V565" s="392"/>
      <c r="W565" s="392"/>
      <c r="X565" s="392"/>
      <c r="Y565" s="392">
        <f>HLOOKUP(Y218,'2. LRAMVA Threshold'!$B$42:$Q$53,9,FALSE)</f>
        <v>334349</v>
      </c>
      <c r="Z565" s="392">
        <f>HLOOKUP(Z218,'2. LRAMVA Threshold'!$B$42:$Q$53,9,FALSE)</f>
        <v>206130.59399999998</v>
      </c>
      <c r="AA565" s="392">
        <f>HLOOKUP(AA218,'2. LRAMVA Threshold'!$B$42:$Q$53,9,FALSE)</f>
        <v>44.569200000000002</v>
      </c>
      <c r="AB565" s="392">
        <f>HLOOKUP(AB218,'2. LRAMVA Threshold'!$B$42:$Q$53,9,FALSE)</f>
        <v>418.43</v>
      </c>
      <c r="AC565" s="392">
        <f>HLOOKUP(AC218,'2. LRAMVA Threshold'!$B$42:$Q$53,9,FALSE)</f>
        <v>0</v>
      </c>
      <c r="AD565" s="392">
        <f>HLOOKUP(AD218,'2. LRAMVA Threshold'!$B$42:$Q$53,9,FALSE)</f>
        <v>0</v>
      </c>
      <c r="AE565" s="392">
        <f>HLOOKUP(AE218,'2. LRAMVA Threshold'!$B$42:$Q$53,9,FALSE)</f>
        <v>0</v>
      </c>
      <c r="AF565" s="392">
        <f>HLOOKUP(AF218,'2. LRAMVA Threshold'!$B$42:$Q$53,9,FALSE)</f>
        <v>0</v>
      </c>
      <c r="AG565" s="392">
        <f>HLOOKUP(AG218,'2. LRAMVA Threshold'!$B$42:$Q$53,9,FALSE)</f>
        <v>0</v>
      </c>
      <c r="AH565" s="392">
        <f>HLOOKUP(AH218,'2. LRAMVA Threshold'!$B$42:$Q$53,9,FALSE)</f>
        <v>0</v>
      </c>
      <c r="AI565" s="392">
        <f>HLOOKUP(AI218,'2. LRAMVA Threshold'!$B$42:$Q$53,9,FALSE)</f>
        <v>0</v>
      </c>
      <c r="AJ565" s="392">
        <f>HLOOKUP(AJ218,'2. LRAMVA Threshold'!$B$42:$Q$53,9,FALSE)</f>
        <v>0</v>
      </c>
      <c r="AK565" s="392">
        <f>HLOOKUP(AK218,'2. LRAMVA Threshold'!$B$42:$Q$53,9,FALSE)</f>
        <v>0</v>
      </c>
      <c r="AL565" s="392">
        <f>HLOOKUP(AL218,'2. LRAMVA Threshold'!$B$42:$Q$53,9,FALSE)</f>
        <v>0</v>
      </c>
      <c r="AM565" s="393"/>
    </row>
    <row r="566" spans="1:39">
      <c r="B566" s="394"/>
      <c r="C566" s="432"/>
      <c r="D566" s="433"/>
      <c r="E566" s="433"/>
      <c r="F566" s="433"/>
      <c r="G566" s="433"/>
      <c r="H566" s="433"/>
      <c r="I566" s="433"/>
      <c r="J566" s="433"/>
      <c r="K566" s="433"/>
      <c r="L566" s="433"/>
      <c r="M566" s="433"/>
      <c r="N566" s="433"/>
      <c r="O566" s="434"/>
      <c r="P566" s="433"/>
      <c r="Q566" s="433"/>
      <c r="R566" s="433"/>
      <c r="S566" s="435"/>
      <c r="T566" s="435"/>
      <c r="U566" s="435"/>
      <c r="V566" s="435"/>
      <c r="W566" s="433"/>
      <c r="X566" s="433"/>
      <c r="Y566" s="436"/>
      <c r="Z566" s="436"/>
      <c r="AA566" s="436"/>
      <c r="AB566" s="436"/>
      <c r="AC566" s="436"/>
      <c r="AD566" s="436"/>
      <c r="AE566" s="436"/>
      <c r="AF566" s="399"/>
      <c r="AG566" s="399"/>
      <c r="AH566" s="399"/>
      <c r="AI566" s="399"/>
      <c r="AJ566" s="399"/>
      <c r="AK566" s="399"/>
      <c r="AL566" s="399"/>
      <c r="AM566" s="400"/>
    </row>
    <row r="567" spans="1:39">
      <c r="B567" s="324" t="s">
        <v>292</v>
      </c>
      <c r="C567" s="338"/>
      <c r="D567" s="338"/>
      <c r="E567" s="376"/>
      <c r="F567" s="376"/>
      <c r="G567" s="376"/>
      <c r="H567" s="376"/>
      <c r="I567" s="376"/>
      <c r="J567" s="376"/>
      <c r="K567" s="376"/>
      <c r="L567" s="376"/>
      <c r="M567" s="376"/>
      <c r="N567" s="376"/>
      <c r="O567" s="291"/>
      <c r="P567" s="340"/>
      <c r="Q567" s="340"/>
      <c r="R567" s="340"/>
      <c r="S567" s="339"/>
      <c r="T567" s="339"/>
      <c r="U567" s="339"/>
      <c r="V567" s="339"/>
      <c r="W567" s="340"/>
      <c r="X567" s="340"/>
      <c r="Y567" s="341">
        <f>HLOOKUP(Y$35,'3.  Distribution Rates'!$C$122:$P$133,9,FALSE)</f>
        <v>1.3599999999999999E-2</v>
      </c>
      <c r="Z567" s="341">
        <f>HLOOKUP(Z$35,'3.  Distribution Rates'!$C$122:$P$133,9,FALSE)</f>
        <v>1.01E-2</v>
      </c>
      <c r="AA567" s="341">
        <f>HLOOKUP(AA$35,'3.  Distribution Rates'!$C$122:$P$133,9,FALSE)</f>
        <v>2.0966</v>
      </c>
      <c r="AB567" s="341">
        <f>HLOOKUP(AB$35,'3.  Distribution Rates'!$C$122:$P$133,9,FALSE)</f>
        <v>12.938499999999999</v>
      </c>
      <c r="AC567" s="341">
        <f>HLOOKUP(AC$35,'3.  Distribution Rates'!$C$122:$P$133,9,FALSE)</f>
        <v>0</v>
      </c>
      <c r="AD567" s="341">
        <f>HLOOKUP(AD$35,'3.  Distribution Rates'!$C$122:$P$133,9,FALSE)</f>
        <v>0</v>
      </c>
      <c r="AE567" s="341">
        <f>HLOOKUP(AE$35,'3.  Distribution Rates'!$C$122:$P$133,9,FALSE)</f>
        <v>0</v>
      </c>
      <c r="AF567" s="341">
        <f>HLOOKUP(AF$35,'3.  Distribution Rates'!$C$122:$P$133,9,FALSE)</f>
        <v>0</v>
      </c>
      <c r="AG567" s="341">
        <f>HLOOKUP(AG$35,'3.  Distribution Rates'!$C$122:$P$133,9,FALSE)</f>
        <v>0</v>
      </c>
      <c r="AH567" s="341">
        <f>HLOOKUP(AH$35,'3.  Distribution Rates'!$C$122:$P$133,9,FALSE)</f>
        <v>0</v>
      </c>
      <c r="AI567" s="341">
        <f>HLOOKUP(AI$35,'3.  Distribution Rates'!$C$122:$P$133,9,FALSE)</f>
        <v>0</v>
      </c>
      <c r="AJ567" s="341">
        <f>HLOOKUP(AJ$35,'3.  Distribution Rates'!$C$122:$P$133,9,FALSE)</f>
        <v>0</v>
      </c>
      <c r="AK567" s="341">
        <f>HLOOKUP(AK$35,'3.  Distribution Rates'!$C$122:$P$133,9,FALSE)</f>
        <v>0</v>
      </c>
      <c r="AL567" s="341">
        <f>HLOOKUP(AL$35,'3.  Distribution Rates'!$C$122:$P$133,9,FALSE)</f>
        <v>0</v>
      </c>
      <c r="AM567" s="441"/>
    </row>
    <row r="568" spans="1:39">
      <c r="B568" s="324" t="s">
        <v>293</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c r="Z568" s="378"/>
      <c r="AA568" s="378"/>
      <c r="AB568" s="378"/>
      <c r="AC568" s="378">
        <f>'4.  2011-2014 LRAM'!AC140*AC567</f>
        <v>0</v>
      </c>
      <c r="AD568" s="378">
        <f>'4.  2011-2014 LRAM'!AD140*AD567</f>
        <v>0</v>
      </c>
      <c r="AE568" s="378">
        <f>'4.  2011-2014 LRAM'!AE140*AE567</f>
        <v>0</v>
      </c>
      <c r="AF568" s="378">
        <f>'4.  2011-2014 LRAM'!AF140*AF567</f>
        <v>0</v>
      </c>
      <c r="AG568" s="378">
        <f>'4.  2011-2014 LRAM'!AG140*AG567</f>
        <v>0</v>
      </c>
      <c r="AH568" s="378">
        <f>'4.  2011-2014 LRAM'!AH140*AH567</f>
        <v>0</v>
      </c>
      <c r="AI568" s="378">
        <f>'4.  2011-2014 LRAM'!AI140*AI567</f>
        <v>0</v>
      </c>
      <c r="AJ568" s="378">
        <f>'4.  2011-2014 LRAM'!AJ140*AJ567</f>
        <v>0</v>
      </c>
      <c r="AK568" s="378">
        <f>'4.  2011-2014 LRAM'!AK140*AK567</f>
        <v>0</v>
      </c>
      <c r="AL568" s="378">
        <f>'4.  2011-2014 LRAM'!AL140*AL567</f>
        <v>0</v>
      </c>
      <c r="AM568" s="628">
        <f t="shared" ref="AM568:AM574" si="1554">SUM(Y568:AL568)</f>
        <v>0</v>
      </c>
    </row>
    <row r="569" spans="1:39">
      <c r="B569" s="324" t="s">
        <v>294</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c r="Z569" s="378"/>
      <c r="AA569" s="378"/>
      <c r="AB569" s="378"/>
      <c r="AC569" s="378">
        <f>'4.  2011-2014 LRAM'!AC269*AC567</f>
        <v>0</v>
      </c>
      <c r="AD569" s="378">
        <f>'4.  2011-2014 LRAM'!AD269*AD567</f>
        <v>0</v>
      </c>
      <c r="AE569" s="378">
        <f>'4.  2011-2014 LRAM'!AE269*AE567</f>
        <v>0</v>
      </c>
      <c r="AF569" s="378">
        <f>'4.  2011-2014 LRAM'!AF269*AF567</f>
        <v>0</v>
      </c>
      <c r="AG569" s="378">
        <f>'4.  2011-2014 LRAM'!AG269*AG567</f>
        <v>0</v>
      </c>
      <c r="AH569" s="378">
        <f>'4.  2011-2014 LRAM'!AH269*AH567</f>
        <v>0</v>
      </c>
      <c r="AI569" s="378">
        <f>'4.  2011-2014 LRAM'!AI269*AI567</f>
        <v>0</v>
      </c>
      <c r="AJ569" s="378">
        <f>'4.  2011-2014 LRAM'!AJ269*AJ567</f>
        <v>0</v>
      </c>
      <c r="AK569" s="378">
        <f>'4.  2011-2014 LRAM'!AK269*AK567</f>
        <v>0</v>
      </c>
      <c r="AL569" s="378">
        <f>'4.  2011-2014 LRAM'!AL269*AL567</f>
        <v>0</v>
      </c>
      <c r="AM569" s="628">
        <f t="shared" si="1554"/>
        <v>0</v>
      </c>
    </row>
    <row r="570" spans="1:39">
      <c r="B570" s="324" t="s">
        <v>295</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c r="Z570" s="378"/>
      <c r="AA570" s="378"/>
      <c r="AB570" s="378"/>
      <c r="AC570" s="378">
        <f>'4.  2011-2014 LRAM'!AC398*AC567</f>
        <v>0</v>
      </c>
      <c r="AD570" s="378">
        <f>'4.  2011-2014 LRAM'!AD398*AD567</f>
        <v>0</v>
      </c>
      <c r="AE570" s="378">
        <f>'4.  2011-2014 LRAM'!AE398*AE567</f>
        <v>0</v>
      </c>
      <c r="AF570" s="378">
        <f>'4.  2011-2014 LRAM'!AF398*AF567</f>
        <v>0</v>
      </c>
      <c r="AG570" s="378">
        <f>'4.  2011-2014 LRAM'!AG398*AG567</f>
        <v>0</v>
      </c>
      <c r="AH570" s="378">
        <f>'4.  2011-2014 LRAM'!AH398*AH567</f>
        <v>0</v>
      </c>
      <c r="AI570" s="378">
        <f>'4.  2011-2014 LRAM'!AI398*AI567</f>
        <v>0</v>
      </c>
      <c r="AJ570" s="378">
        <f>'4.  2011-2014 LRAM'!AJ398*AJ567</f>
        <v>0</v>
      </c>
      <c r="AK570" s="378">
        <f>'4.  2011-2014 LRAM'!AK398*AK567</f>
        <v>0</v>
      </c>
      <c r="AL570" s="378">
        <f>'4.  2011-2014 LRAM'!AL398*AL567</f>
        <v>0</v>
      </c>
      <c r="AM570" s="628">
        <f t="shared" si="1554"/>
        <v>0</v>
      </c>
    </row>
    <row r="571" spans="1:39">
      <c r="B571" s="324" t="s">
        <v>296</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c r="Z571" s="378"/>
      <c r="AA571" s="378"/>
      <c r="AB571" s="378"/>
      <c r="AC571" s="378">
        <f>'4.  2011-2014 LRAM'!AC528*AC567</f>
        <v>0</v>
      </c>
      <c r="AD571" s="378">
        <f>'4.  2011-2014 LRAM'!AD528*AD567</f>
        <v>0</v>
      </c>
      <c r="AE571" s="378">
        <f>'4.  2011-2014 LRAM'!AE528*AE567</f>
        <v>0</v>
      </c>
      <c r="AF571" s="378">
        <f>'4.  2011-2014 LRAM'!AF528*AF567</f>
        <v>0</v>
      </c>
      <c r="AG571" s="378">
        <f>'4.  2011-2014 LRAM'!AG528*AG567</f>
        <v>0</v>
      </c>
      <c r="AH571" s="378">
        <f>'4.  2011-2014 LRAM'!AH528*AH567</f>
        <v>0</v>
      </c>
      <c r="AI571" s="378">
        <f>'4.  2011-2014 LRAM'!AI528*AI567</f>
        <v>0</v>
      </c>
      <c r="AJ571" s="378">
        <f>'4.  2011-2014 LRAM'!AJ528*AJ567</f>
        <v>0</v>
      </c>
      <c r="AK571" s="378">
        <f>'4.  2011-2014 LRAM'!AK528*AK567</f>
        <v>0</v>
      </c>
      <c r="AL571" s="378">
        <f>'4.  2011-2014 LRAM'!AL528*AL567</f>
        <v>0</v>
      </c>
      <c r="AM571" s="628">
        <f t="shared" si="1554"/>
        <v>0</v>
      </c>
    </row>
    <row r="572" spans="1:39">
      <c r="B572" s="324" t="s">
        <v>297</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c r="Z572" s="378"/>
      <c r="AA572" s="378"/>
      <c r="AB572" s="378"/>
      <c r="AC572" s="378">
        <f t="shared" ref="AC572:AL572" si="1555">AC209*AC567</f>
        <v>0</v>
      </c>
      <c r="AD572" s="378">
        <f t="shared" si="1555"/>
        <v>0</v>
      </c>
      <c r="AE572" s="378">
        <f t="shared" si="1555"/>
        <v>0</v>
      </c>
      <c r="AF572" s="378">
        <f t="shared" si="1555"/>
        <v>0</v>
      </c>
      <c r="AG572" s="378">
        <f t="shared" si="1555"/>
        <v>0</v>
      </c>
      <c r="AH572" s="378">
        <f t="shared" si="1555"/>
        <v>0</v>
      </c>
      <c r="AI572" s="378">
        <f t="shared" si="1555"/>
        <v>0</v>
      </c>
      <c r="AJ572" s="378">
        <f t="shared" si="1555"/>
        <v>0</v>
      </c>
      <c r="AK572" s="378">
        <f t="shared" si="1555"/>
        <v>0</v>
      </c>
      <c r="AL572" s="378">
        <f t="shared" si="1555"/>
        <v>0</v>
      </c>
      <c r="AM572" s="628">
        <f t="shared" si="1554"/>
        <v>0</v>
      </c>
    </row>
    <row r="573" spans="1:39">
      <c r="B573" s="324" t="s">
        <v>298</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Y392*Y567</f>
        <v>4949.4071999999996</v>
      </c>
      <c r="Z573" s="378">
        <f>Z392*Z567</f>
        <v>2345.8420185999998</v>
      </c>
      <c r="AA573" s="378">
        <f t="shared" ref="AA573:AL573" si="1556">AA392*AA567</f>
        <v>127.66029672000001</v>
      </c>
      <c r="AB573" s="378">
        <f>AB392*AB567</f>
        <v>0</v>
      </c>
      <c r="AC573" s="378">
        <f t="shared" si="1556"/>
        <v>0</v>
      </c>
      <c r="AD573" s="378">
        <f t="shared" si="1556"/>
        <v>0</v>
      </c>
      <c r="AE573" s="378">
        <f t="shared" si="1556"/>
        <v>0</v>
      </c>
      <c r="AF573" s="378">
        <f t="shared" si="1556"/>
        <v>0</v>
      </c>
      <c r="AG573" s="378">
        <f t="shared" si="1556"/>
        <v>0</v>
      </c>
      <c r="AH573" s="378">
        <f t="shared" si="1556"/>
        <v>0</v>
      </c>
      <c r="AI573" s="378">
        <f t="shared" si="1556"/>
        <v>0</v>
      </c>
      <c r="AJ573" s="378">
        <f t="shared" si="1556"/>
        <v>0</v>
      </c>
      <c r="AK573" s="378">
        <f t="shared" si="1556"/>
        <v>0</v>
      </c>
      <c r="AL573" s="378">
        <f t="shared" si="1556"/>
        <v>0</v>
      </c>
      <c r="AM573" s="628">
        <f t="shared" si="1554"/>
        <v>7422.9095153199996</v>
      </c>
    </row>
    <row r="574" spans="1:39">
      <c r="B574" s="324" t="s">
        <v>299</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Y564*Y567</f>
        <v>11567.780291089884</v>
      </c>
      <c r="Z574" s="378">
        <f t="shared" ref="Z574:AL574" si="1557">Z564*Z567</f>
        <v>7235.3252072372316</v>
      </c>
      <c r="AA574" s="378">
        <f t="shared" si="1557"/>
        <v>921.83560392000004</v>
      </c>
      <c r="AB574" s="378">
        <f t="shared" si="1557"/>
        <v>0</v>
      </c>
      <c r="AC574" s="378">
        <f t="shared" si="1557"/>
        <v>0</v>
      </c>
      <c r="AD574" s="378">
        <f t="shared" si="1557"/>
        <v>0</v>
      </c>
      <c r="AE574" s="378">
        <f t="shared" si="1557"/>
        <v>0</v>
      </c>
      <c r="AF574" s="378">
        <f t="shared" si="1557"/>
        <v>0</v>
      </c>
      <c r="AG574" s="378">
        <f t="shared" si="1557"/>
        <v>0</v>
      </c>
      <c r="AH574" s="378">
        <f t="shared" si="1557"/>
        <v>0</v>
      </c>
      <c r="AI574" s="378">
        <f t="shared" si="1557"/>
        <v>0</v>
      </c>
      <c r="AJ574" s="378">
        <f t="shared" si="1557"/>
        <v>0</v>
      </c>
      <c r="AK574" s="378">
        <f t="shared" si="1557"/>
        <v>0</v>
      </c>
      <c r="AL574" s="378">
        <f t="shared" si="1557"/>
        <v>0</v>
      </c>
      <c r="AM574" s="628">
        <f t="shared" si="1554"/>
        <v>19724.941102247118</v>
      </c>
    </row>
    <row r="575" spans="1:39" ht="15.75">
      <c r="B575" s="349" t="s">
        <v>300</v>
      </c>
      <c r="C575" s="345"/>
      <c r="D575" s="336"/>
      <c r="E575" s="334"/>
      <c r="F575" s="334"/>
      <c r="G575" s="334"/>
      <c r="H575" s="334"/>
      <c r="I575" s="334"/>
      <c r="J575" s="334"/>
      <c r="K575" s="334"/>
      <c r="L575" s="334"/>
      <c r="M575" s="334"/>
      <c r="N575" s="334"/>
      <c r="O575" s="300"/>
      <c r="P575" s="334"/>
      <c r="Q575" s="334"/>
      <c r="R575" s="334"/>
      <c r="S575" s="336"/>
      <c r="T575" s="336"/>
      <c r="U575" s="336"/>
      <c r="V575" s="336"/>
      <c r="W575" s="334"/>
      <c r="X575" s="334"/>
      <c r="Y575" s="346">
        <f>SUM(Y568:Y574)</f>
        <v>16517.187491089884</v>
      </c>
      <c r="Z575" s="346">
        <f>SUM(Z568:Z574)</f>
        <v>9581.1672258372309</v>
      </c>
      <c r="AA575" s="346">
        <f t="shared" ref="AA575:AE575" si="1558">SUM(AA568:AA574)</f>
        <v>1049.4959006399999</v>
      </c>
      <c r="AB575" s="346">
        <f t="shared" si="1558"/>
        <v>0</v>
      </c>
      <c r="AC575" s="346">
        <f t="shared" si="1558"/>
        <v>0</v>
      </c>
      <c r="AD575" s="346">
        <f>SUM(AD568:AD574)</f>
        <v>0</v>
      </c>
      <c r="AE575" s="346">
        <f t="shared" si="1558"/>
        <v>0</v>
      </c>
      <c r="AF575" s="346">
        <f>SUM(AF568:AF574)</f>
        <v>0</v>
      </c>
      <c r="AG575" s="346">
        <f>SUM(AG568:AG574)</f>
        <v>0</v>
      </c>
      <c r="AH575" s="346">
        <f t="shared" ref="AH575:AL575" si="1559">SUM(AH568:AH574)</f>
        <v>0</v>
      </c>
      <c r="AI575" s="346">
        <f t="shared" si="1559"/>
        <v>0</v>
      </c>
      <c r="AJ575" s="346">
        <f>SUM(AJ568:AJ574)</f>
        <v>0</v>
      </c>
      <c r="AK575" s="346">
        <f t="shared" si="1559"/>
        <v>0</v>
      </c>
      <c r="AL575" s="346">
        <f t="shared" si="1559"/>
        <v>0</v>
      </c>
      <c r="AM575" s="407">
        <f>SUM(AM568:AM574)</f>
        <v>27147.850617567117</v>
      </c>
    </row>
    <row r="576" spans="1:39" ht="15.75">
      <c r="B576" s="349" t="s">
        <v>301</v>
      </c>
      <c r="C576" s="345"/>
      <c r="D576" s="350"/>
      <c r="E576" s="334"/>
      <c r="F576" s="334"/>
      <c r="G576" s="334"/>
      <c r="H576" s="334"/>
      <c r="I576" s="334"/>
      <c r="J576" s="334"/>
      <c r="K576" s="334"/>
      <c r="L576" s="334"/>
      <c r="M576" s="334"/>
      <c r="N576" s="334"/>
      <c r="O576" s="300"/>
      <c r="P576" s="334"/>
      <c r="Q576" s="334"/>
      <c r="R576" s="334"/>
      <c r="S576" s="336"/>
      <c r="T576" s="336"/>
      <c r="U576" s="336"/>
      <c r="V576" s="336"/>
      <c r="W576" s="334"/>
      <c r="X576" s="334"/>
      <c r="Y576" s="347">
        <f>Y565*Y567</f>
        <v>4547.1463999999996</v>
      </c>
      <c r="Z576" s="347">
        <f t="shared" ref="Z576:AE576" si="1560">Z565*Z567</f>
        <v>2081.9189993999998</v>
      </c>
      <c r="AA576" s="347">
        <f t="shared" si="1560"/>
        <v>93.443784720000011</v>
      </c>
      <c r="AB576" s="347">
        <f t="shared" si="1560"/>
        <v>5413.8565550000003</v>
      </c>
      <c r="AC576" s="347">
        <f t="shared" si="1560"/>
        <v>0</v>
      </c>
      <c r="AD576" s="347">
        <f>AD565*AD567</f>
        <v>0</v>
      </c>
      <c r="AE576" s="347">
        <f t="shared" si="1560"/>
        <v>0</v>
      </c>
      <c r="AF576" s="347">
        <f>AF565*AF567</f>
        <v>0</v>
      </c>
      <c r="AG576" s="347">
        <f t="shared" ref="AG576:AL576" si="1561">AG565*AG567</f>
        <v>0</v>
      </c>
      <c r="AH576" s="347">
        <f t="shared" si="1561"/>
        <v>0</v>
      </c>
      <c r="AI576" s="347">
        <f t="shared" si="1561"/>
        <v>0</v>
      </c>
      <c r="AJ576" s="347">
        <f>AJ565*AJ567</f>
        <v>0</v>
      </c>
      <c r="AK576" s="347">
        <f>AK565*AK567</f>
        <v>0</v>
      </c>
      <c r="AL576" s="347">
        <f t="shared" si="1561"/>
        <v>0</v>
      </c>
      <c r="AM576" s="407">
        <f>SUM(Y576:AL576)</f>
        <v>12136.365739119999</v>
      </c>
    </row>
    <row r="577" spans="1:39" ht="15.75">
      <c r="B577" s="349" t="s">
        <v>302</v>
      </c>
      <c r="C577" s="345"/>
      <c r="D577" s="350"/>
      <c r="E577" s="334"/>
      <c r="F577" s="334"/>
      <c r="G577" s="334"/>
      <c r="H577" s="334"/>
      <c r="I577" s="334"/>
      <c r="J577" s="334"/>
      <c r="K577" s="334"/>
      <c r="L577" s="334"/>
      <c r="M577" s="334"/>
      <c r="N577" s="334"/>
      <c r="O577" s="300"/>
      <c r="P577" s="334"/>
      <c r="Q577" s="334"/>
      <c r="R577" s="334"/>
      <c r="S577" s="350"/>
      <c r="T577" s="350"/>
      <c r="U577" s="350"/>
      <c r="V577" s="350"/>
      <c r="W577" s="334"/>
      <c r="X577" s="334"/>
      <c r="Y577" s="351"/>
      <c r="Z577" s="351"/>
      <c r="AA577" s="351"/>
      <c r="AB577" s="351"/>
      <c r="AC577" s="351"/>
      <c r="AD577" s="351"/>
      <c r="AE577" s="351"/>
      <c r="AF577" s="351"/>
      <c r="AG577" s="351"/>
      <c r="AH577" s="351"/>
      <c r="AI577" s="351"/>
      <c r="AJ577" s="351"/>
      <c r="AK577" s="351"/>
      <c r="AL577" s="351"/>
      <c r="AM577" s="407">
        <f>AM575-AM576</f>
        <v>15011.484878447118</v>
      </c>
    </row>
    <row r="578" spans="1:39">
      <c r="B578" s="324"/>
      <c r="C578" s="350"/>
      <c r="D578" s="350"/>
      <c r="E578" s="334"/>
      <c r="F578" s="334"/>
      <c r="G578" s="334"/>
      <c r="H578" s="334"/>
      <c r="I578" s="334"/>
      <c r="J578" s="334"/>
      <c r="K578" s="334"/>
      <c r="L578" s="334"/>
      <c r="M578" s="334"/>
      <c r="N578" s="334"/>
      <c r="O578" s="300"/>
      <c r="P578" s="334"/>
      <c r="Q578" s="334"/>
      <c r="R578" s="334"/>
      <c r="S578" s="350"/>
      <c r="T578" s="345"/>
      <c r="U578" s="350"/>
      <c r="V578" s="350"/>
      <c r="W578" s="334"/>
      <c r="X578" s="334"/>
      <c r="Y578" s="352"/>
      <c r="Z578" s="352"/>
      <c r="AA578" s="352"/>
      <c r="AB578" s="352"/>
      <c r="AC578" s="352"/>
      <c r="AD578" s="352"/>
      <c r="AE578" s="352"/>
      <c r="AF578" s="352"/>
      <c r="AG578" s="352"/>
      <c r="AH578" s="352"/>
      <c r="AI578" s="352"/>
      <c r="AJ578" s="352"/>
      <c r="AK578" s="352"/>
      <c r="AL578" s="352"/>
      <c r="AM578" s="348"/>
    </row>
    <row r="579" spans="1:39">
      <c r="B579" s="439" t="s">
        <v>303</v>
      </c>
      <c r="C579" s="304"/>
      <c r="D579" s="279"/>
      <c r="E579" s="279"/>
      <c r="F579" s="279"/>
      <c r="G579" s="279"/>
      <c r="H579" s="279"/>
      <c r="I579" s="279"/>
      <c r="J579" s="279"/>
      <c r="K579" s="279"/>
      <c r="L579" s="279"/>
      <c r="M579" s="279"/>
      <c r="N579" s="279"/>
      <c r="O579" s="357"/>
      <c r="P579" s="279"/>
      <c r="Q579" s="279"/>
      <c r="R579" s="279"/>
      <c r="S579" s="304"/>
      <c r="T579" s="309"/>
      <c r="U579" s="309"/>
      <c r="V579" s="279"/>
      <c r="W579" s="279"/>
      <c r="X579" s="309"/>
      <c r="Y579" s="291">
        <f>SUMPRODUCT(E404:E562,Y404:Y562)</f>
        <v>690055.09611182369</v>
      </c>
      <c r="Z579" s="291">
        <f>SUMPRODUCT(E404:E562,Z404:Z562)</f>
        <v>708541.41393076326</v>
      </c>
      <c r="AA579" s="291">
        <f>IF(AA402="kw",SUMPRODUCT($N$404:$N$562,$P$404:$P$562,AA404:AA562),SUMPRODUCT($E$404:$E$562,AA404:AA562))</f>
        <v>439.68119999999999</v>
      </c>
      <c r="AB579" s="291">
        <f>IF(AB402="kw",SUMPRODUCT($N$404:$N$562,$P$404:$P$562,AB404:AB562),SUMPRODUCT($E$404:$E$562,AB404:AB562))</f>
        <v>0</v>
      </c>
      <c r="AC579" s="291">
        <f>IF(AC402="kw",SUMPRODUCT($N$404:$N$562,$P$404:$P$562,AC404:AC562),SUMPRODUCT($E$404:$E$562,AC404:AC562))</f>
        <v>0</v>
      </c>
      <c r="AD579" s="291">
        <f t="shared" ref="AD579:AL579" si="1562">IF(AD402="kw",SUMPRODUCT($N$404:$N$562,$P$404:$P$562,AD404:AD562),SUMPRODUCT($E$404:$E$562,AD404:AD562))</f>
        <v>0</v>
      </c>
      <c r="AE579" s="291">
        <f t="shared" si="1562"/>
        <v>0</v>
      </c>
      <c r="AF579" s="291">
        <f t="shared" si="1562"/>
        <v>0</v>
      </c>
      <c r="AG579" s="291">
        <f t="shared" si="1562"/>
        <v>0</v>
      </c>
      <c r="AH579" s="291">
        <f t="shared" si="1562"/>
        <v>0</v>
      </c>
      <c r="AI579" s="291">
        <f t="shared" si="1562"/>
        <v>0</v>
      </c>
      <c r="AJ579" s="291">
        <f t="shared" si="1562"/>
        <v>0</v>
      </c>
      <c r="AK579" s="291">
        <f t="shared" si="1562"/>
        <v>0</v>
      </c>
      <c r="AL579" s="291">
        <f t="shared" si="1562"/>
        <v>0</v>
      </c>
      <c r="AM579" s="337"/>
    </row>
    <row r="580" spans="1:39">
      <c r="B580" s="439" t="s">
        <v>304</v>
      </c>
      <c r="C580" s="304"/>
      <c r="D580" s="279"/>
      <c r="E580" s="279"/>
      <c r="F580" s="279"/>
      <c r="G580" s="279"/>
      <c r="H580" s="279"/>
      <c r="I580" s="279"/>
      <c r="J580" s="279"/>
      <c r="K580" s="279"/>
      <c r="L580" s="279"/>
      <c r="M580" s="279"/>
      <c r="N580" s="279"/>
      <c r="O580" s="357"/>
      <c r="P580" s="279"/>
      <c r="Q580" s="279"/>
      <c r="R580" s="279"/>
      <c r="S580" s="304"/>
      <c r="T580" s="309"/>
      <c r="U580" s="309"/>
      <c r="V580" s="279"/>
      <c r="W580" s="279"/>
      <c r="X580" s="309"/>
      <c r="Y580" s="291">
        <f>SUMPRODUCT(F404:F562,Y404:Y562)</f>
        <v>688258.92671094718</v>
      </c>
      <c r="Z580" s="291">
        <f>SUMPRODUCT(F404:F562,Z404:Z562)</f>
        <v>692975.71649119037</v>
      </c>
      <c r="AA580" s="291">
        <f t="shared" ref="AA580:AL580" si="1563">IF(AA402="kw",SUMPRODUCT($N$404:$N$562,$Q$404:$Q$562,AA404:AA562),SUMPRODUCT($F$404:$F$562,AA404:AA562))</f>
        <v>439.68119999999999</v>
      </c>
      <c r="AB580" s="291">
        <f t="shared" si="1563"/>
        <v>0</v>
      </c>
      <c r="AC580" s="291">
        <f>IF(AC402="kw",SUMPRODUCT($N$404:$N$562,$Q$404:$Q$562,AC404:AC562),SUMPRODUCT($F$404:$F$562,AC404:AC562))</f>
        <v>0</v>
      </c>
      <c r="AD580" s="291">
        <f t="shared" si="1563"/>
        <v>0</v>
      </c>
      <c r="AE580" s="291">
        <f t="shared" si="1563"/>
        <v>0</v>
      </c>
      <c r="AF580" s="291">
        <f t="shared" si="1563"/>
        <v>0</v>
      </c>
      <c r="AG580" s="291">
        <f t="shared" si="1563"/>
        <v>0</v>
      </c>
      <c r="AH580" s="291">
        <f t="shared" si="1563"/>
        <v>0</v>
      </c>
      <c r="AI580" s="291">
        <f t="shared" si="1563"/>
        <v>0</v>
      </c>
      <c r="AJ580" s="291">
        <f t="shared" si="1563"/>
        <v>0</v>
      </c>
      <c r="AK580" s="291">
        <f t="shared" si="1563"/>
        <v>0</v>
      </c>
      <c r="AL580" s="291">
        <f t="shared" si="1563"/>
        <v>0</v>
      </c>
      <c r="AM580" s="337"/>
    </row>
    <row r="581" spans="1:39">
      <c r="B581" s="440" t="s">
        <v>305</v>
      </c>
      <c r="C581" s="364"/>
      <c r="D581" s="384"/>
      <c r="E581" s="384"/>
      <c r="F581" s="384"/>
      <c r="G581" s="384"/>
      <c r="H581" s="384"/>
      <c r="I581" s="384"/>
      <c r="J581" s="384"/>
      <c r="K581" s="384"/>
      <c r="L581" s="384"/>
      <c r="M581" s="384"/>
      <c r="N581" s="384"/>
      <c r="O581" s="383"/>
      <c r="P581" s="384"/>
      <c r="Q581" s="384"/>
      <c r="R581" s="384"/>
      <c r="S581" s="364"/>
      <c r="T581" s="385"/>
      <c r="U581" s="385"/>
      <c r="V581" s="384"/>
      <c r="W581" s="384"/>
      <c r="X581" s="385"/>
      <c r="Y581" s="326">
        <f>SUMPRODUCT(G404:G562,Y404:Y562)</f>
        <v>686462.75631656009</v>
      </c>
      <c r="Z581" s="326">
        <f>SUMPRODUCT(G404:G562,Z404:Z562)</f>
        <v>692847.95632668491</v>
      </c>
      <c r="AA581" s="326">
        <f t="shared" ref="AA581:AL581" si="1564">IF(AA402="kw",SUMPRODUCT($N$404:$N$562,$R$404:$R$562,AA404:AA562),SUMPRODUCT($G$404:$G$562,AA404:AA562))</f>
        <v>439.68119999999999</v>
      </c>
      <c r="AB581" s="326">
        <f t="shared" si="1564"/>
        <v>0</v>
      </c>
      <c r="AC581" s="326">
        <f>IF(AC402="kw",SUMPRODUCT($N$404:$N$562,$R$404:$R$562,AC404:AC562),SUMPRODUCT($G$404:$G$562,AC404:AC562))</f>
        <v>0</v>
      </c>
      <c r="AD581" s="326">
        <f t="shared" si="1564"/>
        <v>0</v>
      </c>
      <c r="AE581" s="326">
        <f t="shared" si="1564"/>
        <v>0</v>
      </c>
      <c r="AF581" s="326">
        <f t="shared" si="1564"/>
        <v>0</v>
      </c>
      <c r="AG581" s="326">
        <f t="shared" si="1564"/>
        <v>0</v>
      </c>
      <c r="AH581" s="326">
        <f t="shared" si="1564"/>
        <v>0</v>
      </c>
      <c r="AI581" s="326">
        <f t="shared" si="1564"/>
        <v>0</v>
      </c>
      <c r="AJ581" s="326">
        <f t="shared" si="1564"/>
        <v>0</v>
      </c>
      <c r="AK581" s="326">
        <f t="shared" si="1564"/>
        <v>0</v>
      </c>
      <c r="AL581" s="326">
        <f t="shared" si="1564"/>
        <v>0</v>
      </c>
      <c r="AM581" s="386"/>
    </row>
    <row r="582" spans="1:39" ht="22.5" customHeight="1">
      <c r="B582" s="368" t="s">
        <v>581</v>
      </c>
      <c r="C582" s="387"/>
      <c r="D582" s="388"/>
      <c r="E582" s="388"/>
      <c r="F582" s="388"/>
      <c r="G582" s="388"/>
      <c r="H582" s="388"/>
      <c r="I582" s="388"/>
      <c r="J582" s="388"/>
      <c r="K582" s="388"/>
      <c r="L582" s="388"/>
      <c r="M582" s="388"/>
      <c r="N582" s="388"/>
      <c r="O582" s="388"/>
      <c r="P582" s="388"/>
      <c r="Q582" s="388"/>
      <c r="R582" s="388"/>
      <c r="S582" s="371"/>
      <c r="T582" s="372"/>
      <c r="U582" s="388"/>
      <c r="V582" s="388"/>
      <c r="W582" s="388"/>
      <c r="X582" s="388"/>
      <c r="Y582" s="409"/>
      <c r="Z582" s="409"/>
      <c r="AA582" s="409"/>
      <c r="AB582" s="409"/>
      <c r="AC582" s="409"/>
      <c r="AD582" s="409"/>
      <c r="AE582" s="409"/>
      <c r="AF582" s="409"/>
      <c r="AG582" s="409"/>
      <c r="AH582" s="409"/>
      <c r="AI582" s="409"/>
      <c r="AJ582" s="409"/>
      <c r="AK582" s="409"/>
      <c r="AL582" s="409"/>
      <c r="AM582" s="389"/>
    </row>
    <row r="585" spans="1:39" ht="15.75">
      <c r="B585" s="280" t="s">
        <v>307</v>
      </c>
      <c r="C585" s="281"/>
      <c r="D585" s="590" t="s">
        <v>521</v>
      </c>
      <c r="E585" s="253"/>
      <c r="F585" s="590"/>
      <c r="G585" s="253"/>
      <c r="H585" s="253"/>
      <c r="I585" s="253"/>
      <c r="J585" s="253"/>
      <c r="K585" s="253"/>
      <c r="L585" s="253"/>
      <c r="M585" s="253"/>
      <c r="N585" s="253"/>
      <c r="O585" s="281"/>
      <c r="P585" s="253"/>
      <c r="Q585" s="253"/>
      <c r="R585" s="253"/>
      <c r="S585" s="253"/>
      <c r="T585" s="253"/>
      <c r="U585" s="253"/>
      <c r="V585" s="253"/>
      <c r="W585" s="253"/>
      <c r="X585" s="253"/>
      <c r="Y585" s="270"/>
      <c r="Z585" s="267"/>
      <c r="AA585" s="267"/>
      <c r="AB585" s="267"/>
      <c r="AC585" s="267"/>
      <c r="AD585" s="267"/>
      <c r="AE585" s="267"/>
      <c r="AF585" s="267"/>
      <c r="AG585" s="267"/>
      <c r="AH585" s="267"/>
      <c r="AI585" s="267"/>
      <c r="AJ585" s="267"/>
      <c r="AK585" s="267"/>
      <c r="AL585" s="267"/>
    </row>
    <row r="586" spans="1:39" ht="33.75" customHeight="1">
      <c r="B586" s="878" t="s">
        <v>211</v>
      </c>
      <c r="C586" s="880" t="s">
        <v>33</v>
      </c>
      <c r="D586" s="284" t="s">
        <v>419</v>
      </c>
      <c r="E586" s="882" t="s">
        <v>209</v>
      </c>
      <c r="F586" s="883"/>
      <c r="G586" s="883"/>
      <c r="H586" s="883"/>
      <c r="I586" s="883"/>
      <c r="J586" s="883"/>
      <c r="K586" s="883"/>
      <c r="L586" s="883"/>
      <c r="M586" s="884"/>
      <c r="N586" s="885" t="s">
        <v>213</v>
      </c>
      <c r="O586" s="284" t="s">
        <v>420</v>
      </c>
      <c r="P586" s="882" t="s">
        <v>212</v>
      </c>
      <c r="Q586" s="883"/>
      <c r="R586" s="883"/>
      <c r="S586" s="883"/>
      <c r="T586" s="883"/>
      <c r="U586" s="883"/>
      <c r="V586" s="883"/>
      <c r="W586" s="883"/>
      <c r="X586" s="884"/>
      <c r="Y586" s="875" t="s">
        <v>241</v>
      </c>
      <c r="Z586" s="876"/>
      <c r="AA586" s="876"/>
      <c r="AB586" s="876"/>
      <c r="AC586" s="876"/>
      <c r="AD586" s="876"/>
      <c r="AE586" s="876"/>
      <c r="AF586" s="876"/>
      <c r="AG586" s="876"/>
      <c r="AH586" s="876"/>
      <c r="AI586" s="876"/>
      <c r="AJ586" s="876"/>
      <c r="AK586" s="876"/>
      <c r="AL586" s="876"/>
      <c r="AM586" s="877"/>
    </row>
    <row r="587" spans="1:39" ht="68.25" customHeight="1">
      <c r="B587" s="879"/>
      <c r="C587" s="881"/>
      <c r="D587" s="285">
        <v>2018</v>
      </c>
      <c r="E587" s="285">
        <v>2019</v>
      </c>
      <c r="F587" s="285">
        <v>2020</v>
      </c>
      <c r="G587" s="285">
        <v>2021</v>
      </c>
      <c r="H587" s="285">
        <v>2022</v>
      </c>
      <c r="I587" s="285">
        <v>2023</v>
      </c>
      <c r="J587" s="285">
        <v>2024</v>
      </c>
      <c r="K587" s="285">
        <v>2025</v>
      </c>
      <c r="L587" s="285">
        <v>2026</v>
      </c>
      <c r="M587" s="285">
        <v>2027</v>
      </c>
      <c r="N587" s="886"/>
      <c r="O587" s="285">
        <v>2018</v>
      </c>
      <c r="P587" s="285">
        <v>2019</v>
      </c>
      <c r="Q587" s="285">
        <v>2020</v>
      </c>
      <c r="R587" s="285">
        <v>2021</v>
      </c>
      <c r="S587" s="285">
        <v>2022</v>
      </c>
      <c r="T587" s="285">
        <v>2023</v>
      </c>
      <c r="U587" s="285">
        <v>2024</v>
      </c>
      <c r="V587" s="285">
        <v>2025</v>
      </c>
      <c r="W587" s="285">
        <v>2026</v>
      </c>
      <c r="X587" s="285">
        <v>2027</v>
      </c>
      <c r="Y587" s="285" t="str">
        <f>'1.  LRAMVA Summary'!D52</f>
        <v>Residential</v>
      </c>
      <c r="Z587" s="285" t="str">
        <f>'1.  LRAMVA Summary'!E52</f>
        <v>GS&lt;50 kW</v>
      </c>
      <c r="AA587" s="285" t="str">
        <f>'1.  LRAMVA Summary'!F52</f>
        <v>GS 50 TO 4,999 KW</v>
      </c>
      <c r="AB587" s="285" t="str">
        <f>'1.  LRAMVA Summary'!G52</f>
        <v>Street Lighting</v>
      </c>
      <c r="AC587" s="285" t="str">
        <f>'1.  LRAMVA Summary'!H52</f>
        <v/>
      </c>
      <c r="AD587" s="285" t="str">
        <f>'1.  LRAMVA Summary'!I52</f>
        <v/>
      </c>
      <c r="AE587" s="285" t="str">
        <f>'1.  LRAMVA Summary'!J52</f>
        <v/>
      </c>
      <c r="AF587" s="285" t="str">
        <f>'1.  LRAMVA Summary'!K52</f>
        <v/>
      </c>
      <c r="AG587" s="285" t="str">
        <f>'1.  LRAMVA Summary'!L52</f>
        <v/>
      </c>
      <c r="AH587" s="285" t="str">
        <f>'1.  LRAMVA Summary'!M52</f>
        <v/>
      </c>
      <c r="AI587" s="285" t="str">
        <f>'1.  LRAMVA Summary'!N52</f>
        <v/>
      </c>
      <c r="AJ587" s="285" t="str">
        <f>'1.  LRAMVA Summary'!O52</f>
        <v/>
      </c>
      <c r="AK587" s="285" t="str">
        <f>'1.  LRAMVA Summary'!P52</f>
        <v/>
      </c>
      <c r="AL587" s="285" t="str">
        <f>'1.  LRAMVA Summary'!Q52</f>
        <v/>
      </c>
      <c r="AM587" s="287" t="str">
        <f>'1.  LRAMVA Summary'!R52</f>
        <v>Total</v>
      </c>
    </row>
    <row r="588" spans="1:39" ht="15.75" customHeight="1">
      <c r="A588" s="532"/>
      <c r="B588" s="518" t="s">
        <v>501</v>
      </c>
      <c r="C588" s="289"/>
      <c r="D588" s="289"/>
      <c r="E588" s="289"/>
      <c r="F588" s="289"/>
      <c r="G588" s="289"/>
      <c r="H588" s="289"/>
      <c r="I588" s="289"/>
      <c r="J588" s="289"/>
      <c r="K588" s="289"/>
      <c r="L588" s="289"/>
      <c r="M588" s="289"/>
      <c r="N588" s="290"/>
      <c r="O588" s="289"/>
      <c r="P588" s="289"/>
      <c r="Q588" s="289"/>
      <c r="R588" s="289"/>
      <c r="S588" s="289"/>
      <c r="T588" s="289"/>
      <c r="U588" s="289"/>
      <c r="V588" s="289"/>
      <c r="W588" s="289"/>
      <c r="X588" s="289"/>
      <c r="Y588" s="291" t="str">
        <f>'1.  LRAMVA Summary'!D53</f>
        <v>kWh</v>
      </c>
      <c r="Z588" s="291" t="str">
        <f>'1.  LRAMVA Summary'!E53</f>
        <v>kWh</v>
      </c>
      <c r="AA588" s="291" t="str">
        <f>'1.  LRAMVA Summary'!F53</f>
        <v>kW</v>
      </c>
      <c r="AB588" s="291" t="str">
        <f>'1.  LRAMVA Summary'!G53</f>
        <v>kW</v>
      </c>
      <c r="AC588" s="291">
        <f>'1.  LRAMVA Summary'!H53</f>
        <v>0</v>
      </c>
      <c r="AD588" s="291">
        <f>'1.  LRAMVA Summary'!I53</f>
        <v>0</v>
      </c>
      <c r="AE588" s="291">
        <f>'1.  LRAMVA Summary'!J53</f>
        <v>0</v>
      </c>
      <c r="AF588" s="291">
        <f>'1.  LRAMVA Summary'!K53</f>
        <v>0</v>
      </c>
      <c r="AG588" s="291">
        <f>'1.  LRAMVA Summary'!L53</f>
        <v>0</v>
      </c>
      <c r="AH588" s="291">
        <f>'1.  LRAMVA Summary'!M53</f>
        <v>0</v>
      </c>
      <c r="AI588" s="291">
        <f>'1.  LRAMVA Summary'!N53</f>
        <v>0</v>
      </c>
      <c r="AJ588" s="291">
        <f>'1.  LRAMVA Summary'!O53</f>
        <v>0</v>
      </c>
      <c r="AK588" s="291">
        <f>'1.  LRAMVA Summary'!P53</f>
        <v>0</v>
      </c>
      <c r="AL588" s="291">
        <f>'1.  LRAMVA Summary'!Q53</f>
        <v>0</v>
      </c>
      <c r="AM588" s="292"/>
    </row>
    <row r="589" spans="1:39" ht="15.75" outlineLevel="1">
      <c r="A589" s="532"/>
      <c r="B589" s="504" t="s">
        <v>494</v>
      </c>
      <c r="C589" s="289"/>
      <c r="D589" s="289"/>
      <c r="E589" s="289"/>
      <c r="F589" s="289"/>
      <c r="G589" s="289"/>
      <c r="H589" s="289"/>
      <c r="I589" s="289"/>
      <c r="J589" s="289"/>
      <c r="K589" s="289"/>
      <c r="L589" s="289"/>
      <c r="M589" s="289"/>
      <c r="N589" s="290"/>
      <c r="O589" s="289"/>
      <c r="P589" s="289"/>
      <c r="Q589" s="289"/>
      <c r="R589" s="289"/>
      <c r="S589" s="289"/>
      <c r="T589" s="289"/>
      <c r="U589" s="289"/>
      <c r="V589" s="289"/>
      <c r="W589" s="289"/>
      <c r="X589" s="289"/>
      <c r="Y589" s="291"/>
      <c r="Z589" s="291"/>
      <c r="AA589" s="291"/>
      <c r="AB589" s="291"/>
      <c r="AC589" s="291"/>
      <c r="AD589" s="291"/>
      <c r="AE589" s="291"/>
      <c r="AF589" s="291"/>
      <c r="AG589" s="291"/>
      <c r="AH589" s="291"/>
      <c r="AI589" s="291"/>
      <c r="AJ589" s="291"/>
      <c r="AK589" s="291"/>
      <c r="AL589" s="291"/>
      <c r="AM589" s="292"/>
    </row>
    <row r="590" spans="1:39" outlineLevel="1">
      <c r="A590" s="532">
        <v>1</v>
      </c>
      <c r="B590" s="428" t="s">
        <v>95</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308</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565">Z590</f>
        <v>0</v>
      </c>
      <c r="AA591" s="411">
        <f t="shared" ref="AA591" si="1566">AA590</f>
        <v>0</v>
      </c>
      <c r="AB591" s="411">
        <f t="shared" ref="AB591" si="1567">AB590</f>
        <v>0</v>
      </c>
      <c r="AC591" s="411">
        <f t="shared" ref="AC591" si="1568">AC590</f>
        <v>0</v>
      </c>
      <c r="AD591" s="411">
        <f t="shared" ref="AD591" si="1569">AD590</f>
        <v>0</v>
      </c>
      <c r="AE591" s="411">
        <f t="shared" ref="AE591" si="1570">AE590</f>
        <v>0</v>
      </c>
      <c r="AF591" s="411">
        <f t="shared" ref="AF591" si="1571">AF590</f>
        <v>0</v>
      </c>
      <c r="AG591" s="411">
        <f t="shared" ref="AG591" si="1572">AG590</f>
        <v>0</v>
      </c>
      <c r="AH591" s="411">
        <f t="shared" ref="AH591" si="1573">AH590</f>
        <v>0</v>
      </c>
      <c r="AI591" s="411">
        <f t="shared" ref="AI591" si="1574">AI590</f>
        <v>0</v>
      </c>
      <c r="AJ591" s="411">
        <f t="shared" ref="AJ591" si="1575">AJ590</f>
        <v>0</v>
      </c>
      <c r="AK591" s="411">
        <f t="shared" ref="AK591" si="1576">AK590</f>
        <v>0</v>
      </c>
      <c r="AL591" s="411">
        <f t="shared" ref="AL591" si="1577">AL590</f>
        <v>0</v>
      </c>
      <c r="AM591" s="297"/>
    </row>
    <row r="592" spans="1:39" ht="15.75" outlineLevel="1">
      <c r="A592" s="532"/>
      <c r="B592" s="298"/>
      <c r="C592" s="299"/>
      <c r="D592" s="299"/>
      <c r="E592" s="299"/>
      <c r="F592" s="299"/>
      <c r="G592" s="299"/>
      <c r="H592" s="299"/>
      <c r="I592" s="299"/>
      <c r="J592" s="299"/>
      <c r="K592" s="299"/>
      <c r="L592" s="299"/>
      <c r="M592" s="299"/>
      <c r="N592" s="300"/>
      <c r="O592" s="299"/>
      <c r="P592" s="299"/>
      <c r="Q592" s="299"/>
      <c r="R592" s="299"/>
      <c r="S592" s="299"/>
      <c r="T592" s="299"/>
      <c r="U592" s="299"/>
      <c r="V592" s="299"/>
      <c r="W592" s="299"/>
      <c r="X592" s="299"/>
      <c r="Y592" s="412"/>
      <c r="Z592" s="413"/>
      <c r="AA592" s="413"/>
      <c r="AB592" s="413"/>
      <c r="AC592" s="413"/>
      <c r="AD592" s="413"/>
      <c r="AE592" s="413"/>
      <c r="AF592" s="413"/>
      <c r="AG592" s="413"/>
      <c r="AH592" s="413"/>
      <c r="AI592" s="413"/>
      <c r="AJ592" s="413"/>
      <c r="AK592" s="413"/>
      <c r="AL592" s="413"/>
      <c r="AM592" s="302"/>
    </row>
    <row r="593" spans="1:39" outlineLevel="1">
      <c r="A593" s="532">
        <v>2</v>
      </c>
      <c r="B593" s="428" t="s">
        <v>96</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308</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578">Z593</f>
        <v>0</v>
      </c>
      <c r="AA594" s="411">
        <f t="shared" ref="AA594" si="1579">AA593</f>
        <v>0</v>
      </c>
      <c r="AB594" s="411">
        <f t="shared" ref="AB594" si="1580">AB593</f>
        <v>0</v>
      </c>
      <c r="AC594" s="411">
        <f t="shared" ref="AC594" si="1581">AC593</f>
        <v>0</v>
      </c>
      <c r="AD594" s="411">
        <f t="shared" ref="AD594" si="1582">AD593</f>
        <v>0</v>
      </c>
      <c r="AE594" s="411">
        <f t="shared" ref="AE594" si="1583">AE593</f>
        <v>0</v>
      </c>
      <c r="AF594" s="411">
        <f t="shared" ref="AF594" si="1584">AF593</f>
        <v>0</v>
      </c>
      <c r="AG594" s="411">
        <f t="shared" ref="AG594" si="1585">AG593</f>
        <v>0</v>
      </c>
      <c r="AH594" s="411">
        <f t="shared" ref="AH594" si="1586">AH593</f>
        <v>0</v>
      </c>
      <c r="AI594" s="411">
        <f t="shared" ref="AI594" si="1587">AI593</f>
        <v>0</v>
      </c>
      <c r="AJ594" s="411">
        <f t="shared" ref="AJ594" si="1588">AJ593</f>
        <v>0</v>
      </c>
      <c r="AK594" s="411">
        <f t="shared" ref="AK594" si="1589">AK593</f>
        <v>0</v>
      </c>
      <c r="AL594" s="411">
        <f t="shared" ref="AL594" si="1590">AL593</f>
        <v>0</v>
      </c>
      <c r="AM594" s="297"/>
    </row>
    <row r="595" spans="1:39" ht="15.75" outlineLevel="1">
      <c r="A595" s="532"/>
      <c r="B595" s="298"/>
      <c r="C595" s="299"/>
      <c r="D595" s="304"/>
      <c r="E595" s="304"/>
      <c r="F595" s="304"/>
      <c r="G595" s="304"/>
      <c r="H595" s="304"/>
      <c r="I595" s="304"/>
      <c r="J595" s="304"/>
      <c r="K595" s="304"/>
      <c r="L595" s="304"/>
      <c r="M595" s="304"/>
      <c r="N595" s="300"/>
      <c r="O595" s="304"/>
      <c r="P595" s="304"/>
      <c r="Q595" s="304"/>
      <c r="R595" s="304"/>
      <c r="S595" s="304"/>
      <c r="T595" s="304"/>
      <c r="U595" s="304"/>
      <c r="V595" s="304"/>
      <c r="W595" s="304"/>
      <c r="X595" s="304"/>
      <c r="Y595" s="412"/>
      <c r="Z595" s="413"/>
      <c r="AA595" s="413"/>
      <c r="AB595" s="413"/>
      <c r="AC595" s="413"/>
      <c r="AD595" s="413"/>
      <c r="AE595" s="413"/>
      <c r="AF595" s="413"/>
      <c r="AG595" s="413"/>
      <c r="AH595" s="413"/>
      <c r="AI595" s="413"/>
      <c r="AJ595" s="413"/>
      <c r="AK595" s="413"/>
      <c r="AL595" s="413"/>
      <c r="AM595" s="302"/>
    </row>
    <row r="596" spans="1:39" outlineLevel="1">
      <c r="A596" s="532">
        <v>3</v>
      </c>
      <c r="B596" s="428" t="s">
        <v>97</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308</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591">Z596</f>
        <v>0</v>
      </c>
      <c r="AA597" s="411">
        <f t="shared" ref="AA597" si="1592">AA596</f>
        <v>0</v>
      </c>
      <c r="AB597" s="411">
        <f t="shared" ref="AB597" si="1593">AB596</f>
        <v>0</v>
      </c>
      <c r="AC597" s="411">
        <f t="shared" ref="AC597" si="1594">AC596</f>
        <v>0</v>
      </c>
      <c r="AD597" s="411">
        <f t="shared" ref="AD597" si="1595">AD596</f>
        <v>0</v>
      </c>
      <c r="AE597" s="411">
        <f t="shared" ref="AE597" si="1596">AE596</f>
        <v>0</v>
      </c>
      <c r="AF597" s="411">
        <f t="shared" ref="AF597" si="1597">AF596</f>
        <v>0</v>
      </c>
      <c r="AG597" s="411">
        <f t="shared" ref="AG597" si="1598">AG596</f>
        <v>0</v>
      </c>
      <c r="AH597" s="411">
        <f t="shared" ref="AH597" si="1599">AH596</f>
        <v>0</v>
      </c>
      <c r="AI597" s="411">
        <f t="shared" ref="AI597" si="1600">AI596</f>
        <v>0</v>
      </c>
      <c r="AJ597" s="411">
        <f t="shared" ref="AJ597" si="1601">AJ596</f>
        <v>0</v>
      </c>
      <c r="AK597" s="411">
        <f t="shared" ref="AK597" si="1602">AK596</f>
        <v>0</v>
      </c>
      <c r="AL597" s="411">
        <f t="shared" ref="AL597" si="1603">AL596</f>
        <v>0</v>
      </c>
      <c r="AM597" s="297"/>
    </row>
    <row r="598" spans="1:39" outlineLevel="1">
      <c r="A598" s="532"/>
      <c r="B598" s="294"/>
      <c r="C598" s="305"/>
      <c r="D598" s="291"/>
      <c r="E598" s="291"/>
      <c r="F598" s="291"/>
      <c r="G598" s="291"/>
      <c r="H598" s="291"/>
      <c r="I598" s="291"/>
      <c r="J598" s="291"/>
      <c r="K598" s="291"/>
      <c r="L598" s="291"/>
      <c r="M598" s="291"/>
      <c r="N598" s="291"/>
      <c r="O598" s="291"/>
      <c r="P598" s="291"/>
      <c r="Q598" s="291"/>
      <c r="R598" s="291"/>
      <c r="S598" s="291"/>
      <c r="T598" s="291"/>
      <c r="U598" s="291"/>
      <c r="V598" s="291"/>
      <c r="W598" s="291"/>
      <c r="X598" s="291"/>
      <c r="Y598" s="412"/>
      <c r="Z598" s="412"/>
      <c r="AA598" s="412"/>
      <c r="AB598" s="412"/>
      <c r="AC598" s="412"/>
      <c r="AD598" s="412"/>
      <c r="AE598" s="412"/>
      <c r="AF598" s="412"/>
      <c r="AG598" s="412"/>
      <c r="AH598" s="412"/>
      <c r="AI598" s="412"/>
      <c r="AJ598" s="412"/>
      <c r="AK598" s="412"/>
      <c r="AL598" s="412"/>
      <c r="AM598" s="306"/>
    </row>
    <row r="599" spans="1:39" outlineLevel="1">
      <c r="A599" s="532">
        <v>4</v>
      </c>
      <c r="B599" s="520" t="s">
        <v>671</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308</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604">Z599</f>
        <v>0</v>
      </c>
      <c r="AA600" s="411">
        <f t="shared" ref="AA600" si="1605">AA599</f>
        <v>0</v>
      </c>
      <c r="AB600" s="411">
        <f t="shared" ref="AB600" si="1606">AB599</f>
        <v>0</v>
      </c>
      <c r="AC600" s="411">
        <f t="shared" ref="AC600" si="1607">AC599</f>
        <v>0</v>
      </c>
      <c r="AD600" s="411">
        <f t="shared" ref="AD600" si="1608">AD599</f>
        <v>0</v>
      </c>
      <c r="AE600" s="411">
        <f t="shared" ref="AE600" si="1609">AE599</f>
        <v>0</v>
      </c>
      <c r="AF600" s="411">
        <f t="shared" ref="AF600" si="1610">AF599</f>
        <v>0</v>
      </c>
      <c r="AG600" s="411">
        <f t="shared" ref="AG600" si="1611">AG599</f>
        <v>0</v>
      </c>
      <c r="AH600" s="411">
        <f t="shared" ref="AH600" si="1612">AH599</f>
        <v>0</v>
      </c>
      <c r="AI600" s="411">
        <f t="shared" ref="AI600" si="1613">AI599</f>
        <v>0</v>
      </c>
      <c r="AJ600" s="411">
        <f t="shared" ref="AJ600" si="1614">AJ599</f>
        <v>0</v>
      </c>
      <c r="AK600" s="411">
        <f t="shared" ref="AK600" si="1615">AK599</f>
        <v>0</v>
      </c>
      <c r="AL600" s="411">
        <f t="shared" ref="AL600" si="1616">AL599</f>
        <v>0</v>
      </c>
      <c r="AM600" s="297"/>
    </row>
    <row r="601" spans="1:39" outlineLevel="1">
      <c r="A601" s="532"/>
      <c r="B601" s="294"/>
      <c r="C601" s="305"/>
      <c r="D601" s="304"/>
      <c r="E601" s="304"/>
      <c r="F601" s="304"/>
      <c r="G601" s="304"/>
      <c r="H601" s="304"/>
      <c r="I601" s="304"/>
      <c r="J601" s="304"/>
      <c r="K601" s="304"/>
      <c r="L601" s="304"/>
      <c r="M601" s="304"/>
      <c r="N601" s="291"/>
      <c r="O601" s="304"/>
      <c r="P601" s="304"/>
      <c r="Q601" s="304"/>
      <c r="R601" s="304"/>
      <c r="S601" s="304"/>
      <c r="T601" s="304"/>
      <c r="U601" s="304"/>
      <c r="V601" s="304"/>
      <c r="W601" s="304"/>
      <c r="X601" s="304"/>
      <c r="Y601" s="412"/>
      <c r="Z601" s="412"/>
      <c r="AA601" s="412"/>
      <c r="AB601" s="412"/>
      <c r="AC601" s="412"/>
      <c r="AD601" s="412"/>
      <c r="AE601" s="412"/>
      <c r="AF601" s="412"/>
      <c r="AG601" s="412"/>
      <c r="AH601" s="412"/>
      <c r="AI601" s="412"/>
      <c r="AJ601" s="412"/>
      <c r="AK601" s="412"/>
      <c r="AL601" s="412"/>
      <c r="AM601" s="306"/>
    </row>
    <row r="602" spans="1:39" ht="15.75" customHeight="1" outlineLevel="1">
      <c r="A602" s="532">
        <v>5</v>
      </c>
      <c r="B602" s="428" t="s">
        <v>98</v>
      </c>
      <c r="C602" s="291" t="s">
        <v>25</v>
      </c>
      <c r="D602" s="295"/>
      <c r="E602" s="295"/>
      <c r="F602" s="295"/>
      <c r="G602" s="295"/>
      <c r="H602" s="295"/>
      <c r="I602" s="295"/>
      <c r="J602" s="295"/>
      <c r="K602" s="295"/>
      <c r="L602" s="295"/>
      <c r="M602" s="295"/>
      <c r="N602" s="291"/>
      <c r="O602" s="295"/>
      <c r="P602" s="295"/>
      <c r="Q602" s="295"/>
      <c r="R602" s="295"/>
      <c r="S602" s="295"/>
      <c r="T602" s="295"/>
      <c r="U602" s="295"/>
      <c r="V602" s="295"/>
      <c r="W602" s="295"/>
      <c r="X602" s="295"/>
      <c r="Y602" s="410"/>
      <c r="Z602" s="410"/>
      <c r="AA602" s="410"/>
      <c r="AB602" s="410"/>
      <c r="AC602" s="410"/>
      <c r="AD602" s="410"/>
      <c r="AE602" s="410"/>
      <c r="AF602" s="410"/>
      <c r="AG602" s="410"/>
      <c r="AH602" s="410"/>
      <c r="AI602" s="410"/>
      <c r="AJ602" s="410"/>
      <c r="AK602" s="410"/>
      <c r="AL602" s="410"/>
      <c r="AM602" s="296">
        <f>SUM(Y602:AL602)</f>
        <v>0</v>
      </c>
    </row>
    <row r="603" spans="1:39" outlineLevel="1">
      <c r="A603" s="532"/>
      <c r="B603" s="294" t="s">
        <v>308</v>
      </c>
      <c r="C603" s="291" t="s">
        <v>163</v>
      </c>
      <c r="D603" s="295"/>
      <c r="E603" s="295"/>
      <c r="F603" s="295"/>
      <c r="G603" s="295"/>
      <c r="H603" s="295"/>
      <c r="I603" s="295"/>
      <c r="J603" s="295"/>
      <c r="K603" s="295"/>
      <c r="L603" s="295"/>
      <c r="M603" s="295"/>
      <c r="N603" s="468"/>
      <c r="O603" s="295"/>
      <c r="P603" s="295"/>
      <c r="Q603" s="295"/>
      <c r="R603" s="295"/>
      <c r="S603" s="295"/>
      <c r="T603" s="295"/>
      <c r="U603" s="295"/>
      <c r="V603" s="295"/>
      <c r="W603" s="295"/>
      <c r="X603" s="295"/>
      <c r="Y603" s="411">
        <f>Y602</f>
        <v>0</v>
      </c>
      <c r="Z603" s="411">
        <f t="shared" ref="Z603" si="1617">Z602</f>
        <v>0</v>
      </c>
      <c r="AA603" s="411">
        <f t="shared" ref="AA603" si="1618">AA602</f>
        <v>0</v>
      </c>
      <c r="AB603" s="411">
        <f t="shared" ref="AB603" si="1619">AB602</f>
        <v>0</v>
      </c>
      <c r="AC603" s="411">
        <f t="shared" ref="AC603" si="1620">AC602</f>
        <v>0</v>
      </c>
      <c r="AD603" s="411">
        <f t="shared" ref="AD603" si="1621">AD602</f>
        <v>0</v>
      </c>
      <c r="AE603" s="411">
        <f t="shared" ref="AE603" si="1622">AE602</f>
        <v>0</v>
      </c>
      <c r="AF603" s="411">
        <f t="shared" ref="AF603" si="1623">AF602</f>
        <v>0</v>
      </c>
      <c r="AG603" s="411">
        <f t="shared" ref="AG603" si="1624">AG602</f>
        <v>0</v>
      </c>
      <c r="AH603" s="411">
        <f t="shared" ref="AH603" si="1625">AH602</f>
        <v>0</v>
      </c>
      <c r="AI603" s="411">
        <f t="shared" ref="AI603" si="1626">AI602</f>
        <v>0</v>
      </c>
      <c r="AJ603" s="411">
        <f t="shared" ref="AJ603" si="1627">AJ602</f>
        <v>0</v>
      </c>
      <c r="AK603" s="411">
        <f t="shared" ref="AK603" si="1628">AK602</f>
        <v>0</v>
      </c>
      <c r="AL603" s="411">
        <f t="shared" ref="AL603" si="1629">AL602</f>
        <v>0</v>
      </c>
      <c r="AM603" s="297"/>
    </row>
    <row r="604" spans="1:39" outlineLevel="1">
      <c r="A604" s="532"/>
      <c r="B604" s="294"/>
      <c r="C604" s="291"/>
      <c r="D604" s="291"/>
      <c r="E604" s="291"/>
      <c r="F604" s="291"/>
      <c r="G604" s="291"/>
      <c r="H604" s="291"/>
      <c r="I604" s="291"/>
      <c r="J604" s="291"/>
      <c r="K604" s="291"/>
      <c r="L604" s="291"/>
      <c r="M604" s="291"/>
      <c r="N604" s="291"/>
      <c r="O604" s="291"/>
      <c r="P604" s="291"/>
      <c r="Q604" s="291"/>
      <c r="R604" s="291"/>
      <c r="S604" s="291"/>
      <c r="T604" s="291"/>
      <c r="U604" s="291"/>
      <c r="V604" s="291"/>
      <c r="W604" s="291"/>
      <c r="X604" s="291"/>
      <c r="Y604" s="422"/>
      <c r="Z604" s="423"/>
      <c r="AA604" s="423"/>
      <c r="AB604" s="423"/>
      <c r="AC604" s="423"/>
      <c r="AD604" s="423"/>
      <c r="AE604" s="423"/>
      <c r="AF604" s="423"/>
      <c r="AG604" s="423"/>
      <c r="AH604" s="423"/>
      <c r="AI604" s="423"/>
      <c r="AJ604" s="423"/>
      <c r="AK604" s="423"/>
      <c r="AL604" s="423"/>
      <c r="AM604" s="297"/>
    </row>
    <row r="605" spans="1:39" ht="15.75" outlineLevel="1">
      <c r="A605" s="532"/>
      <c r="B605" s="319" t="s">
        <v>495</v>
      </c>
      <c r="C605" s="289"/>
      <c r="D605" s="289"/>
      <c r="E605" s="289"/>
      <c r="F605" s="289"/>
      <c r="G605" s="289"/>
      <c r="H605" s="289"/>
      <c r="I605" s="289"/>
      <c r="J605" s="289"/>
      <c r="K605" s="289"/>
      <c r="L605" s="289"/>
      <c r="M605" s="289"/>
      <c r="N605" s="290"/>
      <c r="O605" s="289"/>
      <c r="P605" s="289"/>
      <c r="Q605" s="289"/>
      <c r="R605" s="289"/>
      <c r="S605" s="289"/>
      <c r="T605" s="289"/>
      <c r="U605" s="289"/>
      <c r="V605" s="289"/>
      <c r="W605" s="289"/>
      <c r="X605" s="289"/>
      <c r="Y605" s="414"/>
      <c r="Z605" s="414"/>
      <c r="AA605" s="414"/>
      <c r="AB605" s="414"/>
      <c r="AC605" s="414"/>
      <c r="AD605" s="414"/>
      <c r="AE605" s="414"/>
      <c r="AF605" s="414"/>
      <c r="AG605" s="414"/>
      <c r="AH605" s="414"/>
      <c r="AI605" s="414"/>
      <c r="AJ605" s="414"/>
      <c r="AK605" s="414"/>
      <c r="AL605" s="414"/>
      <c r="AM605" s="292"/>
    </row>
    <row r="606" spans="1:39" outlineLevel="1">
      <c r="A606" s="532">
        <v>6</v>
      </c>
      <c r="B606" s="428" t="s">
        <v>99</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308</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630">Z606</f>
        <v>0</v>
      </c>
      <c r="AA607" s="411">
        <f t="shared" ref="AA607" si="1631">AA606</f>
        <v>0</v>
      </c>
      <c r="AB607" s="411">
        <f t="shared" ref="AB607" si="1632">AB606</f>
        <v>0</v>
      </c>
      <c r="AC607" s="411">
        <f t="shared" ref="AC607" si="1633">AC606</f>
        <v>0</v>
      </c>
      <c r="AD607" s="411">
        <f t="shared" ref="AD607" si="1634">AD606</f>
        <v>0</v>
      </c>
      <c r="AE607" s="411">
        <f t="shared" ref="AE607" si="1635">AE606</f>
        <v>0</v>
      </c>
      <c r="AF607" s="411">
        <f t="shared" ref="AF607" si="1636">AF606</f>
        <v>0</v>
      </c>
      <c r="AG607" s="411">
        <f t="shared" ref="AG607" si="1637">AG606</f>
        <v>0</v>
      </c>
      <c r="AH607" s="411">
        <f t="shared" ref="AH607" si="1638">AH606</f>
        <v>0</v>
      </c>
      <c r="AI607" s="411">
        <f t="shared" ref="AI607" si="1639">AI606</f>
        <v>0</v>
      </c>
      <c r="AJ607" s="411">
        <f t="shared" ref="AJ607" si="1640">AJ606</f>
        <v>0</v>
      </c>
      <c r="AK607" s="411">
        <f t="shared" ref="AK607" si="1641">AK606</f>
        <v>0</v>
      </c>
      <c r="AL607" s="411">
        <f t="shared" ref="AL607" si="1642">AL606</f>
        <v>0</v>
      </c>
      <c r="AM607" s="311"/>
    </row>
    <row r="608" spans="1:39" outlineLevel="1">
      <c r="A608" s="532"/>
      <c r="B608" s="310"/>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6"/>
      <c r="AA608" s="416"/>
      <c r="AB608" s="416"/>
      <c r="AC608" s="416"/>
      <c r="AD608" s="416"/>
      <c r="AE608" s="416"/>
      <c r="AF608" s="416"/>
      <c r="AG608" s="416"/>
      <c r="AH608" s="416"/>
      <c r="AI608" s="416"/>
      <c r="AJ608" s="416"/>
      <c r="AK608" s="416"/>
      <c r="AL608" s="416"/>
      <c r="AM608" s="313"/>
    </row>
    <row r="609" spans="1:39" ht="30" outlineLevel="1">
      <c r="A609" s="532">
        <v>7</v>
      </c>
      <c r="B609" s="428" t="s">
        <v>100</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308</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643">Z609</f>
        <v>0</v>
      </c>
      <c r="AA610" s="411">
        <f t="shared" ref="AA610" si="1644">AA609</f>
        <v>0</v>
      </c>
      <c r="AB610" s="411">
        <f t="shared" ref="AB610" si="1645">AB609</f>
        <v>0</v>
      </c>
      <c r="AC610" s="411">
        <f t="shared" ref="AC610" si="1646">AC609</f>
        <v>0</v>
      </c>
      <c r="AD610" s="411">
        <f t="shared" ref="AD610" si="1647">AD609</f>
        <v>0</v>
      </c>
      <c r="AE610" s="411">
        <f t="shared" ref="AE610" si="1648">AE609</f>
        <v>0</v>
      </c>
      <c r="AF610" s="411">
        <f t="shared" ref="AF610" si="1649">AF609</f>
        <v>0</v>
      </c>
      <c r="AG610" s="411">
        <f t="shared" ref="AG610" si="1650">AG609</f>
        <v>0</v>
      </c>
      <c r="AH610" s="411">
        <f t="shared" ref="AH610" si="1651">AH609</f>
        <v>0</v>
      </c>
      <c r="AI610" s="411">
        <f t="shared" ref="AI610" si="1652">AI609</f>
        <v>0</v>
      </c>
      <c r="AJ610" s="411">
        <f t="shared" ref="AJ610" si="1653">AJ609</f>
        <v>0</v>
      </c>
      <c r="AK610" s="411">
        <f t="shared" ref="AK610" si="1654">AK609</f>
        <v>0</v>
      </c>
      <c r="AL610" s="411">
        <f t="shared" ref="AL610" si="1655">AL609</f>
        <v>0</v>
      </c>
      <c r="AM610" s="311"/>
    </row>
    <row r="611" spans="1:39" outlineLevel="1">
      <c r="A611" s="532"/>
      <c r="B611" s="314"/>
      <c r="C611" s="312"/>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6"/>
      <c r="Z611" s="417"/>
      <c r="AA611" s="416"/>
      <c r="AB611" s="416"/>
      <c r="AC611" s="416"/>
      <c r="AD611" s="416"/>
      <c r="AE611" s="416"/>
      <c r="AF611" s="416"/>
      <c r="AG611" s="416"/>
      <c r="AH611" s="416"/>
      <c r="AI611" s="416"/>
      <c r="AJ611" s="416"/>
      <c r="AK611" s="416"/>
      <c r="AL611" s="416"/>
      <c r="AM611" s="313"/>
    </row>
    <row r="612" spans="1:39" ht="30" outlineLevel="1">
      <c r="A612" s="532">
        <v>8</v>
      </c>
      <c r="B612" s="428" t="s">
        <v>101</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308</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656">Z612</f>
        <v>0</v>
      </c>
      <c r="AA613" s="411">
        <f t="shared" ref="AA613" si="1657">AA612</f>
        <v>0</v>
      </c>
      <c r="AB613" s="411">
        <f t="shared" ref="AB613" si="1658">AB612</f>
        <v>0</v>
      </c>
      <c r="AC613" s="411">
        <f t="shared" ref="AC613" si="1659">AC612</f>
        <v>0</v>
      </c>
      <c r="AD613" s="411">
        <f t="shared" ref="AD613" si="1660">AD612</f>
        <v>0</v>
      </c>
      <c r="AE613" s="411">
        <f t="shared" ref="AE613" si="1661">AE612</f>
        <v>0</v>
      </c>
      <c r="AF613" s="411">
        <f t="shared" ref="AF613" si="1662">AF612</f>
        <v>0</v>
      </c>
      <c r="AG613" s="411">
        <f t="shared" ref="AG613" si="1663">AG612</f>
        <v>0</v>
      </c>
      <c r="AH613" s="411">
        <f t="shared" ref="AH613" si="1664">AH612</f>
        <v>0</v>
      </c>
      <c r="AI613" s="411">
        <f t="shared" ref="AI613" si="1665">AI612</f>
        <v>0</v>
      </c>
      <c r="AJ613" s="411">
        <f t="shared" ref="AJ613" si="1666">AJ612</f>
        <v>0</v>
      </c>
      <c r="AK613" s="411">
        <f t="shared" ref="AK613" si="1667">AK612</f>
        <v>0</v>
      </c>
      <c r="AL613" s="411">
        <f t="shared" ref="AL613" si="1668">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7"/>
      <c r="AA614" s="416"/>
      <c r="AB614" s="416"/>
      <c r="AC614" s="416"/>
      <c r="AD614" s="416"/>
      <c r="AE614" s="416"/>
      <c r="AF614" s="416"/>
      <c r="AG614" s="416"/>
      <c r="AH614" s="416"/>
      <c r="AI614" s="416"/>
      <c r="AJ614" s="416"/>
      <c r="AK614" s="416"/>
      <c r="AL614" s="416"/>
      <c r="AM614" s="313"/>
    </row>
    <row r="615" spans="1:39" ht="30" outlineLevel="1">
      <c r="A615" s="532">
        <v>9</v>
      </c>
      <c r="B615" s="428" t="s">
        <v>102</v>
      </c>
      <c r="C615" s="291" t="s">
        <v>25</v>
      </c>
      <c r="D615" s="295"/>
      <c r="E615" s="295"/>
      <c r="F615" s="295"/>
      <c r="G615" s="295"/>
      <c r="H615" s="295"/>
      <c r="I615" s="295"/>
      <c r="J615" s="295"/>
      <c r="K615" s="295"/>
      <c r="L615" s="295"/>
      <c r="M615" s="295"/>
      <c r="N615" s="295">
        <v>12</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308</v>
      </c>
      <c r="C616" s="291" t="s">
        <v>163</v>
      </c>
      <c r="D616" s="295"/>
      <c r="E616" s="295"/>
      <c r="F616" s="295"/>
      <c r="G616" s="295"/>
      <c r="H616" s="295"/>
      <c r="I616" s="295"/>
      <c r="J616" s="295"/>
      <c r="K616" s="295"/>
      <c r="L616" s="295"/>
      <c r="M616" s="295"/>
      <c r="N616" s="295">
        <f>N615</f>
        <v>12</v>
      </c>
      <c r="O616" s="295"/>
      <c r="P616" s="295"/>
      <c r="Q616" s="295"/>
      <c r="R616" s="295"/>
      <c r="S616" s="295"/>
      <c r="T616" s="295"/>
      <c r="U616" s="295"/>
      <c r="V616" s="295"/>
      <c r="W616" s="295"/>
      <c r="X616" s="295"/>
      <c r="Y616" s="411">
        <f>Y615</f>
        <v>0</v>
      </c>
      <c r="Z616" s="411">
        <f t="shared" ref="Z616" si="1669">Z615</f>
        <v>0</v>
      </c>
      <c r="AA616" s="411">
        <f t="shared" ref="AA616" si="1670">AA615</f>
        <v>0</v>
      </c>
      <c r="AB616" s="411">
        <f t="shared" ref="AB616" si="1671">AB615</f>
        <v>0</v>
      </c>
      <c r="AC616" s="411">
        <f t="shared" ref="AC616" si="1672">AC615</f>
        <v>0</v>
      </c>
      <c r="AD616" s="411">
        <f t="shared" ref="AD616" si="1673">AD615</f>
        <v>0</v>
      </c>
      <c r="AE616" s="411">
        <f t="shared" ref="AE616" si="1674">AE615</f>
        <v>0</v>
      </c>
      <c r="AF616" s="411">
        <f t="shared" ref="AF616" si="1675">AF615</f>
        <v>0</v>
      </c>
      <c r="AG616" s="411">
        <f t="shared" ref="AG616" si="1676">AG615</f>
        <v>0</v>
      </c>
      <c r="AH616" s="411">
        <f t="shared" ref="AH616" si="1677">AH615</f>
        <v>0</v>
      </c>
      <c r="AI616" s="411">
        <f t="shared" ref="AI616" si="1678">AI615</f>
        <v>0</v>
      </c>
      <c r="AJ616" s="411">
        <f t="shared" ref="AJ616" si="1679">AJ615</f>
        <v>0</v>
      </c>
      <c r="AK616" s="411">
        <f t="shared" ref="AK616" si="1680">AK615</f>
        <v>0</v>
      </c>
      <c r="AL616" s="411">
        <f t="shared" ref="AL616" si="1681">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6"/>
      <c r="AA617" s="416"/>
      <c r="AB617" s="416"/>
      <c r="AC617" s="416"/>
      <c r="AD617" s="416"/>
      <c r="AE617" s="416"/>
      <c r="AF617" s="416"/>
      <c r="AG617" s="416"/>
      <c r="AH617" s="416"/>
      <c r="AI617" s="416"/>
      <c r="AJ617" s="416"/>
      <c r="AK617" s="416"/>
      <c r="AL617" s="416"/>
      <c r="AM617" s="313"/>
    </row>
    <row r="618" spans="1:39" ht="30" outlineLevel="1">
      <c r="A618" s="532">
        <v>10</v>
      </c>
      <c r="B618" s="428" t="s">
        <v>103</v>
      </c>
      <c r="C618" s="291" t="s">
        <v>25</v>
      </c>
      <c r="D618" s="295"/>
      <c r="E618" s="295"/>
      <c r="F618" s="295"/>
      <c r="G618" s="295"/>
      <c r="H618" s="295"/>
      <c r="I618" s="295"/>
      <c r="J618" s="295"/>
      <c r="K618" s="295"/>
      <c r="L618" s="295"/>
      <c r="M618" s="295"/>
      <c r="N618" s="295">
        <v>3</v>
      </c>
      <c r="O618" s="295"/>
      <c r="P618" s="295"/>
      <c r="Q618" s="295"/>
      <c r="R618" s="295"/>
      <c r="S618" s="295"/>
      <c r="T618" s="295"/>
      <c r="U618" s="295"/>
      <c r="V618" s="295"/>
      <c r="W618" s="295"/>
      <c r="X618" s="295"/>
      <c r="Y618" s="415"/>
      <c r="Z618" s="410"/>
      <c r="AA618" s="410"/>
      <c r="AB618" s="410"/>
      <c r="AC618" s="410"/>
      <c r="AD618" s="410"/>
      <c r="AE618" s="410"/>
      <c r="AF618" s="415"/>
      <c r="AG618" s="415"/>
      <c r="AH618" s="415"/>
      <c r="AI618" s="415"/>
      <c r="AJ618" s="415"/>
      <c r="AK618" s="415"/>
      <c r="AL618" s="415"/>
      <c r="AM618" s="296">
        <f>SUM(Y618:AL618)</f>
        <v>0</v>
      </c>
    </row>
    <row r="619" spans="1:39" outlineLevel="1">
      <c r="A619" s="532"/>
      <c r="B619" s="294" t="s">
        <v>308</v>
      </c>
      <c r="C619" s="291" t="s">
        <v>163</v>
      </c>
      <c r="D619" s="295"/>
      <c r="E619" s="295"/>
      <c r="F619" s="295"/>
      <c r="G619" s="295"/>
      <c r="H619" s="295"/>
      <c r="I619" s="295"/>
      <c r="J619" s="295"/>
      <c r="K619" s="295"/>
      <c r="L619" s="295"/>
      <c r="M619" s="295"/>
      <c r="N619" s="295">
        <f>N618</f>
        <v>3</v>
      </c>
      <c r="O619" s="295"/>
      <c r="P619" s="295"/>
      <c r="Q619" s="295"/>
      <c r="R619" s="295"/>
      <c r="S619" s="295"/>
      <c r="T619" s="295"/>
      <c r="U619" s="295"/>
      <c r="V619" s="295"/>
      <c r="W619" s="295"/>
      <c r="X619" s="295"/>
      <c r="Y619" s="411">
        <f>Y618</f>
        <v>0</v>
      </c>
      <c r="Z619" s="411">
        <f t="shared" ref="Z619" si="1682">Z618</f>
        <v>0</v>
      </c>
      <c r="AA619" s="411">
        <f t="shared" ref="AA619" si="1683">AA618</f>
        <v>0</v>
      </c>
      <c r="AB619" s="411">
        <f t="shared" ref="AB619" si="1684">AB618</f>
        <v>0</v>
      </c>
      <c r="AC619" s="411">
        <f t="shared" ref="AC619" si="1685">AC618</f>
        <v>0</v>
      </c>
      <c r="AD619" s="411">
        <f t="shared" ref="AD619" si="1686">AD618</f>
        <v>0</v>
      </c>
      <c r="AE619" s="411">
        <f t="shared" ref="AE619" si="1687">AE618</f>
        <v>0</v>
      </c>
      <c r="AF619" s="411">
        <f t="shared" ref="AF619" si="1688">AF618</f>
        <v>0</v>
      </c>
      <c r="AG619" s="411">
        <f t="shared" ref="AG619" si="1689">AG618</f>
        <v>0</v>
      </c>
      <c r="AH619" s="411">
        <f t="shared" ref="AH619" si="1690">AH618</f>
        <v>0</v>
      </c>
      <c r="AI619" s="411">
        <f t="shared" ref="AI619" si="1691">AI618</f>
        <v>0</v>
      </c>
      <c r="AJ619" s="411">
        <f t="shared" ref="AJ619" si="1692">AJ618</f>
        <v>0</v>
      </c>
      <c r="AK619" s="411">
        <f t="shared" ref="AK619" si="1693">AK618</f>
        <v>0</v>
      </c>
      <c r="AL619" s="411">
        <f t="shared" ref="AL619" si="1694">AL618</f>
        <v>0</v>
      </c>
      <c r="AM619" s="311"/>
    </row>
    <row r="620" spans="1:39" outlineLevel="1">
      <c r="A620" s="532"/>
      <c r="B620" s="314"/>
      <c r="C620" s="312"/>
      <c r="D620" s="316"/>
      <c r="E620" s="316"/>
      <c r="F620" s="316"/>
      <c r="G620" s="316"/>
      <c r="H620" s="316"/>
      <c r="I620" s="316"/>
      <c r="J620" s="316"/>
      <c r="K620" s="316"/>
      <c r="L620" s="316"/>
      <c r="M620" s="316"/>
      <c r="N620" s="291"/>
      <c r="O620" s="316"/>
      <c r="P620" s="316"/>
      <c r="Q620" s="316"/>
      <c r="R620" s="316"/>
      <c r="S620" s="316"/>
      <c r="T620" s="316"/>
      <c r="U620" s="316"/>
      <c r="V620" s="316"/>
      <c r="W620" s="316"/>
      <c r="X620" s="316"/>
      <c r="Y620" s="416"/>
      <c r="Z620" s="417"/>
      <c r="AA620" s="416"/>
      <c r="AB620" s="416"/>
      <c r="AC620" s="416"/>
      <c r="AD620" s="416"/>
      <c r="AE620" s="416"/>
      <c r="AF620" s="416"/>
      <c r="AG620" s="416"/>
      <c r="AH620" s="416"/>
      <c r="AI620" s="416"/>
      <c r="AJ620" s="416"/>
      <c r="AK620" s="416"/>
      <c r="AL620" s="416"/>
      <c r="AM620" s="313"/>
    </row>
    <row r="621" spans="1:39" ht="15.75" outlineLevel="1">
      <c r="A621" s="532"/>
      <c r="B621" s="288" t="s">
        <v>10</v>
      </c>
      <c r="C621" s="289"/>
      <c r="D621" s="289"/>
      <c r="E621" s="289"/>
      <c r="F621" s="289"/>
      <c r="G621" s="289"/>
      <c r="H621" s="289"/>
      <c r="I621" s="289"/>
      <c r="J621" s="289"/>
      <c r="K621" s="289"/>
      <c r="L621" s="289"/>
      <c r="M621" s="289"/>
      <c r="N621" s="290"/>
      <c r="O621" s="289"/>
      <c r="P621" s="289"/>
      <c r="Q621" s="289"/>
      <c r="R621" s="289"/>
      <c r="S621" s="289"/>
      <c r="T621" s="289"/>
      <c r="U621" s="289"/>
      <c r="V621" s="289"/>
      <c r="W621" s="289"/>
      <c r="X621" s="289"/>
      <c r="Y621" s="414"/>
      <c r="Z621" s="414"/>
      <c r="AA621" s="414"/>
      <c r="AB621" s="414"/>
      <c r="AC621" s="414"/>
      <c r="AD621" s="414"/>
      <c r="AE621" s="414"/>
      <c r="AF621" s="414"/>
      <c r="AG621" s="414"/>
      <c r="AH621" s="414"/>
      <c r="AI621" s="414"/>
      <c r="AJ621" s="414"/>
      <c r="AK621" s="414"/>
      <c r="AL621" s="414"/>
      <c r="AM621" s="292"/>
    </row>
    <row r="622" spans="1:39" ht="30" outlineLevel="1">
      <c r="A622" s="532">
        <v>11</v>
      </c>
      <c r="B622" s="428" t="s">
        <v>104</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26"/>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308</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695">Z622</f>
        <v>0</v>
      </c>
      <c r="AA623" s="411">
        <f t="shared" ref="AA623" si="1696">AA622</f>
        <v>0</v>
      </c>
      <c r="AB623" s="411">
        <f t="shared" ref="AB623" si="1697">AB622</f>
        <v>0</v>
      </c>
      <c r="AC623" s="411">
        <f t="shared" ref="AC623" si="1698">AC622</f>
        <v>0</v>
      </c>
      <c r="AD623" s="411">
        <f t="shared" ref="AD623" si="1699">AD622</f>
        <v>0</v>
      </c>
      <c r="AE623" s="411">
        <f t="shared" ref="AE623" si="1700">AE622</f>
        <v>0</v>
      </c>
      <c r="AF623" s="411">
        <f t="shared" ref="AF623" si="1701">AF622</f>
        <v>0</v>
      </c>
      <c r="AG623" s="411">
        <f t="shared" ref="AG623" si="1702">AG622</f>
        <v>0</v>
      </c>
      <c r="AH623" s="411">
        <f t="shared" ref="AH623" si="1703">AH622</f>
        <v>0</v>
      </c>
      <c r="AI623" s="411">
        <f t="shared" ref="AI623" si="1704">AI622</f>
        <v>0</v>
      </c>
      <c r="AJ623" s="411">
        <f t="shared" ref="AJ623" si="1705">AJ622</f>
        <v>0</v>
      </c>
      <c r="AK623" s="411">
        <f t="shared" ref="AK623" si="1706">AK622</f>
        <v>0</v>
      </c>
      <c r="AL623" s="411">
        <f t="shared" ref="AL623" si="1707">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2"/>
      <c r="Z624" s="421"/>
      <c r="AA624" s="421"/>
      <c r="AB624" s="421"/>
      <c r="AC624" s="421"/>
      <c r="AD624" s="421"/>
      <c r="AE624" s="421"/>
      <c r="AF624" s="421"/>
      <c r="AG624" s="421"/>
      <c r="AH624" s="421"/>
      <c r="AI624" s="421"/>
      <c r="AJ624" s="421"/>
      <c r="AK624" s="421"/>
      <c r="AL624" s="421"/>
      <c r="AM624" s="306"/>
    </row>
    <row r="625" spans="1:40" ht="45" outlineLevel="1">
      <c r="A625" s="532">
        <v>12</v>
      </c>
      <c r="B625" s="428" t="s">
        <v>105</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308</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708">Z625</f>
        <v>0</v>
      </c>
      <c r="AA626" s="411">
        <f t="shared" ref="AA626" si="1709">AA625</f>
        <v>0</v>
      </c>
      <c r="AB626" s="411">
        <f t="shared" ref="AB626" si="1710">AB625</f>
        <v>0</v>
      </c>
      <c r="AC626" s="411">
        <f t="shared" ref="AC626" si="1711">AC625</f>
        <v>0</v>
      </c>
      <c r="AD626" s="411">
        <f t="shared" ref="AD626" si="1712">AD625</f>
        <v>0</v>
      </c>
      <c r="AE626" s="411">
        <f t="shared" ref="AE626" si="1713">AE625</f>
        <v>0</v>
      </c>
      <c r="AF626" s="411">
        <f t="shared" ref="AF626" si="1714">AF625</f>
        <v>0</v>
      </c>
      <c r="AG626" s="411">
        <f t="shared" ref="AG626" si="1715">AG625</f>
        <v>0</v>
      </c>
      <c r="AH626" s="411">
        <f t="shared" ref="AH626" si="1716">AH625</f>
        <v>0</v>
      </c>
      <c r="AI626" s="411">
        <f t="shared" ref="AI626" si="1717">AI625</f>
        <v>0</v>
      </c>
      <c r="AJ626" s="411">
        <f t="shared" ref="AJ626" si="1718">AJ625</f>
        <v>0</v>
      </c>
      <c r="AK626" s="411">
        <f t="shared" ref="AK626" si="1719">AK625</f>
        <v>0</v>
      </c>
      <c r="AL626" s="411">
        <f t="shared" ref="AL626" si="1720">AL625</f>
        <v>0</v>
      </c>
      <c r="AM626" s="297"/>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22"/>
      <c r="Z627" s="422"/>
      <c r="AA627" s="412"/>
      <c r="AB627" s="412"/>
      <c r="AC627" s="412"/>
      <c r="AD627" s="412"/>
      <c r="AE627" s="412"/>
      <c r="AF627" s="412"/>
      <c r="AG627" s="412"/>
      <c r="AH627" s="412"/>
      <c r="AI627" s="412"/>
      <c r="AJ627" s="412"/>
      <c r="AK627" s="412"/>
      <c r="AL627" s="412"/>
      <c r="AM627" s="306"/>
    </row>
    <row r="628" spans="1:40" ht="30" outlineLevel="1">
      <c r="A628" s="532">
        <v>13</v>
      </c>
      <c r="B628" s="428" t="s">
        <v>106</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0"/>
      <c r="Z628" s="410"/>
      <c r="AA628" s="410"/>
      <c r="AB628" s="410"/>
      <c r="AC628" s="410"/>
      <c r="AD628" s="410"/>
      <c r="AE628" s="410"/>
      <c r="AF628" s="415"/>
      <c r="AG628" s="415"/>
      <c r="AH628" s="415"/>
      <c r="AI628" s="415"/>
      <c r="AJ628" s="415"/>
      <c r="AK628" s="415"/>
      <c r="AL628" s="415"/>
      <c r="AM628" s="296">
        <f>SUM(Y628:AL628)</f>
        <v>0</v>
      </c>
    </row>
    <row r="629" spans="1:40" outlineLevel="1">
      <c r="A629" s="532"/>
      <c r="B629" s="294" t="s">
        <v>308</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721">Z628</f>
        <v>0</v>
      </c>
      <c r="AA629" s="411">
        <f t="shared" ref="AA629" si="1722">AA628</f>
        <v>0</v>
      </c>
      <c r="AB629" s="411">
        <f t="shared" ref="AB629" si="1723">AB628</f>
        <v>0</v>
      </c>
      <c r="AC629" s="411">
        <f t="shared" ref="AC629" si="1724">AC628</f>
        <v>0</v>
      </c>
      <c r="AD629" s="411">
        <f t="shared" ref="AD629" si="1725">AD628</f>
        <v>0</v>
      </c>
      <c r="AE629" s="411">
        <f t="shared" ref="AE629" si="1726">AE628</f>
        <v>0</v>
      </c>
      <c r="AF629" s="411">
        <f t="shared" ref="AF629" si="1727">AF628</f>
        <v>0</v>
      </c>
      <c r="AG629" s="411">
        <f t="shared" ref="AG629" si="1728">AG628</f>
        <v>0</v>
      </c>
      <c r="AH629" s="411">
        <f t="shared" ref="AH629" si="1729">AH628</f>
        <v>0</v>
      </c>
      <c r="AI629" s="411">
        <f t="shared" ref="AI629" si="1730">AI628</f>
        <v>0</v>
      </c>
      <c r="AJ629" s="411">
        <f t="shared" ref="AJ629" si="1731">AJ628</f>
        <v>0</v>
      </c>
      <c r="AK629" s="411">
        <f t="shared" ref="AK629" si="1732">AK628</f>
        <v>0</v>
      </c>
      <c r="AL629" s="411">
        <f t="shared" ref="AL629" si="1733">AL628</f>
        <v>0</v>
      </c>
      <c r="AM629" s="306"/>
    </row>
    <row r="630" spans="1:40" outlineLevel="1">
      <c r="A630" s="532"/>
      <c r="B630" s="315"/>
      <c r="C630" s="305"/>
      <c r="D630" s="291"/>
      <c r="E630" s="291"/>
      <c r="F630" s="291"/>
      <c r="G630" s="291"/>
      <c r="H630" s="291"/>
      <c r="I630" s="291"/>
      <c r="J630" s="291"/>
      <c r="K630" s="291"/>
      <c r="L630" s="291"/>
      <c r="M630" s="291"/>
      <c r="N630" s="291"/>
      <c r="O630" s="291"/>
      <c r="P630" s="291"/>
      <c r="Q630" s="291"/>
      <c r="R630" s="291"/>
      <c r="S630" s="291"/>
      <c r="T630" s="291"/>
      <c r="U630" s="291"/>
      <c r="V630" s="291"/>
      <c r="W630" s="291"/>
      <c r="X630" s="291"/>
      <c r="Y630" s="412"/>
      <c r="Z630" s="412"/>
      <c r="AA630" s="412"/>
      <c r="AB630" s="412"/>
      <c r="AC630" s="412"/>
      <c r="AD630" s="412"/>
      <c r="AE630" s="412"/>
      <c r="AF630" s="412"/>
      <c r="AG630" s="412"/>
      <c r="AH630" s="412"/>
      <c r="AI630" s="412"/>
      <c r="AJ630" s="412"/>
      <c r="AK630" s="412"/>
      <c r="AL630" s="412"/>
      <c r="AM630" s="306"/>
    </row>
    <row r="631" spans="1:40" ht="15.75" outlineLevel="1">
      <c r="A631" s="532"/>
      <c r="B631" s="288" t="s">
        <v>107</v>
      </c>
      <c r="C631" s="289"/>
      <c r="D631" s="290"/>
      <c r="E631" s="290"/>
      <c r="F631" s="290"/>
      <c r="G631" s="290"/>
      <c r="H631" s="290"/>
      <c r="I631" s="290"/>
      <c r="J631" s="290"/>
      <c r="K631" s="290"/>
      <c r="L631" s="290"/>
      <c r="M631" s="290"/>
      <c r="N631" s="290"/>
      <c r="O631" s="290"/>
      <c r="P631" s="289"/>
      <c r="Q631" s="289"/>
      <c r="R631" s="289"/>
      <c r="S631" s="289"/>
      <c r="T631" s="289"/>
      <c r="U631" s="289"/>
      <c r="V631" s="289"/>
      <c r="W631" s="289"/>
      <c r="X631" s="289"/>
      <c r="Y631" s="414"/>
      <c r="Z631" s="414"/>
      <c r="AA631" s="414"/>
      <c r="AB631" s="414"/>
      <c r="AC631" s="414"/>
      <c r="AD631" s="414"/>
      <c r="AE631" s="414"/>
      <c r="AF631" s="414"/>
      <c r="AG631" s="414"/>
      <c r="AH631" s="414"/>
      <c r="AI631" s="414"/>
      <c r="AJ631" s="414"/>
      <c r="AK631" s="414"/>
      <c r="AL631" s="414"/>
      <c r="AM631" s="292"/>
    </row>
    <row r="632" spans="1:40" outlineLevel="1">
      <c r="A632" s="532">
        <v>14</v>
      </c>
      <c r="B632" s="315" t="s">
        <v>108</v>
      </c>
      <c r="C632" s="291" t="s">
        <v>25</v>
      </c>
      <c r="D632" s="295"/>
      <c r="E632" s="295"/>
      <c r="F632" s="295"/>
      <c r="G632" s="295"/>
      <c r="H632" s="295"/>
      <c r="I632" s="295"/>
      <c r="J632" s="295"/>
      <c r="K632" s="295"/>
      <c r="L632" s="295"/>
      <c r="M632" s="295"/>
      <c r="N632" s="295">
        <v>12</v>
      </c>
      <c r="O632" s="295"/>
      <c r="P632" s="295"/>
      <c r="Q632" s="295"/>
      <c r="R632" s="295"/>
      <c r="S632" s="295"/>
      <c r="T632" s="295"/>
      <c r="U632" s="295"/>
      <c r="V632" s="295"/>
      <c r="W632" s="295"/>
      <c r="X632" s="295"/>
      <c r="Y632" s="410"/>
      <c r="Z632" s="410"/>
      <c r="AA632" s="410"/>
      <c r="AB632" s="410"/>
      <c r="AC632" s="410"/>
      <c r="AD632" s="410"/>
      <c r="AE632" s="410"/>
      <c r="AF632" s="410"/>
      <c r="AG632" s="410"/>
      <c r="AH632" s="410"/>
      <c r="AI632" s="410"/>
      <c r="AJ632" s="410"/>
      <c r="AK632" s="410"/>
      <c r="AL632" s="410"/>
      <c r="AM632" s="296">
        <f>SUM(Y632:AL632)</f>
        <v>0</v>
      </c>
    </row>
    <row r="633" spans="1:40" outlineLevel="1">
      <c r="A633" s="532"/>
      <c r="B633" s="294" t="s">
        <v>308</v>
      </c>
      <c r="C633" s="291" t="s">
        <v>163</v>
      </c>
      <c r="D633" s="295"/>
      <c r="E633" s="295"/>
      <c r="F633" s="295"/>
      <c r="G633" s="295"/>
      <c r="H633" s="295"/>
      <c r="I633" s="295"/>
      <c r="J633" s="295"/>
      <c r="K633" s="295"/>
      <c r="L633" s="295"/>
      <c r="M633" s="295"/>
      <c r="N633" s="295">
        <f>N632</f>
        <v>12</v>
      </c>
      <c r="O633" s="295"/>
      <c r="P633" s="295"/>
      <c r="Q633" s="295"/>
      <c r="R633" s="295"/>
      <c r="S633" s="295"/>
      <c r="T633" s="295"/>
      <c r="U633" s="295"/>
      <c r="V633" s="295"/>
      <c r="W633" s="295"/>
      <c r="X633" s="295"/>
      <c r="Y633" s="411">
        <f>Y632</f>
        <v>0</v>
      </c>
      <c r="Z633" s="411">
        <f t="shared" ref="Z633" si="1734">Z632</f>
        <v>0</v>
      </c>
      <c r="AA633" s="411">
        <f t="shared" ref="AA633" si="1735">AA632</f>
        <v>0</v>
      </c>
      <c r="AB633" s="411">
        <f t="shared" ref="AB633" si="1736">AB632</f>
        <v>0</v>
      </c>
      <c r="AC633" s="411">
        <f t="shared" ref="AC633" si="1737">AC632</f>
        <v>0</v>
      </c>
      <c r="AD633" s="411">
        <f t="shared" ref="AD633" si="1738">AD632</f>
        <v>0</v>
      </c>
      <c r="AE633" s="411">
        <f t="shared" ref="AE633" si="1739">AE632</f>
        <v>0</v>
      </c>
      <c r="AF633" s="411">
        <f t="shared" ref="AF633" si="1740">AF632</f>
        <v>0</v>
      </c>
      <c r="AG633" s="411">
        <f t="shared" ref="AG633" si="1741">AG632</f>
        <v>0</v>
      </c>
      <c r="AH633" s="411">
        <f t="shared" ref="AH633" si="1742">AH632</f>
        <v>0</v>
      </c>
      <c r="AI633" s="411">
        <f t="shared" ref="AI633" si="1743">AI632</f>
        <v>0</v>
      </c>
      <c r="AJ633" s="411">
        <f t="shared" ref="AJ633" si="1744">AJ632</f>
        <v>0</v>
      </c>
      <c r="AK633" s="411">
        <f t="shared" ref="AK633" si="1745">AK632</f>
        <v>0</v>
      </c>
      <c r="AL633" s="411">
        <f t="shared" ref="AL633" si="1746">AL632</f>
        <v>0</v>
      </c>
      <c r="AM633" s="516"/>
      <c r="AN633" s="629"/>
    </row>
    <row r="634" spans="1:40" outlineLevel="1">
      <c r="A634" s="532"/>
      <c r="B634" s="315"/>
      <c r="C634" s="305"/>
      <c r="D634" s="291"/>
      <c r="E634" s="291"/>
      <c r="F634" s="291"/>
      <c r="G634" s="291"/>
      <c r="H634" s="291"/>
      <c r="I634" s="291"/>
      <c r="J634" s="291"/>
      <c r="K634" s="291"/>
      <c r="L634" s="291"/>
      <c r="M634" s="291"/>
      <c r="N634" s="468"/>
      <c r="O634" s="291"/>
      <c r="P634" s="291"/>
      <c r="Q634" s="291"/>
      <c r="R634" s="291"/>
      <c r="S634" s="291"/>
      <c r="T634" s="291"/>
      <c r="U634" s="291"/>
      <c r="V634" s="291"/>
      <c r="W634" s="291"/>
      <c r="X634" s="291"/>
      <c r="Y634" s="412"/>
      <c r="Z634" s="412"/>
      <c r="AA634" s="412"/>
      <c r="AB634" s="412"/>
      <c r="AC634" s="412"/>
      <c r="AD634" s="412"/>
      <c r="AE634" s="412"/>
      <c r="AF634" s="412"/>
      <c r="AG634" s="412"/>
      <c r="AH634" s="412"/>
      <c r="AI634" s="412"/>
      <c r="AJ634" s="412"/>
      <c r="AK634" s="412"/>
      <c r="AL634" s="412"/>
      <c r="AM634" s="301"/>
      <c r="AN634" s="629"/>
    </row>
    <row r="635" spans="1:40" s="309" customFormat="1" ht="15.75" outlineLevel="1">
      <c r="A635" s="532"/>
      <c r="B635" s="288" t="s">
        <v>487</v>
      </c>
      <c r="C635" s="291"/>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6"/>
      <c r="AF635" s="416"/>
      <c r="AG635" s="416"/>
      <c r="AH635" s="416"/>
      <c r="AI635" s="416"/>
      <c r="AJ635" s="416"/>
      <c r="AK635" s="416"/>
      <c r="AL635" s="416"/>
      <c r="AM635" s="517"/>
      <c r="AN635" s="630"/>
    </row>
    <row r="636" spans="1:40" outlineLevel="1">
      <c r="A636" s="532">
        <v>15</v>
      </c>
      <c r="B636" s="29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outlineLevel="1">
      <c r="A637" s="532"/>
      <c r="B637" s="294" t="s">
        <v>308</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747">Z636</f>
        <v>0</v>
      </c>
      <c r="AA637" s="411">
        <f t="shared" si="1747"/>
        <v>0</v>
      </c>
      <c r="AB637" s="411">
        <f t="shared" si="1747"/>
        <v>0</v>
      </c>
      <c r="AC637" s="411">
        <f t="shared" si="1747"/>
        <v>0</v>
      </c>
      <c r="AD637" s="411">
        <f t="shared" si="1747"/>
        <v>0</v>
      </c>
      <c r="AE637" s="411">
        <f t="shared" si="1747"/>
        <v>0</v>
      </c>
      <c r="AF637" s="411">
        <f t="shared" si="1747"/>
        <v>0</v>
      </c>
      <c r="AG637" s="411">
        <f t="shared" si="1747"/>
        <v>0</v>
      </c>
      <c r="AH637" s="411">
        <f t="shared" si="1747"/>
        <v>0</v>
      </c>
      <c r="AI637" s="411">
        <f t="shared" si="1747"/>
        <v>0</v>
      </c>
      <c r="AJ637" s="411">
        <f t="shared" si="1747"/>
        <v>0</v>
      </c>
      <c r="AK637" s="411">
        <f t="shared" si="1747"/>
        <v>0</v>
      </c>
      <c r="AL637" s="411">
        <f t="shared" si="1747"/>
        <v>0</v>
      </c>
      <c r="AM637" s="297"/>
    </row>
    <row r="638" spans="1:40" outlineLevel="1">
      <c r="A638" s="532"/>
      <c r="B638" s="315"/>
      <c r="C638" s="305"/>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2"/>
      <c r="AF638" s="412"/>
      <c r="AG638" s="412"/>
      <c r="AH638" s="412"/>
      <c r="AI638" s="412"/>
      <c r="AJ638" s="412"/>
      <c r="AK638" s="412"/>
      <c r="AL638" s="412"/>
      <c r="AM638" s="306"/>
    </row>
    <row r="639" spans="1:40" s="283" customFormat="1" outlineLevel="1">
      <c r="A639" s="532">
        <v>16</v>
      </c>
      <c r="B639" s="324" t="s">
        <v>488</v>
      </c>
      <c r="C639" s="291" t="s">
        <v>25</v>
      </c>
      <c r="D639" s="295"/>
      <c r="E639" s="295"/>
      <c r="F639" s="295"/>
      <c r="G639" s="295"/>
      <c r="H639" s="295"/>
      <c r="I639" s="295"/>
      <c r="J639" s="295"/>
      <c r="K639" s="295"/>
      <c r="L639" s="295"/>
      <c r="M639" s="295"/>
      <c r="N639" s="295">
        <v>0</v>
      </c>
      <c r="O639" s="295"/>
      <c r="P639" s="295"/>
      <c r="Q639" s="295"/>
      <c r="R639" s="295"/>
      <c r="S639" s="295"/>
      <c r="T639" s="295"/>
      <c r="U639" s="295"/>
      <c r="V639" s="295"/>
      <c r="W639" s="295"/>
      <c r="X639" s="295"/>
      <c r="Y639" s="410"/>
      <c r="Z639" s="410"/>
      <c r="AA639" s="410"/>
      <c r="AB639" s="410"/>
      <c r="AC639" s="410"/>
      <c r="AD639" s="410"/>
      <c r="AE639" s="410"/>
      <c r="AF639" s="410"/>
      <c r="AG639" s="410"/>
      <c r="AH639" s="410"/>
      <c r="AI639" s="410"/>
      <c r="AJ639" s="410"/>
      <c r="AK639" s="410"/>
      <c r="AL639" s="410"/>
      <c r="AM639" s="296">
        <f>SUM(Y639:AL639)</f>
        <v>0</v>
      </c>
    </row>
    <row r="640" spans="1:40" s="283" customFormat="1" outlineLevel="1">
      <c r="A640" s="532"/>
      <c r="B640" s="294" t="s">
        <v>308</v>
      </c>
      <c r="C640" s="291" t="s">
        <v>163</v>
      </c>
      <c r="D640" s="295"/>
      <c r="E640" s="295"/>
      <c r="F640" s="295"/>
      <c r="G640" s="295"/>
      <c r="H640" s="295"/>
      <c r="I640" s="295"/>
      <c r="J640" s="295"/>
      <c r="K640" s="295"/>
      <c r="L640" s="295"/>
      <c r="M640" s="295"/>
      <c r="N640" s="295">
        <f>N639</f>
        <v>0</v>
      </c>
      <c r="O640" s="295"/>
      <c r="P640" s="295"/>
      <c r="Q640" s="295"/>
      <c r="R640" s="295"/>
      <c r="S640" s="295"/>
      <c r="T640" s="295"/>
      <c r="U640" s="295"/>
      <c r="V640" s="295"/>
      <c r="W640" s="295"/>
      <c r="X640" s="295"/>
      <c r="Y640" s="411">
        <f>Y639</f>
        <v>0</v>
      </c>
      <c r="Z640" s="411">
        <f t="shared" ref="Z640:AL640" si="1748">Z639</f>
        <v>0</v>
      </c>
      <c r="AA640" s="411">
        <f t="shared" si="1748"/>
        <v>0</v>
      </c>
      <c r="AB640" s="411">
        <f t="shared" si="1748"/>
        <v>0</v>
      </c>
      <c r="AC640" s="411">
        <f t="shared" si="1748"/>
        <v>0</v>
      </c>
      <c r="AD640" s="411">
        <f t="shared" si="1748"/>
        <v>0</v>
      </c>
      <c r="AE640" s="411">
        <f t="shared" si="1748"/>
        <v>0</v>
      </c>
      <c r="AF640" s="411">
        <f t="shared" si="1748"/>
        <v>0</v>
      </c>
      <c r="AG640" s="411">
        <f t="shared" si="1748"/>
        <v>0</v>
      </c>
      <c r="AH640" s="411">
        <f t="shared" si="1748"/>
        <v>0</v>
      </c>
      <c r="AI640" s="411">
        <f t="shared" si="1748"/>
        <v>0</v>
      </c>
      <c r="AJ640" s="411">
        <f t="shared" si="1748"/>
        <v>0</v>
      </c>
      <c r="AK640" s="411">
        <f t="shared" si="1748"/>
        <v>0</v>
      </c>
      <c r="AL640" s="411">
        <f t="shared" si="1748"/>
        <v>0</v>
      </c>
      <c r="AM640" s="297"/>
    </row>
    <row r="641" spans="1:39" s="283" customFormat="1" outlineLevel="1">
      <c r="A641" s="532"/>
      <c r="B641" s="324"/>
      <c r="C641" s="291"/>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2"/>
      <c r="Z641" s="412"/>
      <c r="AA641" s="412"/>
      <c r="AB641" s="412"/>
      <c r="AC641" s="412"/>
      <c r="AD641" s="412"/>
      <c r="AE641" s="416"/>
      <c r="AF641" s="416"/>
      <c r="AG641" s="416"/>
      <c r="AH641" s="416"/>
      <c r="AI641" s="416"/>
      <c r="AJ641" s="416"/>
      <c r="AK641" s="416"/>
      <c r="AL641" s="416"/>
      <c r="AM641" s="313"/>
    </row>
    <row r="642" spans="1:39" ht="15.75" outlineLevel="1">
      <c r="A642" s="532"/>
      <c r="B642" s="519" t="s">
        <v>493</v>
      </c>
      <c r="C642" s="320"/>
      <c r="D642" s="290"/>
      <c r="E642" s="289"/>
      <c r="F642" s="289"/>
      <c r="G642" s="289"/>
      <c r="H642" s="289"/>
      <c r="I642" s="289"/>
      <c r="J642" s="289"/>
      <c r="K642" s="289"/>
      <c r="L642" s="289"/>
      <c r="M642" s="289"/>
      <c r="N642" s="290"/>
      <c r="O642" s="289"/>
      <c r="P642" s="289"/>
      <c r="Q642" s="289"/>
      <c r="R642" s="289"/>
      <c r="S642" s="289"/>
      <c r="T642" s="289"/>
      <c r="U642" s="289"/>
      <c r="V642" s="289"/>
      <c r="W642" s="289"/>
      <c r="X642" s="289"/>
      <c r="Y642" s="414"/>
      <c r="Z642" s="414"/>
      <c r="AA642" s="414"/>
      <c r="AB642" s="414"/>
      <c r="AC642" s="414"/>
      <c r="AD642" s="414"/>
      <c r="AE642" s="414"/>
      <c r="AF642" s="414"/>
      <c r="AG642" s="414"/>
      <c r="AH642" s="414"/>
      <c r="AI642" s="414"/>
      <c r="AJ642" s="414"/>
      <c r="AK642" s="414"/>
      <c r="AL642" s="414"/>
      <c r="AM642" s="292"/>
    </row>
    <row r="643" spans="1:39" outlineLevel="1">
      <c r="A643" s="532">
        <v>17</v>
      </c>
      <c r="B643" s="428" t="s">
        <v>112</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308</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749">Z643</f>
        <v>0</v>
      </c>
      <c r="AA644" s="411">
        <f t="shared" si="1749"/>
        <v>0</v>
      </c>
      <c r="AB644" s="411">
        <f t="shared" si="1749"/>
        <v>0</v>
      </c>
      <c r="AC644" s="411">
        <f t="shared" si="1749"/>
        <v>0</v>
      </c>
      <c r="AD644" s="411">
        <f t="shared" si="1749"/>
        <v>0</v>
      </c>
      <c r="AE644" s="411">
        <f t="shared" si="1749"/>
        <v>0</v>
      </c>
      <c r="AF644" s="411">
        <f t="shared" si="1749"/>
        <v>0</v>
      </c>
      <c r="AG644" s="411">
        <f t="shared" si="1749"/>
        <v>0</v>
      </c>
      <c r="AH644" s="411">
        <f t="shared" si="1749"/>
        <v>0</v>
      </c>
      <c r="AI644" s="411">
        <f t="shared" si="1749"/>
        <v>0</v>
      </c>
      <c r="AJ644" s="411">
        <f t="shared" si="1749"/>
        <v>0</v>
      </c>
      <c r="AK644" s="411">
        <f t="shared" si="1749"/>
        <v>0</v>
      </c>
      <c r="AL644" s="411">
        <f t="shared" si="1749"/>
        <v>0</v>
      </c>
      <c r="AM644" s="306"/>
    </row>
    <row r="645" spans="1:39" outlineLevel="1">
      <c r="A645" s="532"/>
      <c r="B645" s="294"/>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2"/>
      <c r="Z645" s="425"/>
      <c r="AA645" s="425"/>
      <c r="AB645" s="425"/>
      <c r="AC645" s="425"/>
      <c r="AD645" s="425"/>
      <c r="AE645" s="425"/>
      <c r="AF645" s="425"/>
      <c r="AG645" s="425"/>
      <c r="AH645" s="425"/>
      <c r="AI645" s="425"/>
      <c r="AJ645" s="425"/>
      <c r="AK645" s="425"/>
      <c r="AL645" s="425"/>
      <c r="AM645" s="306"/>
    </row>
    <row r="646" spans="1:39" outlineLevel="1">
      <c r="A646" s="532">
        <v>18</v>
      </c>
      <c r="B646" s="428" t="s">
        <v>109</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308</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750">Z646</f>
        <v>0</v>
      </c>
      <c r="AA647" s="411">
        <f t="shared" si="1750"/>
        <v>0</v>
      </c>
      <c r="AB647" s="411">
        <f t="shared" si="1750"/>
        <v>0</v>
      </c>
      <c r="AC647" s="411">
        <f t="shared" si="1750"/>
        <v>0</v>
      </c>
      <c r="AD647" s="411">
        <f t="shared" si="1750"/>
        <v>0</v>
      </c>
      <c r="AE647" s="411">
        <f t="shared" si="1750"/>
        <v>0</v>
      </c>
      <c r="AF647" s="411">
        <f t="shared" si="1750"/>
        <v>0</v>
      </c>
      <c r="AG647" s="411">
        <f t="shared" si="1750"/>
        <v>0</v>
      </c>
      <c r="AH647" s="411">
        <f t="shared" si="1750"/>
        <v>0</v>
      </c>
      <c r="AI647" s="411">
        <f t="shared" si="1750"/>
        <v>0</v>
      </c>
      <c r="AJ647" s="411">
        <f t="shared" si="1750"/>
        <v>0</v>
      </c>
      <c r="AK647" s="411">
        <f t="shared" si="1750"/>
        <v>0</v>
      </c>
      <c r="AL647" s="411">
        <f t="shared" si="1750"/>
        <v>0</v>
      </c>
      <c r="AM647" s="306"/>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23"/>
      <c r="Z648" s="424"/>
      <c r="AA648" s="424"/>
      <c r="AB648" s="424"/>
      <c r="AC648" s="424"/>
      <c r="AD648" s="424"/>
      <c r="AE648" s="424"/>
      <c r="AF648" s="424"/>
      <c r="AG648" s="424"/>
      <c r="AH648" s="424"/>
      <c r="AI648" s="424"/>
      <c r="AJ648" s="424"/>
      <c r="AK648" s="424"/>
      <c r="AL648" s="424"/>
      <c r="AM648" s="297"/>
    </row>
    <row r="649" spans="1:39" outlineLevel="1">
      <c r="A649" s="532">
        <v>19</v>
      </c>
      <c r="B649" s="428" t="s">
        <v>111</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308</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751">Z649</f>
        <v>0</v>
      </c>
      <c r="AA650" s="411">
        <f t="shared" si="1751"/>
        <v>0</v>
      </c>
      <c r="AB650" s="411">
        <f t="shared" si="1751"/>
        <v>0</v>
      </c>
      <c r="AC650" s="411">
        <f t="shared" si="1751"/>
        <v>0</v>
      </c>
      <c r="AD650" s="411">
        <f t="shared" si="1751"/>
        <v>0</v>
      </c>
      <c r="AE650" s="411">
        <f t="shared" si="1751"/>
        <v>0</v>
      </c>
      <c r="AF650" s="411">
        <f t="shared" si="1751"/>
        <v>0</v>
      </c>
      <c r="AG650" s="411">
        <f t="shared" si="1751"/>
        <v>0</v>
      </c>
      <c r="AH650" s="411">
        <f t="shared" si="1751"/>
        <v>0</v>
      </c>
      <c r="AI650" s="411">
        <f t="shared" si="1751"/>
        <v>0</v>
      </c>
      <c r="AJ650" s="411">
        <f t="shared" si="1751"/>
        <v>0</v>
      </c>
      <c r="AK650" s="411">
        <f t="shared" si="1751"/>
        <v>0</v>
      </c>
      <c r="AL650" s="411">
        <f t="shared" si="1751"/>
        <v>0</v>
      </c>
      <c r="AM650" s="297"/>
    </row>
    <row r="651" spans="1:39" outlineLevel="1">
      <c r="A651" s="532"/>
      <c r="B651" s="322"/>
      <c r="C651" s="291"/>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outlineLevel="1">
      <c r="A652" s="532">
        <v>20</v>
      </c>
      <c r="B652" s="428" t="s">
        <v>110</v>
      </c>
      <c r="C652" s="291" t="s">
        <v>25</v>
      </c>
      <c r="D652" s="295"/>
      <c r="E652" s="295"/>
      <c r="F652" s="295"/>
      <c r="G652" s="295"/>
      <c r="H652" s="295"/>
      <c r="I652" s="295"/>
      <c r="J652" s="295"/>
      <c r="K652" s="295"/>
      <c r="L652" s="295"/>
      <c r="M652" s="295"/>
      <c r="N652" s="295">
        <v>12</v>
      </c>
      <c r="O652" s="295"/>
      <c r="P652" s="295"/>
      <c r="Q652" s="295"/>
      <c r="R652" s="295"/>
      <c r="S652" s="295"/>
      <c r="T652" s="295"/>
      <c r="U652" s="295"/>
      <c r="V652" s="295"/>
      <c r="W652" s="295"/>
      <c r="X652" s="295"/>
      <c r="Y652" s="426"/>
      <c r="Z652" s="410"/>
      <c r="AA652" s="410"/>
      <c r="AB652" s="410"/>
      <c r="AC652" s="410"/>
      <c r="AD652" s="410"/>
      <c r="AE652" s="410"/>
      <c r="AF652" s="415"/>
      <c r="AG652" s="415"/>
      <c r="AH652" s="415"/>
      <c r="AI652" s="415"/>
      <c r="AJ652" s="415"/>
      <c r="AK652" s="415"/>
      <c r="AL652" s="415"/>
      <c r="AM652" s="296">
        <f>SUM(Y652:AL652)</f>
        <v>0</v>
      </c>
    </row>
    <row r="653" spans="1:39" outlineLevel="1">
      <c r="A653" s="532"/>
      <c r="B653" s="294" t="s">
        <v>308</v>
      </c>
      <c r="C653" s="291" t="s">
        <v>163</v>
      </c>
      <c r="D653" s="295"/>
      <c r="E653" s="295"/>
      <c r="F653" s="295"/>
      <c r="G653" s="295"/>
      <c r="H653" s="295"/>
      <c r="I653" s="295"/>
      <c r="J653" s="295"/>
      <c r="K653" s="295"/>
      <c r="L653" s="295"/>
      <c r="M653" s="295"/>
      <c r="N653" s="295">
        <f>N652</f>
        <v>12</v>
      </c>
      <c r="O653" s="295"/>
      <c r="P653" s="295"/>
      <c r="Q653" s="295"/>
      <c r="R653" s="295"/>
      <c r="S653" s="295"/>
      <c r="T653" s="295"/>
      <c r="U653" s="295"/>
      <c r="V653" s="295"/>
      <c r="W653" s="295"/>
      <c r="X653" s="295"/>
      <c r="Y653" s="411">
        <f>Y652</f>
        <v>0</v>
      </c>
      <c r="Z653" s="411">
        <f t="shared" ref="Z653:AL653" si="1752">Z652</f>
        <v>0</v>
      </c>
      <c r="AA653" s="411">
        <f t="shared" si="1752"/>
        <v>0</v>
      </c>
      <c r="AB653" s="411">
        <f t="shared" si="1752"/>
        <v>0</v>
      </c>
      <c r="AC653" s="411">
        <f t="shared" si="1752"/>
        <v>0</v>
      </c>
      <c r="AD653" s="411">
        <f t="shared" si="1752"/>
        <v>0</v>
      </c>
      <c r="AE653" s="411">
        <f t="shared" si="1752"/>
        <v>0</v>
      </c>
      <c r="AF653" s="411">
        <f t="shared" si="1752"/>
        <v>0</v>
      </c>
      <c r="AG653" s="411">
        <f t="shared" si="1752"/>
        <v>0</v>
      </c>
      <c r="AH653" s="411">
        <f t="shared" si="1752"/>
        <v>0</v>
      </c>
      <c r="AI653" s="411">
        <f t="shared" si="1752"/>
        <v>0</v>
      </c>
      <c r="AJ653" s="411">
        <f t="shared" si="1752"/>
        <v>0</v>
      </c>
      <c r="AK653" s="411">
        <f t="shared" si="1752"/>
        <v>0</v>
      </c>
      <c r="AL653" s="411">
        <f t="shared" si="1752"/>
        <v>0</v>
      </c>
      <c r="AM653" s="306"/>
    </row>
    <row r="654" spans="1:39" ht="15.75" outlineLevel="1">
      <c r="A654" s="532"/>
      <c r="B654" s="323"/>
      <c r="C654" s="300"/>
      <c r="D654" s="291"/>
      <c r="E654" s="291"/>
      <c r="F654" s="291"/>
      <c r="G654" s="291"/>
      <c r="H654" s="291"/>
      <c r="I654" s="291"/>
      <c r="J654" s="291"/>
      <c r="K654" s="291"/>
      <c r="L654" s="291"/>
      <c r="M654" s="291"/>
      <c r="N654" s="300"/>
      <c r="O654" s="291"/>
      <c r="P654" s="291"/>
      <c r="Q654" s="291"/>
      <c r="R654" s="291"/>
      <c r="S654" s="291"/>
      <c r="T654" s="291"/>
      <c r="U654" s="291"/>
      <c r="V654" s="291"/>
      <c r="W654" s="291"/>
      <c r="X654" s="291"/>
      <c r="Y654" s="412"/>
      <c r="Z654" s="412"/>
      <c r="AA654" s="412"/>
      <c r="AB654" s="412"/>
      <c r="AC654" s="412"/>
      <c r="AD654" s="412"/>
      <c r="AE654" s="412"/>
      <c r="AF654" s="412"/>
      <c r="AG654" s="412"/>
      <c r="AH654" s="412"/>
      <c r="AI654" s="412"/>
      <c r="AJ654" s="412"/>
      <c r="AK654" s="412"/>
      <c r="AL654" s="412"/>
      <c r="AM654" s="306"/>
    </row>
    <row r="655" spans="1:39" ht="15.75" outlineLevel="1">
      <c r="A655" s="532"/>
      <c r="B655" s="518" t="s">
        <v>500</v>
      </c>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22"/>
      <c r="Z655" s="425"/>
      <c r="AA655" s="425"/>
      <c r="AB655" s="425"/>
      <c r="AC655" s="425"/>
      <c r="AD655" s="425"/>
      <c r="AE655" s="425"/>
      <c r="AF655" s="425"/>
      <c r="AG655" s="425"/>
      <c r="AH655" s="425"/>
      <c r="AI655" s="425"/>
      <c r="AJ655" s="425"/>
      <c r="AK655" s="425"/>
      <c r="AL655" s="425"/>
      <c r="AM655" s="306"/>
    </row>
    <row r="656" spans="1:39" ht="15.75" outlineLevel="1">
      <c r="A656" s="532"/>
      <c r="B656" s="504" t="s">
        <v>496</v>
      </c>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outlineLevel="1">
      <c r="A657" s="532">
        <v>21</v>
      </c>
      <c r="B657" s="428" t="s">
        <v>113</v>
      </c>
      <c r="C657" s="291" t="s">
        <v>25</v>
      </c>
      <c r="D657" s="295">
        <v>127199.28678313154</v>
      </c>
      <c r="E657" s="295">
        <v>127199.28678313154</v>
      </c>
      <c r="F657" s="295">
        <v>127199.28678313154</v>
      </c>
      <c r="G657" s="295">
        <v>127199.28678313154</v>
      </c>
      <c r="H657" s="295"/>
      <c r="I657" s="295"/>
      <c r="J657" s="295"/>
      <c r="K657" s="295"/>
      <c r="L657" s="295"/>
      <c r="M657" s="295"/>
      <c r="N657" s="291"/>
      <c r="O657" s="295"/>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308</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753">Z657</f>
        <v>0</v>
      </c>
      <c r="AA658" s="411">
        <f t="shared" ref="AA658" si="1754">AA657</f>
        <v>0</v>
      </c>
      <c r="AB658" s="411">
        <f t="shared" ref="AB658" si="1755">AB657</f>
        <v>0</v>
      </c>
      <c r="AC658" s="411">
        <f t="shared" ref="AC658" si="1756">AC657</f>
        <v>0</v>
      </c>
      <c r="AD658" s="411">
        <f t="shared" ref="AD658" si="1757">AD657</f>
        <v>0</v>
      </c>
      <c r="AE658" s="411">
        <f t="shared" ref="AE658" si="1758">AE657</f>
        <v>0</v>
      </c>
      <c r="AF658" s="411">
        <f t="shared" ref="AF658" si="1759">AF657</f>
        <v>0</v>
      </c>
      <c r="AG658" s="411">
        <f t="shared" ref="AG658" si="1760">AG657</f>
        <v>0</v>
      </c>
      <c r="AH658" s="411">
        <f t="shared" ref="AH658" si="1761">AH657</f>
        <v>0</v>
      </c>
      <c r="AI658" s="411">
        <f t="shared" ref="AI658" si="1762">AI657</f>
        <v>0</v>
      </c>
      <c r="AJ658" s="411">
        <f t="shared" ref="AJ658" si="1763">AJ657</f>
        <v>0</v>
      </c>
      <c r="AK658" s="411">
        <f t="shared" ref="AK658" si="1764">AK657</f>
        <v>0</v>
      </c>
      <c r="AL658" s="411">
        <f t="shared" ref="AL658" si="1765">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22</v>
      </c>
      <c r="B660" s="428" t="s">
        <v>114</v>
      </c>
      <c r="C660" s="291" t="s">
        <v>25</v>
      </c>
      <c r="D660" s="295">
        <v>36059.254342500004</v>
      </c>
      <c r="E660" s="295">
        <v>36059.254342500004</v>
      </c>
      <c r="F660" s="295">
        <v>36059.254342500004</v>
      </c>
      <c r="G660" s="295">
        <v>36059.254342500004</v>
      </c>
      <c r="H660" s="295"/>
      <c r="I660" s="295"/>
      <c r="J660" s="295"/>
      <c r="K660" s="295"/>
      <c r="L660" s="295"/>
      <c r="M660" s="295"/>
      <c r="N660" s="291"/>
      <c r="O660" s="295"/>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308</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766">Z660</f>
        <v>0</v>
      </c>
      <c r="AA661" s="411">
        <f t="shared" ref="AA661" si="1767">AA660</f>
        <v>0</v>
      </c>
      <c r="AB661" s="411">
        <f t="shared" ref="AB661" si="1768">AB660</f>
        <v>0</v>
      </c>
      <c r="AC661" s="411">
        <f t="shared" ref="AC661" si="1769">AC660</f>
        <v>0</v>
      </c>
      <c r="AD661" s="411">
        <f t="shared" ref="AD661" si="1770">AD660</f>
        <v>0</v>
      </c>
      <c r="AE661" s="411">
        <f t="shared" ref="AE661" si="1771">AE660</f>
        <v>0</v>
      </c>
      <c r="AF661" s="411">
        <f t="shared" ref="AF661" si="1772">AF660</f>
        <v>0</v>
      </c>
      <c r="AG661" s="411">
        <f t="shared" ref="AG661" si="1773">AG660</f>
        <v>0</v>
      </c>
      <c r="AH661" s="411">
        <f t="shared" ref="AH661" si="1774">AH660</f>
        <v>0</v>
      </c>
      <c r="AI661" s="411">
        <f t="shared" ref="AI661" si="1775">AI660</f>
        <v>0</v>
      </c>
      <c r="AJ661" s="411">
        <f t="shared" ref="AJ661" si="1776">AJ660</f>
        <v>0</v>
      </c>
      <c r="AK661" s="411">
        <f t="shared" ref="AK661" si="1777">AK660</f>
        <v>0</v>
      </c>
      <c r="AL661" s="411">
        <f t="shared" ref="AL661" si="1778">AL660</f>
        <v>0</v>
      </c>
      <c r="AM661" s="306"/>
    </row>
    <row r="662" spans="1:39" outlineLevel="1">
      <c r="A662" s="532"/>
      <c r="B662" s="294"/>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23</v>
      </c>
      <c r="B663" s="428" t="s">
        <v>115</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outlineLevel="1">
      <c r="A664" s="532"/>
      <c r="B664" s="294" t="s">
        <v>308</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779">Z663</f>
        <v>0</v>
      </c>
      <c r="AA664" s="411">
        <f t="shared" ref="AA664" si="1780">AA663</f>
        <v>0</v>
      </c>
      <c r="AB664" s="411">
        <f t="shared" ref="AB664" si="1781">AB663</f>
        <v>0</v>
      </c>
      <c r="AC664" s="411">
        <f t="shared" ref="AC664" si="1782">AC663</f>
        <v>0</v>
      </c>
      <c r="AD664" s="411">
        <f t="shared" ref="AD664" si="1783">AD663</f>
        <v>0</v>
      </c>
      <c r="AE664" s="411">
        <f t="shared" ref="AE664" si="1784">AE663</f>
        <v>0</v>
      </c>
      <c r="AF664" s="411">
        <f t="shared" ref="AF664" si="1785">AF663</f>
        <v>0</v>
      </c>
      <c r="AG664" s="411">
        <f t="shared" ref="AG664" si="1786">AG663</f>
        <v>0</v>
      </c>
      <c r="AH664" s="411">
        <f t="shared" ref="AH664" si="1787">AH663</f>
        <v>0</v>
      </c>
      <c r="AI664" s="411">
        <f t="shared" ref="AI664" si="1788">AI663</f>
        <v>0</v>
      </c>
      <c r="AJ664" s="411">
        <f t="shared" ref="AJ664" si="1789">AJ663</f>
        <v>0</v>
      </c>
      <c r="AK664" s="411">
        <f t="shared" ref="AK664" si="1790">AK663</f>
        <v>0</v>
      </c>
      <c r="AL664" s="411">
        <f t="shared" ref="AL664" si="1791">AL663</f>
        <v>0</v>
      </c>
      <c r="AM664" s="306"/>
    </row>
    <row r="665" spans="1:39" outlineLevel="1">
      <c r="A665" s="532"/>
      <c r="B665" s="430"/>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5"/>
      <c r="AA665" s="425"/>
      <c r="AB665" s="425"/>
      <c r="AC665" s="425"/>
      <c r="AD665" s="425"/>
      <c r="AE665" s="425"/>
      <c r="AF665" s="425"/>
      <c r="AG665" s="425"/>
      <c r="AH665" s="425"/>
      <c r="AI665" s="425"/>
      <c r="AJ665" s="425"/>
      <c r="AK665" s="425"/>
      <c r="AL665" s="425"/>
      <c r="AM665" s="306"/>
    </row>
    <row r="666" spans="1:39" ht="30" outlineLevel="1">
      <c r="A666" s="532">
        <v>24</v>
      </c>
      <c r="B666" s="428" t="s">
        <v>116</v>
      </c>
      <c r="C666" s="291" t="s">
        <v>25</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0"/>
      <c r="Z666" s="410"/>
      <c r="AA666" s="410"/>
      <c r="AB666" s="410"/>
      <c r="AC666" s="410"/>
      <c r="AD666" s="410"/>
      <c r="AE666" s="410"/>
      <c r="AF666" s="410"/>
      <c r="AG666" s="410"/>
      <c r="AH666" s="410"/>
      <c r="AI666" s="410"/>
      <c r="AJ666" s="410"/>
      <c r="AK666" s="410"/>
      <c r="AL666" s="410"/>
      <c r="AM666" s="296">
        <f>SUM(Y666:AL666)</f>
        <v>0</v>
      </c>
    </row>
    <row r="667" spans="1:39" outlineLevel="1">
      <c r="A667" s="532"/>
      <c r="B667" s="294" t="s">
        <v>308</v>
      </c>
      <c r="C667" s="291" t="s">
        <v>163</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1">
        <f>Y666</f>
        <v>0</v>
      </c>
      <c r="Z667" s="411">
        <f t="shared" ref="Z667" si="1792">Z666</f>
        <v>0</v>
      </c>
      <c r="AA667" s="411">
        <f t="shared" ref="AA667" si="1793">AA666</f>
        <v>0</v>
      </c>
      <c r="AB667" s="411">
        <f t="shared" ref="AB667" si="1794">AB666</f>
        <v>0</v>
      </c>
      <c r="AC667" s="411">
        <f t="shared" ref="AC667" si="1795">AC666</f>
        <v>0</v>
      </c>
      <c r="AD667" s="411">
        <f t="shared" ref="AD667" si="1796">AD666</f>
        <v>0</v>
      </c>
      <c r="AE667" s="411">
        <f t="shared" ref="AE667" si="1797">AE666</f>
        <v>0</v>
      </c>
      <c r="AF667" s="411">
        <f t="shared" ref="AF667" si="1798">AF666</f>
        <v>0</v>
      </c>
      <c r="AG667" s="411">
        <f t="shared" ref="AG667" si="1799">AG666</f>
        <v>0</v>
      </c>
      <c r="AH667" s="411">
        <f t="shared" ref="AH667" si="1800">AH666</f>
        <v>0</v>
      </c>
      <c r="AI667" s="411">
        <f t="shared" ref="AI667" si="1801">AI666</f>
        <v>0</v>
      </c>
      <c r="AJ667" s="411">
        <f t="shared" ref="AJ667" si="1802">AJ666</f>
        <v>0</v>
      </c>
      <c r="AK667" s="411">
        <f t="shared" ref="AK667" si="1803">AK666</f>
        <v>0</v>
      </c>
      <c r="AL667" s="411">
        <f t="shared" ref="AL667" si="1804">AL666</f>
        <v>0</v>
      </c>
      <c r="AM667" s="306"/>
    </row>
    <row r="668" spans="1:39" outlineLevel="1">
      <c r="A668" s="532"/>
      <c r="B668" s="294"/>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12"/>
      <c r="Z668" s="425"/>
      <c r="AA668" s="425"/>
      <c r="AB668" s="425"/>
      <c r="AC668" s="425"/>
      <c r="AD668" s="425"/>
      <c r="AE668" s="425"/>
      <c r="AF668" s="425"/>
      <c r="AG668" s="425"/>
      <c r="AH668" s="425"/>
      <c r="AI668" s="425"/>
      <c r="AJ668" s="425"/>
      <c r="AK668" s="425"/>
      <c r="AL668" s="425"/>
      <c r="AM668" s="306"/>
    </row>
    <row r="669" spans="1:39" ht="15.75" outlineLevel="1">
      <c r="A669" s="532"/>
      <c r="B669" s="288" t="s">
        <v>497</v>
      </c>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25</v>
      </c>
      <c r="B670" s="428" t="s">
        <v>117</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outlineLevel="1">
      <c r="A671" s="532"/>
      <c r="B671" s="294" t="s">
        <v>308</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805">Z670</f>
        <v>0</v>
      </c>
      <c r="AA671" s="411">
        <f t="shared" ref="AA671" si="1806">AA670</f>
        <v>0</v>
      </c>
      <c r="AB671" s="411">
        <f t="shared" ref="AB671" si="1807">AB670</f>
        <v>0</v>
      </c>
      <c r="AC671" s="411">
        <f t="shared" ref="AC671" si="1808">AC670</f>
        <v>0</v>
      </c>
      <c r="AD671" s="411">
        <f t="shared" ref="AD671" si="1809">AD670</f>
        <v>0</v>
      </c>
      <c r="AE671" s="411">
        <f t="shared" ref="AE671" si="1810">AE670</f>
        <v>0</v>
      </c>
      <c r="AF671" s="411">
        <f t="shared" ref="AF671" si="1811">AF670</f>
        <v>0</v>
      </c>
      <c r="AG671" s="411">
        <f t="shared" ref="AG671" si="1812">AG670</f>
        <v>0</v>
      </c>
      <c r="AH671" s="411">
        <f t="shared" ref="AH671" si="1813">AH670</f>
        <v>0</v>
      </c>
      <c r="AI671" s="411">
        <f t="shared" ref="AI671" si="1814">AI670</f>
        <v>0</v>
      </c>
      <c r="AJ671" s="411">
        <f t="shared" ref="AJ671" si="1815">AJ670</f>
        <v>0</v>
      </c>
      <c r="AK671" s="411">
        <f t="shared" ref="AK671" si="1816">AK670</f>
        <v>0</v>
      </c>
      <c r="AL671" s="411">
        <f t="shared" ref="AL671" si="1817">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outlineLevel="1">
      <c r="A673" s="532">
        <v>26</v>
      </c>
      <c r="B673" s="428" t="s">
        <v>118</v>
      </c>
      <c r="C673" s="291" t="s">
        <v>25</v>
      </c>
      <c r="D673" s="295">
        <v>977600.63440489711</v>
      </c>
      <c r="E673" s="295">
        <v>977600.63440489711</v>
      </c>
      <c r="F673" s="295">
        <v>972766.29746225104</v>
      </c>
      <c r="G673" s="295">
        <v>972766.29746225104</v>
      </c>
      <c r="H673" s="295"/>
      <c r="I673" s="295"/>
      <c r="J673" s="295"/>
      <c r="K673" s="295"/>
      <c r="L673" s="295"/>
      <c r="M673" s="295"/>
      <c r="N673" s="295">
        <v>12</v>
      </c>
      <c r="O673" s="295">
        <v>111.98099999999999</v>
      </c>
      <c r="P673" s="295">
        <v>111.98099999999999</v>
      </c>
      <c r="Q673" s="295">
        <v>111.98099999999999</v>
      </c>
      <c r="R673" s="295">
        <v>111.98099999999999</v>
      </c>
      <c r="S673" s="295"/>
      <c r="T673" s="295"/>
      <c r="U673" s="295"/>
      <c r="V673" s="295"/>
      <c r="W673" s="295"/>
      <c r="X673" s="295"/>
      <c r="Y673" s="426"/>
      <c r="Z673" s="410">
        <v>0.10734534946148112</v>
      </c>
      <c r="AA673" s="410">
        <v>0.83188984784549436</v>
      </c>
      <c r="AB673" s="410"/>
      <c r="AC673" s="410"/>
      <c r="AD673" s="410"/>
      <c r="AE673" s="410"/>
      <c r="AF673" s="415"/>
      <c r="AG673" s="415"/>
      <c r="AH673" s="415"/>
      <c r="AI673" s="415"/>
      <c r="AJ673" s="415"/>
      <c r="AK673" s="415"/>
      <c r="AL673" s="415"/>
      <c r="AM673" s="296">
        <f>SUM(Y673:AL673)</f>
        <v>0.93923519730697547</v>
      </c>
    </row>
    <row r="674" spans="1:39" outlineLevel="1">
      <c r="A674" s="532"/>
      <c r="B674" s="294" t="s">
        <v>308</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818">Z673</f>
        <v>0.10734534946148112</v>
      </c>
      <c r="AA674" s="411">
        <f t="shared" ref="AA674" si="1819">AA673</f>
        <v>0.83188984784549436</v>
      </c>
      <c r="AB674" s="411">
        <f t="shared" ref="AB674" si="1820">AB673</f>
        <v>0</v>
      </c>
      <c r="AC674" s="411">
        <f t="shared" ref="AC674" si="1821">AC673</f>
        <v>0</v>
      </c>
      <c r="AD674" s="411">
        <f t="shared" ref="AD674" si="1822">AD673</f>
        <v>0</v>
      </c>
      <c r="AE674" s="411">
        <f t="shared" ref="AE674" si="1823">AE673</f>
        <v>0</v>
      </c>
      <c r="AF674" s="411">
        <f t="shared" ref="AF674" si="1824">AF673</f>
        <v>0</v>
      </c>
      <c r="AG674" s="411">
        <f t="shared" ref="AG674" si="1825">AG673</f>
        <v>0</v>
      </c>
      <c r="AH674" s="411">
        <f t="shared" ref="AH674" si="1826">AH673</f>
        <v>0</v>
      </c>
      <c r="AI674" s="411">
        <f t="shared" ref="AI674" si="1827">AI673</f>
        <v>0</v>
      </c>
      <c r="AJ674" s="411">
        <f t="shared" ref="AJ674" si="1828">AJ673</f>
        <v>0</v>
      </c>
      <c r="AK674" s="411">
        <f t="shared" ref="AK674" si="1829">AK673</f>
        <v>0</v>
      </c>
      <c r="AL674" s="411">
        <f t="shared" ref="AL674" si="1830">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27</v>
      </c>
      <c r="B676" s="428" t="s">
        <v>119</v>
      </c>
      <c r="C676" s="291" t="s">
        <v>25</v>
      </c>
      <c r="D676" s="295">
        <v>61149.277826525307</v>
      </c>
      <c r="E676" s="295">
        <v>53842.020261846803</v>
      </c>
      <c r="F676" s="295">
        <v>39318.27807292575</v>
      </c>
      <c r="G676" s="295">
        <v>39318.27807292575</v>
      </c>
      <c r="H676" s="295"/>
      <c r="I676" s="295"/>
      <c r="J676" s="295"/>
      <c r="K676" s="295"/>
      <c r="L676" s="295"/>
      <c r="M676" s="295"/>
      <c r="N676" s="295">
        <v>12</v>
      </c>
      <c r="O676" s="295"/>
      <c r="P676" s="295"/>
      <c r="Q676" s="295"/>
      <c r="R676" s="295"/>
      <c r="S676" s="295"/>
      <c r="T676" s="295"/>
      <c r="U676" s="295"/>
      <c r="V676" s="295"/>
      <c r="W676" s="295"/>
      <c r="X676" s="295"/>
      <c r="Y676" s="426"/>
      <c r="Z676" s="410">
        <v>1</v>
      </c>
      <c r="AA676" s="410"/>
      <c r="AB676" s="410"/>
      <c r="AC676" s="410"/>
      <c r="AD676" s="410"/>
      <c r="AE676" s="410"/>
      <c r="AF676" s="415"/>
      <c r="AG676" s="415"/>
      <c r="AH676" s="415"/>
      <c r="AI676" s="415"/>
      <c r="AJ676" s="415"/>
      <c r="AK676" s="415"/>
      <c r="AL676" s="415"/>
      <c r="AM676" s="296">
        <f>SUM(Y676:AL676)</f>
        <v>1</v>
      </c>
    </row>
    <row r="677" spans="1:39" outlineLevel="1">
      <c r="A677" s="532"/>
      <c r="B677" s="294" t="s">
        <v>308</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831">Z676</f>
        <v>1</v>
      </c>
      <c r="AA677" s="411">
        <f t="shared" ref="AA677" si="1832">AA676</f>
        <v>0</v>
      </c>
      <c r="AB677" s="411">
        <f t="shared" ref="AB677" si="1833">AB676</f>
        <v>0</v>
      </c>
      <c r="AC677" s="411">
        <f t="shared" ref="AC677" si="1834">AC676</f>
        <v>0</v>
      </c>
      <c r="AD677" s="411">
        <f t="shared" ref="AD677" si="1835">AD676</f>
        <v>0</v>
      </c>
      <c r="AE677" s="411">
        <f t="shared" ref="AE677" si="1836">AE676</f>
        <v>0</v>
      </c>
      <c r="AF677" s="411">
        <f t="shared" ref="AF677" si="1837">AF676</f>
        <v>0</v>
      </c>
      <c r="AG677" s="411">
        <f t="shared" ref="AG677" si="1838">AG676</f>
        <v>0</v>
      </c>
      <c r="AH677" s="411">
        <f t="shared" ref="AH677" si="1839">AH676</f>
        <v>0</v>
      </c>
      <c r="AI677" s="411">
        <f t="shared" ref="AI677" si="1840">AI676</f>
        <v>0</v>
      </c>
      <c r="AJ677" s="411">
        <f t="shared" ref="AJ677" si="1841">AJ676</f>
        <v>0</v>
      </c>
      <c r="AK677" s="411">
        <f t="shared" ref="AK677" si="1842">AK676</f>
        <v>0</v>
      </c>
      <c r="AL677" s="411">
        <f t="shared" ref="AL677" si="1843">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28</v>
      </c>
      <c r="B679" s="428" t="s">
        <v>120</v>
      </c>
      <c r="C679" s="291" t="s">
        <v>25</v>
      </c>
      <c r="D679" s="295"/>
      <c r="E679" s="295"/>
      <c r="F679" s="295"/>
      <c r="G679" s="295"/>
      <c r="H679" s="295"/>
      <c r="I679" s="295"/>
      <c r="J679" s="295"/>
      <c r="K679" s="295"/>
      <c r="L679" s="295"/>
      <c r="M679" s="295"/>
      <c r="N679" s="295">
        <v>12</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2"/>
      <c r="B680" s="294" t="s">
        <v>308</v>
      </c>
      <c r="C680" s="291" t="s">
        <v>163</v>
      </c>
      <c r="D680" s="295"/>
      <c r="E680" s="295"/>
      <c r="F680" s="295"/>
      <c r="G680" s="295"/>
      <c r="H680" s="295"/>
      <c r="I680" s="295"/>
      <c r="J680" s="295"/>
      <c r="K680" s="295"/>
      <c r="L680" s="295"/>
      <c r="M680" s="295"/>
      <c r="N680" s="295">
        <f>N679</f>
        <v>12</v>
      </c>
      <c r="O680" s="295"/>
      <c r="P680" s="295"/>
      <c r="Q680" s="295"/>
      <c r="R680" s="295"/>
      <c r="S680" s="295"/>
      <c r="T680" s="295"/>
      <c r="U680" s="295"/>
      <c r="V680" s="295"/>
      <c r="W680" s="295"/>
      <c r="X680" s="295"/>
      <c r="Y680" s="411">
        <f>Y679</f>
        <v>0</v>
      </c>
      <c r="Z680" s="411">
        <f t="shared" ref="Z680" si="1844">Z679</f>
        <v>0</v>
      </c>
      <c r="AA680" s="411">
        <f t="shared" ref="AA680" si="1845">AA679</f>
        <v>0</v>
      </c>
      <c r="AB680" s="411">
        <f t="shared" ref="AB680" si="1846">AB679</f>
        <v>0</v>
      </c>
      <c r="AC680" s="411">
        <f t="shared" ref="AC680" si="1847">AC679</f>
        <v>0</v>
      </c>
      <c r="AD680" s="411">
        <f t="shared" ref="AD680" si="1848">AD679</f>
        <v>0</v>
      </c>
      <c r="AE680" s="411">
        <f t="shared" ref="AE680" si="1849">AE679</f>
        <v>0</v>
      </c>
      <c r="AF680" s="411">
        <f t="shared" ref="AF680" si="1850">AF679</f>
        <v>0</v>
      </c>
      <c r="AG680" s="411">
        <f t="shared" ref="AG680" si="1851">AG679</f>
        <v>0</v>
      </c>
      <c r="AH680" s="411">
        <f t="shared" ref="AH680" si="1852">AH679</f>
        <v>0</v>
      </c>
      <c r="AI680" s="411">
        <f t="shared" ref="AI680" si="1853">AI679</f>
        <v>0</v>
      </c>
      <c r="AJ680" s="411">
        <f t="shared" ref="AJ680" si="1854">AJ679</f>
        <v>0</v>
      </c>
      <c r="AK680" s="411">
        <f t="shared" ref="AK680" si="1855">AK679</f>
        <v>0</v>
      </c>
      <c r="AL680" s="411">
        <f t="shared" ref="AL680" si="1856">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29</v>
      </c>
      <c r="B682" s="428" t="s">
        <v>121</v>
      </c>
      <c r="C682" s="291" t="s">
        <v>25</v>
      </c>
      <c r="D682" s="295"/>
      <c r="E682" s="295"/>
      <c r="F682" s="295"/>
      <c r="G682" s="295"/>
      <c r="H682" s="295"/>
      <c r="I682" s="295"/>
      <c r="J682" s="295"/>
      <c r="K682" s="295"/>
      <c r="L682" s="295"/>
      <c r="M682" s="295"/>
      <c r="N682" s="295">
        <v>3</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308</v>
      </c>
      <c r="C683" s="291" t="s">
        <v>163</v>
      </c>
      <c r="D683" s="295"/>
      <c r="E683" s="295"/>
      <c r="F683" s="295"/>
      <c r="G683" s="295"/>
      <c r="H683" s="295"/>
      <c r="I683" s="295"/>
      <c r="J683" s="295"/>
      <c r="K683" s="295"/>
      <c r="L683" s="295"/>
      <c r="M683" s="295"/>
      <c r="N683" s="295">
        <f>N682</f>
        <v>3</v>
      </c>
      <c r="O683" s="295"/>
      <c r="P683" s="295"/>
      <c r="Q683" s="295"/>
      <c r="R683" s="295"/>
      <c r="S683" s="295"/>
      <c r="T683" s="295"/>
      <c r="U683" s="295"/>
      <c r="V683" s="295"/>
      <c r="W683" s="295"/>
      <c r="X683" s="295"/>
      <c r="Y683" s="411">
        <f>Y682</f>
        <v>0</v>
      </c>
      <c r="Z683" s="411">
        <f t="shared" ref="Z683" si="1857">Z682</f>
        <v>0</v>
      </c>
      <c r="AA683" s="411">
        <f t="shared" ref="AA683" si="1858">AA682</f>
        <v>0</v>
      </c>
      <c r="AB683" s="411">
        <f t="shared" ref="AB683" si="1859">AB682</f>
        <v>0</v>
      </c>
      <c r="AC683" s="411">
        <f t="shared" ref="AC683" si="1860">AC682</f>
        <v>0</v>
      </c>
      <c r="AD683" s="411">
        <f t="shared" ref="AD683" si="1861">AD682</f>
        <v>0</v>
      </c>
      <c r="AE683" s="411">
        <f t="shared" ref="AE683" si="1862">AE682</f>
        <v>0</v>
      </c>
      <c r="AF683" s="411">
        <f t="shared" ref="AF683" si="1863">AF682</f>
        <v>0</v>
      </c>
      <c r="AG683" s="411">
        <f t="shared" ref="AG683" si="1864">AG682</f>
        <v>0</v>
      </c>
      <c r="AH683" s="411">
        <f t="shared" ref="AH683" si="1865">AH682</f>
        <v>0</v>
      </c>
      <c r="AI683" s="411">
        <f t="shared" ref="AI683" si="1866">AI682</f>
        <v>0</v>
      </c>
      <c r="AJ683" s="411">
        <f t="shared" ref="AJ683" si="1867">AJ682</f>
        <v>0</v>
      </c>
      <c r="AK683" s="411">
        <f t="shared" ref="AK683" si="1868">AK682</f>
        <v>0</v>
      </c>
      <c r="AL683" s="411">
        <f t="shared" ref="AL683" si="1869">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30</v>
      </c>
      <c r="B685" s="428" t="s">
        <v>122</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308</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1870">Z685</f>
        <v>0</v>
      </c>
      <c r="AA686" s="411">
        <f t="shared" ref="AA686" si="1871">AA685</f>
        <v>0</v>
      </c>
      <c r="AB686" s="411">
        <f t="shared" ref="AB686" si="1872">AB685</f>
        <v>0</v>
      </c>
      <c r="AC686" s="411">
        <f t="shared" ref="AC686" si="1873">AC685</f>
        <v>0</v>
      </c>
      <c r="AD686" s="411">
        <f t="shared" ref="AD686" si="1874">AD685</f>
        <v>0</v>
      </c>
      <c r="AE686" s="411">
        <f t="shared" ref="AE686" si="1875">AE685</f>
        <v>0</v>
      </c>
      <c r="AF686" s="411">
        <f t="shared" ref="AF686" si="1876">AF685</f>
        <v>0</v>
      </c>
      <c r="AG686" s="411">
        <f t="shared" ref="AG686" si="1877">AG685</f>
        <v>0</v>
      </c>
      <c r="AH686" s="411">
        <f t="shared" ref="AH686" si="1878">AH685</f>
        <v>0</v>
      </c>
      <c r="AI686" s="411">
        <f t="shared" ref="AI686" si="1879">AI685</f>
        <v>0</v>
      </c>
      <c r="AJ686" s="411">
        <f t="shared" ref="AJ686" si="1880">AJ685</f>
        <v>0</v>
      </c>
      <c r="AK686" s="411">
        <f t="shared" ref="AK686" si="1881">AK685</f>
        <v>0</v>
      </c>
      <c r="AL686" s="411">
        <f t="shared" ref="AL686" si="1882">AL685</f>
        <v>0</v>
      </c>
      <c r="AM686" s="306"/>
    </row>
    <row r="687" spans="1:39" outlineLevel="1">
      <c r="A687" s="532"/>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31</v>
      </c>
      <c r="B688" s="428" t="s">
        <v>123</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308</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1883">Z688</f>
        <v>0</v>
      </c>
      <c r="AA689" s="411">
        <f t="shared" ref="AA689" si="1884">AA688</f>
        <v>0</v>
      </c>
      <c r="AB689" s="411">
        <f t="shared" ref="AB689" si="1885">AB688</f>
        <v>0</v>
      </c>
      <c r="AC689" s="411">
        <f t="shared" ref="AC689" si="1886">AC688</f>
        <v>0</v>
      </c>
      <c r="AD689" s="411">
        <f t="shared" ref="AD689" si="1887">AD688</f>
        <v>0</v>
      </c>
      <c r="AE689" s="411">
        <f t="shared" ref="AE689" si="1888">AE688</f>
        <v>0</v>
      </c>
      <c r="AF689" s="411">
        <f t="shared" ref="AF689" si="1889">AF688</f>
        <v>0</v>
      </c>
      <c r="AG689" s="411">
        <f t="shared" ref="AG689" si="1890">AG688</f>
        <v>0</v>
      </c>
      <c r="AH689" s="411">
        <f t="shared" ref="AH689" si="1891">AH688</f>
        <v>0</v>
      </c>
      <c r="AI689" s="411">
        <f t="shared" ref="AI689" si="1892">AI688</f>
        <v>0</v>
      </c>
      <c r="AJ689" s="411">
        <f t="shared" ref="AJ689" si="1893">AJ688</f>
        <v>0</v>
      </c>
      <c r="AK689" s="411">
        <f t="shared" ref="AK689" si="1894">AK688</f>
        <v>0</v>
      </c>
      <c r="AL689" s="411">
        <f t="shared" ref="AL689" si="1895">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30" outlineLevel="1">
      <c r="A691" s="532">
        <v>32</v>
      </c>
      <c r="B691" s="428" t="s">
        <v>124</v>
      </c>
      <c r="C691" s="291" t="s">
        <v>25</v>
      </c>
      <c r="D691" s="295"/>
      <c r="E691" s="295"/>
      <c r="F691" s="295"/>
      <c r="G691" s="295"/>
      <c r="H691" s="295"/>
      <c r="I691" s="295"/>
      <c r="J691" s="295"/>
      <c r="K691" s="295"/>
      <c r="L691" s="295"/>
      <c r="M691" s="295"/>
      <c r="N691" s="295">
        <v>12</v>
      </c>
      <c r="O691" s="295"/>
      <c r="P691" s="295"/>
      <c r="Q691" s="295"/>
      <c r="R691" s="295"/>
      <c r="S691" s="295"/>
      <c r="T691" s="295"/>
      <c r="U691" s="295"/>
      <c r="V691" s="295"/>
      <c r="W691" s="295"/>
      <c r="X691" s="295"/>
      <c r="Y691" s="426"/>
      <c r="Z691" s="410"/>
      <c r="AA691" s="410"/>
      <c r="AB691" s="410"/>
      <c r="AC691" s="410"/>
      <c r="AD691" s="410"/>
      <c r="AE691" s="410"/>
      <c r="AF691" s="415"/>
      <c r="AG691" s="415"/>
      <c r="AH691" s="415"/>
      <c r="AI691" s="415"/>
      <c r="AJ691" s="415"/>
      <c r="AK691" s="415"/>
      <c r="AL691" s="415"/>
      <c r="AM691" s="296">
        <f>SUM(Y691:AL691)</f>
        <v>0</v>
      </c>
    </row>
    <row r="692" spans="1:39" outlineLevel="1">
      <c r="A692" s="532"/>
      <c r="B692" s="294" t="s">
        <v>308</v>
      </c>
      <c r="C692" s="291" t="s">
        <v>163</v>
      </c>
      <c r="D692" s="295"/>
      <c r="E692" s="295"/>
      <c r="F692" s="295"/>
      <c r="G692" s="295"/>
      <c r="H692" s="295"/>
      <c r="I692" s="295"/>
      <c r="J692" s="295"/>
      <c r="K692" s="295"/>
      <c r="L692" s="295"/>
      <c r="M692" s="295"/>
      <c r="N692" s="295">
        <f>N691</f>
        <v>12</v>
      </c>
      <c r="O692" s="295"/>
      <c r="P692" s="295"/>
      <c r="Q692" s="295"/>
      <c r="R692" s="295"/>
      <c r="S692" s="295"/>
      <c r="T692" s="295"/>
      <c r="U692" s="295"/>
      <c r="V692" s="295"/>
      <c r="W692" s="295"/>
      <c r="X692" s="295"/>
      <c r="Y692" s="411">
        <f>Y691</f>
        <v>0</v>
      </c>
      <c r="Z692" s="411">
        <f t="shared" ref="Z692" si="1896">Z691</f>
        <v>0</v>
      </c>
      <c r="AA692" s="411">
        <f t="shared" ref="AA692" si="1897">AA691</f>
        <v>0</v>
      </c>
      <c r="AB692" s="411">
        <f t="shared" ref="AB692" si="1898">AB691</f>
        <v>0</v>
      </c>
      <c r="AC692" s="411">
        <f t="shared" ref="AC692" si="1899">AC691</f>
        <v>0</v>
      </c>
      <c r="AD692" s="411">
        <f t="shared" ref="AD692" si="1900">AD691</f>
        <v>0</v>
      </c>
      <c r="AE692" s="411">
        <f t="shared" ref="AE692" si="1901">AE691</f>
        <v>0</v>
      </c>
      <c r="AF692" s="411">
        <f t="shared" ref="AF692" si="1902">AF691</f>
        <v>0</v>
      </c>
      <c r="AG692" s="411">
        <f t="shared" ref="AG692" si="1903">AG691</f>
        <v>0</v>
      </c>
      <c r="AH692" s="411">
        <f t="shared" ref="AH692" si="1904">AH691</f>
        <v>0</v>
      </c>
      <c r="AI692" s="411">
        <f t="shared" ref="AI692" si="1905">AI691</f>
        <v>0</v>
      </c>
      <c r="AJ692" s="411">
        <f t="shared" ref="AJ692" si="1906">AJ691</f>
        <v>0</v>
      </c>
      <c r="AK692" s="411">
        <f t="shared" ref="AK692" si="1907">AK691</f>
        <v>0</v>
      </c>
      <c r="AL692" s="411">
        <f t="shared" ref="AL692" si="1908">AL691</f>
        <v>0</v>
      </c>
      <c r="AM692" s="306"/>
    </row>
    <row r="693" spans="1:39" outlineLevel="1">
      <c r="A693" s="532"/>
      <c r="B693" s="428"/>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t="15.75" outlineLevel="1">
      <c r="A694" s="532"/>
      <c r="B694" s="288" t="s">
        <v>498</v>
      </c>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33</v>
      </c>
      <c r="B695" s="428" t="s">
        <v>125</v>
      </c>
      <c r="C695" s="291" t="s">
        <v>25</v>
      </c>
      <c r="D695" s="295">
        <v>13908.552499999985</v>
      </c>
      <c r="E695" s="295">
        <v>13908.552499999985</v>
      </c>
      <c r="F695" s="295">
        <v>13908.552499999985</v>
      </c>
      <c r="G695" s="295">
        <v>13908.552499999985</v>
      </c>
      <c r="H695" s="295"/>
      <c r="I695" s="295"/>
      <c r="J695" s="295"/>
      <c r="K695" s="295"/>
      <c r="L695" s="295"/>
      <c r="M695" s="295"/>
      <c r="N695" s="295">
        <v>0</v>
      </c>
      <c r="O695" s="295"/>
      <c r="P695" s="295"/>
      <c r="Q695" s="295"/>
      <c r="R695" s="295"/>
      <c r="S695" s="295"/>
      <c r="T695" s="295"/>
      <c r="U695" s="295"/>
      <c r="V695" s="295"/>
      <c r="W695" s="295"/>
      <c r="X695" s="295"/>
      <c r="Y695" s="426"/>
      <c r="Z695" s="410">
        <v>1</v>
      </c>
      <c r="AA695" s="410"/>
      <c r="AB695" s="410"/>
      <c r="AC695" s="410"/>
      <c r="AD695" s="410"/>
      <c r="AE695" s="410"/>
      <c r="AF695" s="415"/>
      <c r="AG695" s="415"/>
      <c r="AH695" s="415"/>
      <c r="AI695" s="415"/>
      <c r="AJ695" s="415"/>
      <c r="AK695" s="415"/>
      <c r="AL695" s="415"/>
      <c r="AM695" s="296">
        <f>SUM(Y695:AL695)</f>
        <v>1</v>
      </c>
    </row>
    <row r="696" spans="1:39" outlineLevel="1">
      <c r="A696" s="532"/>
      <c r="B696" s="294" t="s">
        <v>308</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1909">Z695</f>
        <v>1</v>
      </c>
      <c r="AA696" s="411">
        <f t="shared" ref="AA696" si="1910">AA695</f>
        <v>0</v>
      </c>
      <c r="AB696" s="411">
        <f t="shared" ref="AB696" si="1911">AB695</f>
        <v>0</v>
      </c>
      <c r="AC696" s="411">
        <f t="shared" ref="AC696" si="1912">AC695</f>
        <v>0</v>
      </c>
      <c r="AD696" s="411">
        <f t="shared" ref="AD696" si="1913">AD695</f>
        <v>0</v>
      </c>
      <c r="AE696" s="411">
        <f t="shared" ref="AE696" si="1914">AE695</f>
        <v>0</v>
      </c>
      <c r="AF696" s="411">
        <f t="shared" ref="AF696" si="1915">AF695</f>
        <v>0</v>
      </c>
      <c r="AG696" s="411">
        <f t="shared" ref="AG696" si="1916">AG695</f>
        <v>0</v>
      </c>
      <c r="AH696" s="411">
        <f t="shared" ref="AH696" si="1917">AH695</f>
        <v>0</v>
      </c>
      <c r="AI696" s="411">
        <f t="shared" ref="AI696" si="1918">AI695</f>
        <v>0</v>
      </c>
      <c r="AJ696" s="411">
        <f t="shared" ref="AJ696" si="1919">AJ695</f>
        <v>0</v>
      </c>
      <c r="AK696" s="411">
        <f t="shared" ref="AK696" si="1920">AK695</f>
        <v>0</v>
      </c>
      <c r="AL696" s="411">
        <f t="shared" ref="AL696" si="1921">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34</v>
      </c>
      <c r="B698" s="428" t="s">
        <v>126</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308</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1922">Z698</f>
        <v>0</v>
      </c>
      <c r="AA699" s="411">
        <f t="shared" ref="AA699" si="1923">AA698</f>
        <v>0</v>
      </c>
      <c r="AB699" s="411">
        <f t="shared" ref="AB699" si="1924">AB698</f>
        <v>0</v>
      </c>
      <c r="AC699" s="411">
        <f t="shared" ref="AC699" si="1925">AC698</f>
        <v>0</v>
      </c>
      <c r="AD699" s="411">
        <f t="shared" ref="AD699" si="1926">AD698</f>
        <v>0</v>
      </c>
      <c r="AE699" s="411">
        <f t="shared" ref="AE699" si="1927">AE698</f>
        <v>0</v>
      </c>
      <c r="AF699" s="411">
        <f t="shared" ref="AF699" si="1928">AF698</f>
        <v>0</v>
      </c>
      <c r="AG699" s="411">
        <f t="shared" ref="AG699" si="1929">AG698</f>
        <v>0</v>
      </c>
      <c r="AH699" s="411">
        <f t="shared" ref="AH699" si="1930">AH698</f>
        <v>0</v>
      </c>
      <c r="AI699" s="411">
        <f t="shared" ref="AI699" si="1931">AI698</f>
        <v>0</v>
      </c>
      <c r="AJ699" s="411">
        <f t="shared" ref="AJ699" si="1932">AJ698</f>
        <v>0</v>
      </c>
      <c r="AK699" s="411">
        <f t="shared" ref="AK699" si="1933">AK698</f>
        <v>0</v>
      </c>
      <c r="AL699" s="411">
        <f t="shared" ref="AL699" si="1934">AL698</f>
        <v>0</v>
      </c>
      <c r="AM699" s="306"/>
    </row>
    <row r="700" spans="1:39" outlineLevel="1">
      <c r="A700" s="532"/>
      <c r="B700" s="428"/>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outlineLevel="1">
      <c r="A701" s="532">
        <v>35</v>
      </c>
      <c r="B701" s="428" t="s">
        <v>127</v>
      </c>
      <c r="C701" s="291" t="s">
        <v>25</v>
      </c>
      <c r="D701" s="295"/>
      <c r="E701" s="295"/>
      <c r="F701" s="295"/>
      <c r="G701" s="295"/>
      <c r="H701" s="295"/>
      <c r="I701" s="295"/>
      <c r="J701" s="295"/>
      <c r="K701" s="295"/>
      <c r="L701" s="295"/>
      <c r="M701" s="295"/>
      <c r="N701" s="295">
        <v>0</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outlineLevel="1">
      <c r="A702" s="532"/>
      <c r="B702" s="294" t="s">
        <v>308</v>
      </c>
      <c r="C702" s="291" t="s">
        <v>163</v>
      </c>
      <c r="D702" s="295"/>
      <c r="E702" s="295"/>
      <c r="F702" s="295"/>
      <c r="G702" s="295"/>
      <c r="H702" s="295"/>
      <c r="I702" s="295"/>
      <c r="J702" s="295"/>
      <c r="K702" s="295"/>
      <c r="L702" s="295"/>
      <c r="M702" s="295"/>
      <c r="N702" s="295">
        <f>N701</f>
        <v>0</v>
      </c>
      <c r="O702" s="295"/>
      <c r="P702" s="295"/>
      <c r="Q702" s="295"/>
      <c r="R702" s="295"/>
      <c r="S702" s="295"/>
      <c r="T702" s="295"/>
      <c r="U702" s="295"/>
      <c r="V702" s="295"/>
      <c r="W702" s="295"/>
      <c r="X702" s="295"/>
      <c r="Y702" s="411">
        <f>Y701</f>
        <v>0</v>
      </c>
      <c r="Z702" s="411">
        <f t="shared" ref="Z702" si="1935">Z701</f>
        <v>0</v>
      </c>
      <c r="AA702" s="411">
        <f t="shared" ref="AA702" si="1936">AA701</f>
        <v>0</v>
      </c>
      <c r="AB702" s="411">
        <f t="shared" ref="AB702" si="1937">AB701</f>
        <v>0</v>
      </c>
      <c r="AC702" s="411">
        <f t="shared" ref="AC702" si="1938">AC701</f>
        <v>0</v>
      </c>
      <c r="AD702" s="411">
        <f t="shared" ref="AD702" si="1939">AD701</f>
        <v>0</v>
      </c>
      <c r="AE702" s="411">
        <f t="shared" ref="AE702" si="1940">AE701</f>
        <v>0</v>
      </c>
      <c r="AF702" s="411">
        <f t="shared" ref="AF702" si="1941">AF701</f>
        <v>0</v>
      </c>
      <c r="AG702" s="411">
        <f t="shared" ref="AG702" si="1942">AG701</f>
        <v>0</v>
      </c>
      <c r="AH702" s="411">
        <f t="shared" ref="AH702" si="1943">AH701</f>
        <v>0</v>
      </c>
      <c r="AI702" s="411">
        <f t="shared" ref="AI702" si="1944">AI701</f>
        <v>0</v>
      </c>
      <c r="AJ702" s="411">
        <f t="shared" ref="AJ702" si="1945">AJ701</f>
        <v>0</v>
      </c>
      <c r="AK702" s="411">
        <f t="shared" ref="AK702" si="1946">AK701</f>
        <v>0</v>
      </c>
      <c r="AL702" s="411">
        <f t="shared" ref="AL702" si="1947">AL701</f>
        <v>0</v>
      </c>
      <c r="AM702" s="306"/>
    </row>
    <row r="703" spans="1:39" outlineLevel="1">
      <c r="A703" s="532"/>
      <c r="B703" s="431"/>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15.75" outlineLevel="1">
      <c r="A704" s="532"/>
      <c r="B704" s="288" t="s">
        <v>499</v>
      </c>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45" outlineLevel="1">
      <c r="A705" s="532">
        <v>36</v>
      </c>
      <c r="B705" s="428" t="s">
        <v>128</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308</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1948">Z705</f>
        <v>0</v>
      </c>
      <c r="AA706" s="411">
        <f t="shared" ref="AA706" si="1949">AA705</f>
        <v>0</v>
      </c>
      <c r="AB706" s="411">
        <f t="shared" ref="AB706" si="1950">AB705</f>
        <v>0</v>
      </c>
      <c r="AC706" s="411">
        <f t="shared" ref="AC706" si="1951">AC705</f>
        <v>0</v>
      </c>
      <c r="AD706" s="411">
        <f t="shared" ref="AD706" si="1952">AD705</f>
        <v>0</v>
      </c>
      <c r="AE706" s="411">
        <f t="shared" ref="AE706" si="1953">AE705</f>
        <v>0</v>
      </c>
      <c r="AF706" s="411">
        <f t="shared" ref="AF706" si="1954">AF705</f>
        <v>0</v>
      </c>
      <c r="AG706" s="411">
        <f t="shared" ref="AG706" si="1955">AG705</f>
        <v>0</v>
      </c>
      <c r="AH706" s="411">
        <f t="shared" ref="AH706" si="1956">AH705</f>
        <v>0</v>
      </c>
      <c r="AI706" s="411">
        <f t="shared" ref="AI706" si="1957">AI705</f>
        <v>0</v>
      </c>
      <c r="AJ706" s="411">
        <f t="shared" ref="AJ706" si="1958">AJ705</f>
        <v>0</v>
      </c>
      <c r="AK706" s="411">
        <f t="shared" ref="AK706" si="1959">AK705</f>
        <v>0</v>
      </c>
      <c r="AL706" s="411">
        <f t="shared" ref="AL706" si="1960">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30" outlineLevel="1">
      <c r="A708" s="532">
        <v>37</v>
      </c>
      <c r="B708" s="428" t="s">
        <v>129</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308</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1961">Z708</f>
        <v>0</v>
      </c>
      <c r="AA709" s="411">
        <f t="shared" ref="AA709" si="1962">AA708</f>
        <v>0</v>
      </c>
      <c r="AB709" s="411">
        <f t="shared" ref="AB709" si="1963">AB708</f>
        <v>0</v>
      </c>
      <c r="AC709" s="411">
        <f t="shared" ref="AC709" si="1964">AC708</f>
        <v>0</v>
      </c>
      <c r="AD709" s="411">
        <f t="shared" ref="AD709" si="1965">AD708</f>
        <v>0</v>
      </c>
      <c r="AE709" s="411">
        <f t="shared" ref="AE709" si="1966">AE708</f>
        <v>0</v>
      </c>
      <c r="AF709" s="411">
        <f t="shared" ref="AF709" si="1967">AF708</f>
        <v>0</v>
      </c>
      <c r="AG709" s="411">
        <f t="shared" ref="AG709" si="1968">AG708</f>
        <v>0</v>
      </c>
      <c r="AH709" s="411">
        <f t="shared" ref="AH709" si="1969">AH708</f>
        <v>0</v>
      </c>
      <c r="AI709" s="411">
        <f t="shared" ref="AI709" si="1970">AI708</f>
        <v>0</v>
      </c>
      <c r="AJ709" s="411">
        <f t="shared" ref="AJ709" si="1971">AJ708</f>
        <v>0</v>
      </c>
      <c r="AK709" s="411">
        <f t="shared" ref="AK709" si="1972">AK708</f>
        <v>0</v>
      </c>
      <c r="AL709" s="411">
        <f t="shared" ref="AL709" si="1973">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outlineLevel="1">
      <c r="A711" s="532">
        <v>38</v>
      </c>
      <c r="B711" s="428" t="s">
        <v>130</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308</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1974">Z711</f>
        <v>0</v>
      </c>
      <c r="AA712" s="411">
        <f t="shared" ref="AA712" si="1975">AA711</f>
        <v>0</v>
      </c>
      <c r="AB712" s="411">
        <f t="shared" ref="AB712" si="1976">AB711</f>
        <v>0</v>
      </c>
      <c r="AC712" s="411">
        <f t="shared" ref="AC712" si="1977">AC711</f>
        <v>0</v>
      </c>
      <c r="AD712" s="411">
        <f t="shared" ref="AD712" si="1978">AD711</f>
        <v>0</v>
      </c>
      <c r="AE712" s="411">
        <f t="shared" ref="AE712" si="1979">AE711</f>
        <v>0</v>
      </c>
      <c r="AF712" s="411">
        <f t="shared" ref="AF712" si="1980">AF711</f>
        <v>0</v>
      </c>
      <c r="AG712" s="411">
        <f t="shared" ref="AG712" si="1981">AG711</f>
        <v>0</v>
      </c>
      <c r="AH712" s="411">
        <f t="shared" ref="AH712" si="1982">AH711</f>
        <v>0</v>
      </c>
      <c r="AI712" s="411">
        <f t="shared" ref="AI712" si="1983">AI711</f>
        <v>0</v>
      </c>
      <c r="AJ712" s="411">
        <f t="shared" ref="AJ712" si="1984">AJ711</f>
        <v>0</v>
      </c>
      <c r="AK712" s="411">
        <f t="shared" ref="AK712" si="1985">AK711</f>
        <v>0</v>
      </c>
      <c r="AL712" s="411">
        <f t="shared" ref="AL712" si="1986">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39</v>
      </c>
      <c r="B714" s="428" t="s">
        <v>131</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308</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1987">Z714</f>
        <v>0</v>
      </c>
      <c r="AA715" s="411">
        <f t="shared" ref="AA715" si="1988">AA714</f>
        <v>0</v>
      </c>
      <c r="AB715" s="411">
        <f t="shared" ref="AB715" si="1989">AB714</f>
        <v>0</v>
      </c>
      <c r="AC715" s="411">
        <f t="shared" ref="AC715" si="1990">AC714</f>
        <v>0</v>
      </c>
      <c r="AD715" s="411">
        <f t="shared" ref="AD715" si="1991">AD714</f>
        <v>0</v>
      </c>
      <c r="AE715" s="411">
        <f t="shared" ref="AE715" si="1992">AE714</f>
        <v>0</v>
      </c>
      <c r="AF715" s="411">
        <f t="shared" ref="AF715" si="1993">AF714</f>
        <v>0</v>
      </c>
      <c r="AG715" s="411">
        <f t="shared" ref="AG715" si="1994">AG714</f>
        <v>0</v>
      </c>
      <c r="AH715" s="411">
        <f t="shared" ref="AH715" si="1995">AH714</f>
        <v>0</v>
      </c>
      <c r="AI715" s="411">
        <f t="shared" ref="AI715" si="1996">AI714</f>
        <v>0</v>
      </c>
      <c r="AJ715" s="411">
        <f t="shared" ref="AJ715" si="1997">AJ714</f>
        <v>0</v>
      </c>
      <c r="AK715" s="411">
        <f t="shared" ref="AK715" si="1998">AK714</f>
        <v>0</v>
      </c>
      <c r="AL715" s="411">
        <f t="shared" ref="AL715" si="1999">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0" outlineLevel="1">
      <c r="A717" s="532">
        <v>40</v>
      </c>
      <c r="B717" s="428" t="s">
        <v>132</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308</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000">Z717</f>
        <v>0</v>
      </c>
      <c r="AA718" s="411">
        <f t="shared" ref="AA718" si="2001">AA717</f>
        <v>0</v>
      </c>
      <c r="AB718" s="411">
        <f t="shared" ref="AB718" si="2002">AB717</f>
        <v>0</v>
      </c>
      <c r="AC718" s="411">
        <f t="shared" ref="AC718" si="2003">AC717</f>
        <v>0</v>
      </c>
      <c r="AD718" s="411">
        <f t="shared" ref="AD718" si="2004">AD717</f>
        <v>0</v>
      </c>
      <c r="AE718" s="411">
        <f t="shared" ref="AE718" si="2005">AE717</f>
        <v>0</v>
      </c>
      <c r="AF718" s="411">
        <f t="shared" ref="AF718" si="2006">AF717</f>
        <v>0</v>
      </c>
      <c r="AG718" s="411">
        <f t="shared" ref="AG718" si="2007">AG717</f>
        <v>0</v>
      </c>
      <c r="AH718" s="411">
        <f t="shared" ref="AH718" si="2008">AH717</f>
        <v>0</v>
      </c>
      <c r="AI718" s="411">
        <f t="shared" ref="AI718" si="2009">AI717</f>
        <v>0</v>
      </c>
      <c r="AJ718" s="411">
        <f t="shared" ref="AJ718" si="2010">AJ717</f>
        <v>0</v>
      </c>
      <c r="AK718" s="411">
        <f t="shared" ref="AK718" si="2011">AK717</f>
        <v>0</v>
      </c>
      <c r="AL718" s="411">
        <f t="shared" ref="AL718" si="2012">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41</v>
      </c>
      <c r="B720" s="428" t="s">
        <v>133</v>
      </c>
      <c r="C720" s="291" t="s">
        <v>25</v>
      </c>
      <c r="D720" s="295"/>
      <c r="E720" s="295"/>
      <c r="F720" s="295"/>
      <c r="G720" s="295"/>
      <c r="H720" s="295"/>
      <c r="I720" s="295"/>
      <c r="J720" s="295"/>
      <c r="K720" s="295"/>
      <c r="L720" s="295"/>
      <c r="M720" s="295"/>
      <c r="N720" s="295">
        <v>12</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308</v>
      </c>
      <c r="C721" s="291" t="s">
        <v>163</v>
      </c>
      <c r="D721" s="295"/>
      <c r="E721" s="295"/>
      <c r="F721" s="295"/>
      <c r="G721" s="295"/>
      <c r="H721" s="295"/>
      <c r="I721" s="295"/>
      <c r="J721" s="295"/>
      <c r="K721" s="295"/>
      <c r="L721" s="295"/>
      <c r="M721" s="295"/>
      <c r="N721" s="295">
        <f>N720</f>
        <v>12</v>
      </c>
      <c r="O721" s="295"/>
      <c r="P721" s="295"/>
      <c r="Q721" s="295"/>
      <c r="R721" s="295"/>
      <c r="S721" s="295"/>
      <c r="T721" s="295"/>
      <c r="U721" s="295"/>
      <c r="V721" s="295"/>
      <c r="W721" s="295"/>
      <c r="X721" s="295"/>
      <c r="Y721" s="411">
        <f>Y720</f>
        <v>0</v>
      </c>
      <c r="Z721" s="411">
        <f t="shared" ref="Z721" si="2013">Z720</f>
        <v>0</v>
      </c>
      <c r="AA721" s="411">
        <f t="shared" ref="AA721" si="2014">AA720</f>
        <v>0</v>
      </c>
      <c r="AB721" s="411">
        <f t="shared" ref="AB721" si="2015">AB720</f>
        <v>0</v>
      </c>
      <c r="AC721" s="411">
        <f t="shared" ref="AC721" si="2016">AC720</f>
        <v>0</v>
      </c>
      <c r="AD721" s="411">
        <f t="shared" ref="AD721" si="2017">AD720</f>
        <v>0</v>
      </c>
      <c r="AE721" s="411">
        <f t="shared" ref="AE721" si="2018">AE720</f>
        <v>0</v>
      </c>
      <c r="AF721" s="411">
        <f t="shared" ref="AF721" si="2019">AF720</f>
        <v>0</v>
      </c>
      <c r="AG721" s="411">
        <f t="shared" ref="AG721" si="2020">AG720</f>
        <v>0</v>
      </c>
      <c r="AH721" s="411">
        <f t="shared" ref="AH721" si="2021">AH720</f>
        <v>0</v>
      </c>
      <c r="AI721" s="411">
        <f t="shared" ref="AI721" si="2022">AI720</f>
        <v>0</v>
      </c>
      <c r="AJ721" s="411">
        <f t="shared" ref="AJ721" si="2023">AJ720</f>
        <v>0</v>
      </c>
      <c r="AK721" s="411">
        <f t="shared" ref="AK721" si="2024">AK720</f>
        <v>0</v>
      </c>
      <c r="AL721" s="411">
        <f t="shared" ref="AL721" si="2025">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45" outlineLevel="1">
      <c r="A723" s="532">
        <v>42</v>
      </c>
      <c r="B723" s="428" t="s">
        <v>134</v>
      </c>
      <c r="C723" s="291" t="s">
        <v>25</v>
      </c>
      <c r="D723" s="295"/>
      <c r="E723" s="295"/>
      <c r="F723" s="295"/>
      <c r="G723" s="295"/>
      <c r="H723" s="295"/>
      <c r="I723" s="295"/>
      <c r="J723" s="295"/>
      <c r="K723" s="295"/>
      <c r="L723" s="295"/>
      <c r="M723" s="295"/>
      <c r="N723" s="291"/>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308</v>
      </c>
      <c r="C724" s="291" t="s">
        <v>163</v>
      </c>
      <c r="D724" s="295"/>
      <c r="E724" s="295"/>
      <c r="F724" s="295"/>
      <c r="G724" s="295"/>
      <c r="H724" s="295"/>
      <c r="I724" s="295"/>
      <c r="J724" s="295"/>
      <c r="K724" s="295"/>
      <c r="L724" s="295"/>
      <c r="M724" s="295"/>
      <c r="N724" s="468"/>
      <c r="O724" s="295"/>
      <c r="P724" s="295"/>
      <c r="Q724" s="295"/>
      <c r="R724" s="295"/>
      <c r="S724" s="295"/>
      <c r="T724" s="295"/>
      <c r="U724" s="295"/>
      <c r="V724" s="295"/>
      <c r="W724" s="295"/>
      <c r="X724" s="295"/>
      <c r="Y724" s="411">
        <f>Y723</f>
        <v>0</v>
      </c>
      <c r="Z724" s="411">
        <f t="shared" ref="Z724" si="2026">Z723</f>
        <v>0</v>
      </c>
      <c r="AA724" s="411">
        <f t="shared" ref="AA724" si="2027">AA723</f>
        <v>0</v>
      </c>
      <c r="AB724" s="411">
        <f t="shared" ref="AB724" si="2028">AB723</f>
        <v>0</v>
      </c>
      <c r="AC724" s="411">
        <f t="shared" ref="AC724" si="2029">AC723</f>
        <v>0</v>
      </c>
      <c r="AD724" s="411">
        <f t="shared" ref="AD724" si="2030">AD723</f>
        <v>0</v>
      </c>
      <c r="AE724" s="411">
        <f t="shared" ref="AE724" si="2031">AE723</f>
        <v>0</v>
      </c>
      <c r="AF724" s="411">
        <f t="shared" ref="AF724" si="2032">AF723</f>
        <v>0</v>
      </c>
      <c r="AG724" s="411">
        <f t="shared" ref="AG724" si="2033">AG723</f>
        <v>0</v>
      </c>
      <c r="AH724" s="411">
        <f t="shared" ref="AH724" si="2034">AH723</f>
        <v>0</v>
      </c>
      <c r="AI724" s="411">
        <f t="shared" ref="AI724" si="2035">AI723</f>
        <v>0</v>
      </c>
      <c r="AJ724" s="411">
        <f t="shared" ref="AJ724" si="2036">AJ723</f>
        <v>0</v>
      </c>
      <c r="AK724" s="411">
        <f t="shared" ref="AK724" si="2037">AK723</f>
        <v>0</v>
      </c>
      <c r="AL724" s="411">
        <f t="shared" ref="AL724" si="2038">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30" outlineLevel="1">
      <c r="A726" s="532">
        <v>43</v>
      </c>
      <c r="B726" s="428" t="s">
        <v>135</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308</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039">Z726</f>
        <v>0</v>
      </c>
      <c r="AA727" s="411">
        <f t="shared" ref="AA727" si="2040">AA726</f>
        <v>0</v>
      </c>
      <c r="AB727" s="411">
        <f t="shared" ref="AB727" si="2041">AB726</f>
        <v>0</v>
      </c>
      <c r="AC727" s="411">
        <f t="shared" ref="AC727" si="2042">AC726</f>
        <v>0</v>
      </c>
      <c r="AD727" s="411">
        <f t="shared" ref="AD727" si="2043">AD726</f>
        <v>0</v>
      </c>
      <c r="AE727" s="411">
        <f t="shared" ref="AE727" si="2044">AE726</f>
        <v>0</v>
      </c>
      <c r="AF727" s="411">
        <f t="shared" ref="AF727" si="2045">AF726</f>
        <v>0</v>
      </c>
      <c r="AG727" s="411">
        <f t="shared" ref="AG727" si="2046">AG726</f>
        <v>0</v>
      </c>
      <c r="AH727" s="411">
        <f t="shared" ref="AH727" si="2047">AH726</f>
        <v>0</v>
      </c>
      <c r="AI727" s="411">
        <f t="shared" ref="AI727" si="2048">AI726</f>
        <v>0</v>
      </c>
      <c r="AJ727" s="411">
        <f t="shared" ref="AJ727" si="2049">AJ726</f>
        <v>0</v>
      </c>
      <c r="AK727" s="411">
        <f t="shared" ref="AK727" si="2050">AK726</f>
        <v>0</v>
      </c>
      <c r="AL727" s="411">
        <f t="shared" ref="AL727" si="2051">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5" outlineLevel="1">
      <c r="A729" s="532">
        <v>44</v>
      </c>
      <c r="B729" s="428" t="s">
        <v>136</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308</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052">Z729</f>
        <v>0</v>
      </c>
      <c r="AA730" s="411">
        <f t="shared" ref="AA730" si="2053">AA729</f>
        <v>0</v>
      </c>
      <c r="AB730" s="411">
        <f t="shared" ref="AB730" si="2054">AB729</f>
        <v>0</v>
      </c>
      <c r="AC730" s="411">
        <f t="shared" ref="AC730" si="2055">AC729</f>
        <v>0</v>
      </c>
      <c r="AD730" s="411">
        <f t="shared" ref="AD730" si="2056">AD729</f>
        <v>0</v>
      </c>
      <c r="AE730" s="411">
        <f t="shared" ref="AE730" si="2057">AE729</f>
        <v>0</v>
      </c>
      <c r="AF730" s="411">
        <f t="shared" ref="AF730" si="2058">AF729</f>
        <v>0</v>
      </c>
      <c r="AG730" s="411">
        <f t="shared" ref="AG730" si="2059">AG729</f>
        <v>0</v>
      </c>
      <c r="AH730" s="411">
        <f t="shared" ref="AH730" si="2060">AH729</f>
        <v>0</v>
      </c>
      <c r="AI730" s="411">
        <f t="shared" ref="AI730" si="2061">AI729</f>
        <v>0</v>
      </c>
      <c r="AJ730" s="411">
        <f t="shared" ref="AJ730" si="2062">AJ729</f>
        <v>0</v>
      </c>
      <c r="AK730" s="411">
        <f t="shared" ref="AK730" si="2063">AK729</f>
        <v>0</v>
      </c>
      <c r="AL730" s="411">
        <f t="shared" ref="AL730" si="2064">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45</v>
      </c>
      <c r="B732" s="428" t="s">
        <v>137</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308</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065">Z732</f>
        <v>0</v>
      </c>
      <c r="AA733" s="411">
        <f t="shared" ref="AA733" si="2066">AA732</f>
        <v>0</v>
      </c>
      <c r="AB733" s="411">
        <f t="shared" ref="AB733" si="2067">AB732</f>
        <v>0</v>
      </c>
      <c r="AC733" s="411">
        <f t="shared" ref="AC733" si="2068">AC732</f>
        <v>0</v>
      </c>
      <c r="AD733" s="411">
        <f t="shared" ref="AD733" si="2069">AD732</f>
        <v>0</v>
      </c>
      <c r="AE733" s="411">
        <f t="shared" ref="AE733" si="2070">AE732</f>
        <v>0</v>
      </c>
      <c r="AF733" s="411">
        <f t="shared" ref="AF733" si="2071">AF732</f>
        <v>0</v>
      </c>
      <c r="AG733" s="411">
        <f t="shared" ref="AG733" si="2072">AG732</f>
        <v>0</v>
      </c>
      <c r="AH733" s="411">
        <f t="shared" ref="AH733" si="2073">AH732</f>
        <v>0</v>
      </c>
      <c r="AI733" s="411">
        <f t="shared" ref="AI733" si="2074">AI732</f>
        <v>0</v>
      </c>
      <c r="AJ733" s="411">
        <f t="shared" ref="AJ733" si="2075">AJ732</f>
        <v>0</v>
      </c>
      <c r="AK733" s="411">
        <f t="shared" ref="AK733" si="2076">AK732</f>
        <v>0</v>
      </c>
      <c r="AL733" s="411">
        <f t="shared" ref="AL733" si="2077">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46</v>
      </c>
      <c r="B735" s="428" t="s">
        <v>138</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308</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078">Z735</f>
        <v>0</v>
      </c>
      <c r="AA736" s="411">
        <f t="shared" ref="AA736" si="2079">AA735</f>
        <v>0</v>
      </c>
      <c r="AB736" s="411">
        <f t="shared" ref="AB736" si="2080">AB735</f>
        <v>0</v>
      </c>
      <c r="AC736" s="411">
        <f t="shared" ref="AC736" si="2081">AC735</f>
        <v>0</v>
      </c>
      <c r="AD736" s="411">
        <f t="shared" ref="AD736" si="2082">AD735</f>
        <v>0</v>
      </c>
      <c r="AE736" s="411">
        <f t="shared" ref="AE736" si="2083">AE735</f>
        <v>0</v>
      </c>
      <c r="AF736" s="411">
        <f t="shared" ref="AF736" si="2084">AF735</f>
        <v>0</v>
      </c>
      <c r="AG736" s="411">
        <f t="shared" ref="AG736" si="2085">AG735</f>
        <v>0</v>
      </c>
      <c r="AH736" s="411">
        <f t="shared" ref="AH736" si="2086">AH735</f>
        <v>0</v>
      </c>
      <c r="AI736" s="411">
        <f t="shared" ref="AI736" si="2087">AI735</f>
        <v>0</v>
      </c>
      <c r="AJ736" s="411">
        <f t="shared" ref="AJ736" si="2088">AJ735</f>
        <v>0</v>
      </c>
      <c r="AK736" s="411">
        <f t="shared" ref="AK736" si="2089">AK735</f>
        <v>0</v>
      </c>
      <c r="AL736" s="411">
        <f t="shared" ref="AL736" si="2090">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outlineLevel="1">
      <c r="A738" s="532">
        <v>47</v>
      </c>
      <c r="B738" s="428" t="s">
        <v>139</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308</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091">Z738</f>
        <v>0</v>
      </c>
      <c r="AA739" s="411">
        <f t="shared" ref="AA739" si="2092">AA738</f>
        <v>0</v>
      </c>
      <c r="AB739" s="411">
        <f t="shared" ref="AB739" si="2093">AB738</f>
        <v>0</v>
      </c>
      <c r="AC739" s="411">
        <f t="shared" ref="AC739" si="2094">AC738</f>
        <v>0</v>
      </c>
      <c r="AD739" s="411">
        <f t="shared" ref="AD739" si="2095">AD738</f>
        <v>0</v>
      </c>
      <c r="AE739" s="411">
        <f t="shared" ref="AE739" si="2096">AE738</f>
        <v>0</v>
      </c>
      <c r="AF739" s="411">
        <f t="shared" ref="AF739" si="2097">AF738</f>
        <v>0</v>
      </c>
      <c r="AG739" s="411">
        <f t="shared" ref="AG739" si="2098">AG738</f>
        <v>0</v>
      </c>
      <c r="AH739" s="411">
        <f t="shared" ref="AH739" si="2099">AH738</f>
        <v>0</v>
      </c>
      <c r="AI739" s="411">
        <f t="shared" ref="AI739" si="2100">AI738</f>
        <v>0</v>
      </c>
      <c r="AJ739" s="411">
        <f t="shared" ref="AJ739" si="2101">AJ738</f>
        <v>0</v>
      </c>
      <c r="AK739" s="411">
        <f t="shared" ref="AK739" si="2102">AK738</f>
        <v>0</v>
      </c>
      <c r="AL739" s="411">
        <f t="shared" ref="AL739" si="2103">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45" outlineLevel="1">
      <c r="A741" s="532">
        <v>48</v>
      </c>
      <c r="B741" s="428" t="s">
        <v>140</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308</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104">Z741</f>
        <v>0</v>
      </c>
      <c r="AA742" s="411">
        <f t="shared" ref="AA742" si="2105">AA741</f>
        <v>0</v>
      </c>
      <c r="AB742" s="411">
        <f t="shared" ref="AB742" si="2106">AB741</f>
        <v>0</v>
      </c>
      <c r="AC742" s="411">
        <f t="shared" ref="AC742" si="2107">AC741</f>
        <v>0</v>
      </c>
      <c r="AD742" s="411">
        <f t="shared" ref="AD742" si="2108">AD741</f>
        <v>0</v>
      </c>
      <c r="AE742" s="411">
        <f t="shared" ref="AE742" si="2109">AE741</f>
        <v>0</v>
      </c>
      <c r="AF742" s="411">
        <f t="shared" ref="AF742" si="2110">AF741</f>
        <v>0</v>
      </c>
      <c r="AG742" s="411">
        <f t="shared" ref="AG742" si="2111">AG741</f>
        <v>0</v>
      </c>
      <c r="AH742" s="411">
        <f t="shared" ref="AH742" si="2112">AH741</f>
        <v>0</v>
      </c>
      <c r="AI742" s="411">
        <f t="shared" ref="AI742" si="2113">AI741</f>
        <v>0</v>
      </c>
      <c r="AJ742" s="411">
        <f t="shared" ref="AJ742" si="2114">AJ741</f>
        <v>0</v>
      </c>
      <c r="AK742" s="411">
        <f t="shared" ref="AK742" si="2115">AK741</f>
        <v>0</v>
      </c>
      <c r="AL742" s="411">
        <f t="shared" ref="AL742" si="2116">AL741</f>
        <v>0</v>
      </c>
      <c r="AM742" s="306"/>
    </row>
    <row r="743" spans="1:40" outlineLevel="1">
      <c r="A743" s="532"/>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40" ht="30" outlineLevel="1">
      <c r="A744" s="532">
        <v>49</v>
      </c>
      <c r="B744" s="428" t="s">
        <v>141</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40" outlineLevel="1">
      <c r="A745" s="532"/>
      <c r="B745" s="294" t="s">
        <v>308</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117">Z744</f>
        <v>0</v>
      </c>
      <c r="AA745" s="411">
        <f t="shared" ref="AA745" si="2118">AA744</f>
        <v>0</v>
      </c>
      <c r="AB745" s="411">
        <f t="shared" ref="AB745" si="2119">AB744</f>
        <v>0</v>
      </c>
      <c r="AC745" s="411">
        <f t="shared" ref="AC745" si="2120">AC744</f>
        <v>0</v>
      </c>
      <c r="AD745" s="411">
        <f t="shared" ref="AD745" si="2121">AD744</f>
        <v>0</v>
      </c>
      <c r="AE745" s="411">
        <f t="shared" ref="AE745" si="2122">AE744</f>
        <v>0</v>
      </c>
      <c r="AF745" s="411">
        <f t="shared" ref="AF745" si="2123">AF744</f>
        <v>0</v>
      </c>
      <c r="AG745" s="411">
        <f t="shared" ref="AG745" si="2124">AG744</f>
        <v>0</v>
      </c>
      <c r="AH745" s="411">
        <f t="shared" ref="AH745" si="2125">AH744</f>
        <v>0</v>
      </c>
      <c r="AI745" s="411">
        <f t="shared" ref="AI745" si="2126">AI744</f>
        <v>0</v>
      </c>
      <c r="AJ745" s="411">
        <f t="shared" ref="AJ745" si="2127">AJ744</f>
        <v>0</v>
      </c>
      <c r="AK745" s="411">
        <f t="shared" ref="AK745" si="2128">AK744</f>
        <v>0</v>
      </c>
      <c r="AL745" s="411">
        <f t="shared" ref="AL745" si="2129">AL744</f>
        <v>0</v>
      </c>
      <c r="AM745" s="306"/>
    </row>
    <row r="746" spans="1:40" outlineLevel="1">
      <c r="A746" s="532"/>
      <c r="B746" s="294"/>
      <c r="C746" s="305"/>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12"/>
      <c r="AA746" s="412"/>
      <c r="AB746" s="412"/>
      <c r="AC746" s="412"/>
      <c r="AD746" s="412"/>
      <c r="AE746" s="412"/>
      <c r="AF746" s="412"/>
      <c r="AG746" s="412"/>
      <c r="AH746" s="412"/>
      <c r="AI746" s="412"/>
      <c r="AJ746" s="412"/>
      <c r="AK746" s="412"/>
      <c r="AL746" s="412"/>
      <c r="AM746" s="306"/>
    </row>
    <row r="747" spans="1:40" ht="15.75">
      <c r="B747" s="327" t="s">
        <v>309</v>
      </c>
      <c r="C747" s="329"/>
      <c r="D747" s="329">
        <f>SUM(D590:D745)</f>
        <v>1215917.0058570539</v>
      </c>
      <c r="E747" s="329"/>
      <c r="F747" s="329"/>
      <c r="G747" s="329"/>
      <c r="H747" s="329"/>
      <c r="I747" s="329"/>
      <c r="J747" s="329"/>
      <c r="K747" s="329"/>
      <c r="L747" s="329"/>
      <c r="M747" s="329"/>
      <c r="N747" s="329"/>
      <c r="O747" s="329">
        <f>SUM(O590:O745)</f>
        <v>111.98099999999999</v>
      </c>
      <c r="P747" s="329"/>
      <c r="Q747" s="329"/>
      <c r="R747" s="329"/>
      <c r="S747" s="329"/>
      <c r="T747" s="329"/>
      <c r="U747" s="329"/>
      <c r="V747" s="329"/>
      <c r="W747" s="329"/>
      <c r="X747" s="329"/>
      <c r="Y747" s="329">
        <f>IF(Y588="kWh",SUMPRODUCT(D590:D745,Y590:Y745))</f>
        <v>163258.54112563154</v>
      </c>
      <c r="Z747" s="329">
        <f>IF(Z588="kWh",SUMPRODUCT(D590:D745,Z590:Z745))</f>
        <v>179998.71206048463</v>
      </c>
      <c r="AA747" s="329">
        <f>IF(AA588="kw",SUMPRODUCT(N590:N745,O590:O745,AA590:AA745),SUMPRODUCT(D590:D745,AA590:AA745))</f>
        <v>1117.8702846190356</v>
      </c>
      <c r="AB747" s="329">
        <f>IF(AB588="kw",SUMPRODUCT(N590:N745,O590:O745,AB590:AB745),SUMPRODUCT(D590:D745,AB590:AB745))</f>
        <v>0</v>
      </c>
      <c r="AC747" s="329">
        <f>IF(AC588="kw",SUMPRODUCT(N590:N745,O590:O745,AC590:AC745),SUMPRODUCT(D590:D745,AC590:AC745))</f>
        <v>0</v>
      </c>
      <c r="AD747" s="329">
        <f>IF(AD588="kw",SUMPRODUCT(N590:N745,O590:O745,AD590:AD745),SUMPRODUCT(D590:D745,AD590:AD745))</f>
        <v>0</v>
      </c>
      <c r="AE747" s="329">
        <f>IF(AE588="kw",SUMPRODUCT(N590:N745,O590:O745,AE590:AE745),SUMPRODUCT(D590:D745,AE590:AE745))</f>
        <v>0</v>
      </c>
      <c r="AF747" s="329">
        <f>IF(AF588="kw",SUMPRODUCT(N590:N745,O590:O745,AF590:AF745),SUMPRODUCT(D590:D745,AF590:AF745))</f>
        <v>0</v>
      </c>
      <c r="AG747" s="329">
        <f>IF(AG588="kw",SUMPRODUCT(N590:N745,O590:O745,AG590:AG745),SUMPRODUCT(D590:D745,AG590:AG745))</f>
        <v>0</v>
      </c>
      <c r="AH747" s="329">
        <f>IF(AH588="kw",SUMPRODUCT(N590:N745,O590:O745,AH590:AH745),SUMPRODUCT(D590:D745,AH590:AH745))</f>
        <v>0</v>
      </c>
      <c r="AI747" s="329">
        <f>IF(AI588="kw",SUMPRODUCT(N590:N745,O590:O745,AI590:AI745),SUMPRODUCT(D590:D745,AI590:AI745))</f>
        <v>0</v>
      </c>
      <c r="AJ747" s="329">
        <f>IF(AJ588="kw",SUMPRODUCT(N590:N745,O590:O745,AJ590:AJ745),SUMPRODUCT(D590:D745,AJ590:AJ745))</f>
        <v>0</v>
      </c>
      <c r="AK747" s="329">
        <f>IF(AK588="kw",SUMPRODUCT(N590:N745,O590:O745,AK590:AK745),SUMPRODUCT(D590:D745,AK590:AK745))</f>
        <v>0</v>
      </c>
      <c r="AL747" s="329">
        <f>IF(AL588="kw",SUMPRODUCT(N590:N745,O590:O745,AL590:AL745),SUMPRODUCT(D590:D745,AL590:AL745))</f>
        <v>0</v>
      </c>
      <c r="AM747" s="330"/>
    </row>
    <row r="748" spans="1:40" ht="15.75">
      <c r="B748" s="391" t="s">
        <v>310</v>
      </c>
      <c r="C748" s="392"/>
      <c r="D748" s="392"/>
      <c r="E748" s="392"/>
      <c r="F748" s="392"/>
      <c r="G748" s="392"/>
      <c r="H748" s="392"/>
      <c r="I748" s="392"/>
      <c r="J748" s="392"/>
      <c r="K748" s="392"/>
      <c r="L748" s="392"/>
      <c r="M748" s="392"/>
      <c r="N748" s="392"/>
      <c r="O748" s="392"/>
      <c r="P748" s="392"/>
      <c r="Q748" s="392"/>
      <c r="R748" s="392"/>
      <c r="S748" s="392"/>
      <c r="T748" s="392"/>
      <c r="U748" s="392"/>
      <c r="V748" s="392"/>
      <c r="W748" s="392"/>
      <c r="X748" s="392"/>
      <c r="Y748" s="392">
        <f>HLOOKUP(Y401,'2. LRAMVA Threshold'!$B$42:$Q$53,10,FALSE)</f>
        <v>334349</v>
      </c>
      <c r="Z748" s="392">
        <f>HLOOKUP(Z401,'2. LRAMVA Threshold'!$B$42:$Q$53,10,FALSE)</f>
        <v>206130.59399999998</v>
      </c>
      <c r="AA748" s="392">
        <f>HLOOKUP(AA401,'2. LRAMVA Threshold'!$B$42:$Q$53,10,FALSE)</f>
        <v>44.569200000000002</v>
      </c>
      <c r="AB748" s="392">
        <f>HLOOKUP(AB401,'2. LRAMVA Threshold'!$B$42:$Q$53,10,FALSE)</f>
        <v>418.43</v>
      </c>
      <c r="AC748" s="392">
        <f>HLOOKUP(AC401,'2. LRAMVA Threshold'!$B$42:$Q$53,10,FALSE)</f>
        <v>0</v>
      </c>
      <c r="AD748" s="392">
        <f>HLOOKUP(AD401,'2. LRAMVA Threshold'!$B$42:$Q$53,10,FALSE)</f>
        <v>0</v>
      </c>
      <c r="AE748" s="392">
        <f>HLOOKUP(AE401,'2. LRAMVA Threshold'!$B$42:$Q$53,10,FALSE)</f>
        <v>0</v>
      </c>
      <c r="AF748" s="392">
        <f>HLOOKUP(AF401,'2. LRAMVA Threshold'!$B$42:$Q$53,10,FALSE)</f>
        <v>0</v>
      </c>
      <c r="AG748" s="392">
        <f>HLOOKUP(AG401,'2. LRAMVA Threshold'!$B$42:$Q$53,10,FALSE)</f>
        <v>0</v>
      </c>
      <c r="AH748" s="392">
        <f>HLOOKUP(AH401,'2. LRAMVA Threshold'!$B$42:$Q$53,10,FALSE)</f>
        <v>0</v>
      </c>
      <c r="AI748" s="392">
        <f>HLOOKUP(AI401,'2. LRAMVA Threshold'!$B$42:$Q$53,10,FALSE)</f>
        <v>0</v>
      </c>
      <c r="AJ748" s="392">
        <f>HLOOKUP(AJ401,'2. LRAMVA Threshold'!$B$42:$Q$53,10,FALSE)</f>
        <v>0</v>
      </c>
      <c r="AK748" s="392">
        <f>HLOOKUP(AK401,'2. LRAMVA Threshold'!$B$42:$Q$53,10,FALSE)</f>
        <v>0</v>
      </c>
      <c r="AL748" s="392">
        <f>HLOOKUP(AL401,'2. LRAMVA Threshold'!$B$42:$Q$53,10,FALSE)</f>
        <v>0</v>
      </c>
      <c r="AM748" s="442"/>
    </row>
    <row r="749" spans="1:40">
      <c r="B749" s="394"/>
      <c r="C749" s="432"/>
      <c r="D749" s="433"/>
      <c r="E749" s="433"/>
      <c r="F749" s="433"/>
      <c r="G749" s="433"/>
      <c r="H749" s="433"/>
      <c r="I749" s="433"/>
      <c r="J749" s="433"/>
      <c r="K749" s="433"/>
      <c r="L749" s="433"/>
      <c r="M749" s="433"/>
      <c r="N749" s="433"/>
      <c r="O749" s="434"/>
      <c r="P749" s="433"/>
      <c r="Q749" s="433"/>
      <c r="R749" s="433"/>
      <c r="S749" s="435"/>
      <c r="T749" s="435"/>
      <c r="U749" s="435"/>
      <c r="V749" s="435"/>
      <c r="W749" s="433"/>
      <c r="X749" s="433"/>
      <c r="Y749" s="436"/>
      <c r="Z749" s="436"/>
      <c r="AA749" s="436"/>
      <c r="AB749" s="436"/>
      <c r="AC749" s="436"/>
      <c r="AD749" s="436"/>
      <c r="AE749" s="436"/>
      <c r="AF749" s="399"/>
      <c r="AG749" s="399"/>
      <c r="AH749" s="399"/>
      <c r="AI749" s="399"/>
      <c r="AJ749" s="399"/>
      <c r="AK749" s="399"/>
      <c r="AL749" s="399"/>
      <c r="AM749" s="400"/>
    </row>
    <row r="750" spans="1:40">
      <c r="B750" s="324" t="s">
        <v>311</v>
      </c>
      <c r="C750" s="338"/>
      <c r="D750" s="338"/>
      <c r="E750" s="376"/>
      <c r="F750" s="376"/>
      <c r="G750" s="376"/>
      <c r="H750" s="376"/>
      <c r="I750" s="376"/>
      <c r="J750" s="376"/>
      <c r="K750" s="376"/>
      <c r="L750" s="376"/>
      <c r="M750" s="376"/>
      <c r="N750" s="376"/>
      <c r="O750" s="291"/>
      <c r="P750" s="340"/>
      <c r="Q750" s="340"/>
      <c r="R750" s="340"/>
      <c r="S750" s="339"/>
      <c r="T750" s="339"/>
      <c r="U750" s="339"/>
      <c r="V750" s="339"/>
      <c r="W750" s="340"/>
      <c r="X750" s="340"/>
      <c r="Y750" s="341">
        <f>HLOOKUP(Y$35,'3.  Distribution Rates'!$C$122:$P$133,10,FALSE)</f>
        <v>9.4999999999999998E-3</v>
      </c>
      <c r="Z750" s="341">
        <f>HLOOKUP(Z$35,'3.  Distribution Rates'!$C$122:$P$133,10,FALSE)</f>
        <v>1.11E-2</v>
      </c>
      <c r="AA750" s="341">
        <f>HLOOKUP(AA$35,'3.  Distribution Rates'!$C$122:$P$133,10,FALSE)</f>
        <v>2.2528999999999999</v>
      </c>
      <c r="AB750" s="341">
        <f>HLOOKUP(AB$35,'3.  Distribution Rates'!$C$122:$P$133,10,FALSE)</f>
        <v>12.819599999999999</v>
      </c>
      <c r="AC750" s="341">
        <f>HLOOKUP(AC$35,'3.  Distribution Rates'!$C$122:$P$133,10,FALSE)</f>
        <v>0</v>
      </c>
      <c r="AD750" s="341">
        <f>HLOOKUP(AD$35,'3.  Distribution Rates'!$C$122:$P$133,10,FALSE)</f>
        <v>0</v>
      </c>
      <c r="AE750" s="341">
        <f>HLOOKUP(AE$35,'3.  Distribution Rates'!$C$122:$P$133,10,FALSE)</f>
        <v>0</v>
      </c>
      <c r="AF750" s="341">
        <f>HLOOKUP(AF$35,'3.  Distribution Rates'!$C$122:$P$133,10,FALSE)</f>
        <v>0</v>
      </c>
      <c r="AG750" s="341">
        <f>HLOOKUP(AG$35,'3.  Distribution Rates'!$C$122:$P$133,10,FALSE)</f>
        <v>0</v>
      </c>
      <c r="AH750" s="341">
        <f>HLOOKUP(AH$35,'3.  Distribution Rates'!$C$122:$P$133,10,FALSE)</f>
        <v>0</v>
      </c>
      <c r="AI750" s="341">
        <f>HLOOKUP(AI$35,'3.  Distribution Rates'!$C$122:$P$133,10,FALSE)</f>
        <v>0</v>
      </c>
      <c r="AJ750" s="341">
        <f>HLOOKUP(AJ$35,'3.  Distribution Rates'!$C$122:$P$133,10,FALSE)</f>
        <v>0</v>
      </c>
      <c r="AK750" s="341">
        <f>HLOOKUP(AK$35,'3.  Distribution Rates'!$C$122:$P$133,10,FALSE)</f>
        <v>0</v>
      </c>
      <c r="AL750" s="341">
        <f>HLOOKUP(AL$35,'3.  Distribution Rates'!$C$122:$P$133,10,FALSE)</f>
        <v>0</v>
      </c>
      <c r="AM750" s="348"/>
      <c r="AN750" s="443"/>
    </row>
    <row r="751" spans="1:40">
      <c r="B751" s="324" t="s">
        <v>312</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c r="Z751" s="378"/>
      <c r="AA751" s="378"/>
      <c r="AB751" s="378"/>
      <c r="AC751" s="378">
        <f>'4.  2011-2014 LRAM'!AC141*AC750</f>
        <v>0</v>
      </c>
      <c r="AD751" s="378">
        <f>'4.  2011-2014 LRAM'!AD141*AD750</f>
        <v>0</v>
      </c>
      <c r="AE751" s="378">
        <f>'4.  2011-2014 LRAM'!AE141*AE750</f>
        <v>0</v>
      </c>
      <c r="AF751" s="378">
        <f>'4.  2011-2014 LRAM'!AF141*AF750</f>
        <v>0</v>
      </c>
      <c r="AG751" s="378">
        <f>'4.  2011-2014 LRAM'!AG141*AG750</f>
        <v>0</v>
      </c>
      <c r="AH751" s="378">
        <f>'4.  2011-2014 LRAM'!AH141*AH750</f>
        <v>0</v>
      </c>
      <c r="AI751" s="378">
        <f>'4.  2011-2014 LRAM'!AI141*AI750</f>
        <v>0</v>
      </c>
      <c r="AJ751" s="378">
        <f>'4.  2011-2014 LRAM'!AJ141*AJ750</f>
        <v>0</v>
      </c>
      <c r="AK751" s="378">
        <f>'4.  2011-2014 LRAM'!AK141*AK750</f>
        <v>0</v>
      </c>
      <c r="AL751" s="378">
        <f>'4.  2011-2014 LRAM'!AL141*AL750</f>
        <v>0</v>
      </c>
      <c r="AM751" s="628">
        <f t="shared" ref="AM751:AM758" si="2130">SUM(Y751:AL751)</f>
        <v>0</v>
      </c>
      <c r="AN751" s="443"/>
    </row>
    <row r="752" spans="1:40">
      <c r="B752" s="324" t="s">
        <v>313</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c r="Z752" s="378"/>
      <c r="AA752" s="378"/>
      <c r="AB752" s="378"/>
      <c r="AC752" s="378">
        <f>'4.  2011-2014 LRAM'!AC270*AC750</f>
        <v>0</v>
      </c>
      <c r="AD752" s="378">
        <f>'4.  2011-2014 LRAM'!AD270*AD750</f>
        <v>0</v>
      </c>
      <c r="AE752" s="378">
        <f>'4.  2011-2014 LRAM'!AE270*AE750</f>
        <v>0</v>
      </c>
      <c r="AF752" s="378">
        <f>'4.  2011-2014 LRAM'!AF270*AF750</f>
        <v>0</v>
      </c>
      <c r="AG752" s="378">
        <f>'4.  2011-2014 LRAM'!AG270*AG750</f>
        <v>0</v>
      </c>
      <c r="AH752" s="378">
        <f>'4.  2011-2014 LRAM'!AH270*AH750</f>
        <v>0</v>
      </c>
      <c r="AI752" s="378">
        <f>'4.  2011-2014 LRAM'!AI270*AI750</f>
        <v>0</v>
      </c>
      <c r="AJ752" s="378">
        <f>'4.  2011-2014 LRAM'!AJ270*AJ750</f>
        <v>0</v>
      </c>
      <c r="AK752" s="378">
        <f>'4.  2011-2014 LRAM'!AK270*AK750</f>
        <v>0</v>
      </c>
      <c r="AL752" s="378">
        <f>'4.  2011-2014 LRAM'!AL270*AL750</f>
        <v>0</v>
      </c>
      <c r="AM752" s="628">
        <f t="shared" si="2130"/>
        <v>0</v>
      </c>
      <c r="AN752" s="443"/>
    </row>
    <row r="753" spans="2:40">
      <c r="B753" s="324" t="s">
        <v>314</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c r="Z753" s="378"/>
      <c r="AA753" s="378"/>
      <c r="AB753" s="378"/>
      <c r="AC753" s="378">
        <f>'4.  2011-2014 LRAM'!AC399*AC750</f>
        <v>0</v>
      </c>
      <c r="AD753" s="378">
        <f>'4.  2011-2014 LRAM'!AD399*AD750</f>
        <v>0</v>
      </c>
      <c r="AE753" s="378">
        <f>'4.  2011-2014 LRAM'!AE399*AE750</f>
        <v>0</v>
      </c>
      <c r="AF753" s="378">
        <f>'4.  2011-2014 LRAM'!AF399*AF750</f>
        <v>0</v>
      </c>
      <c r="AG753" s="378">
        <f>'4.  2011-2014 LRAM'!AG399*AG750</f>
        <v>0</v>
      </c>
      <c r="AH753" s="378">
        <f>'4.  2011-2014 LRAM'!AH399*AH750</f>
        <v>0</v>
      </c>
      <c r="AI753" s="378">
        <f>'4.  2011-2014 LRAM'!AI399*AI750</f>
        <v>0</v>
      </c>
      <c r="AJ753" s="378">
        <f>'4.  2011-2014 LRAM'!AJ399*AJ750</f>
        <v>0</v>
      </c>
      <c r="AK753" s="378">
        <f>'4.  2011-2014 LRAM'!AK399*AK750</f>
        <v>0</v>
      </c>
      <c r="AL753" s="378">
        <f>'4.  2011-2014 LRAM'!AL399*AL750</f>
        <v>0</v>
      </c>
      <c r="AM753" s="628">
        <f t="shared" si="2130"/>
        <v>0</v>
      </c>
      <c r="AN753" s="443"/>
    </row>
    <row r="754" spans="2:40">
      <c r="B754" s="324" t="s">
        <v>315</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c r="Z754" s="378"/>
      <c r="AA754" s="378"/>
      <c r="AB754" s="378"/>
      <c r="AC754" s="378">
        <f>'4.  2011-2014 LRAM'!AC529*AC750</f>
        <v>0</v>
      </c>
      <c r="AD754" s="378">
        <f>'4.  2011-2014 LRAM'!AD529*AD750</f>
        <v>0</v>
      </c>
      <c r="AE754" s="378">
        <f>'4.  2011-2014 LRAM'!AE529*AE750</f>
        <v>0</v>
      </c>
      <c r="AF754" s="378">
        <f>'4.  2011-2014 LRAM'!AF529*AF750</f>
        <v>0</v>
      </c>
      <c r="AG754" s="378">
        <f>'4.  2011-2014 LRAM'!AG529*AG750</f>
        <v>0</v>
      </c>
      <c r="AH754" s="378">
        <f>'4.  2011-2014 LRAM'!AH529*AH750</f>
        <v>0</v>
      </c>
      <c r="AI754" s="378">
        <f>'4.  2011-2014 LRAM'!AI529*AI750</f>
        <v>0</v>
      </c>
      <c r="AJ754" s="378">
        <f>'4.  2011-2014 LRAM'!AJ529*AJ750</f>
        <v>0</v>
      </c>
      <c r="AK754" s="378">
        <f>'4.  2011-2014 LRAM'!AK529*AK750</f>
        <v>0</v>
      </c>
      <c r="AL754" s="378">
        <f>'4.  2011-2014 LRAM'!AL529*AL750</f>
        <v>0</v>
      </c>
      <c r="AM754" s="628">
        <f t="shared" si="2130"/>
        <v>0</v>
      </c>
      <c r="AN754" s="443"/>
    </row>
    <row r="755" spans="2:40">
      <c r="B755" s="324" t="s">
        <v>316</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c r="Z755" s="378"/>
      <c r="AA755" s="378"/>
      <c r="AB755" s="378"/>
      <c r="AC755" s="378">
        <f t="shared" ref="AC755:AL755" si="2131">AC210*AC750</f>
        <v>0</v>
      </c>
      <c r="AD755" s="378">
        <f t="shared" si="2131"/>
        <v>0</v>
      </c>
      <c r="AE755" s="378">
        <f t="shared" si="2131"/>
        <v>0</v>
      </c>
      <c r="AF755" s="378">
        <f t="shared" si="2131"/>
        <v>0</v>
      </c>
      <c r="AG755" s="378">
        <f t="shared" si="2131"/>
        <v>0</v>
      </c>
      <c r="AH755" s="378">
        <f t="shared" si="2131"/>
        <v>0</v>
      </c>
      <c r="AI755" s="378">
        <f t="shared" si="2131"/>
        <v>0</v>
      </c>
      <c r="AJ755" s="378">
        <f t="shared" si="2131"/>
        <v>0</v>
      </c>
      <c r="AK755" s="378">
        <f t="shared" si="2131"/>
        <v>0</v>
      </c>
      <c r="AL755" s="378">
        <f t="shared" si="2131"/>
        <v>0</v>
      </c>
      <c r="AM755" s="628">
        <f t="shared" si="2130"/>
        <v>0</v>
      </c>
      <c r="AN755" s="443"/>
    </row>
    <row r="756" spans="2:40">
      <c r="B756" s="324" t="s">
        <v>317</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 t="shared" ref="Y756:AL756" si="2132">Y393*Y750</f>
        <v>3457.3064999999997</v>
      </c>
      <c r="Z756" s="378">
        <f t="shared" si="2132"/>
        <v>2569.1570046000002</v>
      </c>
      <c r="AA756" s="378">
        <f t="shared" si="2132"/>
        <v>137.17727868</v>
      </c>
      <c r="AB756" s="378">
        <f t="shared" si="2132"/>
        <v>0</v>
      </c>
      <c r="AC756" s="378">
        <f t="shared" si="2132"/>
        <v>0</v>
      </c>
      <c r="AD756" s="378">
        <f t="shared" si="2132"/>
        <v>0</v>
      </c>
      <c r="AE756" s="378">
        <f t="shared" si="2132"/>
        <v>0</v>
      </c>
      <c r="AF756" s="378">
        <f t="shared" si="2132"/>
        <v>0</v>
      </c>
      <c r="AG756" s="378">
        <f t="shared" si="2132"/>
        <v>0</v>
      </c>
      <c r="AH756" s="378">
        <f t="shared" si="2132"/>
        <v>0</v>
      </c>
      <c r="AI756" s="378">
        <f t="shared" si="2132"/>
        <v>0</v>
      </c>
      <c r="AJ756" s="378">
        <f t="shared" si="2132"/>
        <v>0</v>
      </c>
      <c r="AK756" s="378">
        <f t="shared" si="2132"/>
        <v>0</v>
      </c>
      <c r="AL756" s="378">
        <f t="shared" si="2132"/>
        <v>0</v>
      </c>
      <c r="AM756" s="628">
        <f t="shared" si="2130"/>
        <v>6163.6407832800005</v>
      </c>
      <c r="AN756" s="443"/>
    </row>
    <row r="757" spans="2:40">
      <c r="B757" s="324" t="s">
        <v>318</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 t="shared" ref="Y757:AL757" si="2133">Y579*Y750</f>
        <v>6555.5234130623248</v>
      </c>
      <c r="Z757" s="378">
        <f t="shared" si="2133"/>
        <v>7864.8096946314727</v>
      </c>
      <c r="AA757" s="378">
        <f t="shared" si="2133"/>
        <v>990.55777547999992</v>
      </c>
      <c r="AB757" s="378">
        <f t="shared" si="2133"/>
        <v>0</v>
      </c>
      <c r="AC757" s="378">
        <f t="shared" si="2133"/>
        <v>0</v>
      </c>
      <c r="AD757" s="378">
        <f t="shared" si="2133"/>
        <v>0</v>
      </c>
      <c r="AE757" s="378">
        <f t="shared" si="2133"/>
        <v>0</v>
      </c>
      <c r="AF757" s="378">
        <f t="shared" si="2133"/>
        <v>0</v>
      </c>
      <c r="AG757" s="378">
        <f t="shared" si="2133"/>
        <v>0</v>
      </c>
      <c r="AH757" s="378">
        <f t="shared" si="2133"/>
        <v>0</v>
      </c>
      <c r="AI757" s="378">
        <f t="shared" si="2133"/>
        <v>0</v>
      </c>
      <c r="AJ757" s="378">
        <f t="shared" si="2133"/>
        <v>0</v>
      </c>
      <c r="AK757" s="378">
        <f t="shared" si="2133"/>
        <v>0</v>
      </c>
      <c r="AL757" s="378">
        <f t="shared" si="2133"/>
        <v>0</v>
      </c>
      <c r="AM757" s="628">
        <f t="shared" si="2130"/>
        <v>15410.890883173797</v>
      </c>
      <c r="AN757" s="443"/>
    </row>
    <row r="758" spans="2:40">
      <c r="B758" s="324" t="s">
        <v>319</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Y747*Y750</f>
        <v>1550.9561406934997</v>
      </c>
      <c r="Z758" s="378">
        <f t="shared" ref="Z758:AL758" si="2134">Z747*Z750</f>
        <v>1997.9857038713794</v>
      </c>
      <c r="AA758" s="378">
        <f t="shared" si="2134"/>
        <v>2518.449964218225</v>
      </c>
      <c r="AB758" s="378">
        <f t="shared" si="2134"/>
        <v>0</v>
      </c>
      <c r="AC758" s="378">
        <f t="shared" si="2134"/>
        <v>0</v>
      </c>
      <c r="AD758" s="378">
        <f t="shared" si="2134"/>
        <v>0</v>
      </c>
      <c r="AE758" s="378">
        <f t="shared" si="2134"/>
        <v>0</v>
      </c>
      <c r="AF758" s="378">
        <f t="shared" si="2134"/>
        <v>0</v>
      </c>
      <c r="AG758" s="378">
        <f t="shared" si="2134"/>
        <v>0</v>
      </c>
      <c r="AH758" s="378">
        <f t="shared" si="2134"/>
        <v>0</v>
      </c>
      <c r="AI758" s="378">
        <f t="shared" si="2134"/>
        <v>0</v>
      </c>
      <c r="AJ758" s="378">
        <f t="shared" si="2134"/>
        <v>0</v>
      </c>
      <c r="AK758" s="378">
        <f t="shared" si="2134"/>
        <v>0</v>
      </c>
      <c r="AL758" s="378">
        <f t="shared" si="2134"/>
        <v>0</v>
      </c>
      <c r="AM758" s="628">
        <f t="shared" si="2130"/>
        <v>6067.3918087831044</v>
      </c>
      <c r="AN758" s="443"/>
    </row>
    <row r="759" spans="2:40" ht="15.75">
      <c r="B759" s="349" t="s">
        <v>320</v>
      </c>
      <c r="C759" s="345"/>
      <c r="D759" s="336"/>
      <c r="E759" s="334"/>
      <c r="F759" s="334"/>
      <c r="G759" s="334"/>
      <c r="H759" s="334"/>
      <c r="I759" s="334"/>
      <c r="J759" s="334"/>
      <c r="K759" s="334"/>
      <c r="L759" s="334"/>
      <c r="M759" s="334"/>
      <c r="N759" s="334"/>
      <c r="O759" s="300"/>
      <c r="P759" s="334"/>
      <c r="Q759" s="334"/>
      <c r="R759" s="334"/>
      <c r="S759" s="336"/>
      <c r="T759" s="336"/>
      <c r="U759" s="336"/>
      <c r="V759" s="336"/>
      <c r="W759" s="334"/>
      <c r="X759" s="334"/>
      <c r="Y759" s="346">
        <f>SUM(Y751:Y758)</f>
        <v>11563.786053755823</v>
      </c>
      <c r="Z759" s="346">
        <f>SUM(Z751:Z758)</f>
        <v>12431.952403102852</v>
      </c>
      <c r="AA759" s="346">
        <f t="shared" ref="AA759:AE759" si="2135">SUM(AA751:AA758)</f>
        <v>3646.1850183782249</v>
      </c>
      <c r="AB759" s="346">
        <f t="shared" si="2135"/>
        <v>0</v>
      </c>
      <c r="AC759" s="346">
        <f t="shared" si="2135"/>
        <v>0</v>
      </c>
      <c r="AD759" s="346">
        <f t="shared" si="2135"/>
        <v>0</v>
      </c>
      <c r="AE759" s="346">
        <f t="shared" si="2135"/>
        <v>0</v>
      </c>
      <c r="AF759" s="346">
        <f t="shared" ref="AF759:AL759" si="2136">SUM(AF751:AF758)</f>
        <v>0</v>
      </c>
      <c r="AG759" s="346">
        <f t="shared" si="2136"/>
        <v>0</v>
      </c>
      <c r="AH759" s="346">
        <f t="shared" si="2136"/>
        <v>0</v>
      </c>
      <c r="AI759" s="346">
        <f t="shared" si="2136"/>
        <v>0</v>
      </c>
      <c r="AJ759" s="346">
        <f t="shared" si="2136"/>
        <v>0</v>
      </c>
      <c r="AK759" s="346">
        <f t="shared" si="2136"/>
        <v>0</v>
      </c>
      <c r="AL759" s="346">
        <f t="shared" si="2136"/>
        <v>0</v>
      </c>
      <c r="AM759" s="407">
        <f>SUM(AM751:AM758)</f>
        <v>27641.923475236901</v>
      </c>
      <c r="AN759" s="443"/>
    </row>
    <row r="760" spans="2:40" ht="15.75">
      <c r="B760" s="349" t="s">
        <v>321</v>
      </c>
      <c r="C760" s="345"/>
      <c r="D760" s="350"/>
      <c r="E760" s="334"/>
      <c r="F760" s="334"/>
      <c r="G760" s="334"/>
      <c r="H760" s="334"/>
      <c r="I760" s="334"/>
      <c r="J760" s="334"/>
      <c r="K760" s="334"/>
      <c r="L760" s="334"/>
      <c r="M760" s="334"/>
      <c r="N760" s="334"/>
      <c r="O760" s="300"/>
      <c r="P760" s="334"/>
      <c r="Q760" s="334"/>
      <c r="R760" s="334"/>
      <c r="S760" s="336"/>
      <c r="T760" s="336"/>
      <c r="U760" s="336"/>
      <c r="V760" s="336"/>
      <c r="W760" s="334"/>
      <c r="X760" s="334"/>
      <c r="Y760" s="347">
        <f>Y748*Y750</f>
        <v>3176.3154999999997</v>
      </c>
      <c r="Z760" s="347">
        <f t="shared" ref="Z760:AE760" si="2137">Z748*Z750</f>
        <v>2288.0495934</v>
      </c>
      <c r="AA760" s="347">
        <f t="shared" si="2137"/>
        <v>100.40995067999999</v>
      </c>
      <c r="AB760" s="347">
        <f t="shared" si="2137"/>
        <v>5364.1052279999994</v>
      </c>
      <c r="AC760" s="347">
        <f t="shared" si="2137"/>
        <v>0</v>
      </c>
      <c r="AD760" s="347">
        <f t="shared" si="2137"/>
        <v>0</v>
      </c>
      <c r="AE760" s="347">
        <f t="shared" si="2137"/>
        <v>0</v>
      </c>
      <c r="AF760" s="347">
        <f t="shared" ref="AF760:AL760" si="2138">AF748*AF750</f>
        <v>0</v>
      </c>
      <c r="AG760" s="347">
        <f t="shared" si="2138"/>
        <v>0</v>
      </c>
      <c r="AH760" s="347">
        <f t="shared" si="2138"/>
        <v>0</v>
      </c>
      <c r="AI760" s="347">
        <f t="shared" si="2138"/>
        <v>0</v>
      </c>
      <c r="AJ760" s="347">
        <f t="shared" si="2138"/>
        <v>0</v>
      </c>
      <c r="AK760" s="347">
        <f t="shared" si="2138"/>
        <v>0</v>
      </c>
      <c r="AL760" s="347">
        <f t="shared" si="2138"/>
        <v>0</v>
      </c>
      <c r="AM760" s="407">
        <f>SUM(Y760:AL760)</f>
        <v>10928.880272079999</v>
      </c>
      <c r="AN760" s="443"/>
    </row>
    <row r="761" spans="2:40" ht="15.75">
      <c r="B761" s="349" t="s">
        <v>322</v>
      </c>
      <c r="C761" s="345"/>
      <c r="D761" s="350"/>
      <c r="E761" s="334"/>
      <c r="F761" s="334"/>
      <c r="G761" s="334"/>
      <c r="H761" s="334"/>
      <c r="I761" s="334"/>
      <c r="J761" s="334"/>
      <c r="K761" s="334"/>
      <c r="L761" s="334"/>
      <c r="M761" s="334"/>
      <c r="N761" s="334"/>
      <c r="O761" s="300"/>
      <c r="P761" s="334"/>
      <c r="Q761" s="334"/>
      <c r="R761" s="334"/>
      <c r="S761" s="350"/>
      <c r="T761" s="350"/>
      <c r="U761" s="350"/>
      <c r="V761" s="350"/>
      <c r="W761" s="334"/>
      <c r="X761" s="334"/>
      <c r="Y761" s="351"/>
      <c r="Z761" s="351"/>
      <c r="AA761" s="351"/>
      <c r="AB761" s="351"/>
      <c r="AC761" s="351"/>
      <c r="AD761" s="351"/>
      <c r="AE761" s="351"/>
      <c r="AF761" s="351"/>
      <c r="AG761" s="351"/>
      <c r="AH761" s="351"/>
      <c r="AI761" s="351"/>
      <c r="AJ761" s="351"/>
      <c r="AK761" s="351"/>
      <c r="AL761" s="351"/>
      <c r="AM761" s="407">
        <f>AM759-AM760</f>
        <v>16713.0432031569</v>
      </c>
      <c r="AN761" s="443"/>
    </row>
    <row r="762" spans="2:40">
      <c r="B762" s="324"/>
      <c r="C762" s="350"/>
      <c r="D762" s="350"/>
      <c r="E762" s="334"/>
      <c r="F762" s="334"/>
      <c r="G762" s="334"/>
      <c r="H762" s="334"/>
      <c r="I762" s="334"/>
      <c r="J762" s="334"/>
      <c r="K762" s="334"/>
      <c r="L762" s="334"/>
      <c r="M762" s="334"/>
      <c r="N762" s="334"/>
      <c r="O762" s="300"/>
      <c r="P762" s="334"/>
      <c r="Q762" s="334"/>
      <c r="R762" s="334"/>
      <c r="S762" s="350"/>
      <c r="T762" s="345"/>
      <c r="U762" s="350"/>
      <c r="V762" s="350"/>
      <c r="W762" s="334"/>
      <c r="X762" s="334"/>
      <c r="Y762" s="352"/>
      <c r="Z762" s="352"/>
      <c r="AA762" s="352"/>
      <c r="AB762" s="352"/>
      <c r="AC762" s="352"/>
      <c r="AD762" s="352"/>
      <c r="AE762" s="352"/>
      <c r="AF762" s="352"/>
      <c r="AG762" s="352"/>
      <c r="AH762" s="352"/>
      <c r="AI762" s="352"/>
      <c r="AJ762" s="352"/>
      <c r="AK762" s="352"/>
      <c r="AL762" s="352"/>
      <c r="AM762" s="348"/>
      <c r="AN762" s="443"/>
    </row>
    <row r="763" spans="2:40">
      <c r="B763" s="439" t="s">
        <v>323</v>
      </c>
      <c r="C763" s="304"/>
      <c r="D763" s="279"/>
      <c r="E763" s="279"/>
      <c r="F763" s="279"/>
      <c r="G763" s="279"/>
      <c r="H763" s="279"/>
      <c r="I763" s="279"/>
      <c r="J763" s="279"/>
      <c r="K763" s="279"/>
      <c r="L763" s="279"/>
      <c r="M763" s="279"/>
      <c r="N763" s="279"/>
      <c r="O763" s="357"/>
      <c r="P763" s="279"/>
      <c r="Q763" s="279"/>
      <c r="R763" s="279"/>
      <c r="S763" s="304"/>
      <c r="T763" s="309"/>
      <c r="U763" s="309"/>
      <c r="V763" s="279"/>
      <c r="W763" s="279"/>
      <c r="X763" s="309"/>
      <c r="Y763" s="291">
        <f>SUMPRODUCT(E590:E745,Y590:Y745)</f>
        <v>163258.54112563154</v>
      </c>
      <c r="Z763" s="291">
        <f>SUMPRODUCT(E590:E745,Z590:Z745)</f>
        <v>172691.45449580613</v>
      </c>
      <c r="AA763" s="291">
        <f t="shared" ref="AA763:AL763" si="2139">IF(AA588="kw",SUMPRODUCT($N$590:$N$745,$P$590:$P$745,AA590:AA745),SUMPRODUCT($E$590:$E$745,AA590:AA745))</f>
        <v>1117.8702846190356</v>
      </c>
      <c r="AB763" s="291">
        <f t="shared" si="2139"/>
        <v>0</v>
      </c>
      <c r="AC763" s="291">
        <f t="shared" si="2139"/>
        <v>0</v>
      </c>
      <c r="AD763" s="291">
        <f t="shared" si="2139"/>
        <v>0</v>
      </c>
      <c r="AE763" s="291">
        <f t="shared" si="2139"/>
        <v>0</v>
      </c>
      <c r="AF763" s="291">
        <f t="shared" si="2139"/>
        <v>0</v>
      </c>
      <c r="AG763" s="291">
        <f t="shared" si="2139"/>
        <v>0</v>
      </c>
      <c r="AH763" s="291">
        <f t="shared" si="2139"/>
        <v>0</v>
      </c>
      <c r="AI763" s="291">
        <f t="shared" si="2139"/>
        <v>0</v>
      </c>
      <c r="AJ763" s="291">
        <f t="shared" si="2139"/>
        <v>0</v>
      </c>
      <c r="AK763" s="291">
        <f t="shared" si="2139"/>
        <v>0</v>
      </c>
      <c r="AL763" s="291">
        <f t="shared" si="2139"/>
        <v>0</v>
      </c>
      <c r="AM763" s="337"/>
    </row>
    <row r="764" spans="2:40">
      <c r="B764" s="440" t="s">
        <v>324</v>
      </c>
      <c r="C764" s="364"/>
      <c r="D764" s="384"/>
      <c r="E764" s="384"/>
      <c r="F764" s="384"/>
      <c r="G764" s="384"/>
      <c r="H764" s="384"/>
      <c r="I764" s="384"/>
      <c r="J764" s="384"/>
      <c r="K764" s="384"/>
      <c r="L764" s="384"/>
      <c r="M764" s="384"/>
      <c r="N764" s="384"/>
      <c r="O764" s="383"/>
      <c r="P764" s="384"/>
      <c r="Q764" s="384"/>
      <c r="R764" s="384"/>
      <c r="S764" s="364"/>
      <c r="T764" s="385"/>
      <c r="U764" s="385"/>
      <c r="V764" s="384"/>
      <c r="W764" s="384"/>
      <c r="X764" s="385"/>
      <c r="Y764" s="326">
        <f>SUMPRODUCT(F590:F745,Y590:Y745)</f>
        <v>163258.54112563154</v>
      </c>
      <c r="Z764" s="326">
        <f>SUMPRODUCT(F590:F745,Z590:Z745)</f>
        <v>157648.76871836217</v>
      </c>
      <c r="AA764" s="326">
        <f t="shared" ref="AA764:AL764" si="2140">IF(AA588="kw",SUMPRODUCT($N$590:$N$745,$Q$590:$Q$745,AA590:AA745),SUMPRODUCT($F$590:$F$745,AA590:AA745))</f>
        <v>1117.8702846190356</v>
      </c>
      <c r="AB764" s="326">
        <f t="shared" si="2140"/>
        <v>0</v>
      </c>
      <c r="AC764" s="326">
        <f t="shared" si="2140"/>
        <v>0</v>
      </c>
      <c r="AD764" s="326">
        <f t="shared" si="2140"/>
        <v>0</v>
      </c>
      <c r="AE764" s="326">
        <f t="shared" si="2140"/>
        <v>0</v>
      </c>
      <c r="AF764" s="326">
        <f t="shared" si="2140"/>
        <v>0</v>
      </c>
      <c r="AG764" s="326">
        <f t="shared" si="2140"/>
        <v>0</v>
      </c>
      <c r="AH764" s="326">
        <f t="shared" si="2140"/>
        <v>0</v>
      </c>
      <c r="AI764" s="326">
        <f t="shared" si="2140"/>
        <v>0</v>
      </c>
      <c r="AJ764" s="326">
        <f t="shared" si="2140"/>
        <v>0</v>
      </c>
      <c r="AK764" s="326">
        <f t="shared" si="2140"/>
        <v>0</v>
      </c>
      <c r="AL764" s="326">
        <f t="shared" si="2140"/>
        <v>0</v>
      </c>
      <c r="AM764" s="386"/>
    </row>
    <row r="765" spans="2:40" ht="20.25" customHeight="1">
      <c r="B765" s="368" t="s">
        <v>581</v>
      </c>
      <c r="C765" s="387"/>
      <c r="D765" s="388"/>
      <c r="E765" s="388"/>
      <c r="F765" s="388"/>
      <c r="G765" s="388"/>
      <c r="H765" s="388"/>
      <c r="I765" s="388"/>
      <c r="J765" s="388"/>
      <c r="K765" s="388"/>
      <c r="L765" s="388"/>
      <c r="M765" s="388"/>
      <c r="N765" s="388"/>
      <c r="O765" s="388"/>
      <c r="P765" s="388"/>
      <c r="Q765" s="388"/>
      <c r="R765" s="388"/>
      <c r="S765" s="371"/>
      <c r="T765" s="372"/>
      <c r="U765" s="388"/>
      <c r="V765" s="388"/>
      <c r="W765" s="388"/>
      <c r="X765" s="388"/>
      <c r="Y765" s="409"/>
      <c r="Z765" s="409"/>
      <c r="AA765" s="409"/>
      <c r="AB765" s="409"/>
      <c r="AC765" s="409"/>
      <c r="AD765" s="409"/>
      <c r="AE765" s="409"/>
      <c r="AF765" s="409"/>
      <c r="AG765" s="409"/>
      <c r="AH765" s="409"/>
      <c r="AI765" s="409"/>
      <c r="AJ765" s="409"/>
      <c r="AK765" s="409"/>
      <c r="AL765" s="409"/>
      <c r="AM765" s="389"/>
    </row>
    <row r="768" spans="2:40" ht="15.75">
      <c r="B768" s="280" t="s">
        <v>325</v>
      </c>
      <c r="C768" s="281"/>
      <c r="D768" s="590" t="s">
        <v>521</v>
      </c>
      <c r="E768" s="253"/>
      <c r="F768" s="590"/>
      <c r="G768" s="253"/>
      <c r="H768" s="253"/>
      <c r="I768" s="253"/>
      <c r="J768" s="253"/>
      <c r="K768" s="253"/>
      <c r="L768" s="253"/>
      <c r="M768" s="253"/>
      <c r="N768" s="253"/>
      <c r="O768" s="281"/>
      <c r="P768" s="253"/>
      <c r="Q768" s="253"/>
      <c r="R768" s="253"/>
      <c r="S768" s="253"/>
      <c r="T768" s="253"/>
      <c r="U768" s="253"/>
      <c r="V768" s="253"/>
      <c r="W768" s="253"/>
      <c r="X768" s="253"/>
      <c r="Y768" s="270"/>
      <c r="Z768" s="267"/>
      <c r="AA768" s="267"/>
      <c r="AB768" s="267"/>
      <c r="AC768" s="267"/>
      <c r="AD768" s="267"/>
      <c r="AE768" s="267"/>
      <c r="AF768" s="267"/>
      <c r="AG768" s="267"/>
      <c r="AH768" s="267"/>
      <c r="AI768" s="267"/>
      <c r="AJ768" s="267"/>
      <c r="AK768" s="267"/>
      <c r="AL768" s="267"/>
    </row>
    <row r="769" spans="1:39" ht="33" customHeight="1">
      <c r="B769" s="878" t="s">
        <v>211</v>
      </c>
      <c r="C769" s="880" t="s">
        <v>33</v>
      </c>
      <c r="D769" s="284" t="s">
        <v>419</v>
      </c>
      <c r="E769" s="882" t="s">
        <v>209</v>
      </c>
      <c r="F769" s="883"/>
      <c r="G769" s="883"/>
      <c r="H769" s="883"/>
      <c r="I769" s="883"/>
      <c r="J769" s="883"/>
      <c r="K769" s="883"/>
      <c r="L769" s="883"/>
      <c r="M769" s="884"/>
      <c r="N769" s="885" t="s">
        <v>213</v>
      </c>
      <c r="O769" s="284" t="s">
        <v>420</v>
      </c>
      <c r="P769" s="882" t="s">
        <v>212</v>
      </c>
      <c r="Q769" s="883"/>
      <c r="R769" s="883"/>
      <c r="S769" s="883"/>
      <c r="T769" s="883"/>
      <c r="U769" s="883"/>
      <c r="V769" s="883"/>
      <c r="W769" s="883"/>
      <c r="X769" s="884"/>
      <c r="Y769" s="875" t="s">
        <v>241</v>
      </c>
      <c r="Z769" s="876"/>
      <c r="AA769" s="876"/>
      <c r="AB769" s="876"/>
      <c r="AC769" s="876"/>
      <c r="AD769" s="876"/>
      <c r="AE769" s="876"/>
      <c r="AF769" s="876"/>
      <c r="AG769" s="876"/>
      <c r="AH769" s="876"/>
      <c r="AI769" s="876"/>
      <c r="AJ769" s="876"/>
      <c r="AK769" s="876"/>
      <c r="AL769" s="876"/>
      <c r="AM769" s="877"/>
    </row>
    <row r="770" spans="1:39" ht="65.25" customHeight="1">
      <c r="B770" s="879"/>
      <c r="C770" s="881"/>
      <c r="D770" s="285">
        <v>2019</v>
      </c>
      <c r="E770" s="285">
        <v>2020</v>
      </c>
      <c r="F770" s="285">
        <v>2021</v>
      </c>
      <c r="G770" s="285">
        <v>2022</v>
      </c>
      <c r="H770" s="285">
        <v>2023</v>
      </c>
      <c r="I770" s="285">
        <v>2024</v>
      </c>
      <c r="J770" s="285">
        <v>2025</v>
      </c>
      <c r="K770" s="285">
        <v>2026</v>
      </c>
      <c r="L770" s="285">
        <v>2027</v>
      </c>
      <c r="M770" s="285">
        <v>2028</v>
      </c>
      <c r="N770" s="886"/>
      <c r="O770" s="285">
        <v>2019</v>
      </c>
      <c r="P770" s="285">
        <v>2020</v>
      </c>
      <c r="Q770" s="285">
        <v>2021</v>
      </c>
      <c r="R770" s="285">
        <v>2022</v>
      </c>
      <c r="S770" s="285">
        <v>2023</v>
      </c>
      <c r="T770" s="285">
        <v>2024</v>
      </c>
      <c r="U770" s="285">
        <v>2025</v>
      </c>
      <c r="V770" s="285">
        <v>2026</v>
      </c>
      <c r="W770" s="285">
        <v>2027</v>
      </c>
      <c r="X770" s="285">
        <v>2028</v>
      </c>
      <c r="Y770" s="285" t="str">
        <f>'1.  LRAMVA Summary'!D52</f>
        <v>Residential</v>
      </c>
      <c r="Z770" s="285" t="str">
        <f>'1.  LRAMVA Summary'!E52</f>
        <v>GS&lt;50 kW</v>
      </c>
      <c r="AA770" s="285" t="str">
        <f>'1.  LRAMVA Summary'!F52</f>
        <v>GS 50 TO 4,999 KW</v>
      </c>
      <c r="AB770" s="285" t="str">
        <f>'1.  LRAMVA Summary'!G52</f>
        <v>Street Lighting</v>
      </c>
      <c r="AC770" s="285" t="str">
        <f>'1.  LRAMVA Summary'!H52</f>
        <v/>
      </c>
      <c r="AD770" s="285" t="str">
        <f>'1.  LRAMVA Summary'!I52</f>
        <v/>
      </c>
      <c r="AE770" s="285" t="str">
        <f>'1.  LRAMVA Summary'!J52</f>
        <v/>
      </c>
      <c r="AF770" s="285" t="str">
        <f>'1.  LRAMVA Summary'!K52</f>
        <v/>
      </c>
      <c r="AG770" s="285" t="str">
        <f>'1.  LRAMVA Summary'!L52</f>
        <v/>
      </c>
      <c r="AH770" s="285" t="str">
        <f>'1.  LRAMVA Summary'!M52</f>
        <v/>
      </c>
      <c r="AI770" s="285" t="str">
        <f>'1.  LRAMVA Summary'!N52</f>
        <v/>
      </c>
      <c r="AJ770" s="285" t="str">
        <f>'1.  LRAMVA Summary'!O52</f>
        <v/>
      </c>
      <c r="AK770" s="285" t="str">
        <f>'1.  LRAMVA Summary'!P52</f>
        <v/>
      </c>
      <c r="AL770" s="285" t="str">
        <f>'1.  LRAMVA Summary'!Q52</f>
        <v/>
      </c>
      <c r="AM770" s="287" t="str">
        <f>'1.  LRAMVA Summary'!R52</f>
        <v>Total</v>
      </c>
    </row>
    <row r="771" spans="1:39" ht="15.75" customHeight="1">
      <c r="A771" s="532"/>
      <c r="B771" s="518" t="s">
        <v>501</v>
      </c>
      <c r="C771" s="289"/>
      <c r="D771" s="289"/>
      <c r="E771" s="289"/>
      <c r="F771" s="289"/>
      <c r="G771" s="289"/>
      <c r="H771" s="289"/>
      <c r="I771" s="289"/>
      <c r="J771" s="289"/>
      <c r="K771" s="289"/>
      <c r="L771" s="289"/>
      <c r="M771" s="289"/>
      <c r="N771" s="290"/>
      <c r="O771" s="289"/>
      <c r="P771" s="289"/>
      <c r="Q771" s="289"/>
      <c r="R771" s="289"/>
      <c r="S771" s="289"/>
      <c r="T771" s="289"/>
      <c r="U771" s="289"/>
      <c r="V771" s="289"/>
      <c r="W771" s="289"/>
      <c r="X771" s="289"/>
      <c r="Y771" s="291" t="str">
        <f>'1.  LRAMVA Summary'!D53</f>
        <v>kWh</v>
      </c>
      <c r="Z771" s="291" t="str">
        <f>'1.  LRAMVA Summary'!E53</f>
        <v>kWh</v>
      </c>
      <c r="AA771" s="291" t="str">
        <f>'1.  LRAMVA Summary'!F53</f>
        <v>kW</v>
      </c>
      <c r="AB771" s="291" t="str">
        <f>'1.  LRAMVA Summary'!G53</f>
        <v>kW</v>
      </c>
      <c r="AC771" s="291">
        <f>'1.  LRAMVA Summary'!H53</f>
        <v>0</v>
      </c>
      <c r="AD771" s="291">
        <f>'1.  LRAMVA Summary'!I53</f>
        <v>0</v>
      </c>
      <c r="AE771" s="291">
        <f>'1.  LRAMVA Summary'!J53</f>
        <v>0</v>
      </c>
      <c r="AF771" s="291">
        <f>'1.  LRAMVA Summary'!K53</f>
        <v>0</v>
      </c>
      <c r="AG771" s="291">
        <f>'1.  LRAMVA Summary'!L53</f>
        <v>0</v>
      </c>
      <c r="AH771" s="291">
        <f>'1.  LRAMVA Summary'!M53</f>
        <v>0</v>
      </c>
      <c r="AI771" s="291">
        <f>'1.  LRAMVA Summary'!N53</f>
        <v>0</v>
      </c>
      <c r="AJ771" s="291">
        <f>'1.  LRAMVA Summary'!O53</f>
        <v>0</v>
      </c>
      <c r="AK771" s="291">
        <f>'1.  LRAMVA Summary'!P53</f>
        <v>0</v>
      </c>
      <c r="AL771" s="291">
        <f>'1.  LRAMVA Summary'!Q53</f>
        <v>0</v>
      </c>
      <c r="AM771" s="292"/>
    </row>
    <row r="772" spans="1:39" ht="15.75" outlineLevel="1">
      <c r="A772" s="532"/>
      <c r="B772" s="504" t="s">
        <v>494</v>
      </c>
      <c r="C772" s="289"/>
      <c r="D772" s="289"/>
      <c r="E772" s="289"/>
      <c r="F772" s="289"/>
      <c r="G772" s="289"/>
      <c r="H772" s="289"/>
      <c r="I772" s="289"/>
      <c r="J772" s="289"/>
      <c r="K772" s="289"/>
      <c r="L772" s="289"/>
      <c r="M772" s="289"/>
      <c r="N772" s="290"/>
      <c r="O772" s="289"/>
      <c r="P772" s="289"/>
      <c r="Q772" s="289"/>
      <c r="R772" s="289"/>
      <c r="S772" s="289"/>
      <c r="T772" s="289"/>
      <c r="U772" s="289"/>
      <c r="V772" s="289"/>
      <c r="W772" s="289"/>
      <c r="X772" s="289"/>
      <c r="Y772" s="291"/>
      <c r="Z772" s="291"/>
      <c r="AA772" s="291"/>
      <c r="AB772" s="291"/>
      <c r="AC772" s="291"/>
      <c r="AD772" s="291"/>
      <c r="AE772" s="291"/>
      <c r="AF772" s="291"/>
      <c r="AG772" s="291"/>
      <c r="AH772" s="291"/>
      <c r="AI772" s="291"/>
      <c r="AJ772" s="291"/>
      <c r="AK772" s="291"/>
      <c r="AL772" s="291"/>
      <c r="AM772" s="292"/>
    </row>
    <row r="773" spans="1:39" outlineLevel="1">
      <c r="A773" s="532">
        <v>1</v>
      </c>
      <c r="B773" s="428" t="s">
        <v>95</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2"/>
      <c r="B774" s="294" t="s">
        <v>340</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141">Z773</f>
        <v>0</v>
      </c>
      <c r="AA774" s="411">
        <f t="shared" ref="AA774" si="2142">AA773</f>
        <v>0</v>
      </c>
      <c r="AB774" s="411">
        <f t="shared" ref="AB774" si="2143">AB773</f>
        <v>0</v>
      </c>
      <c r="AC774" s="411">
        <f t="shared" ref="AC774" si="2144">AC773</f>
        <v>0</v>
      </c>
      <c r="AD774" s="411">
        <f t="shared" ref="AD774" si="2145">AD773</f>
        <v>0</v>
      </c>
      <c r="AE774" s="411">
        <f t="shared" ref="AE774" si="2146">AE773</f>
        <v>0</v>
      </c>
      <c r="AF774" s="411">
        <f t="shared" ref="AF774" si="2147">AF773</f>
        <v>0</v>
      </c>
      <c r="AG774" s="411">
        <f t="shared" ref="AG774" si="2148">AG773</f>
        <v>0</v>
      </c>
      <c r="AH774" s="411">
        <f t="shared" ref="AH774" si="2149">AH773</f>
        <v>0</v>
      </c>
      <c r="AI774" s="411">
        <f t="shared" ref="AI774" si="2150">AI773</f>
        <v>0</v>
      </c>
      <c r="AJ774" s="411">
        <f t="shared" ref="AJ774" si="2151">AJ773</f>
        <v>0</v>
      </c>
      <c r="AK774" s="411">
        <f t="shared" ref="AK774" si="2152">AK773</f>
        <v>0</v>
      </c>
      <c r="AL774" s="411">
        <f t="shared" ref="AL774" si="2153">AL773</f>
        <v>0</v>
      </c>
      <c r="AM774" s="297"/>
    </row>
    <row r="775" spans="1:39" ht="15.75" outlineLevel="1">
      <c r="A775" s="532"/>
      <c r="B775" s="298"/>
      <c r="C775" s="299"/>
      <c r="D775" s="299"/>
      <c r="E775" s="299"/>
      <c r="F775" s="299"/>
      <c r="G775" s="299"/>
      <c r="H775" s="299"/>
      <c r="I775" s="299"/>
      <c r="J775" s="299"/>
      <c r="K775" s="299"/>
      <c r="L775" s="299"/>
      <c r="M775" s="299"/>
      <c r="N775" s="300"/>
      <c r="O775" s="299"/>
      <c r="P775" s="299"/>
      <c r="Q775" s="299"/>
      <c r="R775" s="299"/>
      <c r="S775" s="299"/>
      <c r="T775" s="299"/>
      <c r="U775" s="299"/>
      <c r="V775" s="299"/>
      <c r="W775" s="299"/>
      <c r="X775" s="299"/>
      <c r="Y775" s="412"/>
      <c r="Z775" s="413"/>
      <c r="AA775" s="413"/>
      <c r="AB775" s="413"/>
      <c r="AC775" s="413"/>
      <c r="AD775" s="413"/>
      <c r="AE775" s="413"/>
      <c r="AF775" s="413"/>
      <c r="AG775" s="413"/>
      <c r="AH775" s="413"/>
      <c r="AI775" s="413"/>
      <c r="AJ775" s="413"/>
      <c r="AK775" s="413"/>
      <c r="AL775" s="413"/>
      <c r="AM775" s="302"/>
    </row>
    <row r="776" spans="1:39" outlineLevel="1">
      <c r="A776" s="532">
        <v>2</v>
      </c>
      <c r="B776" s="428" t="s">
        <v>96</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340</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154">Z776</f>
        <v>0</v>
      </c>
      <c r="AA777" s="411">
        <f t="shared" ref="AA777" si="2155">AA776</f>
        <v>0</v>
      </c>
      <c r="AB777" s="411">
        <f t="shared" ref="AB777" si="2156">AB776</f>
        <v>0</v>
      </c>
      <c r="AC777" s="411">
        <f t="shared" ref="AC777" si="2157">AC776</f>
        <v>0</v>
      </c>
      <c r="AD777" s="411">
        <f t="shared" ref="AD777" si="2158">AD776</f>
        <v>0</v>
      </c>
      <c r="AE777" s="411">
        <f t="shared" ref="AE777" si="2159">AE776</f>
        <v>0</v>
      </c>
      <c r="AF777" s="411">
        <f t="shared" ref="AF777" si="2160">AF776</f>
        <v>0</v>
      </c>
      <c r="AG777" s="411">
        <f t="shared" ref="AG777" si="2161">AG776</f>
        <v>0</v>
      </c>
      <c r="AH777" s="411">
        <f t="shared" ref="AH777" si="2162">AH776</f>
        <v>0</v>
      </c>
      <c r="AI777" s="411">
        <f t="shared" ref="AI777" si="2163">AI776</f>
        <v>0</v>
      </c>
      <c r="AJ777" s="411">
        <f t="shared" ref="AJ777" si="2164">AJ776</f>
        <v>0</v>
      </c>
      <c r="AK777" s="411">
        <f t="shared" ref="AK777" si="2165">AK776</f>
        <v>0</v>
      </c>
      <c r="AL777" s="411">
        <f t="shared" ref="AL777" si="2166">AL776</f>
        <v>0</v>
      </c>
      <c r="AM777" s="297"/>
    </row>
    <row r="778" spans="1:39" ht="15.75" outlineLevel="1">
      <c r="A778" s="532"/>
      <c r="B778" s="298"/>
      <c r="C778" s="299"/>
      <c r="D778" s="304"/>
      <c r="E778" s="304"/>
      <c r="F778" s="304"/>
      <c r="G778" s="304"/>
      <c r="H778" s="304"/>
      <c r="I778" s="304"/>
      <c r="J778" s="304"/>
      <c r="K778" s="304"/>
      <c r="L778" s="304"/>
      <c r="M778" s="304"/>
      <c r="N778" s="300"/>
      <c r="O778" s="304"/>
      <c r="P778" s="304"/>
      <c r="Q778" s="304"/>
      <c r="R778" s="304"/>
      <c r="S778" s="304"/>
      <c r="T778" s="304"/>
      <c r="U778" s="304"/>
      <c r="V778" s="304"/>
      <c r="W778" s="304"/>
      <c r="X778" s="304"/>
      <c r="Y778" s="412"/>
      <c r="Z778" s="413"/>
      <c r="AA778" s="413"/>
      <c r="AB778" s="413"/>
      <c r="AC778" s="413"/>
      <c r="AD778" s="413"/>
      <c r="AE778" s="413"/>
      <c r="AF778" s="413"/>
      <c r="AG778" s="413"/>
      <c r="AH778" s="413"/>
      <c r="AI778" s="413"/>
      <c r="AJ778" s="413"/>
      <c r="AK778" s="413"/>
      <c r="AL778" s="413"/>
      <c r="AM778" s="302"/>
    </row>
    <row r="779" spans="1:39" outlineLevel="1">
      <c r="A779" s="532">
        <v>3</v>
      </c>
      <c r="B779" s="428" t="s">
        <v>97</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0"/>
      <c r="AF779" s="410"/>
      <c r="AG779" s="410"/>
      <c r="AH779" s="410"/>
      <c r="AI779" s="410"/>
      <c r="AJ779" s="410"/>
      <c r="AK779" s="410"/>
      <c r="AL779" s="410"/>
      <c r="AM779" s="296">
        <f>SUM(Y779:AL779)</f>
        <v>0</v>
      </c>
    </row>
    <row r="780" spans="1:39" outlineLevel="1">
      <c r="A780" s="532"/>
      <c r="B780" s="294" t="s">
        <v>340</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167">Z779</f>
        <v>0</v>
      </c>
      <c r="AA780" s="411">
        <f t="shared" ref="AA780" si="2168">AA779</f>
        <v>0</v>
      </c>
      <c r="AB780" s="411">
        <f t="shared" ref="AB780" si="2169">AB779</f>
        <v>0</v>
      </c>
      <c r="AC780" s="411">
        <f t="shared" ref="AC780" si="2170">AC779</f>
        <v>0</v>
      </c>
      <c r="AD780" s="411">
        <f t="shared" ref="AD780" si="2171">AD779</f>
        <v>0</v>
      </c>
      <c r="AE780" s="411">
        <f t="shared" ref="AE780" si="2172">AE779</f>
        <v>0</v>
      </c>
      <c r="AF780" s="411">
        <f t="shared" ref="AF780" si="2173">AF779</f>
        <v>0</v>
      </c>
      <c r="AG780" s="411">
        <f t="shared" ref="AG780" si="2174">AG779</f>
        <v>0</v>
      </c>
      <c r="AH780" s="411">
        <f t="shared" ref="AH780" si="2175">AH779</f>
        <v>0</v>
      </c>
      <c r="AI780" s="411">
        <f t="shared" ref="AI780" si="2176">AI779</f>
        <v>0</v>
      </c>
      <c r="AJ780" s="411">
        <f t="shared" ref="AJ780" si="2177">AJ779</f>
        <v>0</v>
      </c>
      <c r="AK780" s="411">
        <f t="shared" ref="AK780" si="2178">AK779</f>
        <v>0</v>
      </c>
      <c r="AL780" s="411">
        <f t="shared" ref="AL780" si="2179">AL779</f>
        <v>0</v>
      </c>
      <c r="AM780" s="297"/>
    </row>
    <row r="781" spans="1:39" outlineLevel="1">
      <c r="A781" s="532"/>
      <c r="B781" s="294"/>
      <c r="C781" s="305"/>
      <c r="D781" s="291"/>
      <c r="E781" s="291"/>
      <c r="F781" s="291"/>
      <c r="G781" s="291"/>
      <c r="H781" s="291"/>
      <c r="I781" s="291"/>
      <c r="J781" s="291"/>
      <c r="K781" s="291"/>
      <c r="L781" s="291"/>
      <c r="M781" s="291"/>
      <c r="N781" s="291"/>
      <c r="O781" s="291"/>
      <c r="P781" s="291"/>
      <c r="Q781" s="291"/>
      <c r="R781" s="291"/>
      <c r="S781" s="291"/>
      <c r="T781" s="291"/>
      <c r="U781" s="291"/>
      <c r="V781" s="291"/>
      <c r="W781" s="291"/>
      <c r="X781" s="291"/>
      <c r="Y781" s="412"/>
      <c r="Z781" s="412"/>
      <c r="AA781" s="412"/>
      <c r="AB781" s="412"/>
      <c r="AC781" s="412"/>
      <c r="AD781" s="412"/>
      <c r="AE781" s="412"/>
      <c r="AF781" s="412"/>
      <c r="AG781" s="412"/>
      <c r="AH781" s="412"/>
      <c r="AI781" s="412"/>
      <c r="AJ781" s="412"/>
      <c r="AK781" s="412"/>
      <c r="AL781" s="412"/>
      <c r="AM781" s="306"/>
    </row>
    <row r="782" spans="1:39" outlineLevel="1">
      <c r="A782" s="532">
        <v>4</v>
      </c>
      <c r="B782" s="520" t="s">
        <v>671</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outlineLevel="1">
      <c r="A783" s="532"/>
      <c r="B783" s="294" t="s">
        <v>340</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180">Z782</f>
        <v>0</v>
      </c>
      <c r="AA783" s="411">
        <f t="shared" ref="AA783" si="2181">AA782</f>
        <v>0</v>
      </c>
      <c r="AB783" s="411">
        <f t="shared" ref="AB783" si="2182">AB782</f>
        <v>0</v>
      </c>
      <c r="AC783" s="411">
        <f t="shared" ref="AC783" si="2183">AC782</f>
        <v>0</v>
      </c>
      <c r="AD783" s="411">
        <f t="shared" ref="AD783" si="2184">AD782</f>
        <v>0</v>
      </c>
      <c r="AE783" s="411">
        <f t="shared" ref="AE783" si="2185">AE782</f>
        <v>0</v>
      </c>
      <c r="AF783" s="411">
        <f t="shared" ref="AF783" si="2186">AF782</f>
        <v>0</v>
      </c>
      <c r="AG783" s="411">
        <f t="shared" ref="AG783" si="2187">AG782</f>
        <v>0</v>
      </c>
      <c r="AH783" s="411">
        <f t="shared" ref="AH783" si="2188">AH782</f>
        <v>0</v>
      </c>
      <c r="AI783" s="411">
        <f t="shared" ref="AI783" si="2189">AI782</f>
        <v>0</v>
      </c>
      <c r="AJ783" s="411">
        <f t="shared" ref="AJ783" si="2190">AJ782</f>
        <v>0</v>
      </c>
      <c r="AK783" s="411">
        <f t="shared" ref="AK783" si="2191">AK782</f>
        <v>0</v>
      </c>
      <c r="AL783" s="411">
        <f t="shared" ref="AL783" si="2192">AL782</f>
        <v>0</v>
      </c>
      <c r="AM783" s="297"/>
    </row>
    <row r="784" spans="1:39" outlineLevel="1">
      <c r="A784" s="532"/>
      <c r="B784" s="294"/>
      <c r="C784" s="305"/>
      <c r="D784" s="304"/>
      <c r="E784" s="304"/>
      <c r="F784" s="304"/>
      <c r="G784" s="304"/>
      <c r="H784" s="304"/>
      <c r="I784" s="304"/>
      <c r="J784" s="304"/>
      <c r="K784" s="304"/>
      <c r="L784" s="304"/>
      <c r="M784" s="304"/>
      <c r="N784" s="291"/>
      <c r="O784" s="304"/>
      <c r="P784" s="304"/>
      <c r="Q784" s="304"/>
      <c r="R784" s="304"/>
      <c r="S784" s="304"/>
      <c r="T784" s="304"/>
      <c r="U784" s="304"/>
      <c r="V784" s="304"/>
      <c r="W784" s="304"/>
      <c r="X784" s="304"/>
      <c r="Y784" s="412"/>
      <c r="Z784" s="412"/>
      <c r="AA784" s="412"/>
      <c r="AB784" s="412"/>
      <c r="AC784" s="412"/>
      <c r="AD784" s="412"/>
      <c r="AE784" s="412"/>
      <c r="AF784" s="412"/>
      <c r="AG784" s="412"/>
      <c r="AH784" s="412"/>
      <c r="AI784" s="412"/>
      <c r="AJ784" s="412"/>
      <c r="AK784" s="412"/>
      <c r="AL784" s="412"/>
      <c r="AM784" s="306"/>
    </row>
    <row r="785" spans="1:39" ht="15.75" customHeight="1" outlineLevel="1">
      <c r="A785" s="532">
        <v>5</v>
      </c>
      <c r="B785" s="428" t="s">
        <v>98</v>
      </c>
      <c r="C785" s="291" t="s">
        <v>25</v>
      </c>
      <c r="D785" s="295"/>
      <c r="E785" s="295"/>
      <c r="F785" s="295"/>
      <c r="G785" s="295"/>
      <c r="H785" s="295"/>
      <c r="I785" s="295"/>
      <c r="J785" s="295"/>
      <c r="K785" s="295"/>
      <c r="L785" s="295"/>
      <c r="M785" s="295"/>
      <c r="N785" s="291"/>
      <c r="O785" s="295"/>
      <c r="P785" s="295"/>
      <c r="Q785" s="295"/>
      <c r="R785" s="295"/>
      <c r="S785" s="295"/>
      <c r="T785" s="295"/>
      <c r="U785" s="295"/>
      <c r="V785" s="295"/>
      <c r="W785" s="295"/>
      <c r="X785" s="295"/>
      <c r="Y785" s="415"/>
      <c r="Z785" s="415"/>
      <c r="AA785" s="415"/>
      <c r="AB785" s="415"/>
      <c r="AC785" s="415"/>
      <c r="AD785" s="415"/>
      <c r="AE785" s="415"/>
      <c r="AF785" s="410"/>
      <c r="AG785" s="410"/>
      <c r="AH785" s="410"/>
      <c r="AI785" s="410"/>
      <c r="AJ785" s="410"/>
      <c r="AK785" s="410"/>
      <c r="AL785" s="410"/>
      <c r="AM785" s="296">
        <f>SUM(Y785:AL785)</f>
        <v>0</v>
      </c>
    </row>
    <row r="786" spans="1:39" ht="20.25" customHeight="1" outlineLevel="1">
      <c r="A786" s="532"/>
      <c r="B786" s="294" t="s">
        <v>340</v>
      </c>
      <c r="C786" s="291" t="s">
        <v>163</v>
      </c>
      <c r="D786" s="295"/>
      <c r="E786" s="295"/>
      <c r="F786" s="295"/>
      <c r="G786" s="295"/>
      <c r="H786" s="295"/>
      <c r="I786" s="295"/>
      <c r="J786" s="295"/>
      <c r="K786" s="295"/>
      <c r="L786" s="295"/>
      <c r="M786" s="295"/>
      <c r="N786" s="468"/>
      <c r="O786" s="295"/>
      <c r="P786" s="295"/>
      <c r="Q786" s="295"/>
      <c r="R786" s="295"/>
      <c r="S786" s="295"/>
      <c r="T786" s="295"/>
      <c r="U786" s="295"/>
      <c r="V786" s="295"/>
      <c r="W786" s="295"/>
      <c r="X786" s="295"/>
      <c r="Y786" s="411">
        <f>Y785</f>
        <v>0</v>
      </c>
      <c r="Z786" s="411">
        <f t="shared" ref="Z786" si="2193">Z785</f>
        <v>0</v>
      </c>
      <c r="AA786" s="411">
        <f t="shared" ref="AA786" si="2194">AA785</f>
        <v>0</v>
      </c>
      <c r="AB786" s="411">
        <f t="shared" ref="AB786" si="2195">AB785</f>
        <v>0</v>
      </c>
      <c r="AC786" s="411">
        <f t="shared" ref="AC786" si="2196">AC785</f>
        <v>0</v>
      </c>
      <c r="AD786" s="411">
        <f t="shared" ref="AD786" si="2197">AD785</f>
        <v>0</v>
      </c>
      <c r="AE786" s="411">
        <f t="shared" ref="AE786" si="2198">AE785</f>
        <v>0</v>
      </c>
      <c r="AF786" s="411">
        <f t="shared" ref="AF786" si="2199">AF785</f>
        <v>0</v>
      </c>
      <c r="AG786" s="411">
        <f t="shared" ref="AG786" si="2200">AG785</f>
        <v>0</v>
      </c>
      <c r="AH786" s="411">
        <f t="shared" ref="AH786" si="2201">AH785</f>
        <v>0</v>
      </c>
      <c r="AI786" s="411">
        <f t="shared" ref="AI786" si="2202">AI785</f>
        <v>0</v>
      </c>
      <c r="AJ786" s="411">
        <f t="shared" ref="AJ786" si="2203">AJ785</f>
        <v>0</v>
      </c>
      <c r="AK786" s="411">
        <f t="shared" ref="AK786" si="2204">AK785</f>
        <v>0</v>
      </c>
      <c r="AL786" s="411">
        <f t="shared" ref="AL786" si="2205">AL785</f>
        <v>0</v>
      </c>
      <c r="AM786" s="297"/>
    </row>
    <row r="787" spans="1:39" outlineLevel="1">
      <c r="A787" s="532"/>
      <c r="B787" s="294"/>
      <c r="C787" s="291"/>
      <c r="D787" s="291"/>
      <c r="E787" s="291"/>
      <c r="F787" s="291"/>
      <c r="G787" s="291"/>
      <c r="H787" s="291"/>
      <c r="I787" s="291"/>
      <c r="J787" s="291"/>
      <c r="K787" s="291"/>
      <c r="L787" s="291"/>
      <c r="M787" s="291"/>
      <c r="N787" s="291"/>
      <c r="O787" s="291"/>
      <c r="P787" s="291"/>
      <c r="Q787" s="291"/>
      <c r="R787" s="291"/>
      <c r="S787" s="291"/>
      <c r="T787" s="291"/>
      <c r="U787" s="291"/>
      <c r="V787" s="291"/>
      <c r="W787" s="291"/>
      <c r="X787" s="291"/>
      <c r="Y787" s="422"/>
      <c r="Z787" s="423"/>
      <c r="AA787" s="423"/>
      <c r="AB787" s="423"/>
      <c r="AC787" s="423"/>
      <c r="AD787" s="423"/>
      <c r="AE787" s="423"/>
      <c r="AF787" s="423"/>
      <c r="AG787" s="423"/>
      <c r="AH787" s="423"/>
      <c r="AI787" s="423"/>
      <c r="AJ787" s="423"/>
      <c r="AK787" s="423"/>
      <c r="AL787" s="423"/>
      <c r="AM787" s="297"/>
    </row>
    <row r="788" spans="1:39" ht="15.75" outlineLevel="1">
      <c r="A788" s="532"/>
      <c r="B788" s="319" t="s">
        <v>495</v>
      </c>
      <c r="C788" s="289"/>
      <c r="D788" s="289"/>
      <c r="E788" s="289"/>
      <c r="F788" s="289"/>
      <c r="G788" s="289"/>
      <c r="H788" s="289"/>
      <c r="I788" s="289"/>
      <c r="J788" s="289"/>
      <c r="K788" s="289"/>
      <c r="L788" s="289"/>
      <c r="M788" s="289"/>
      <c r="N788" s="290"/>
      <c r="O788" s="289"/>
      <c r="P788" s="289"/>
      <c r="Q788" s="289"/>
      <c r="R788" s="289"/>
      <c r="S788" s="289"/>
      <c r="T788" s="289"/>
      <c r="U788" s="289"/>
      <c r="V788" s="289"/>
      <c r="W788" s="289"/>
      <c r="X788" s="289"/>
      <c r="Y788" s="414"/>
      <c r="Z788" s="414"/>
      <c r="AA788" s="414"/>
      <c r="AB788" s="414"/>
      <c r="AC788" s="414"/>
      <c r="AD788" s="414"/>
      <c r="AE788" s="414"/>
      <c r="AF788" s="414"/>
      <c r="AG788" s="414"/>
      <c r="AH788" s="414"/>
      <c r="AI788" s="414"/>
      <c r="AJ788" s="414"/>
      <c r="AK788" s="414"/>
      <c r="AL788" s="414"/>
      <c r="AM788" s="292"/>
    </row>
    <row r="789" spans="1:39" outlineLevel="1">
      <c r="A789" s="532">
        <v>6</v>
      </c>
      <c r="B789" s="428" t="s">
        <v>99</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2"/>
      <c r="B790" s="294" t="s">
        <v>340</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206">Z789</f>
        <v>0</v>
      </c>
      <c r="AA790" s="411">
        <f t="shared" ref="AA790" si="2207">AA789</f>
        <v>0</v>
      </c>
      <c r="AB790" s="411">
        <f t="shared" ref="AB790" si="2208">AB789</f>
        <v>0</v>
      </c>
      <c r="AC790" s="411">
        <f t="shared" ref="AC790" si="2209">AC789</f>
        <v>0</v>
      </c>
      <c r="AD790" s="411">
        <f t="shared" ref="AD790" si="2210">AD789</f>
        <v>0</v>
      </c>
      <c r="AE790" s="411">
        <f t="shared" ref="AE790" si="2211">AE789</f>
        <v>0</v>
      </c>
      <c r="AF790" s="411">
        <f t="shared" ref="AF790" si="2212">AF789</f>
        <v>0</v>
      </c>
      <c r="AG790" s="411">
        <f t="shared" ref="AG790" si="2213">AG789</f>
        <v>0</v>
      </c>
      <c r="AH790" s="411">
        <f t="shared" ref="AH790" si="2214">AH789</f>
        <v>0</v>
      </c>
      <c r="AI790" s="411">
        <f t="shared" ref="AI790" si="2215">AI789</f>
        <v>0</v>
      </c>
      <c r="AJ790" s="411">
        <f t="shared" ref="AJ790" si="2216">AJ789</f>
        <v>0</v>
      </c>
      <c r="AK790" s="411">
        <f t="shared" ref="AK790" si="2217">AK789</f>
        <v>0</v>
      </c>
      <c r="AL790" s="411">
        <f t="shared" ref="AL790" si="2218">AL789</f>
        <v>0</v>
      </c>
      <c r="AM790" s="311"/>
    </row>
    <row r="791" spans="1:39" outlineLevel="1">
      <c r="A791" s="532"/>
      <c r="B791" s="310"/>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6"/>
      <c r="AA791" s="416"/>
      <c r="AB791" s="416"/>
      <c r="AC791" s="416"/>
      <c r="AD791" s="416"/>
      <c r="AE791" s="416"/>
      <c r="AF791" s="416"/>
      <c r="AG791" s="416"/>
      <c r="AH791" s="416"/>
      <c r="AI791" s="416"/>
      <c r="AJ791" s="416"/>
      <c r="AK791" s="416"/>
      <c r="AL791" s="416"/>
      <c r="AM791" s="313"/>
    </row>
    <row r="792" spans="1:39" ht="30" outlineLevel="1">
      <c r="A792" s="532">
        <v>7</v>
      </c>
      <c r="B792" s="428" t="s">
        <v>100</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340</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219">Z792</f>
        <v>0</v>
      </c>
      <c r="AA793" s="411">
        <f t="shared" ref="AA793" si="2220">AA792</f>
        <v>0</v>
      </c>
      <c r="AB793" s="411">
        <f t="shared" ref="AB793" si="2221">AB792</f>
        <v>0</v>
      </c>
      <c r="AC793" s="411">
        <f t="shared" ref="AC793" si="2222">AC792</f>
        <v>0</v>
      </c>
      <c r="AD793" s="411">
        <f t="shared" ref="AD793" si="2223">AD792</f>
        <v>0</v>
      </c>
      <c r="AE793" s="411">
        <f t="shared" ref="AE793" si="2224">AE792</f>
        <v>0</v>
      </c>
      <c r="AF793" s="411">
        <f t="shared" ref="AF793" si="2225">AF792</f>
        <v>0</v>
      </c>
      <c r="AG793" s="411">
        <f t="shared" ref="AG793" si="2226">AG792</f>
        <v>0</v>
      </c>
      <c r="AH793" s="411">
        <f t="shared" ref="AH793" si="2227">AH792</f>
        <v>0</v>
      </c>
      <c r="AI793" s="411">
        <f t="shared" ref="AI793" si="2228">AI792</f>
        <v>0</v>
      </c>
      <c r="AJ793" s="411">
        <f t="shared" ref="AJ793" si="2229">AJ792</f>
        <v>0</v>
      </c>
      <c r="AK793" s="411">
        <f t="shared" ref="AK793" si="2230">AK792</f>
        <v>0</v>
      </c>
      <c r="AL793" s="411">
        <f t="shared" ref="AL793" si="2231">AL792</f>
        <v>0</v>
      </c>
      <c r="AM793" s="311"/>
    </row>
    <row r="794" spans="1:39" outlineLevel="1">
      <c r="A794" s="532"/>
      <c r="B794" s="314"/>
      <c r="C794" s="312"/>
      <c r="D794" s="291"/>
      <c r="E794" s="291"/>
      <c r="F794" s="291"/>
      <c r="G794" s="291"/>
      <c r="H794" s="291"/>
      <c r="I794" s="291"/>
      <c r="J794" s="291"/>
      <c r="K794" s="291"/>
      <c r="L794" s="291"/>
      <c r="M794" s="291"/>
      <c r="N794" s="291"/>
      <c r="O794" s="291"/>
      <c r="P794" s="291"/>
      <c r="Q794" s="291"/>
      <c r="R794" s="291"/>
      <c r="S794" s="291"/>
      <c r="T794" s="291"/>
      <c r="U794" s="291"/>
      <c r="V794" s="291"/>
      <c r="W794" s="291"/>
      <c r="X794" s="291"/>
      <c r="Y794" s="416"/>
      <c r="Z794" s="417"/>
      <c r="AA794" s="416"/>
      <c r="AB794" s="416"/>
      <c r="AC794" s="416"/>
      <c r="AD794" s="416"/>
      <c r="AE794" s="416"/>
      <c r="AF794" s="416"/>
      <c r="AG794" s="416"/>
      <c r="AH794" s="416"/>
      <c r="AI794" s="416"/>
      <c r="AJ794" s="416"/>
      <c r="AK794" s="416"/>
      <c r="AL794" s="416"/>
      <c r="AM794" s="313"/>
    </row>
    <row r="795" spans="1:39" ht="30" outlineLevel="1">
      <c r="A795" s="532">
        <v>8</v>
      </c>
      <c r="B795" s="428" t="s">
        <v>101</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340</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232">Z795</f>
        <v>0</v>
      </c>
      <c r="AA796" s="411">
        <f t="shared" ref="AA796" si="2233">AA795</f>
        <v>0</v>
      </c>
      <c r="AB796" s="411">
        <f t="shared" ref="AB796" si="2234">AB795</f>
        <v>0</v>
      </c>
      <c r="AC796" s="411">
        <f t="shared" ref="AC796" si="2235">AC795</f>
        <v>0</v>
      </c>
      <c r="AD796" s="411">
        <f t="shared" ref="AD796" si="2236">AD795</f>
        <v>0</v>
      </c>
      <c r="AE796" s="411">
        <f t="shared" ref="AE796" si="2237">AE795</f>
        <v>0</v>
      </c>
      <c r="AF796" s="411">
        <f t="shared" ref="AF796" si="2238">AF795</f>
        <v>0</v>
      </c>
      <c r="AG796" s="411">
        <f t="shared" ref="AG796" si="2239">AG795</f>
        <v>0</v>
      </c>
      <c r="AH796" s="411">
        <f t="shared" ref="AH796" si="2240">AH795</f>
        <v>0</v>
      </c>
      <c r="AI796" s="411">
        <f t="shared" ref="AI796" si="2241">AI795</f>
        <v>0</v>
      </c>
      <c r="AJ796" s="411">
        <f t="shared" ref="AJ796" si="2242">AJ795</f>
        <v>0</v>
      </c>
      <c r="AK796" s="411">
        <f t="shared" ref="AK796" si="2243">AK795</f>
        <v>0</v>
      </c>
      <c r="AL796" s="411">
        <f t="shared" ref="AL796" si="2244">AL795</f>
        <v>0</v>
      </c>
      <c r="AM796" s="311"/>
    </row>
    <row r="797" spans="1:39"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7"/>
      <c r="AA797" s="416"/>
      <c r="AB797" s="416"/>
      <c r="AC797" s="416"/>
      <c r="AD797" s="416"/>
      <c r="AE797" s="416"/>
      <c r="AF797" s="416"/>
      <c r="AG797" s="416"/>
      <c r="AH797" s="416"/>
      <c r="AI797" s="416"/>
      <c r="AJ797" s="416"/>
      <c r="AK797" s="416"/>
      <c r="AL797" s="416"/>
      <c r="AM797" s="313"/>
    </row>
    <row r="798" spans="1:39" ht="30" outlineLevel="1">
      <c r="A798" s="532">
        <v>9</v>
      </c>
      <c r="B798" s="428" t="s">
        <v>102</v>
      </c>
      <c r="C798" s="291" t="s">
        <v>25</v>
      </c>
      <c r="D798" s="295"/>
      <c r="E798" s="295"/>
      <c r="F798" s="295"/>
      <c r="G798" s="295"/>
      <c r="H798" s="295"/>
      <c r="I798" s="295"/>
      <c r="J798" s="295"/>
      <c r="K798" s="295"/>
      <c r="L798" s="295"/>
      <c r="M798" s="295"/>
      <c r="N798" s="295">
        <v>12</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340</v>
      </c>
      <c r="C799" s="291" t="s">
        <v>163</v>
      </c>
      <c r="D799" s="295"/>
      <c r="E799" s="295"/>
      <c r="F799" s="295"/>
      <c r="G799" s="295"/>
      <c r="H799" s="295"/>
      <c r="I799" s="295"/>
      <c r="J799" s="295"/>
      <c r="K799" s="295"/>
      <c r="L799" s="295"/>
      <c r="M799" s="295"/>
      <c r="N799" s="295">
        <f>N798</f>
        <v>12</v>
      </c>
      <c r="O799" s="295"/>
      <c r="P799" s="295"/>
      <c r="Q799" s="295"/>
      <c r="R799" s="295"/>
      <c r="S799" s="295"/>
      <c r="T799" s="295"/>
      <c r="U799" s="295"/>
      <c r="V799" s="295"/>
      <c r="W799" s="295"/>
      <c r="X799" s="295"/>
      <c r="Y799" s="411">
        <f>Y798</f>
        <v>0</v>
      </c>
      <c r="Z799" s="411">
        <f t="shared" ref="Z799" si="2245">Z798</f>
        <v>0</v>
      </c>
      <c r="AA799" s="411">
        <f t="shared" ref="AA799" si="2246">AA798</f>
        <v>0</v>
      </c>
      <c r="AB799" s="411">
        <f t="shared" ref="AB799" si="2247">AB798</f>
        <v>0</v>
      </c>
      <c r="AC799" s="411">
        <f t="shared" ref="AC799" si="2248">AC798</f>
        <v>0</v>
      </c>
      <c r="AD799" s="411">
        <f t="shared" ref="AD799" si="2249">AD798</f>
        <v>0</v>
      </c>
      <c r="AE799" s="411">
        <f t="shared" ref="AE799" si="2250">AE798</f>
        <v>0</v>
      </c>
      <c r="AF799" s="411">
        <f t="shared" ref="AF799" si="2251">AF798</f>
        <v>0</v>
      </c>
      <c r="AG799" s="411">
        <f t="shared" ref="AG799" si="2252">AG798</f>
        <v>0</v>
      </c>
      <c r="AH799" s="411">
        <f t="shared" ref="AH799" si="2253">AH798</f>
        <v>0</v>
      </c>
      <c r="AI799" s="411">
        <f t="shared" ref="AI799" si="2254">AI798</f>
        <v>0</v>
      </c>
      <c r="AJ799" s="411">
        <f t="shared" ref="AJ799" si="2255">AJ798</f>
        <v>0</v>
      </c>
      <c r="AK799" s="411">
        <f t="shared" ref="AK799" si="2256">AK798</f>
        <v>0</v>
      </c>
      <c r="AL799" s="411">
        <f t="shared" ref="AL799" si="2257">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6"/>
      <c r="AA800" s="416"/>
      <c r="AB800" s="416"/>
      <c r="AC800" s="416"/>
      <c r="AD800" s="416"/>
      <c r="AE800" s="416"/>
      <c r="AF800" s="416"/>
      <c r="AG800" s="416"/>
      <c r="AH800" s="416"/>
      <c r="AI800" s="416"/>
      <c r="AJ800" s="416"/>
      <c r="AK800" s="416"/>
      <c r="AL800" s="416"/>
      <c r="AM800" s="313"/>
    </row>
    <row r="801" spans="1:39" ht="30" outlineLevel="1">
      <c r="A801" s="532">
        <v>10</v>
      </c>
      <c r="B801" s="428" t="s">
        <v>103</v>
      </c>
      <c r="C801" s="291" t="s">
        <v>25</v>
      </c>
      <c r="D801" s="295"/>
      <c r="E801" s="295"/>
      <c r="F801" s="295"/>
      <c r="G801" s="295"/>
      <c r="H801" s="295"/>
      <c r="I801" s="295"/>
      <c r="J801" s="295"/>
      <c r="K801" s="295"/>
      <c r="L801" s="295"/>
      <c r="M801" s="295"/>
      <c r="N801" s="295">
        <v>3</v>
      </c>
      <c r="O801" s="295"/>
      <c r="P801" s="295"/>
      <c r="Q801" s="295"/>
      <c r="R801" s="295"/>
      <c r="S801" s="295"/>
      <c r="T801" s="295"/>
      <c r="U801" s="295"/>
      <c r="V801" s="295"/>
      <c r="W801" s="295"/>
      <c r="X801" s="295"/>
      <c r="Y801" s="415"/>
      <c r="Z801" s="415"/>
      <c r="AA801" s="415"/>
      <c r="AB801" s="415"/>
      <c r="AC801" s="415"/>
      <c r="AD801" s="415"/>
      <c r="AE801" s="415"/>
      <c r="AF801" s="415"/>
      <c r="AG801" s="415"/>
      <c r="AH801" s="415"/>
      <c r="AI801" s="415"/>
      <c r="AJ801" s="415"/>
      <c r="AK801" s="415"/>
      <c r="AL801" s="415"/>
      <c r="AM801" s="296">
        <f>SUM(Y801:AL801)</f>
        <v>0</v>
      </c>
    </row>
    <row r="802" spans="1:39" outlineLevel="1">
      <c r="A802" s="532"/>
      <c r="B802" s="294" t="s">
        <v>340</v>
      </c>
      <c r="C802" s="291" t="s">
        <v>163</v>
      </c>
      <c r="D802" s="295"/>
      <c r="E802" s="295"/>
      <c r="F802" s="295"/>
      <c r="G802" s="295"/>
      <c r="H802" s="295"/>
      <c r="I802" s="295"/>
      <c r="J802" s="295"/>
      <c r="K802" s="295"/>
      <c r="L802" s="295"/>
      <c r="M802" s="295"/>
      <c r="N802" s="295">
        <f>N801</f>
        <v>3</v>
      </c>
      <c r="O802" s="295"/>
      <c r="P802" s="295"/>
      <c r="Q802" s="295"/>
      <c r="R802" s="295"/>
      <c r="S802" s="295"/>
      <c r="T802" s="295"/>
      <c r="U802" s="295"/>
      <c r="V802" s="295"/>
      <c r="W802" s="295"/>
      <c r="X802" s="295"/>
      <c r="Y802" s="411">
        <f>Y801</f>
        <v>0</v>
      </c>
      <c r="Z802" s="411">
        <f t="shared" ref="Z802" si="2258">Z801</f>
        <v>0</v>
      </c>
      <c r="AA802" s="411">
        <f t="shared" ref="AA802" si="2259">AA801</f>
        <v>0</v>
      </c>
      <c r="AB802" s="411">
        <f t="shared" ref="AB802" si="2260">AB801</f>
        <v>0</v>
      </c>
      <c r="AC802" s="411">
        <f t="shared" ref="AC802" si="2261">AC801</f>
        <v>0</v>
      </c>
      <c r="AD802" s="411">
        <f t="shared" ref="AD802" si="2262">AD801</f>
        <v>0</v>
      </c>
      <c r="AE802" s="411">
        <f t="shared" ref="AE802" si="2263">AE801</f>
        <v>0</v>
      </c>
      <c r="AF802" s="411">
        <f t="shared" ref="AF802" si="2264">AF801</f>
        <v>0</v>
      </c>
      <c r="AG802" s="411">
        <f t="shared" ref="AG802" si="2265">AG801</f>
        <v>0</v>
      </c>
      <c r="AH802" s="411">
        <f t="shared" ref="AH802" si="2266">AH801</f>
        <v>0</v>
      </c>
      <c r="AI802" s="411">
        <f t="shared" ref="AI802" si="2267">AI801</f>
        <v>0</v>
      </c>
      <c r="AJ802" s="411">
        <f t="shared" ref="AJ802" si="2268">AJ801</f>
        <v>0</v>
      </c>
      <c r="AK802" s="411">
        <f t="shared" ref="AK802" si="2269">AK801</f>
        <v>0</v>
      </c>
      <c r="AL802" s="411">
        <f t="shared" ref="AL802" si="2270">AL801</f>
        <v>0</v>
      </c>
      <c r="AM802" s="311"/>
    </row>
    <row r="803" spans="1:39" outlineLevel="1">
      <c r="A803" s="532"/>
      <c r="B803" s="314"/>
      <c r="C803" s="312"/>
      <c r="D803" s="316"/>
      <c r="E803" s="316"/>
      <c r="F803" s="316"/>
      <c r="G803" s="316"/>
      <c r="H803" s="316"/>
      <c r="I803" s="316"/>
      <c r="J803" s="316"/>
      <c r="K803" s="316"/>
      <c r="L803" s="316"/>
      <c r="M803" s="316"/>
      <c r="N803" s="291"/>
      <c r="O803" s="316"/>
      <c r="P803" s="316"/>
      <c r="Q803" s="316"/>
      <c r="R803" s="316"/>
      <c r="S803" s="316"/>
      <c r="T803" s="316"/>
      <c r="U803" s="316"/>
      <c r="V803" s="316"/>
      <c r="W803" s="316"/>
      <c r="X803" s="316"/>
      <c r="Y803" s="416"/>
      <c r="Z803" s="417"/>
      <c r="AA803" s="416"/>
      <c r="AB803" s="416"/>
      <c r="AC803" s="416"/>
      <c r="AD803" s="416"/>
      <c r="AE803" s="416"/>
      <c r="AF803" s="416"/>
      <c r="AG803" s="416"/>
      <c r="AH803" s="416"/>
      <c r="AI803" s="416"/>
      <c r="AJ803" s="416"/>
      <c r="AK803" s="416"/>
      <c r="AL803" s="416"/>
      <c r="AM803" s="313"/>
    </row>
    <row r="804" spans="1:39" ht="15.75" outlineLevel="1">
      <c r="A804" s="532"/>
      <c r="B804" s="288" t="s">
        <v>10</v>
      </c>
      <c r="C804" s="289"/>
      <c r="D804" s="289"/>
      <c r="E804" s="289"/>
      <c r="F804" s="289"/>
      <c r="G804" s="289"/>
      <c r="H804" s="289"/>
      <c r="I804" s="289"/>
      <c r="J804" s="289"/>
      <c r="K804" s="289"/>
      <c r="L804" s="289"/>
      <c r="M804" s="289"/>
      <c r="N804" s="290"/>
      <c r="O804" s="289"/>
      <c r="P804" s="289"/>
      <c r="Q804" s="289"/>
      <c r="R804" s="289"/>
      <c r="S804" s="289"/>
      <c r="T804" s="289"/>
      <c r="U804" s="289"/>
      <c r="V804" s="289"/>
      <c r="W804" s="289"/>
      <c r="X804" s="289"/>
      <c r="Y804" s="414"/>
      <c r="Z804" s="414"/>
      <c r="AA804" s="414"/>
      <c r="AB804" s="414"/>
      <c r="AC804" s="414"/>
      <c r="AD804" s="414"/>
      <c r="AE804" s="414"/>
      <c r="AF804" s="414"/>
      <c r="AG804" s="414"/>
      <c r="AH804" s="414"/>
      <c r="AI804" s="414"/>
      <c r="AJ804" s="414"/>
      <c r="AK804" s="414"/>
      <c r="AL804" s="414"/>
      <c r="AM804" s="292"/>
    </row>
    <row r="805" spans="1:39" ht="30" outlineLevel="1">
      <c r="A805" s="532">
        <v>11</v>
      </c>
      <c r="B805" s="428" t="s">
        <v>104</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26"/>
      <c r="Z805" s="415"/>
      <c r="AA805" s="415"/>
      <c r="AB805" s="415"/>
      <c r="AC805" s="415"/>
      <c r="AD805" s="415"/>
      <c r="AE805" s="415"/>
      <c r="AF805" s="415"/>
      <c r="AG805" s="415"/>
      <c r="AH805" s="415"/>
      <c r="AI805" s="415"/>
      <c r="AJ805" s="415"/>
      <c r="AK805" s="415"/>
      <c r="AL805" s="415"/>
      <c r="AM805" s="296">
        <f>SUM(Y805:AL805)</f>
        <v>0</v>
      </c>
    </row>
    <row r="806" spans="1:39" outlineLevel="1">
      <c r="A806" s="532"/>
      <c r="B806" s="294" t="s">
        <v>340</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271">Z805</f>
        <v>0</v>
      </c>
      <c r="AA806" s="411">
        <f t="shared" ref="AA806" si="2272">AA805</f>
        <v>0</v>
      </c>
      <c r="AB806" s="411">
        <f t="shared" ref="AB806" si="2273">AB805</f>
        <v>0</v>
      </c>
      <c r="AC806" s="411">
        <f t="shared" ref="AC806" si="2274">AC805</f>
        <v>0</v>
      </c>
      <c r="AD806" s="411">
        <f t="shared" ref="AD806" si="2275">AD805</f>
        <v>0</v>
      </c>
      <c r="AE806" s="411">
        <f t="shared" ref="AE806" si="2276">AE805</f>
        <v>0</v>
      </c>
      <c r="AF806" s="411">
        <f t="shared" ref="AF806" si="2277">AF805</f>
        <v>0</v>
      </c>
      <c r="AG806" s="411">
        <f t="shared" ref="AG806" si="2278">AG805</f>
        <v>0</v>
      </c>
      <c r="AH806" s="411">
        <f t="shared" ref="AH806" si="2279">AH805</f>
        <v>0</v>
      </c>
      <c r="AI806" s="411">
        <f t="shared" ref="AI806" si="2280">AI805</f>
        <v>0</v>
      </c>
      <c r="AJ806" s="411">
        <f t="shared" ref="AJ806" si="2281">AJ805</f>
        <v>0</v>
      </c>
      <c r="AK806" s="411">
        <f t="shared" ref="AK806" si="2282">AK805</f>
        <v>0</v>
      </c>
      <c r="AL806" s="411">
        <f t="shared" ref="AL806" si="2283">AL805</f>
        <v>0</v>
      </c>
      <c r="AM806" s="297"/>
    </row>
    <row r="807" spans="1:39"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2"/>
      <c r="Z807" s="421"/>
      <c r="AA807" s="421"/>
      <c r="AB807" s="421"/>
      <c r="AC807" s="421"/>
      <c r="AD807" s="421"/>
      <c r="AE807" s="421"/>
      <c r="AF807" s="421"/>
      <c r="AG807" s="421"/>
      <c r="AH807" s="421"/>
      <c r="AI807" s="421"/>
      <c r="AJ807" s="421"/>
      <c r="AK807" s="421"/>
      <c r="AL807" s="421"/>
      <c r="AM807" s="306"/>
    </row>
    <row r="808" spans="1:39" ht="45" outlineLevel="1">
      <c r="A808" s="532">
        <v>12</v>
      </c>
      <c r="B808" s="428" t="s">
        <v>105</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340</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284">Z808</f>
        <v>0</v>
      </c>
      <c r="AA809" s="411">
        <f t="shared" ref="AA809" si="2285">AA808</f>
        <v>0</v>
      </c>
      <c r="AB809" s="411">
        <f t="shared" ref="AB809" si="2286">AB808</f>
        <v>0</v>
      </c>
      <c r="AC809" s="411">
        <f t="shared" ref="AC809" si="2287">AC808</f>
        <v>0</v>
      </c>
      <c r="AD809" s="411">
        <f t="shared" ref="AD809" si="2288">AD808</f>
        <v>0</v>
      </c>
      <c r="AE809" s="411">
        <f t="shared" ref="AE809" si="2289">AE808</f>
        <v>0</v>
      </c>
      <c r="AF809" s="411">
        <f t="shared" ref="AF809" si="2290">AF808</f>
        <v>0</v>
      </c>
      <c r="AG809" s="411">
        <f t="shared" ref="AG809" si="2291">AG808</f>
        <v>0</v>
      </c>
      <c r="AH809" s="411">
        <f t="shared" ref="AH809" si="2292">AH808</f>
        <v>0</v>
      </c>
      <c r="AI809" s="411">
        <f t="shared" ref="AI809" si="2293">AI808</f>
        <v>0</v>
      </c>
      <c r="AJ809" s="411">
        <f t="shared" ref="AJ809" si="2294">AJ808</f>
        <v>0</v>
      </c>
      <c r="AK809" s="411">
        <f t="shared" ref="AK809" si="2295">AK808</f>
        <v>0</v>
      </c>
      <c r="AL809" s="411">
        <f t="shared" ref="AL809" si="2296">AL808</f>
        <v>0</v>
      </c>
      <c r="AM809" s="297"/>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22"/>
      <c r="Z810" s="422"/>
      <c r="AA810" s="412"/>
      <c r="AB810" s="412"/>
      <c r="AC810" s="412"/>
      <c r="AD810" s="412"/>
      <c r="AE810" s="412"/>
      <c r="AF810" s="412"/>
      <c r="AG810" s="412"/>
      <c r="AH810" s="412"/>
      <c r="AI810" s="412"/>
      <c r="AJ810" s="412"/>
      <c r="AK810" s="412"/>
      <c r="AL810" s="412"/>
      <c r="AM810" s="306"/>
    </row>
    <row r="811" spans="1:39" ht="30" outlineLevel="1">
      <c r="A811" s="532">
        <v>13</v>
      </c>
      <c r="B811" s="428" t="s">
        <v>106</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0"/>
      <c r="Z811" s="415"/>
      <c r="AA811" s="415"/>
      <c r="AB811" s="415"/>
      <c r="AC811" s="415"/>
      <c r="AD811" s="415"/>
      <c r="AE811" s="415"/>
      <c r="AF811" s="415"/>
      <c r="AG811" s="415"/>
      <c r="AH811" s="415"/>
      <c r="AI811" s="415"/>
      <c r="AJ811" s="415"/>
      <c r="AK811" s="415"/>
      <c r="AL811" s="415"/>
      <c r="AM811" s="296">
        <f>SUM(Y811:AL811)</f>
        <v>0</v>
      </c>
    </row>
    <row r="812" spans="1:39" outlineLevel="1">
      <c r="A812" s="532"/>
      <c r="B812" s="294" t="s">
        <v>340</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297">Z811</f>
        <v>0</v>
      </c>
      <c r="AA812" s="411">
        <f t="shared" ref="AA812" si="2298">AA811</f>
        <v>0</v>
      </c>
      <c r="AB812" s="411">
        <f t="shared" ref="AB812" si="2299">AB811</f>
        <v>0</v>
      </c>
      <c r="AC812" s="411">
        <f t="shared" ref="AC812" si="2300">AC811</f>
        <v>0</v>
      </c>
      <c r="AD812" s="411">
        <f t="shared" ref="AD812" si="2301">AD811</f>
        <v>0</v>
      </c>
      <c r="AE812" s="411">
        <f t="shared" ref="AE812" si="2302">AE811</f>
        <v>0</v>
      </c>
      <c r="AF812" s="411">
        <f t="shared" ref="AF812" si="2303">AF811</f>
        <v>0</v>
      </c>
      <c r="AG812" s="411">
        <f t="shared" ref="AG812" si="2304">AG811</f>
        <v>0</v>
      </c>
      <c r="AH812" s="411">
        <f t="shared" ref="AH812" si="2305">AH811</f>
        <v>0</v>
      </c>
      <c r="AI812" s="411">
        <f t="shared" ref="AI812" si="2306">AI811</f>
        <v>0</v>
      </c>
      <c r="AJ812" s="411">
        <f t="shared" ref="AJ812" si="2307">AJ811</f>
        <v>0</v>
      </c>
      <c r="AK812" s="411">
        <f t="shared" ref="AK812" si="2308">AK811</f>
        <v>0</v>
      </c>
      <c r="AL812" s="411">
        <f t="shared" ref="AL812" si="2309">AL811</f>
        <v>0</v>
      </c>
      <c r="AM812" s="306"/>
    </row>
    <row r="813" spans="1:39" outlineLevel="1">
      <c r="A813" s="532"/>
      <c r="B813" s="315"/>
      <c r="C813" s="305"/>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12"/>
      <c r="Z813" s="412"/>
      <c r="AA813" s="412"/>
      <c r="AB813" s="412"/>
      <c r="AC813" s="412"/>
      <c r="AD813" s="412"/>
      <c r="AE813" s="412"/>
      <c r="AF813" s="412"/>
      <c r="AG813" s="412"/>
      <c r="AH813" s="412"/>
      <c r="AI813" s="412"/>
      <c r="AJ813" s="412"/>
      <c r="AK813" s="412"/>
      <c r="AL813" s="412"/>
      <c r="AM813" s="306"/>
    </row>
    <row r="814" spans="1:39" ht="15.75" outlineLevel="1">
      <c r="A814" s="532"/>
      <c r="B814" s="288" t="s">
        <v>107</v>
      </c>
      <c r="C814" s="289"/>
      <c r="D814" s="290"/>
      <c r="E814" s="290"/>
      <c r="F814" s="290"/>
      <c r="G814" s="290"/>
      <c r="H814" s="290"/>
      <c r="I814" s="290"/>
      <c r="J814" s="290"/>
      <c r="K814" s="290"/>
      <c r="L814" s="290"/>
      <c r="M814" s="290"/>
      <c r="N814" s="290"/>
      <c r="O814" s="290"/>
      <c r="P814" s="289"/>
      <c r="Q814" s="289"/>
      <c r="R814" s="289"/>
      <c r="S814" s="289"/>
      <c r="T814" s="289"/>
      <c r="U814" s="289"/>
      <c r="V814" s="289"/>
      <c r="W814" s="289"/>
      <c r="X814" s="289"/>
      <c r="Y814" s="414"/>
      <c r="Z814" s="414"/>
      <c r="AA814" s="414"/>
      <c r="AB814" s="414"/>
      <c r="AC814" s="414"/>
      <c r="AD814" s="414"/>
      <c r="AE814" s="414"/>
      <c r="AF814" s="414"/>
      <c r="AG814" s="414"/>
      <c r="AH814" s="414"/>
      <c r="AI814" s="414"/>
      <c r="AJ814" s="414"/>
      <c r="AK814" s="414"/>
      <c r="AL814" s="414"/>
      <c r="AM814" s="292"/>
    </row>
    <row r="815" spans="1:39" outlineLevel="1">
      <c r="A815" s="532">
        <v>14</v>
      </c>
      <c r="B815" s="315" t="s">
        <v>108</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5"/>
      <c r="Z815" s="415"/>
      <c r="AA815" s="415"/>
      <c r="AB815" s="415"/>
      <c r="AC815" s="415"/>
      <c r="AD815" s="415"/>
      <c r="AE815" s="415"/>
      <c r="AF815" s="410"/>
      <c r="AG815" s="410"/>
      <c r="AH815" s="410"/>
      <c r="AI815" s="410"/>
      <c r="AJ815" s="410"/>
      <c r="AK815" s="410"/>
      <c r="AL815" s="410"/>
      <c r="AM815" s="296">
        <f>SUM(Y815:AL815)</f>
        <v>0</v>
      </c>
    </row>
    <row r="816" spans="1:39" outlineLevel="1">
      <c r="A816" s="532"/>
      <c r="B816" s="294" t="s">
        <v>340</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1">
        <f>Y815</f>
        <v>0</v>
      </c>
      <c r="Z816" s="411">
        <f t="shared" ref="Z816" si="2310">Z815</f>
        <v>0</v>
      </c>
      <c r="AA816" s="411">
        <f t="shared" ref="AA816" si="2311">AA815</f>
        <v>0</v>
      </c>
      <c r="AB816" s="411">
        <f t="shared" ref="AB816" si="2312">AB815</f>
        <v>0</v>
      </c>
      <c r="AC816" s="411">
        <f t="shared" ref="AC816" si="2313">AC815</f>
        <v>0</v>
      </c>
      <c r="AD816" s="411">
        <f t="shared" ref="AD816" si="2314">AD815</f>
        <v>0</v>
      </c>
      <c r="AE816" s="411">
        <f t="shared" ref="AE816" si="2315">AE815</f>
        <v>0</v>
      </c>
      <c r="AF816" s="411">
        <f t="shared" ref="AF816" si="2316">AF815</f>
        <v>0</v>
      </c>
      <c r="AG816" s="411">
        <f t="shared" ref="AG816" si="2317">AG815</f>
        <v>0</v>
      </c>
      <c r="AH816" s="411">
        <f t="shared" ref="AH816" si="2318">AH815</f>
        <v>0</v>
      </c>
      <c r="AI816" s="411">
        <f t="shared" ref="AI816" si="2319">AI815</f>
        <v>0</v>
      </c>
      <c r="AJ816" s="411">
        <f t="shared" ref="AJ816" si="2320">AJ815</f>
        <v>0</v>
      </c>
      <c r="AK816" s="411">
        <f t="shared" ref="AK816" si="2321">AK815</f>
        <v>0</v>
      </c>
      <c r="AL816" s="411">
        <f t="shared" ref="AL816" si="2322">AL815</f>
        <v>0</v>
      </c>
      <c r="AM816" s="297"/>
    </row>
    <row r="817" spans="1:39" outlineLevel="1">
      <c r="A817" s="532"/>
      <c r="B817" s="315"/>
      <c r="C817" s="305"/>
      <c r="D817" s="291"/>
      <c r="E817" s="291"/>
      <c r="F817" s="291"/>
      <c r="G817" s="291"/>
      <c r="H817" s="291"/>
      <c r="I817" s="291"/>
      <c r="J817" s="291"/>
      <c r="K817" s="291"/>
      <c r="L817" s="291"/>
      <c r="M817" s="291"/>
      <c r="N817" s="468"/>
      <c r="O817" s="291"/>
      <c r="P817" s="291"/>
      <c r="Q817" s="291"/>
      <c r="R817" s="291"/>
      <c r="S817" s="291"/>
      <c r="T817" s="291"/>
      <c r="U817" s="291"/>
      <c r="V817" s="291"/>
      <c r="W817" s="291"/>
      <c r="X817" s="291"/>
      <c r="Y817" s="412"/>
      <c r="Z817" s="412"/>
      <c r="AA817" s="412"/>
      <c r="AB817" s="412"/>
      <c r="AC817" s="412"/>
      <c r="AD817" s="412"/>
      <c r="AE817" s="412"/>
      <c r="AF817" s="412"/>
      <c r="AG817" s="412"/>
      <c r="AH817" s="412"/>
      <c r="AI817" s="412"/>
      <c r="AJ817" s="412"/>
      <c r="AK817" s="412"/>
      <c r="AL817" s="412"/>
      <c r="AM817" s="306"/>
    </row>
    <row r="818" spans="1:39" s="309" customFormat="1" ht="15.75" outlineLevel="1">
      <c r="A818" s="532"/>
      <c r="B818" s="288" t="s">
        <v>487</v>
      </c>
      <c r="C818" s="291"/>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6"/>
      <c r="AF818" s="416"/>
      <c r="AG818" s="416"/>
      <c r="AH818" s="416"/>
      <c r="AI818" s="416"/>
      <c r="AJ818" s="416"/>
      <c r="AK818" s="416"/>
      <c r="AL818" s="416"/>
      <c r="AM818" s="517"/>
    </row>
    <row r="819" spans="1:39" outlineLevel="1">
      <c r="A819" s="532">
        <v>15</v>
      </c>
      <c r="B819" s="29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outlineLevel="1">
      <c r="A820" s="532"/>
      <c r="B820" s="294" t="s">
        <v>340</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323">Z819</f>
        <v>0</v>
      </c>
      <c r="AA820" s="411">
        <f t="shared" si="2323"/>
        <v>0</v>
      </c>
      <c r="AB820" s="411">
        <f t="shared" si="2323"/>
        <v>0</v>
      </c>
      <c r="AC820" s="411">
        <f t="shared" si="2323"/>
        <v>0</v>
      </c>
      <c r="AD820" s="411">
        <f t="shared" si="2323"/>
        <v>0</v>
      </c>
      <c r="AE820" s="411">
        <f t="shared" si="2323"/>
        <v>0</v>
      </c>
      <c r="AF820" s="411">
        <f t="shared" si="2323"/>
        <v>0</v>
      </c>
      <c r="AG820" s="411">
        <f t="shared" si="2323"/>
        <v>0</v>
      </c>
      <c r="AH820" s="411">
        <f t="shared" si="2323"/>
        <v>0</v>
      </c>
      <c r="AI820" s="411">
        <f t="shared" si="2323"/>
        <v>0</v>
      </c>
      <c r="AJ820" s="411">
        <f t="shared" si="2323"/>
        <v>0</v>
      </c>
      <c r="AK820" s="411">
        <f t="shared" si="2323"/>
        <v>0</v>
      </c>
      <c r="AL820" s="411">
        <f t="shared" si="2323"/>
        <v>0</v>
      </c>
      <c r="AM820" s="297"/>
    </row>
    <row r="821" spans="1:39" outlineLevel="1">
      <c r="A821" s="532"/>
      <c r="B821" s="315"/>
      <c r="C821" s="305"/>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2"/>
      <c r="AF821" s="412"/>
      <c r="AG821" s="412"/>
      <c r="AH821" s="412"/>
      <c r="AI821" s="412"/>
      <c r="AJ821" s="412"/>
      <c r="AK821" s="412"/>
      <c r="AL821" s="412"/>
      <c r="AM821" s="306"/>
    </row>
    <row r="822" spans="1:39" s="283" customFormat="1" outlineLevel="1">
      <c r="A822" s="532">
        <v>16</v>
      </c>
      <c r="B822" s="324" t="s">
        <v>488</v>
      </c>
      <c r="C822" s="291" t="s">
        <v>25</v>
      </c>
      <c r="D822" s="295"/>
      <c r="E822" s="295"/>
      <c r="F822" s="295"/>
      <c r="G822" s="295"/>
      <c r="H822" s="295"/>
      <c r="I822" s="295"/>
      <c r="J822" s="295"/>
      <c r="K822" s="295"/>
      <c r="L822" s="295"/>
      <c r="M822" s="295"/>
      <c r="N822" s="295">
        <v>0</v>
      </c>
      <c r="O822" s="295"/>
      <c r="P822" s="295"/>
      <c r="Q822" s="295"/>
      <c r="R822" s="295"/>
      <c r="S822" s="295"/>
      <c r="T822" s="295"/>
      <c r="U822" s="295"/>
      <c r="V822" s="295"/>
      <c r="W822" s="295"/>
      <c r="X822" s="295"/>
      <c r="Y822" s="415"/>
      <c r="Z822" s="415"/>
      <c r="AA822" s="415"/>
      <c r="AB822" s="415"/>
      <c r="AC822" s="415"/>
      <c r="AD822" s="415"/>
      <c r="AE822" s="415"/>
      <c r="AF822" s="410"/>
      <c r="AG822" s="410"/>
      <c r="AH822" s="410"/>
      <c r="AI822" s="410"/>
      <c r="AJ822" s="410"/>
      <c r="AK822" s="410"/>
      <c r="AL822" s="410"/>
      <c r="AM822" s="296">
        <f>SUM(Y822:AL822)</f>
        <v>0</v>
      </c>
    </row>
    <row r="823" spans="1:39" s="283" customFormat="1" outlineLevel="1">
      <c r="A823" s="532"/>
      <c r="B823" s="294" t="s">
        <v>340</v>
      </c>
      <c r="C823" s="291" t="s">
        <v>163</v>
      </c>
      <c r="D823" s="295"/>
      <c r="E823" s="295"/>
      <c r="F823" s="295"/>
      <c r="G823" s="295"/>
      <c r="H823" s="295"/>
      <c r="I823" s="295"/>
      <c r="J823" s="295"/>
      <c r="K823" s="295"/>
      <c r="L823" s="295"/>
      <c r="M823" s="295"/>
      <c r="N823" s="295">
        <f>N822</f>
        <v>0</v>
      </c>
      <c r="O823" s="295"/>
      <c r="P823" s="295"/>
      <c r="Q823" s="295"/>
      <c r="R823" s="295"/>
      <c r="S823" s="295"/>
      <c r="T823" s="295"/>
      <c r="U823" s="295"/>
      <c r="V823" s="295"/>
      <c r="W823" s="295"/>
      <c r="X823" s="295"/>
      <c r="Y823" s="411">
        <f>Y822</f>
        <v>0</v>
      </c>
      <c r="Z823" s="411">
        <f t="shared" ref="Z823:AL823" si="2324">Z822</f>
        <v>0</v>
      </c>
      <c r="AA823" s="411">
        <f t="shared" si="2324"/>
        <v>0</v>
      </c>
      <c r="AB823" s="411">
        <f t="shared" si="2324"/>
        <v>0</v>
      </c>
      <c r="AC823" s="411">
        <f t="shared" si="2324"/>
        <v>0</v>
      </c>
      <c r="AD823" s="411">
        <f t="shared" si="2324"/>
        <v>0</v>
      </c>
      <c r="AE823" s="411">
        <f t="shared" si="2324"/>
        <v>0</v>
      </c>
      <c r="AF823" s="411">
        <f t="shared" si="2324"/>
        <v>0</v>
      </c>
      <c r="AG823" s="411">
        <f t="shared" si="2324"/>
        <v>0</v>
      </c>
      <c r="AH823" s="411">
        <f t="shared" si="2324"/>
        <v>0</v>
      </c>
      <c r="AI823" s="411">
        <f t="shared" si="2324"/>
        <v>0</v>
      </c>
      <c r="AJ823" s="411">
        <f t="shared" si="2324"/>
        <v>0</v>
      </c>
      <c r="AK823" s="411">
        <f t="shared" si="2324"/>
        <v>0</v>
      </c>
      <c r="AL823" s="411">
        <f t="shared" si="2324"/>
        <v>0</v>
      </c>
      <c r="AM823" s="297"/>
    </row>
    <row r="824" spans="1:39" s="283" customFormat="1" outlineLevel="1">
      <c r="A824" s="532"/>
      <c r="B824" s="324"/>
      <c r="C824" s="291"/>
      <c r="D824" s="291"/>
      <c r="E824" s="291"/>
      <c r="F824" s="291"/>
      <c r="G824" s="291"/>
      <c r="H824" s="291"/>
      <c r="I824" s="291"/>
      <c r="J824" s="291"/>
      <c r="K824" s="291"/>
      <c r="L824" s="291"/>
      <c r="M824" s="291"/>
      <c r="N824" s="291"/>
      <c r="O824" s="291"/>
      <c r="P824" s="291"/>
      <c r="Q824" s="291"/>
      <c r="R824" s="291"/>
      <c r="S824" s="291"/>
      <c r="T824" s="291"/>
      <c r="U824" s="291"/>
      <c r="V824" s="291"/>
      <c r="W824" s="291"/>
      <c r="X824" s="291"/>
      <c r="Y824" s="412"/>
      <c r="Z824" s="412"/>
      <c r="AA824" s="412"/>
      <c r="AB824" s="412"/>
      <c r="AC824" s="412"/>
      <c r="AD824" s="412"/>
      <c r="AE824" s="416"/>
      <c r="AF824" s="416"/>
      <c r="AG824" s="416"/>
      <c r="AH824" s="416"/>
      <c r="AI824" s="416"/>
      <c r="AJ824" s="416"/>
      <c r="AK824" s="416"/>
      <c r="AL824" s="416"/>
      <c r="AM824" s="313"/>
    </row>
    <row r="825" spans="1:39" ht="15.75" outlineLevel="1">
      <c r="A825" s="532"/>
      <c r="B825" s="519" t="s">
        <v>493</v>
      </c>
      <c r="C825" s="320"/>
      <c r="D825" s="290"/>
      <c r="E825" s="289"/>
      <c r="F825" s="289"/>
      <c r="G825" s="289"/>
      <c r="H825" s="289"/>
      <c r="I825" s="289"/>
      <c r="J825" s="289"/>
      <c r="K825" s="289"/>
      <c r="L825" s="289"/>
      <c r="M825" s="289"/>
      <c r="N825" s="290"/>
      <c r="O825" s="289"/>
      <c r="P825" s="289"/>
      <c r="Q825" s="289"/>
      <c r="R825" s="289"/>
      <c r="S825" s="289"/>
      <c r="T825" s="289"/>
      <c r="U825" s="289"/>
      <c r="V825" s="289"/>
      <c r="W825" s="289"/>
      <c r="X825" s="289"/>
      <c r="Y825" s="414"/>
      <c r="Z825" s="414"/>
      <c r="AA825" s="414"/>
      <c r="AB825" s="414"/>
      <c r="AC825" s="414"/>
      <c r="AD825" s="414"/>
      <c r="AE825" s="414"/>
      <c r="AF825" s="414"/>
      <c r="AG825" s="414"/>
      <c r="AH825" s="414"/>
      <c r="AI825" s="414"/>
      <c r="AJ825" s="414"/>
      <c r="AK825" s="414"/>
      <c r="AL825" s="414"/>
      <c r="AM825" s="292"/>
    </row>
    <row r="826" spans="1:39" outlineLevel="1">
      <c r="A826" s="532">
        <v>17</v>
      </c>
      <c r="B826" s="428" t="s">
        <v>112</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2"/>
      <c r="B827" s="294" t="s">
        <v>340</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325">Z826</f>
        <v>0</v>
      </c>
      <c r="AA827" s="411">
        <f t="shared" si="2325"/>
        <v>0</v>
      </c>
      <c r="AB827" s="411">
        <f t="shared" si="2325"/>
        <v>0</v>
      </c>
      <c r="AC827" s="411">
        <f t="shared" si="2325"/>
        <v>0</v>
      </c>
      <c r="AD827" s="411">
        <f t="shared" si="2325"/>
        <v>0</v>
      </c>
      <c r="AE827" s="411">
        <f t="shared" si="2325"/>
        <v>0</v>
      </c>
      <c r="AF827" s="411">
        <f t="shared" si="2325"/>
        <v>0</v>
      </c>
      <c r="AG827" s="411">
        <f t="shared" si="2325"/>
        <v>0</v>
      </c>
      <c r="AH827" s="411">
        <f t="shared" si="2325"/>
        <v>0</v>
      </c>
      <c r="AI827" s="411">
        <f t="shared" si="2325"/>
        <v>0</v>
      </c>
      <c r="AJ827" s="411">
        <f t="shared" si="2325"/>
        <v>0</v>
      </c>
      <c r="AK827" s="411">
        <f t="shared" si="2325"/>
        <v>0</v>
      </c>
      <c r="AL827" s="411">
        <f t="shared" si="2325"/>
        <v>0</v>
      </c>
      <c r="AM827" s="306"/>
    </row>
    <row r="828" spans="1:39" outlineLevel="1">
      <c r="A828" s="532"/>
      <c r="B828" s="294"/>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2"/>
      <c r="Z828" s="425"/>
      <c r="AA828" s="425"/>
      <c r="AB828" s="425"/>
      <c r="AC828" s="425"/>
      <c r="AD828" s="425"/>
      <c r="AE828" s="425"/>
      <c r="AF828" s="425"/>
      <c r="AG828" s="425"/>
      <c r="AH828" s="425"/>
      <c r="AI828" s="425"/>
      <c r="AJ828" s="425"/>
      <c r="AK828" s="425"/>
      <c r="AL828" s="425"/>
      <c r="AM828" s="306"/>
    </row>
    <row r="829" spans="1:39" outlineLevel="1">
      <c r="A829" s="532">
        <v>18</v>
      </c>
      <c r="B829" s="428" t="s">
        <v>109</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340</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326">Z829</f>
        <v>0</v>
      </c>
      <c r="AA830" s="411">
        <f t="shared" si="2326"/>
        <v>0</v>
      </c>
      <c r="AB830" s="411">
        <f t="shared" si="2326"/>
        <v>0</v>
      </c>
      <c r="AC830" s="411">
        <f t="shared" si="2326"/>
        <v>0</v>
      </c>
      <c r="AD830" s="411">
        <f t="shared" si="2326"/>
        <v>0</v>
      </c>
      <c r="AE830" s="411">
        <f t="shared" si="2326"/>
        <v>0</v>
      </c>
      <c r="AF830" s="411">
        <f t="shared" si="2326"/>
        <v>0</v>
      </c>
      <c r="AG830" s="411">
        <f t="shared" si="2326"/>
        <v>0</v>
      </c>
      <c r="AH830" s="411">
        <f t="shared" si="2326"/>
        <v>0</v>
      </c>
      <c r="AI830" s="411">
        <f t="shared" si="2326"/>
        <v>0</v>
      </c>
      <c r="AJ830" s="411">
        <f t="shared" si="2326"/>
        <v>0</v>
      </c>
      <c r="AK830" s="411">
        <f t="shared" si="2326"/>
        <v>0</v>
      </c>
      <c r="AL830" s="411">
        <f t="shared" si="2326"/>
        <v>0</v>
      </c>
      <c r="AM830" s="306"/>
    </row>
    <row r="831" spans="1:39"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23"/>
      <c r="Z831" s="424"/>
      <c r="AA831" s="424"/>
      <c r="AB831" s="424"/>
      <c r="AC831" s="424"/>
      <c r="AD831" s="424"/>
      <c r="AE831" s="424"/>
      <c r="AF831" s="424"/>
      <c r="AG831" s="424"/>
      <c r="AH831" s="424"/>
      <c r="AI831" s="424"/>
      <c r="AJ831" s="424"/>
      <c r="AK831" s="424"/>
      <c r="AL831" s="424"/>
      <c r="AM831" s="297"/>
    </row>
    <row r="832" spans="1:39" outlineLevel="1">
      <c r="A832" s="532">
        <v>19</v>
      </c>
      <c r="B832" s="428" t="s">
        <v>111</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340</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327">Z832</f>
        <v>0</v>
      </c>
      <c r="AA833" s="411">
        <f t="shared" si="2327"/>
        <v>0</v>
      </c>
      <c r="AB833" s="411">
        <f t="shared" si="2327"/>
        <v>0</v>
      </c>
      <c r="AC833" s="411">
        <f t="shared" si="2327"/>
        <v>0</v>
      </c>
      <c r="AD833" s="411">
        <f t="shared" si="2327"/>
        <v>0</v>
      </c>
      <c r="AE833" s="411">
        <f t="shared" si="2327"/>
        <v>0</v>
      </c>
      <c r="AF833" s="411">
        <f t="shared" si="2327"/>
        <v>0</v>
      </c>
      <c r="AG833" s="411">
        <f t="shared" si="2327"/>
        <v>0</v>
      </c>
      <c r="AH833" s="411">
        <f t="shared" si="2327"/>
        <v>0</v>
      </c>
      <c r="AI833" s="411">
        <f t="shared" si="2327"/>
        <v>0</v>
      </c>
      <c r="AJ833" s="411">
        <f t="shared" si="2327"/>
        <v>0</v>
      </c>
      <c r="AK833" s="411">
        <f t="shared" si="2327"/>
        <v>0</v>
      </c>
      <c r="AL833" s="411">
        <f t="shared" si="2327"/>
        <v>0</v>
      </c>
      <c r="AM833" s="297"/>
    </row>
    <row r="834" spans="1:39" outlineLevel="1">
      <c r="A834" s="532"/>
      <c r="B834" s="322"/>
      <c r="C834" s="291"/>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outlineLevel="1">
      <c r="A835" s="532">
        <v>20</v>
      </c>
      <c r="B835" s="428" t="s">
        <v>110</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26"/>
      <c r="Z835" s="410"/>
      <c r="AA835" s="410"/>
      <c r="AB835" s="410"/>
      <c r="AC835" s="410"/>
      <c r="AD835" s="410"/>
      <c r="AE835" s="410"/>
      <c r="AF835" s="415"/>
      <c r="AG835" s="415"/>
      <c r="AH835" s="415"/>
      <c r="AI835" s="415"/>
      <c r="AJ835" s="415"/>
      <c r="AK835" s="415"/>
      <c r="AL835" s="415"/>
      <c r="AM835" s="296">
        <f>SUM(Y835:AL835)</f>
        <v>0</v>
      </c>
    </row>
    <row r="836" spans="1:39" outlineLevel="1">
      <c r="A836" s="532"/>
      <c r="B836" s="294" t="s">
        <v>340</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AL836" si="2328">Z835</f>
        <v>0</v>
      </c>
      <c r="AA836" s="411">
        <f t="shared" si="2328"/>
        <v>0</v>
      </c>
      <c r="AB836" s="411">
        <f t="shared" si="2328"/>
        <v>0</v>
      </c>
      <c r="AC836" s="411">
        <f t="shared" si="2328"/>
        <v>0</v>
      </c>
      <c r="AD836" s="411">
        <f t="shared" si="2328"/>
        <v>0</v>
      </c>
      <c r="AE836" s="411">
        <f t="shared" si="2328"/>
        <v>0</v>
      </c>
      <c r="AF836" s="411">
        <f t="shared" si="2328"/>
        <v>0</v>
      </c>
      <c r="AG836" s="411">
        <f t="shared" si="2328"/>
        <v>0</v>
      </c>
      <c r="AH836" s="411">
        <f t="shared" si="2328"/>
        <v>0</v>
      </c>
      <c r="AI836" s="411">
        <f t="shared" si="2328"/>
        <v>0</v>
      </c>
      <c r="AJ836" s="411">
        <f t="shared" si="2328"/>
        <v>0</v>
      </c>
      <c r="AK836" s="411">
        <f t="shared" si="2328"/>
        <v>0</v>
      </c>
      <c r="AL836" s="411">
        <f t="shared" si="2328"/>
        <v>0</v>
      </c>
      <c r="AM836" s="306"/>
    </row>
    <row r="837" spans="1:39" ht="15.75" outlineLevel="1">
      <c r="A837" s="532"/>
      <c r="B837" s="323"/>
      <c r="C837" s="300"/>
      <c r="D837" s="291"/>
      <c r="E837" s="291"/>
      <c r="F837" s="291"/>
      <c r="G837" s="291"/>
      <c r="H837" s="291"/>
      <c r="I837" s="291"/>
      <c r="J837" s="291"/>
      <c r="K837" s="291"/>
      <c r="L837" s="291"/>
      <c r="M837" s="291"/>
      <c r="N837" s="300"/>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ht="15.75" outlineLevel="1">
      <c r="A838" s="532"/>
      <c r="B838" s="518" t="s">
        <v>500</v>
      </c>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22"/>
      <c r="Z838" s="425"/>
      <c r="AA838" s="425"/>
      <c r="AB838" s="425"/>
      <c r="AC838" s="425"/>
      <c r="AD838" s="425"/>
      <c r="AE838" s="425"/>
      <c r="AF838" s="425"/>
      <c r="AG838" s="425"/>
      <c r="AH838" s="425"/>
      <c r="AI838" s="425"/>
      <c r="AJ838" s="425"/>
      <c r="AK838" s="425"/>
      <c r="AL838" s="425"/>
      <c r="AM838" s="306"/>
    </row>
    <row r="839" spans="1:39" ht="15.75" outlineLevel="1">
      <c r="A839" s="532"/>
      <c r="B839" s="504" t="s">
        <v>496</v>
      </c>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outlineLevel="1">
      <c r="A840" s="532">
        <v>21</v>
      </c>
      <c r="B840" s="428" t="s">
        <v>113</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outlineLevel="1">
      <c r="A841" s="532"/>
      <c r="B841" s="294" t="s">
        <v>340</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329">Z840</f>
        <v>0</v>
      </c>
      <c r="AA841" s="411">
        <f t="shared" ref="AA841" si="2330">AA840</f>
        <v>0</v>
      </c>
      <c r="AB841" s="411">
        <f t="shared" ref="AB841" si="2331">AB840</f>
        <v>0</v>
      </c>
      <c r="AC841" s="411">
        <f t="shared" ref="AC841" si="2332">AC840</f>
        <v>0</v>
      </c>
      <c r="AD841" s="411">
        <f t="shared" ref="AD841" si="2333">AD840</f>
        <v>0</v>
      </c>
      <c r="AE841" s="411">
        <f t="shared" ref="AE841" si="2334">AE840</f>
        <v>0</v>
      </c>
      <c r="AF841" s="411">
        <f t="shared" ref="AF841" si="2335">AF840</f>
        <v>0</v>
      </c>
      <c r="AG841" s="411">
        <f t="shared" ref="AG841" si="2336">AG840</f>
        <v>0</v>
      </c>
      <c r="AH841" s="411">
        <f t="shared" ref="AH841" si="2337">AH840</f>
        <v>0</v>
      </c>
      <c r="AI841" s="411">
        <f t="shared" ref="AI841" si="2338">AI840</f>
        <v>0</v>
      </c>
      <c r="AJ841" s="411">
        <f t="shared" ref="AJ841" si="2339">AJ840</f>
        <v>0</v>
      </c>
      <c r="AK841" s="411">
        <f t="shared" ref="AK841" si="2340">AK840</f>
        <v>0</v>
      </c>
      <c r="AL841" s="411">
        <f t="shared" ref="AL841" si="2341">AL840</f>
        <v>0</v>
      </c>
      <c r="AM841" s="306"/>
    </row>
    <row r="842" spans="1:39"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22</v>
      </c>
      <c r="B843" s="428" t="s">
        <v>114</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340</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342">Z843</f>
        <v>0</v>
      </c>
      <c r="AA844" s="411">
        <f t="shared" ref="AA844" si="2343">AA843</f>
        <v>0</v>
      </c>
      <c r="AB844" s="411">
        <f t="shared" ref="AB844" si="2344">AB843</f>
        <v>0</v>
      </c>
      <c r="AC844" s="411">
        <f t="shared" ref="AC844" si="2345">AC843</f>
        <v>0</v>
      </c>
      <c r="AD844" s="411">
        <f t="shared" ref="AD844" si="2346">AD843</f>
        <v>0</v>
      </c>
      <c r="AE844" s="411">
        <f t="shared" ref="AE844" si="2347">AE843</f>
        <v>0</v>
      </c>
      <c r="AF844" s="411">
        <f t="shared" ref="AF844" si="2348">AF843</f>
        <v>0</v>
      </c>
      <c r="AG844" s="411">
        <f t="shared" ref="AG844" si="2349">AG843</f>
        <v>0</v>
      </c>
      <c r="AH844" s="411">
        <f t="shared" ref="AH844" si="2350">AH843</f>
        <v>0</v>
      </c>
      <c r="AI844" s="411">
        <f t="shared" ref="AI844" si="2351">AI843</f>
        <v>0</v>
      </c>
      <c r="AJ844" s="411">
        <f t="shared" ref="AJ844" si="2352">AJ843</f>
        <v>0</v>
      </c>
      <c r="AK844" s="411">
        <f t="shared" ref="AK844" si="2353">AK843</f>
        <v>0</v>
      </c>
      <c r="AL844" s="411">
        <f t="shared" ref="AL844" si="2354">AL843</f>
        <v>0</v>
      </c>
      <c r="AM844" s="306"/>
    </row>
    <row r="845" spans="1:39" outlineLevel="1">
      <c r="A845" s="532"/>
      <c r="B845" s="294"/>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23</v>
      </c>
      <c r="B846" s="428" t="s">
        <v>115</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340</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355">Z846</f>
        <v>0</v>
      </c>
      <c r="AA847" s="411">
        <f t="shared" ref="AA847" si="2356">AA846</f>
        <v>0</v>
      </c>
      <c r="AB847" s="411">
        <f t="shared" ref="AB847" si="2357">AB846</f>
        <v>0</v>
      </c>
      <c r="AC847" s="411">
        <f t="shared" ref="AC847" si="2358">AC846</f>
        <v>0</v>
      </c>
      <c r="AD847" s="411">
        <f t="shared" ref="AD847" si="2359">AD846</f>
        <v>0</v>
      </c>
      <c r="AE847" s="411">
        <f t="shared" ref="AE847" si="2360">AE846</f>
        <v>0</v>
      </c>
      <c r="AF847" s="411">
        <f t="shared" ref="AF847" si="2361">AF846</f>
        <v>0</v>
      </c>
      <c r="AG847" s="411">
        <f t="shared" ref="AG847" si="2362">AG846</f>
        <v>0</v>
      </c>
      <c r="AH847" s="411">
        <f t="shared" ref="AH847" si="2363">AH846</f>
        <v>0</v>
      </c>
      <c r="AI847" s="411">
        <f t="shared" ref="AI847" si="2364">AI846</f>
        <v>0</v>
      </c>
      <c r="AJ847" s="411">
        <f t="shared" ref="AJ847" si="2365">AJ846</f>
        <v>0</v>
      </c>
      <c r="AK847" s="411">
        <f t="shared" ref="AK847" si="2366">AK846</f>
        <v>0</v>
      </c>
      <c r="AL847" s="411">
        <f t="shared" ref="AL847" si="2367">AL846</f>
        <v>0</v>
      </c>
      <c r="AM847" s="306"/>
    </row>
    <row r="848" spans="1:39" outlineLevel="1">
      <c r="A848" s="532"/>
      <c r="B848" s="430"/>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2"/>
      <c r="Z848" s="425"/>
      <c r="AA848" s="425"/>
      <c r="AB848" s="425"/>
      <c r="AC848" s="425"/>
      <c r="AD848" s="425"/>
      <c r="AE848" s="425"/>
      <c r="AF848" s="425"/>
      <c r="AG848" s="425"/>
      <c r="AH848" s="425"/>
      <c r="AI848" s="425"/>
      <c r="AJ848" s="425"/>
      <c r="AK848" s="425"/>
      <c r="AL848" s="425"/>
      <c r="AM848" s="306"/>
    </row>
    <row r="849" spans="1:39" ht="30" outlineLevel="1">
      <c r="A849" s="532">
        <v>24</v>
      </c>
      <c r="B849" s="428" t="s">
        <v>116</v>
      </c>
      <c r="C849" s="291" t="s">
        <v>25</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5"/>
      <c r="Z849" s="415"/>
      <c r="AA849" s="415"/>
      <c r="AB849" s="415"/>
      <c r="AC849" s="415"/>
      <c r="AD849" s="415"/>
      <c r="AE849" s="415"/>
      <c r="AF849" s="410"/>
      <c r="AG849" s="410"/>
      <c r="AH849" s="410"/>
      <c r="AI849" s="410"/>
      <c r="AJ849" s="410"/>
      <c r="AK849" s="410"/>
      <c r="AL849" s="410"/>
      <c r="AM849" s="296">
        <f>SUM(Y849:AL849)</f>
        <v>0</v>
      </c>
    </row>
    <row r="850" spans="1:39" outlineLevel="1">
      <c r="A850" s="532"/>
      <c r="B850" s="294" t="s">
        <v>340</v>
      </c>
      <c r="C850" s="291" t="s">
        <v>163</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1">
        <f>Y849</f>
        <v>0</v>
      </c>
      <c r="Z850" s="411">
        <f t="shared" ref="Z850" si="2368">Z849</f>
        <v>0</v>
      </c>
      <c r="AA850" s="411">
        <f t="shared" ref="AA850" si="2369">AA849</f>
        <v>0</v>
      </c>
      <c r="AB850" s="411">
        <f t="shared" ref="AB850" si="2370">AB849</f>
        <v>0</v>
      </c>
      <c r="AC850" s="411">
        <f t="shared" ref="AC850" si="2371">AC849</f>
        <v>0</v>
      </c>
      <c r="AD850" s="411">
        <f t="shared" ref="AD850" si="2372">AD849</f>
        <v>0</v>
      </c>
      <c r="AE850" s="411">
        <f t="shared" ref="AE850" si="2373">AE849</f>
        <v>0</v>
      </c>
      <c r="AF850" s="411">
        <f t="shared" ref="AF850" si="2374">AF849</f>
        <v>0</v>
      </c>
      <c r="AG850" s="411">
        <f t="shared" ref="AG850" si="2375">AG849</f>
        <v>0</v>
      </c>
      <c r="AH850" s="411">
        <f t="shared" ref="AH850" si="2376">AH849</f>
        <v>0</v>
      </c>
      <c r="AI850" s="411">
        <f t="shared" ref="AI850" si="2377">AI849</f>
        <v>0</v>
      </c>
      <c r="AJ850" s="411">
        <f t="shared" ref="AJ850" si="2378">AJ849</f>
        <v>0</v>
      </c>
      <c r="AK850" s="411">
        <f t="shared" ref="AK850" si="2379">AK849</f>
        <v>0</v>
      </c>
      <c r="AL850" s="411">
        <f t="shared" ref="AL850" si="2380">AL849</f>
        <v>0</v>
      </c>
      <c r="AM850" s="306"/>
    </row>
    <row r="851" spans="1:39" outlineLevel="1">
      <c r="A851" s="532"/>
      <c r="B851" s="294"/>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12"/>
      <c r="Z851" s="425"/>
      <c r="AA851" s="425"/>
      <c r="AB851" s="425"/>
      <c r="AC851" s="425"/>
      <c r="AD851" s="425"/>
      <c r="AE851" s="425"/>
      <c r="AF851" s="425"/>
      <c r="AG851" s="425"/>
      <c r="AH851" s="425"/>
      <c r="AI851" s="425"/>
      <c r="AJ851" s="425"/>
      <c r="AK851" s="425"/>
      <c r="AL851" s="425"/>
      <c r="AM851" s="306"/>
    </row>
    <row r="852" spans="1:39" ht="15.75" outlineLevel="1">
      <c r="A852" s="532"/>
      <c r="B852" s="288" t="s">
        <v>497</v>
      </c>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2">
        <v>25</v>
      </c>
      <c r="B853" s="428" t="s">
        <v>117</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outlineLevel="1">
      <c r="A854" s="532"/>
      <c r="B854" s="294" t="s">
        <v>340</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381">Z853</f>
        <v>0</v>
      </c>
      <c r="AA854" s="411">
        <f t="shared" ref="AA854" si="2382">AA853</f>
        <v>0</v>
      </c>
      <c r="AB854" s="411">
        <f t="shared" ref="AB854" si="2383">AB853</f>
        <v>0</v>
      </c>
      <c r="AC854" s="411">
        <f t="shared" ref="AC854" si="2384">AC853</f>
        <v>0</v>
      </c>
      <c r="AD854" s="411">
        <f t="shared" ref="AD854" si="2385">AD853</f>
        <v>0</v>
      </c>
      <c r="AE854" s="411">
        <f t="shared" ref="AE854" si="2386">AE853</f>
        <v>0</v>
      </c>
      <c r="AF854" s="411">
        <f t="shared" ref="AF854" si="2387">AF853</f>
        <v>0</v>
      </c>
      <c r="AG854" s="411">
        <f t="shared" ref="AG854" si="2388">AG853</f>
        <v>0</v>
      </c>
      <c r="AH854" s="411">
        <f t="shared" ref="AH854" si="2389">AH853</f>
        <v>0</v>
      </c>
      <c r="AI854" s="411">
        <f t="shared" ref="AI854" si="2390">AI853</f>
        <v>0</v>
      </c>
      <c r="AJ854" s="411">
        <f t="shared" ref="AJ854" si="2391">AJ853</f>
        <v>0</v>
      </c>
      <c r="AK854" s="411">
        <f t="shared" ref="AK854" si="2392">AK853</f>
        <v>0</v>
      </c>
      <c r="AL854" s="411">
        <f t="shared" ref="AL854" si="2393">AL853</f>
        <v>0</v>
      </c>
      <c r="AM854" s="306"/>
    </row>
    <row r="855" spans="1:39"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outlineLevel="1">
      <c r="A856" s="532">
        <v>26</v>
      </c>
      <c r="B856" s="428" t="s">
        <v>118</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32"/>
      <c r="B857" s="294" t="s">
        <v>340</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394">Z856</f>
        <v>0</v>
      </c>
      <c r="AA857" s="411">
        <f t="shared" ref="AA857" si="2395">AA856</f>
        <v>0</v>
      </c>
      <c r="AB857" s="411">
        <f t="shared" ref="AB857" si="2396">AB856</f>
        <v>0</v>
      </c>
      <c r="AC857" s="411">
        <f t="shared" ref="AC857" si="2397">AC856</f>
        <v>0</v>
      </c>
      <c r="AD857" s="411">
        <f t="shared" ref="AD857" si="2398">AD856</f>
        <v>0</v>
      </c>
      <c r="AE857" s="411">
        <f t="shared" ref="AE857" si="2399">AE856</f>
        <v>0</v>
      </c>
      <c r="AF857" s="411">
        <f t="shared" ref="AF857" si="2400">AF856</f>
        <v>0</v>
      </c>
      <c r="AG857" s="411">
        <f t="shared" ref="AG857" si="2401">AG856</f>
        <v>0</v>
      </c>
      <c r="AH857" s="411">
        <f t="shared" ref="AH857" si="2402">AH856</f>
        <v>0</v>
      </c>
      <c r="AI857" s="411">
        <f t="shared" ref="AI857" si="2403">AI856</f>
        <v>0</v>
      </c>
      <c r="AJ857" s="411">
        <f t="shared" ref="AJ857" si="2404">AJ856</f>
        <v>0</v>
      </c>
      <c r="AK857" s="411">
        <f t="shared" ref="AK857" si="2405">AK856</f>
        <v>0</v>
      </c>
      <c r="AL857" s="411">
        <f t="shared" ref="AL857" si="2406">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27</v>
      </c>
      <c r="B859" s="428" t="s">
        <v>119</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32"/>
      <c r="B860" s="294" t="s">
        <v>340</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407">Z859</f>
        <v>0</v>
      </c>
      <c r="AA860" s="411">
        <f t="shared" ref="AA860" si="2408">AA859</f>
        <v>0</v>
      </c>
      <c r="AB860" s="411">
        <f t="shared" ref="AB860" si="2409">AB859</f>
        <v>0</v>
      </c>
      <c r="AC860" s="411">
        <f t="shared" ref="AC860" si="2410">AC859</f>
        <v>0</v>
      </c>
      <c r="AD860" s="411">
        <f t="shared" ref="AD860" si="2411">AD859</f>
        <v>0</v>
      </c>
      <c r="AE860" s="411">
        <f t="shared" ref="AE860" si="2412">AE859</f>
        <v>0</v>
      </c>
      <c r="AF860" s="411">
        <f t="shared" ref="AF860" si="2413">AF859</f>
        <v>0</v>
      </c>
      <c r="AG860" s="411">
        <f t="shared" ref="AG860" si="2414">AG859</f>
        <v>0</v>
      </c>
      <c r="AH860" s="411">
        <f t="shared" ref="AH860" si="2415">AH859</f>
        <v>0</v>
      </c>
      <c r="AI860" s="411">
        <f t="shared" ref="AI860" si="2416">AI859</f>
        <v>0</v>
      </c>
      <c r="AJ860" s="411">
        <f t="shared" ref="AJ860" si="2417">AJ859</f>
        <v>0</v>
      </c>
      <c r="AK860" s="411">
        <f t="shared" ref="AK860" si="2418">AK859</f>
        <v>0</v>
      </c>
      <c r="AL860" s="411">
        <f t="shared" ref="AL860" si="2419">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28</v>
      </c>
      <c r="B862" s="428" t="s">
        <v>120</v>
      </c>
      <c r="C862" s="291" t="s">
        <v>25</v>
      </c>
      <c r="D862" s="295"/>
      <c r="E862" s="295"/>
      <c r="F862" s="295"/>
      <c r="G862" s="295"/>
      <c r="H862" s="295"/>
      <c r="I862" s="295"/>
      <c r="J862" s="295"/>
      <c r="K862" s="295"/>
      <c r="L862" s="295"/>
      <c r="M862" s="295"/>
      <c r="N862" s="295">
        <v>12</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340</v>
      </c>
      <c r="C863" s="291" t="s">
        <v>163</v>
      </c>
      <c r="D863" s="295"/>
      <c r="E863" s="295"/>
      <c r="F863" s="295"/>
      <c r="G863" s="295"/>
      <c r="H863" s="295"/>
      <c r="I863" s="295"/>
      <c r="J863" s="295"/>
      <c r="K863" s="295"/>
      <c r="L863" s="295"/>
      <c r="M863" s="295"/>
      <c r="N863" s="295">
        <f>N862</f>
        <v>12</v>
      </c>
      <c r="O863" s="295"/>
      <c r="P863" s="295"/>
      <c r="Q863" s="295"/>
      <c r="R863" s="295"/>
      <c r="S863" s="295"/>
      <c r="T863" s="295"/>
      <c r="U863" s="295"/>
      <c r="V863" s="295"/>
      <c r="W863" s="295"/>
      <c r="X863" s="295"/>
      <c r="Y863" s="411">
        <f>Y862</f>
        <v>0</v>
      </c>
      <c r="Z863" s="411">
        <f t="shared" ref="Z863" si="2420">Z862</f>
        <v>0</v>
      </c>
      <c r="AA863" s="411">
        <f t="shared" ref="AA863" si="2421">AA862</f>
        <v>0</v>
      </c>
      <c r="AB863" s="411">
        <f t="shared" ref="AB863" si="2422">AB862</f>
        <v>0</v>
      </c>
      <c r="AC863" s="411">
        <f t="shared" ref="AC863" si="2423">AC862</f>
        <v>0</v>
      </c>
      <c r="AD863" s="411">
        <f t="shared" ref="AD863" si="2424">AD862</f>
        <v>0</v>
      </c>
      <c r="AE863" s="411">
        <f t="shared" ref="AE863" si="2425">AE862</f>
        <v>0</v>
      </c>
      <c r="AF863" s="411">
        <f t="shared" ref="AF863" si="2426">AF862</f>
        <v>0</v>
      </c>
      <c r="AG863" s="411">
        <f t="shared" ref="AG863" si="2427">AG862</f>
        <v>0</v>
      </c>
      <c r="AH863" s="411">
        <f t="shared" ref="AH863" si="2428">AH862</f>
        <v>0</v>
      </c>
      <c r="AI863" s="411">
        <f t="shared" ref="AI863" si="2429">AI862</f>
        <v>0</v>
      </c>
      <c r="AJ863" s="411">
        <f t="shared" ref="AJ863" si="2430">AJ862</f>
        <v>0</v>
      </c>
      <c r="AK863" s="411">
        <f t="shared" ref="AK863" si="2431">AK862</f>
        <v>0</v>
      </c>
      <c r="AL863" s="411">
        <f t="shared" ref="AL863" si="2432">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29</v>
      </c>
      <c r="B865" s="428" t="s">
        <v>121</v>
      </c>
      <c r="C865" s="291" t="s">
        <v>25</v>
      </c>
      <c r="D865" s="295"/>
      <c r="E865" s="295"/>
      <c r="F865" s="295"/>
      <c r="G865" s="295"/>
      <c r="H865" s="295"/>
      <c r="I865" s="295"/>
      <c r="J865" s="295"/>
      <c r="K865" s="295"/>
      <c r="L865" s="295"/>
      <c r="M865" s="295"/>
      <c r="N865" s="295">
        <v>3</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2"/>
      <c r="B866" s="294" t="s">
        <v>340</v>
      </c>
      <c r="C866" s="291" t="s">
        <v>163</v>
      </c>
      <c r="D866" s="295"/>
      <c r="E866" s="295"/>
      <c r="F866" s="295"/>
      <c r="G866" s="295"/>
      <c r="H866" s="295"/>
      <c r="I866" s="295"/>
      <c r="J866" s="295"/>
      <c r="K866" s="295"/>
      <c r="L866" s="295"/>
      <c r="M866" s="295"/>
      <c r="N866" s="295">
        <f>N865</f>
        <v>3</v>
      </c>
      <c r="O866" s="295"/>
      <c r="P866" s="295"/>
      <c r="Q866" s="295"/>
      <c r="R866" s="295"/>
      <c r="S866" s="295"/>
      <c r="T866" s="295"/>
      <c r="U866" s="295"/>
      <c r="V866" s="295"/>
      <c r="W866" s="295"/>
      <c r="X866" s="295"/>
      <c r="Y866" s="411">
        <f>Y865</f>
        <v>0</v>
      </c>
      <c r="Z866" s="411">
        <f t="shared" ref="Z866" si="2433">Z865</f>
        <v>0</v>
      </c>
      <c r="AA866" s="411">
        <f t="shared" ref="AA866" si="2434">AA865</f>
        <v>0</v>
      </c>
      <c r="AB866" s="411">
        <f t="shared" ref="AB866" si="2435">AB865</f>
        <v>0</v>
      </c>
      <c r="AC866" s="411">
        <f t="shared" ref="AC866" si="2436">AC865</f>
        <v>0</v>
      </c>
      <c r="AD866" s="411">
        <f t="shared" ref="AD866" si="2437">AD865</f>
        <v>0</v>
      </c>
      <c r="AE866" s="411">
        <f t="shared" ref="AE866" si="2438">AE865</f>
        <v>0</v>
      </c>
      <c r="AF866" s="411">
        <f t="shared" ref="AF866" si="2439">AF865</f>
        <v>0</v>
      </c>
      <c r="AG866" s="411">
        <f t="shared" ref="AG866" si="2440">AG865</f>
        <v>0</v>
      </c>
      <c r="AH866" s="411">
        <f t="shared" ref="AH866" si="2441">AH865</f>
        <v>0</v>
      </c>
      <c r="AI866" s="411">
        <f t="shared" ref="AI866" si="2442">AI865</f>
        <v>0</v>
      </c>
      <c r="AJ866" s="411">
        <f t="shared" ref="AJ866" si="2443">AJ865</f>
        <v>0</v>
      </c>
      <c r="AK866" s="411">
        <f t="shared" ref="AK866" si="2444">AK865</f>
        <v>0</v>
      </c>
      <c r="AL866" s="411">
        <f t="shared" ref="AL866" si="2445">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30</v>
      </c>
      <c r="B868" s="428" t="s">
        <v>122</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340</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446">Z868</f>
        <v>0</v>
      </c>
      <c r="AA869" s="411">
        <f t="shared" ref="AA869" si="2447">AA868</f>
        <v>0</v>
      </c>
      <c r="AB869" s="411">
        <f t="shared" ref="AB869" si="2448">AB868</f>
        <v>0</v>
      </c>
      <c r="AC869" s="411">
        <f t="shared" ref="AC869" si="2449">AC868</f>
        <v>0</v>
      </c>
      <c r="AD869" s="411">
        <f t="shared" ref="AD869" si="2450">AD868</f>
        <v>0</v>
      </c>
      <c r="AE869" s="411">
        <f t="shared" ref="AE869" si="2451">AE868</f>
        <v>0</v>
      </c>
      <c r="AF869" s="411">
        <f t="shared" ref="AF869" si="2452">AF868</f>
        <v>0</v>
      </c>
      <c r="AG869" s="411">
        <f t="shared" ref="AG869" si="2453">AG868</f>
        <v>0</v>
      </c>
      <c r="AH869" s="411">
        <f t="shared" ref="AH869" si="2454">AH868</f>
        <v>0</v>
      </c>
      <c r="AI869" s="411">
        <f t="shared" ref="AI869" si="2455">AI868</f>
        <v>0</v>
      </c>
      <c r="AJ869" s="411">
        <f t="shared" ref="AJ869" si="2456">AJ868</f>
        <v>0</v>
      </c>
      <c r="AK869" s="411">
        <f t="shared" ref="AK869" si="2457">AK868</f>
        <v>0</v>
      </c>
      <c r="AL869" s="411">
        <f t="shared" ref="AL869" si="2458">AL868</f>
        <v>0</v>
      </c>
      <c r="AM869" s="306"/>
    </row>
    <row r="870" spans="1:39" outlineLevel="1">
      <c r="A870" s="532"/>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31</v>
      </c>
      <c r="B871" s="428" t="s">
        <v>123</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340</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459">Z871</f>
        <v>0</v>
      </c>
      <c r="AA872" s="411">
        <f t="shared" ref="AA872" si="2460">AA871</f>
        <v>0</v>
      </c>
      <c r="AB872" s="411">
        <f t="shared" ref="AB872" si="2461">AB871</f>
        <v>0</v>
      </c>
      <c r="AC872" s="411">
        <f t="shared" ref="AC872" si="2462">AC871</f>
        <v>0</v>
      </c>
      <c r="AD872" s="411">
        <f t="shared" ref="AD872" si="2463">AD871</f>
        <v>0</v>
      </c>
      <c r="AE872" s="411">
        <f t="shared" ref="AE872" si="2464">AE871</f>
        <v>0</v>
      </c>
      <c r="AF872" s="411">
        <f t="shared" ref="AF872" si="2465">AF871</f>
        <v>0</v>
      </c>
      <c r="AG872" s="411">
        <f t="shared" ref="AG872" si="2466">AG871</f>
        <v>0</v>
      </c>
      <c r="AH872" s="411">
        <f t="shared" ref="AH872" si="2467">AH871</f>
        <v>0</v>
      </c>
      <c r="AI872" s="411">
        <f t="shared" ref="AI872" si="2468">AI871</f>
        <v>0</v>
      </c>
      <c r="AJ872" s="411">
        <f t="shared" ref="AJ872" si="2469">AJ871</f>
        <v>0</v>
      </c>
      <c r="AK872" s="411">
        <f t="shared" ref="AK872" si="2470">AK871</f>
        <v>0</v>
      </c>
      <c r="AL872" s="411">
        <f t="shared" ref="AL872" si="2471">AL871</f>
        <v>0</v>
      </c>
      <c r="AM872" s="306"/>
    </row>
    <row r="873" spans="1:39"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30" outlineLevel="1">
      <c r="A874" s="532">
        <v>32</v>
      </c>
      <c r="B874" s="428" t="s">
        <v>124</v>
      </c>
      <c r="C874" s="291" t="s">
        <v>25</v>
      </c>
      <c r="D874" s="295"/>
      <c r="E874" s="295"/>
      <c r="F874" s="295"/>
      <c r="G874" s="295"/>
      <c r="H874" s="295"/>
      <c r="I874" s="295"/>
      <c r="J874" s="295"/>
      <c r="K874" s="295"/>
      <c r="L874" s="295"/>
      <c r="M874" s="295"/>
      <c r="N874" s="295">
        <v>12</v>
      </c>
      <c r="O874" s="295"/>
      <c r="P874" s="295"/>
      <c r="Q874" s="295"/>
      <c r="R874" s="295"/>
      <c r="S874" s="295"/>
      <c r="T874" s="295"/>
      <c r="U874" s="295"/>
      <c r="V874" s="295"/>
      <c r="W874" s="295"/>
      <c r="X874" s="295"/>
      <c r="Y874" s="426"/>
      <c r="Z874" s="415"/>
      <c r="AA874" s="415"/>
      <c r="AB874" s="415"/>
      <c r="AC874" s="415"/>
      <c r="AD874" s="415"/>
      <c r="AE874" s="415"/>
      <c r="AF874" s="415"/>
      <c r="AG874" s="415"/>
      <c r="AH874" s="415"/>
      <c r="AI874" s="415"/>
      <c r="AJ874" s="415"/>
      <c r="AK874" s="415"/>
      <c r="AL874" s="415"/>
      <c r="AM874" s="296">
        <f>SUM(Y874:AL874)</f>
        <v>0</v>
      </c>
    </row>
    <row r="875" spans="1:39" outlineLevel="1">
      <c r="A875" s="532"/>
      <c r="B875" s="294" t="s">
        <v>340</v>
      </c>
      <c r="C875" s="291" t="s">
        <v>163</v>
      </c>
      <c r="D875" s="295"/>
      <c r="E875" s="295"/>
      <c r="F875" s="295"/>
      <c r="G875" s="295"/>
      <c r="H875" s="295"/>
      <c r="I875" s="295"/>
      <c r="J875" s="295"/>
      <c r="K875" s="295"/>
      <c r="L875" s="295"/>
      <c r="M875" s="295"/>
      <c r="N875" s="295">
        <f>N874</f>
        <v>12</v>
      </c>
      <c r="O875" s="295"/>
      <c r="P875" s="295"/>
      <c r="Q875" s="295"/>
      <c r="R875" s="295"/>
      <c r="S875" s="295"/>
      <c r="T875" s="295"/>
      <c r="U875" s="295"/>
      <c r="V875" s="295"/>
      <c r="W875" s="295"/>
      <c r="X875" s="295"/>
      <c r="Y875" s="411">
        <f>Y874</f>
        <v>0</v>
      </c>
      <c r="Z875" s="411">
        <f t="shared" ref="Z875" si="2472">Z874</f>
        <v>0</v>
      </c>
      <c r="AA875" s="411">
        <f t="shared" ref="AA875" si="2473">AA874</f>
        <v>0</v>
      </c>
      <c r="AB875" s="411">
        <f t="shared" ref="AB875" si="2474">AB874</f>
        <v>0</v>
      </c>
      <c r="AC875" s="411">
        <f t="shared" ref="AC875" si="2475">AC874</f>
        <v>0</v>
      </c>
      <c r="AD875" s="411">
        <f t="shared" ref="AD875" si="2476">AD874</f>
        <v>0</v>
      </c>
      <c r="AE875" s="411">
        <f t="shared" ref="AE875" si="2477">AE874</f>
        <v>0</v>
      </c>
      <c r="AF875" s="411">
        <f t="shared" ref="AF875" si="2478">AF874</f>
        <v>0</v>
      </c>
      <c r="AG875" s="411">
        <f t="shared" ref="AG875" si="2479">AG874</f>
        <v>0</v>
      </c>
      <c r="AH875" s="411">
        <f t="shared" ref="AH875" si="2480">AH874</f>
        <v>0</v>
      </c>
      <c r="AI875" s="411">
        <f t="shared" ref="AI875" si="2481">AI874</f>
        <v>0</v>
      </c>
      <c r="AJ875" s="411">
        <f t="shared" ref="AJ875" si="2482">AJ874</f>
        <v>0</v>
      </c>
      <c r="AK875" s="411">
        <f t="shared" ref="AK875" si="2483">AK874</f>
        <v>0</v>
      </c>
      <c r="AL875" s="411">
        <f>AL874</f>
        <v>0</v>
      </c>
      <c r="AM875" s="306"/>
    </row>
    <row r="876" spans="1:39" outlineLevel="1">
      <c r="A876" s="532"/>
      <c r="B876" s="428"/>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t="15.75" outlineLevel="1">
      <c r="A877" s="532"/>
      <c r="B877" s="288" t="s">
        <v>498</v>
      </c>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2">
        <v>33</v>
      </c>
      <c r="B878" s="428" t="s">
        <v>125</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2"/>
      <c r="B879" s="294" t="s">
        <v>340</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484">Z878</f>
        <v>0</v>
      </c>
      <c r="AA879" s="411">
        <f t="shared" ref="AA879" si="2485">AA878</f>
        <v>0</v>
      </c>
      <c r="AB879" s="411">
        <f t="shared" ref="AB879" si="2486">AB878</f>
        <v>0</v>
      </c>
      <c r="AC879" s="411">
        <f t="shared" ref="AC879" si="2487">AC878</f>
        <v>0</v>
      </c>
      <c r="AD879" s="411">
        <f t="shared" ref="AD879" si="2488">AD878</f>
        <v>0</v>
      </c>
      <c r="AE879" s="411">
        <f t="shared" ref="AE879" si="2489">AE878</f>
        <v>0</v>
      </c>
      <c r="AF879" s="411">
        <f t="shared" ref="AF879" si="2490">AF878</f>
        <v>0</v>
      </c>
      <c r="AG879" s="411">
        <f t="shared" ref="AG879" si="2491">AG878</f>
        <v>0</v>
      </c>
      <c r="AH879" s="411">
        <f t="shared" ref="AH879" si="2492">AH878</f>
        <v>0</v>
      </c>
      <c r="AI879" s="411">
        <f t="shared" ref="AI879" si="2493">AI878</f>
        <v>0</v>
      </c>
      <c r="AJ879" s="411">
        <f t="shared" ref="AJ879" si="2494">AJ878</f>
        <v>0</v>
      </c>
      <c r="AK879" s="411">
        <f t="shared" ref="AK879" si="2495">AK878</f>
        <v>0</v>
      </c>
      <c r="AL879" s="411">
        <f t="shared" ref="AL879" si="2496">AL878</f>
        <v>0</v>
      </c>
      <c r="AM879" s="306"/>
    </row>
    <row r="880" spans="1:39"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34</v>
      </c>
      <c r="B881" s="428" t="s">
        <v>126</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2"/>
      <c r="B882" s="294" t="s">
        <v>340</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497">Z881</f>
        <v>0</v>
      </c>
      <c r="AA882" s="411">
        <f t="shared" ref="AA882" si="2498">AA881</f>
        <v>0</v>
      </c>
      <c r="AB882" s="411">
        <f t="shared" ref="AB882" si="2499">AB881</f>
        <v>0</v>
      </c>
      <c r="AC882" s="411">
        <f t="shared" ref="AC882" si="2500">AC881</f>
        <v>0</v>
      </c>
      <c r="AD882" s="411">
        <f t="shared" ref="AD882" si="2501">AD881</f>
        <v>0</v>
      </c>
      <c r="AE882" s="411">
        <f t="shared" ref="AE882" si="2502">AE881</f>
        <v>0</v>
      </c>
      <c r="AF882" s="411">
        <f t="shared" ref="AF882" si="2503">AF881</f>
        <v>0</v>
      </c>
      <c r="AG882" s="411">
        <f t="shared" ref="AG882" si="2504">AG881</f>
        <v>0</v>
      </c>
      <c r="AH882" s="411">
        <f t="shared" ref="AH882" si="2505">AH881</f>
        <v>0</v>
      </c>
      <c r="AI882" s="411">
        <f t="shared" ref="AI882" si="2506">AI881</f>
        <v>0</v>
      </c>
      <c r="AJ882" s="411">
        <f t="shared" ref="AJ882" si="2507">AJ881</f>
        <v>0</v>
      </c>
      <c r="AK882" s="411">
        <f t="shared" ref="AK882" si="2508">AK881</f>
        <v>0</v>
      </c>
      <c r="AL882" s="411">
        <f t="shared" ref="AL882" si="2509">AL881</f>
        <v>0</v>
      </c>
      <c r="AM882" s="306"/>
    </row>
    <row r="883" spans="1:39" outlineLevel="1">
      <c r="A883" s="532"/>
      <c r="B883" s="428"/>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outlineLevel="1">
      <c r="A884" s="532">
        <v>35</v>
      </c>
      <c r="B884" s="428" t="s">
        <v>127</v>
      </c>
      <c r="C884" s="291" t="s">
        <v>25</v>
      </c>
      <c r="D884" s="295"/>
      <c r="E884" s="295"/>
      <c r="F884" s="295"/>
      <c r="G884" s="295"/>
      <c r="H884" s="295"/>
      <c r="I884" s="295"/>
      <c r="J884" s="295"/>
      <c r="K884" s="295"/>
      <c r="L884" s="295"/>
      <c r="M884" s="295"/>
      <c r="N884" s="295">
        <v>0</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outlineLevel="1">
      <c r="A885" s="532"/>
      <c r="B885" s="294" t="s">
        <v>340</v>
      </c>
      <c r="C885" s="291" t="s">
        <v>163</v>
      </c>
      <c r="D885" s="295"/>
      <c r="E885" s="295"/>
      <c r="F885" s="295"/>
      <c r="G885" s="295"/>
      <c r="H885" s="295"/>
      <c r="I885" s="295"/>
      <c r="J885" s="295"/>
      <c r="K885" s="295"/>
      <c r="L885" s="295"/>
      <c r="M885" s="295"/>
      <c r="N885" s="295">
        <f>N884</f>
        <v>0</v>
      </c>
      <c r="O885" s="295"/>
      <c r="P885" s="295"/>
      <c r="Q885" s="295"/>
      <c r="R885" s="295"/>
      <c r="S885" s="295"/>
      <c r="T885" s="295"/>
      <c r="U885" s="295"/>
      <c r="V885" s="295"/>
      <c r="W885" s="295"/>
      <c r="X885" s="295"/>
      <c r="Y885" s="411">
        <f>Y884</f>
        <v>0</v>
      </c>
      <c r="Z885" s="411">
        <f t="shared" ref="Z885" si="2510">Z884</f>
        <v>0</v>
      </c>
      <c r="AA885" s="411">
        <f t="shared" ref="AA885" si="2511">AA884</f>
        <v>0</v>
      </c>
      <c r="AB885" s="411">
        <f t="shared" ref="AB885" si="2512">AB884</f>
        <v>0</v>
      </c>
      <c r="AC885" s="411">
        <f t="shared" ref="AC885" si="2513">AC884</f>
        <v>0</v>
      </c>
      <c r="AD885" s="411">
        <f t="shared" ref="AD885" si="2514">AD884</f>
        <v>0</v>
      </c>
      <c r="AE885" s="411">
        <f t="shared" ref="AE885" si="2515">AE884</f>
        <v>0</v>
      </c>
      <c r="AF885" s="411">
        <f t="shared" ref="AF885" si="2516">AF884</f>
        <v>0</v>
      </c>
      <c r="AG885" s="411">
        <f t="shared" ref="AG885" si="2517">AG884</f>
        <v>0</v>
      </c>
      <c r="AH885" s="411">
        <f t="shared" ref="AH885" si="2518">AH884</f>
        <v>0</v>
      </c>
      <c r="AI885" s="411">
        <f t="shared" ref="AI885" si="2519">AI884</f>
        <v>0</v>
      </c>
      <c r="AJ885" s="411">
        <f t="shared" ref="AJ885" si="2520">AJ884</f>
        <v>0</v>
      </c>
      <c r="AK885" s="411">
        <f t="shared" ref="AK885" si="2521">AK884</f>
        <v>0</v>
      </c>
      <c r="AL885" s="411">
        <f t="shared" ref="AL885" si="2522">AL884</f>
        <v>0</v>
      </c>
      <c r="AM885" s="306"/>
    </row>
    <row r="886" spans="1:39" outlineLevel="1">
      <c r="A886" s="532"/>
      <c r="B886" s="431"/>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15.75" outlineLevel="1">
      <c r="A887" s="532"/>
      <c r="B887" s="288" t="s">
        <v>499</v>
      </c>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45" outlineLevel="1">
      <c r="A888" s="532">
        <v>36</v>
      </c>
      <c r="B888" s="428" t="s">
        <v>128</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2"/>
      <c r="B889" s="294" t="s">
        <v>340</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523">Z888</f>
        <v>0</v>
      </c>
      <c r="AA889" s="411">
        <f t="shared" ref="AA889" si="2524">AA888</f>
        <v>0</v>
      </c>
      <c r="AB889" s="411">
        <f t="shared" ref="AB889" si="2525">AB888</f>
        <v>0</v>
      </c>
      <c r="AC889" s="411">
        <f t="shared" ref="AC889" si="2526">AC888</f>
        <v>0</v>
      </c>
      <c r="AD889" s="411">
        <f t="shared" ref="AD889" si="2527">AD888</f>
        <v>0</v>
      </c>
      <c r="AE889" s="411">
        <f t="shared" ref="AE889" si="2528">AE888</f>
        <v>0</v>
      </c>
      <c r="AF889" s="411">
        <f t="shared" ref="AF889" si="2529">AF888</f>
        <v>0</v>
      </c>
      <c r="AG889" s="411">
        <f t="shared" ref="AG889" si="2530">AG888</f>
        <v>0</v>
      </c>
      <c r="AH889" s="411">
        <f t="shared" ref="AH889" si="2531">AH888</f>
        <v>0</v>
      </c>
      <c r="AI889" s="411">
        <f t="shared" ref="AI889" si="2532">AI888</f>
        <v>0</v>
      </c>
      <c r="AJ889" s="411">
        <f t="shared" ref="AJ889" si="2533">AJ888</f>
        <v>0</v>
      </c>
      <c r="AK889" s="411">
        <f t="shared" ref="AK889" si="2534">AK888</f>
        <v>0</v>
      </c>
      <c r="AL889" s="411">
        <f t="shared" ref="AL889" si="2535">AL888</f>
        <v>0</v>
      </c>
      <c r="AM889" s="306"/>
    </row>
    <row r="890" spans="1:39"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30" outlineLevel="1">
      <c r="A891" s="532">
        <v>37</v>
      </c>
      <c r="B891" s="428" t="s">
        <v>129</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340</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536">Z891</f>
        <v>0</v>
      </c>
      <c r="AA892" s="411">
        <f t="shared" ref="AA892" si="2537">AA891</f>
        <v>0</v>
      </c>
      <c r="AB892" s="411">
        <f t="shared" ref="AB892" si="2538">AB891</f>
        <v>0</v>
      </c>
      <c r="AC892" s="411">
        <f t="shared" ref="AC892" si="2539">AC891</f>
        <v>0</v>
      </c>
      <c r="AD892" s="411">
        <f t="shared" ref="AD892" si="2540">AD891</f>
        <v>0</v>
      </c>
      <c r="AE892" s="411">
        <f t="shared" ref="AE892" si="2541">AE891</f>
        <v>0</v>
      </c>
      <c r="AF892" s="411">
        <f t="shared" ref="AF892" si="2542">AF891</f>
        <v>0</v>
      </c>
      <c r="AG892" s="411">
        <f t="shared" ref="AG892" si="2543">AG891</f>
        <v>0</v>
      </c>
      <c r="AH892" s="411">
        <f t="shared" ref="AH892" si="2544">AH891</f>
        <v>0</v>
      </c>
      <c r="AI892" s="411">
        <f t="shared" ref="AI892" si="2545">AI891</f>
        <v>0</v>
      </c>
      <c r="AJ892" s="411">
        <f t="shared" ref="AJ892" si="2546">AJ891</f>
        <v>0</v>
      </c>
      <c r="AK892" s="411">
        <f t="shared" ref="AK892" si="2547">AK891</f>
        <v>0</v>
      </c>
      <c r="AL892" s="411">
        <f t="shared" ref="AL892" si="2548">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outlineLevel="1">
      <c r="A894" s="532">
        <v>38</v>
      </c>
      <c r="B894" s="428" t="s">
        <v>130</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340</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549">Z894</f>
        <v>0</v>
      </c>
      <c r="AA895" s="411">
        <f t="shared" ref="AA895" si="2550">AA894</f>
        <v>0</v>
      </c>
      <c r="AB895" s="411">
        <f t="shared" ref="AB895" si="2551">AB894</f>
        <v>0</v>
      </c>
      <c r="AC895" s="411">
        <f t="shared" ref="AC895" si="2552">AC894</f>
        <v>0</v>
      </c>
      <c r="AD895" s="411">
        <f t="shared" ref="AD895" si="2553">AD894</f>
        <v>0</v>
      </c>
      <c r="AE895" s="411">
        <f t="shared" ref="AE895" si="2554">AE894</f>
        <v>0</v>
      </c>
      <c r="AF895" s="411">
        <f t="shared" ref="AF895" si="2555">AF894</f>
        <v>0</v>
      </c>
      <c r="AG895" s="411">
        <f t="shared" ref="AG895" si="2556">AG894</f>
        <v>0</v>
      </c>
      <c r="AH895" s="411">
        <f t="shared" ref="AH895" si="2557">AH894</f>
        <v>0</v>
      </c>
      <c r="AI895" s="411">
        <f t="shared" ref="AI895" si="2558">AI894</f>
        <v>0</v>
      </c>
      <c r="AJ895" s="411">
        <f t="shared" ref="AJ895" si="2559">AJ894</f>
        <v>0</v>
      </c>
      <c r="AK895" s="411">
        <f t="shared" ref="AK895" si="2560">AK894</f>
        <v>0</v>
      </c>
      <c r="AL895" s="411">
        <f t="shared" ref="AL895" si="2561">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39</v>
      </c>
      <c r="B897" s="428" t="s">
        <v>131</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340</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562">Z897</f>
        <v>0</v>
      </c>
      <c r="AA898" s="411">
        <f t="shared" ref="AA898" si="2563">AA897</f>
        <v>0</v>
      </c>
      <c r="AB898" s="411">
        <f t="shared" ref="AB898" si="2564">AB897</f>
        <v>0</v>
      </c>
      <c r="AC898" s="411">
        <f t="shared" ref="AC898" si="2565">AC897</f>
        <v>0</v>
      </c>
      <c r="AD898" s="411">
        <f t="shared" ref="AD898" si="2566">AD897</f>
        <v>0</v>
      </c>
      <c r="AE898" s="411">
        <f t="shared" ref="AE898" si="2567">AE897</f>
        <v>0</v>
      </c>
      <c r="AF898" s="411">
        <f t="shared" ref="AF898" si="2568">AF897</f>
        <v>0</v>
      </c>
      <c r="AG898" s="411">
        <f t="shared" ref="AG898" si="2569">AG897</f>
        <v>0</v>
      </c>
      <c r="AH898" s="411">
        <f t="shared" ref="AH898" si="2570">AH897</f>
        <v>0</v>
      </c>
      <c r="AI898" s="411">
        <f t="shared" ref="AI898" si="2571">AI897</f>
        <v>0</v>
      </c>
      <c r="AJ898" s="411">
        <f t="shared" ref="AJ898" si="2572">AJ897</f>
        <v>0</v>
      </c>
      <c r="AK898" s="411">
        <f t="shared" ref="AK898" si="2573">AK897</f>
        <v>0</v>
      </c>
      <c r="AL898" s="411">
        <f t="shared" ref="AL898" si="2574">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0" outlineLevel="1">
      <c r="A900" s="532">
        <v>40</v>
      </c>
      <c r="B900" s="428" t="s">
        <v>132</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340</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575">Z900</f>
        <v>0</v>
      </c>
      <c r="AA901" s="411">
        <f t="shared" ref="AA901" si="2576">AA900</f>
        <v>0</v>
      </c>
      <c r="AB901" s="411">
        <f t="shared" ref="AB901" si="2577">AB900</f>
        <v>0</v>
      </c>
      <c r="AC901" s="411">
        <f t="shared" ref="AC901" si="2578">AC900</f>
        <v>0</v>
      </c>
      <c r="AD901" s="411">
        <f t="shared" ref="AD901" si="2579">AD900</f>
        <v>0</v>
      </c>
      <c r="AE901" s="411">
        <f t="shared" ref="AE901" si="2580">AE900</f>
        <v>0</v>
      </c>
      <c r="AF901" s="411">
        <f t="shared" ref="AF901" si="2581">AF900</f>
        <v>0</v>
      </c>
      <c r="AG901" s="411">
        <f t="shared" ref="AG901" si="2582">AG900</f>
        <v>0</v>
      </c>
      <c r="AH901" s="411">
        <f t="shared" ref="AH901" si="2583">AH900</f>
        <v>0</v>
      </c>
      <c r="AI901" s="411">
        <f t="shared" ref="AI901" si="2584">AI900</f>
        <v>0</v>
      </c>
      <c r="AJ901" s="411">
        <f t="shared" ref="AJ901" si="2585">AJ900</f>
        <v>0</v>
      </c>
      <c r="AK901" s="411">
        <f t="shared" ref="AK901" si="2586">AK900</f>
        <v>0</v>
      </c>
      <c r="AL901" s="411">
        <f t="shared" ref="AL901" si="2587">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41</v>
      </c>
      <c r="B903" s="428" t="s">
        <v>133</v>
      </c>
      <c r="C903" s="291" t="s">
        <v>25</v>
      </c>
      <c r="D903" s="295"/>
      <c r="E903" s="295"/>
      <c r="F903" s="295"/>
      <c r="G903" s="295"/>
      <c r="H903" s="295"/>
      <c r="I903" s="295"/>
      <c r="J903" s="295"/>
      <c r="K903" s="295"/>
      <c r="L903" s="295"/>
      <c r="M903" s="295"/>
      <c r="N903" s="295">
        <v>12</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340</v>
      </c>
      <c r="C904" s="291" t="s">
        <v>163</v>
      </c>
      <c r="D904" s="295"/>
      <c r="E904" s="295"/>
      <c r="F904" s="295"/>
      <c r="G904" s="295"/>
      <c r="H904" s="295"/>
      <c r="I904" s="295"/>
      <c r="J904" s="295"/>
      <c r="K904" s="295"/>
      <c r="L904" s="295"/>
      <c r="M904" s="295"/>
      <c r="N904" s="295">
        <f>N903</f>
        <v>12</v>
      </c>
      <c r="O904" s="295"/>
      <c r="P904" s="295"/>
      <c r="Q904" s="295"/>
      <c r="R904" s="295"/>
      <c r="S904" s="295"/>
      <c r="T904" s="295"/>
      <c r="U904" s="295"/>
      <c r="V904" s="295"/>
      <c r="W904" s="295"/>
      <c r="X904" s="295"/>
      <c r="Y904" s="411">
        <f>Y903</f>
        <v>0</v>
      </c>
      <c r="Z904" s="411">
        <f t="shared" ref="Z904" si="2588">Z903</f>
        <v>0</v>
      </c>
      <c r="AA904" s="411">
        <f t="shared" ref="AA904" si="2589">AA903</f>
        <v>0</v>
      </c>
      <c r="AB904" s="411">
        <f t="shared" ref="AB904" si="2590">AB903</f>
        <v>0</v>
      </c>
      <c r="AC904" s="411">
        <f t="shared" ref="AC904" si="2591">AC903</f>
        <v>0</v>
      </c>
      <c r="AD904" s="411">
        <f t="shared" ref="AD904" si="2592">AD903</f>
        <v>0</v>
      </c>
      <c r="AE904" s="411">
        <f t="shared" ref="AE904" si="2593">AE903</f>
        <v>0</v>
      </c>
      <c r="AF904" s="411">
        <f t="shared" ref="AF904" si="2594">AF903</f>
        <v>0</v>
      </c>
      <c r="AG904" s="411">
        <f t="shared" ref="AG904" si="2595">AG903</f>
        <v>0</v>
      </c>
      <c r="AH904" s="411">
        <f t="shared" ref="AH904" si="2596">AH903</f>
        <v>0</v>
      </c>
      <c r="AI904" s="411">
        <f t="shared" ref="AI904" si="2597">AI903</f>
        <v>0</v>
      </c>
      <c r="AJ904" s="411">
        <f t="shared" ref="AJ904" si="2598">AJ903</f>
        <v>0</v>
      </c>
      <c r="AK904" s="411">
        <f t="shared" ref="AK904" si="2599">AK903</f>
        <v>0</v>
      </c>
      <c r="AL904" s="411">
        <f t="shared" ref="AL904" si="2600">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45" outlineLevel="1">
      <c r="A906" s="532">
        <v>42</v>
      </c>
      <c r="B906" s="428" t="s">
        <v>134</v>
      </c>
      <c r="C906" s="291" t="s">
        <v>25</v>
      </c>
      <c r="D906" s="295"/>
      <c r="E906" s="295"/>
      <c r="F906" s="295"/>
      <c r="G906" s="295"/>
      <c r="H906" s="295"/>
      <c r="I906" s="295"/>
      <c r="J906" s="295"/>
      <c r="K906" s="295"/>
      <c r="L906" s="295"/>
      <c r="M906" s="295"/>
      <c r="N906" s="291"/>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340</v>
      </c>
      <c r="C907" s="291" t="s">
        <v>163</v>
      </c>
      <c r="D907" s="295"/>
      <c r="E907" s="295"/>
      <c r="F907" s="295"/>
      <c r="G907" s="295"/>
      <c r="H907" s="295"/>
      <c r="I907" s="295"/>
      <c r="J907" s="295"/>
      <c r="K907" s="295"/>
      <c r="L907" s="295"/>
      <c r="M907" s="295"/>
      <c r="N907" s="468"/>
      <c r="O907" s="295"/>
      <c r="P907" s="295"/>
      <c r="Q907" s="295"/>
      <c r="R907" s="295"/>
      <c r="S907" s="295"/>
      <c r="T907" s="295"/>
      <c r="U907" s="295"/>
      <c r="V907" s="295"/>
      <c r="W907" s="295"/>
      <c r="X907" s="295"/>
      <c r="Y907" s="411">
        <f>Y906</f>
        <v>0</v>
      </c>
      <c r="Z907" s="411">
        <f t="shared" ref="Z907" si="2601">Z906</f>
        <v>0</v>
      </c>
      <c r="AA907" s="411">
        <f t="shared" ref="AA907" si="2602">AA906</f>
        <v>0</v>
      </c>
      <c r="AB907" s="411">
        <f t="shared" ref="AB907" si="2603">AB906</f>
        <v>0</v>
      </c>
      <c r="AC907" s="411">
        <f t="shared" ref="AC907" si="2604">AC906</f>
        <v>0</v>
      </c>
      <c r="AD907" s="411">
        <f t="shared" ref="AD907" si="2605">AD906</f>
        <v>0</v>
      </c>
      <c r="AE907" s="411">
        <f t="shared" ref="AE907" si="2606">AE906</f>
        <v>0</v>
      </c>
      <c r="AF907" s="411">
        <f t="shared" ref="AF907" si="2607">AF906</f>
        <v>0</v>
      </c>
      <c r="AG907" s="411">
        <f t="shared" ref="AG907" si="2608">AG906</f>
        <v>0</v>
      </c>
      <c r="AH907" s="411">
        <f t="shared" ref="AH907" si="2609">AH906</f>
        <v>0</v>
      </c>
      <c r="AI907" s="411">
        <f t="shared" ref="AI907" si="2610">AI906</f>
        <v>0</v>
      </c>
      <c r="AJ907" s="411">
        <f t="shared" ref="AJ907" si="2611">AJ906</f>
        <v>0</v>
      </c>
      <c r="AK907" s="411">
        <f t="shared" ref="AK907" si="2612">AK906</f>
        <v>0</v>
      </c>
      <c r="AL907" s="411">
        <f t="shared" ref="AL907" si="2613">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30" outlineLevel="1">
      <c r="A909" s="532">
        <v>43</v>
      </c>
      <c r="B909" s="428" t="s">
        <v>135</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340</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614">Z909</f>
        <v>0</v>
      </c>
      <c r="AA910" s="411">
        <f t="shared" ref="AA910" si="2615">AA909</f>
        <v>0</v>
      </c>
      <c r="AB910" s="411">
        <f t="shared" ref="AB910" si="2616">AB909</f>
        <v>0</v>
      </c>
      <c r="AC910" s="411">
        <f t="shared" ref="AC910" si="2617">AC909</f>
        <v>0</v>
      </c>
      <c r="AD910" s="411">
        <f t="shared" ref="AD910" si="2618">AD909</f>
        <v>0</v>
      </c>
      <c r="AE910" s="411">
        <f t="shared" ref="AE910" si="2619">AE909</f>
        <v>0</v>
      </c>
      <c r="AF910" s="411">
        <f t="shared" ref="AF910" si="2620">AF909</f>
        <v>0</v>
      </c>
      <c r="AG910" s="411">
        <f t="shared" ref="AG910" si="2621">AG909</f>
        <v>0</v>
      </c>
      <c r="AH910" s="411">
        <f t="shared" ref="AH910" si="2622">AH909</f>
        <v>0</v>
      </c>
      <c r="AI910" s="411">
        <f t="shared" ref="AI910" si="2623">AI909</f>
        <v>0</v>
      </c>
      <c r="AJ910" s="411">
        <f t="shared" ref="AJ910" si="2624">AJ909</f>
        <v>0</v>
      </c>
      <c r="AK910" s="411">
        <f t="shared" ref="AK910" si="2625">AK909</f>
        <v>0</v>
      </c>
      <c r="AL910" s="411">
        <f t="shared" ref="AL910" si="2626">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5" outlineLevel="1">
      <c r="A912" s="532">
        <v>44</v>
      </c>
      <c r="B912" s="428" t="s">
        <v>136</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340</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627">Z912</f>
        <v>0</v>
      </c>
      <c r="AA913" s="411">
        <f t="shared" ref="AA913" si="2628">AA912</f>
        <v>0</v>
      </c>
      <c r="AB913" s="411">
        <f t="shared" ref="AB913" si="2629">AB912</f>
        <v>0</v>
      </c>
      <c r="AC913" s="411">
        <f t="shared" ref="AC913" si="2630">AC912</f>
        <v>0</v>
      </c>
      <c r="AD913" s="411">
        <f t="shared" ref="AD913" si="2631">AD912</f>
        <v>0</v>
      </c>
      <c r="AE913" s="411">
        <f t="shared" ref="AE913" si="2632">AE912</f>
        <v>0</v>
      </c>
      <c r="AF913" s="411">
        <f t="shared" ref="AF913" si="2633">AF912</f>
        <v>0</v>
      </c>
      <c r="AG913" s="411">
        <f t="shared" ref="AG913" si="2634">AG912</f>
        <v>0</v>
      </c>
      <c r="AH913" s="411">
        <f t="shared" ref="AH913" si="2635">AH912</f>
        <v>0</v>
      </c>
      <c r="AI913" s="411">
        <f t="shared" ref="AI913" si="2636">AI912</f>
        <v>0</v>
      </c>
      <c r="AJ913" s="411">
        <f t="shared" ref="AJ913" si="2637">AJ912</f>
        <v>0</v>
      </c>
      <c r="AK913" s="411">
        <f t="shared" ref="AK913" si="2638">AK912</f>
        <v>0</v>
      </c>
      <c r="AL913" s="411">
        <f t="shared" ref="AL913" si="2639">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45</v>
      </c>
      <c r="B915" s="428" t="s">
        <v>137</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340</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640">Z915</f>
        <v>0</v>
      </c>
      <c r="AA916" s="411">
        <f t="shared" ref="AA916" si="2641">AA915</f>
        <v>0</v>
      </c>
      <c r="AB916" s="411">
        <f t="shared" ref="AB916" si="2642">AB915</f>
        <v>0</v>
      </c>
      <c r="AC916" s="411">
        <f t="shared" ref="AC916" si="2643">AC915</f>
        <v>0</v>
      </c>
      <c r="AD916" s="411">
        <f t="shared" ref="AD916" si="2644">AD915</f>
        <v>0</v>
      </c>
      <c r="AE916" s="411">
        <f t="shared" ref="AE916" si="2645">AE915</f>
        <v>0</v>
      </c>
      <c r="AF916" s="411">
        <f t="shared" ref="AF916" si="2646">AF915</f>
        <v>0</v>
      </c>
      <c r="AG916" s="411">
        <f t="shared" ref="AG916" si="2647">AG915</f>
        <v>0</v>
      </c>
      <c r="AH916" s="411">
        <f t="shared" ref="AH916" si="2648">AH915</f>
        <v>0</v>
      </c>
      <c r="AI916" s="411">
        <f t="shared" ref="AI916" si="2649">AI915</f>
        <v>0</v>
      </c>
      <c r="AJ916" s="411">
        <f t="shared" ref="AJ916" si="2650">AJ915</f>
        <v>0</v>
      </c>
      <c r="AK916" s="411">
        <f t="shared" ref="AK916" si="2651">AK915</f>
        <v>0</v>
      </c>
      <c r="AL916" s="411">
        <f t="shared" ref="AL916" si="2652">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46</v>
      </c>
      <c r="B918" s="428" t="s">
        <v>138</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340</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653">Z918</f>
        <v>0</v>
      </c>
      <c r="AA919" s="411">
        <f t="shared" ref="AA919" si="2654">AA918</f>
        <v>0</v>
      </c>
      <c r="AB919" s="411">
        <f t="shared" ref="AB919" si="2655">AB918</f>
        <v>0</v>
      </c>
      <c r="AC919" s="411">
        <f t="shared" ref="AC919" si="2656">AC918</f>
        <v>0</v>
      </c>
      <c r="AD919" s="411">
        <f t="shared" ref="AD919" si="2657">AD918</f>
        <v>0</v>
      </c>
      <c r="AE919" s="411">
        <f t="shared" ref="AE919" si="2658">AE918</f>
        <v>0</v>
      </c>
      <c r="AF919" s="411">
        <f t="shared" ref="AF919" si="2659">AF918</f>
        <v>0</v>
      </c>
      <c r="AG919" s="411">
        <f t="shared" ref="AG919" si="2660">AG918</f>
        <v>0</v>
      </c>
      <c r="AH919" s="411">
        <f t="shared" ref="AH919" si="2661">AH918</f>
        <v>0</v>
      </c>
      <c r="AI919" s="411">
        <f t="shared" ref="AI919" si="2662">AI918</f>
        <v>0</v>
      </c>
      <c r="AJ919" s="411">
        <f t="shared" ref="AJ919" si="2663">AJ918</f>
        <v>0</v>
      </c>
      <c r="AK919" s="411">
        <f t="shared" ref="AK919" si="2664">AK918</f>
        <v>0</v>
      </c>
      <c r="AL919" s="411">
        <f t="shared" ref="AL919" si="2665">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2">
        <v>47</v>
      </c>
      <c r="B921" s="428" t="s">
        <v>139</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340</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666">Z921</f>
        <v>0</v>
      </c>
      <c r="AA922" s="411">
        <f t="shared" ref="AA922" si="2667">AA921</f>
        <v>0</v>
      </c>
      <c r="AB922" s="411">
        <f t="shared" ref="AB922" si="2668">AB921</f>
        <v>0</v>
      </c>
      <c r="AC922" s="411">
        <f t="shared" ref="AC922" si="2669">AC921</f>
        <v>0</v>
      </c>
      <c r="AD922" s="411">
        <f t="shared" ref="AD922" si="2670">AD921</f>
        <v>0</v>
      </c>
      <c r="AE922" s="411">
        <f t="shared" ref="AE922" si="2671">AE921</f>
        <v>0</v>
      </c>
      <c r="AF922" s="411">
        <f t="shared" ref="AF922" si="2672">AF921</f>
        <v>0</v>
      </c>
      <c r="AG922" s="411">
        <f t="shared" ref="AG922" si="2673">AG921</f>
        <v>0</v>
      </c>
      <c r="AH922" s="411">
        <f t="shared" ref="AH922" si="2674">AH921</f>
        <v>0</v>
      </c>
      <c r="AI922" s="411">
        <f t="shared" ref="AI922" si="2675">AI921</f>
        <v>0</v>
      </c>
      <c r="AJ922" s="411">
        <f t="shared" ref="AJ922" si="2676">AJ921</f>
        <v>0</v>
      </c>
      <c r="AK922" s="411">
        <f t="shared" ref="AK922" si="2677">AK921</f>
        <v>0</v>
      </c>
      <c r="AL922" s="411">
        <f t="shared" ref="AL922" si="2678">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45" outlineLevel="1">
      <c r="A924" s="532">
        <v>48</v>
      </c>
      <c r="B924" s="428" t="s">
        <v>140</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2"/>
      <c r="B925" s="294" t="s">
        <v>340</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679">Z924</f>
        <v>0</v>
      </c>
      <c r="AA925" s="411">
        <f t="shared" ref="AA925" si="2680">AA924</f>
        <v>0</v>
      </c>
      <c r="AB925" s="411">
        <f t="shared" ref="AB925" si="2681">AB924</f>
        <v>0</v>
      </c>
      <c r="AC925" s="411">
        <f t="shared" ref="AC925" si="2682">AC924</f>
        <v>0</v>
      </c>
      <c r="AD925" s="411">
        <f t="shared" ref="AD925" si="2683">AD924</f>
        <v>0</v>
      </c>
      <c r="AE925" s="411">
        <f t="shared" ref="AE925" si="2684">AE924</f>
        <v>0</v>
      </c>
      <c r="AF925" s="411">
        <f t="shared" ref="AF925" si="2685">AF924</f>
        <v>0</v>
      </c>
      <c r="AG925" s="411">
        <f t="shared" ref="AG925" si="2686">AG924</f>
        <v>0</v>
      </c>
      <c r="AH925" s="411">
        <f t="shared" ref="AH925" si="2687">AH924</f>
        <v>0</v>
      </c>
      <c r="AI925" s="411">
        <f t="shared" ref="AI925" si="2688">AI924</f>
        <v>0</v>
      </c>
      <c r="AJ925" s="411">
        <f t="shared" ref="AJ925" si="2689">AJ924</f>
        <v>0</v>
      </c>
      <c r="AK925" s="411">
        <f t="shared" ref="AK925" si="2690">AK924</f>
        <v>0</v>
      </c>
      <c r="AL925" s="411">
        <f t="shared" ref="AL925" si="2691">AL924</f>
        <v>0</v>
      </c>
      <c r="AM925" s="306"/>
    </row>
    <row r="926" spans="1:39" outlineLevel="1">
      <c r="A926" s="532"/>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30" outlineLevel="1">
      <c r="A927" s="532">
        <v>49</v>
      </c>
      <c r="B927" s="428" t="s">
        <v>141</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outlineLevel="1">
      <c r="A928" s="532"/>
      <c r="B928" s="294" t="s">
        <v>340</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692">Z927</f>
        <v>0</v>
      </c>
      <c r="AA928" s="411">
        <f t="shared" ref="AA928" si="2693">AA927</f>
        <v>0</v>
      </c>
      <c r="AB928" s="411">
        <f t="shared" ref="AB928" si="2694">AB927</f>
        <v>0</v>
      </c>
      <c r="AC928" s="411">
        <f t="shared" ref="AC928" si="2695">AC927</f>
        <v>0</v>
      </c>
      <c r="AD928" s="411">
        <f t="shared" ref="AD928" si="2696">AD927</f>
        <v>0</v>
      </c>
      <c r="AE928" s="411">
        <f t="shared" ref="AE928" si="2697">AE927</f>
        <v>0</v>
      </c>
      <c r="AF928" s="411">
        <f t="shared" ref="AF928" si="2698">AF927</f>
        <v>0</v>
      </c>
      <c r="AG928" s="411">
        <f t="shared" ref="AG928" si="2699">AG927</f>
        <v>0</v>
      </c>
      <c r="AH928" s="411">
        <f t="shared" ref="AH928" si="2700">AH927</f>
        <v>0</v>
      </c>
      <c r="AI928" s="411">
        <f t="shared" ref="AI928" si="2701">AI927</f>
        <v>0</v>
      </c>
      <c r="AJ928" s="411">
        <f t="shared" ref="AJ928" si="2702">AJ927</f>
        <v>0</v>
      </c>
      <c r="AK928" s="411">
        <f t="shared" ref="AK928" si="2703">AK927</f>
        <v>0</v>
      </c>
      <c r="AL928" s="411">
        <f t="shared" ref="AL928" si="2704">AL927</f>
        <v>0</v>
      </c>
      <c r="AM928" s="306"/>
    </row>
    <row r="929" spans="1:39" outlineLevel="1">
      <c r="A929" s="532"/>
      <c r="B929" s="294"/>
      <c r="C929" s="305"/>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301"/>
      <c r="Z929" s="301"/>
      <c r="AA929" s="301"/>
      <c r="AB929" s="301"/>
      <c r="AC929" s="301"/>
      <c r="AD929" s="301"/>
      <c r="AE929" s="301"/>
      <c r="AF929" s="301"/>
      <c r="AG929" s="301"/>
      <c r="AH929" s="301"/>
      <c r="AI929" s="301"/>
      <c r="AJ929" s="301"/>
      <c r="AK929" s="301"/>
      <c r="AL929" s="301"/>
      <c r="AM929" s="306"/>
    </row>
    <row r="930" spans="1:39" ht="15.75">
      <c r="B930" s="327" t="s">
        <v>326</v>
      </c>
      <c r="C930" s="329"/>
      <c r="D930" s="329">
        <f>SUM(D773:D928)</f>
        <v>0</v>
      </c>
      <c r="E930" s="329"/>
      <c r="F930" s="329"/>
      <c r="G930" s="329"/>
      <c r="H930" s="329"/>
      <c r="I930" s="329"/>
      <c r="J930" s="329"/>
      <c r="K930" s="329"/>
      <c r="L930" s="329"/>
      <c r="M930" s="329"/>
      <c r="N930" s="329"/>
      <c r="O930" s="329">
        <f>SUM(O773:O928)</f>
        <v>0</v>
      </c>
      <c r="P930" s="329"/>
      <c r="Q930" s="329"/>
      <c r="R930" s="329"/>
      <c r="S930" s="329"/>
      <c r="T930" s="329"/>
      <c r="U930" s="329"/>
      <c r="V930" s="329"/>
      <c r="W930" s="329"/>
      <c r="X930" s="329"/>
      <c r="Y930" s="329">
        <f>IF(Y771="kWh",SUMPRODUCT(D773:D928,Y773:Y928))</f>
        <v>0</v>
      </c>
      <c r="Z930" s="329">
        <f>IF(Z771="kWh",SUMPRODUCT(D773:D928,Z773:Z928))</f>
        <v>0</v>
      </c>
      <c r="AA930" s="329">
        <f>IF(AA771="kw",SUMPRODUCT(N773:N928,O773:O928,AA773:AA928),SUMPRODUCT(D773:D928,AA773:AA928))</f>
        <v>0</v>
      </c>
      <c r="AB930" s="329">
        <f>IF(AB771="kw",SUMPRODUCT(N773:N928,O773:O928,AB773:AB928),SUMPRODUCT(D773:D928,AB773:AB928))</f>
        <v>0</v>
      </c>
      <c r="AC930" s="329">
        <f>IF(AC771="kw",SUMPRODUCT(N773:N928,O773:O928,AC773:AC928),SUMPRODUCT(D773:D928,AC773:AC928))</f>
        <v>0</v>
      </c>
      <c r="AD930" s="329">
        <f>IF(AD771="kw",SUMPRODUCT(N773:N928,O773:O928,AD773:AD928),SUMPRODUCT(D773:D928,AD773:AD928))</f>
        <v>0</v>
      </c>
      <c r="AE930" s="329">
        <f>IF(AE771="kw",SUMPRODUCT(N773:N928,O773:O928,AE773:AE928),SUMPRODUCT(D773:D928,AE773:AE928))</f>
        <v>0</v>
      </c>
      <c r="AF930" s="329">
        <f>IF(AF771="kw",SUMPRODUCT(N773:N928,O773:O928,AF773:AF928),SUMPRODUCT(D773:D928,AF773:AF928))</f>
        <v>0</v>
      </c>
      <c r="AG930" s="329">
        <f>IF(AG771="kw",SUMPRODUCT(N773:N928,O773:O928,AG773:AG928),SUMPRODUCT(D773:D928,AG773:AG928))</f>
        <v>0</v>
      </c>
      <c r="AH930" s="329">
        <f>IF(AH771="kw",SUMPRODUCT(N773:N928,O773:O928,AH773:AH928),SUMPRODUCT(D773:D928,AH773:AH928))</f>
        <v>0</v>
      </c>
      <c r="AI930" s="329">
        <f>IF(AI771="kw",SUMPRODUCT(N773:N928,O773:O928,AI773:AI928),SUMPRODUCT(D773:D928,AI773:AI928))</f>
        <v>0</v>
      </c>
      <c r="AJ930" s="329">
        <f>IF(AJ771="kw",SUMPRODUCT(N773:N928,O773:O928,AJ773:AJ928),SUMPRODUCT(D773:D928,AJ773:AJ928))</f>
        <v>0</v>
      </c>
      <c r="AK930" s="329">
        <f>IF(AK771="kw",SUMPRODUCT(N773:N928,O773:O928,AK773:AK928),SUMPRODUCT(D773:D928,AK773:AK928))</f>
        <v>0</v>
      </c>
      <c r="AL930" s="329">
        <f>IF(AL771="kw",SUMPRODUCT(N773:N928,O773:O928,AL773:AL928),SUMPRODUCT(D773:D928,AL773:AL928))</f>
        <v>0</v>
      </c>
      <c r="AM930" s="330"/>
    </row>
    <row r="931" spans="1:39" ht="15.75">
      <c r="B931" s="391" t="s">
        <v>327</v>
      </c>
      <c r="C931" s="392"/>
      <c r="D931" s="392"/>
      <c r="E931" s="392"/>
      <c r="F931" s="392"/>
      <c r="G931" s="392"/>
      <c r="H931" s="392"/>
      <c r="I931" s="392"/>
      <c r="J931" s="392"/>
      <c r="K931" s="392"/>
      <c r="L931" s="392"/>
      <c r="M931" s="392"/>
      <c r="N931" s="392"/>
      <c r="O931" s="392"/>
      <c r="P931" s="392"/>
      <c r="Q931" s="392"/>
      <c r="R931" s="392"/>
      <c r="S931" s="392"/>
      <c r="T931" s="392"/>
      <c r="U931" s="392"/>
      <c r="V931" s="392"/>
      <c r="W931" s="392"/>
      <c r="X931" s="392"/>
      <c r="Y931" s="392">
        <f>HLOOKUP(Y587,'2. LRAMVA Threshold'!$B$42:$Q$53,11,FALSE)</f>
        <v>334349</v>
      </c>
      <c r="Z931" s="392">
        <f>HLOOKUP(Z587,'2. LRAMVA Threshold'!$B$42:$Q$53,11,FALSE)</f>
        <v>206130.59399999998</v>
      </c>
      <c r="AA931" s="392">
        <f>HLOOKUP(AA587,'2. LRAMVA Threshold'!$B$42:$Q$53,11,FALSE)</f>
        <v>44.569200000000002</v>
      </c>
      <c r="AB931" s="392">
        <f>HLOOKUP(AB587,'2. LRAMVA Threshold'!$B$42:$Q$53,11,FALSE)</f>
        <v>418.43</v>
      </c>
      <c r="AC931" s="392">
        <f>HLOOKUP(AC587,'2. LRAMVA Threshold'!$B$42:$Q$53,11,FALSE)</f>
        <v>0</v>
      </c>
      <c r="AD931" s="392">
        <f>HLOOKUP(AD587,'2. LRAMVA Threshold'!$B$42:$Q$53,11,FALSE)</f>
        <v>0</v>
      </c>
      <c r="AE931" s="392">
        <f>HLOOKUP(AE587,'2. LRAMVA Threshold'!$B$42:$Q$53,11,FALSE)</f>
        <v>0</v>
      </c>
      <c r="AF931" s="392">
        <f>HLOOKUP(AF587,'2. LRAMVA Threshold'!$B$42:$Q$53,11,FALSE)</f>
        <v>0</v>
      </c>
      <c r="AG931" s="392">
        <f>HLOOKUP(AG587,'2. LRAMVA Threshold'!$B$42:$Q$53,11,FALSE)</f>
        <v>0</v>
      </c>
      <c r="AH931" s="392">
        <f>HLOOKUP(AH587,'2. LRAMVA Threshold'!$B$42:$Q$53,11,FALSE)</f>
        <v>0</v>
      </c>
      <c r="AI931" s="392">
        <f>HLOOKUP(AI587,'2. LRAMVA Threshold'!$B$42:$Q$53,11,FALSE)</f>
        <v>0</v>
      </c>
      <c r="AJ931" s="392">
        <f>HLOOKUP(AJ587,'2. LRAMVA Threshold'!$B$42:$Q$53,11,FALSE)</f>
        <v>0</v>
      </c>
      <c r="AK931" s="392">
        <f>HLOOKUP(AK587,'2. LRAMVA Threshold'!$B$42:$Q$53,11,FALSE)</f>
        <v>0</v>
      </c>
      <c r="AL931" s="392">
        <f>HLOOKUP(AL587,'2. LRAMVA Threshold'!$B$42:$Q$53,11,FALSE)</f>
        <v>0</v>
      </c>
      <c r="AM931" s="442"/>
    </row>
    <row r="932" spans="1:39">
      <c r="B932" s="394"/>
      <c r="C932" s="432"/>
      <c r="D932" s="433"/>
      <c r="E932" s="433"/>
      <c r="F932" s="433"/>
      <c r="G932" s="433"/>
      <c r="H932" s="433"/>
      <c r="I932" s="433"/>
      <c r="J932" s="433"/>
      <c r="K932" s="433"/>
      <c r="L932" s="433"/>
      <c r="M932" s="433"/>
      <c r="N932" s="433"/>
      <c r="O932" s="434"/>
      <c r="P932" s="433"/>
      <c r="Q932" s="433"/>
      <c r="R932" s="433"/>
      <c r="S932" s="435"/>
      <c r="T932" s="435"/>
      <c r="U932" s="435"/>
      <c r="V932" s="435"/>
      <c r="W932" s="433"/>
      <c r="X932" s="433"/>
      <c r="Y932" s="436"/>
      <c r="Z932" s="436"/>
      <c r="AA932" s="436"/>
      <c r="AB932" s="436"/>
      <c r="AC932" s="436"/>
      <c r="AD932" s="436"/>
      <c r="AE932" s="436"/>
      <c r="AF932" s="399"/>
      <c r="AG932" s="399"/>
      <c r="AH932" s="399"/>
      <c r="AI932" s="399"/>
      <c r="AJ932" s="399"/>
      <c r="AK932" s="399"/>
      <c r="AL932" s="399"/>
      <c r="AM932" s="400"/>
    </row>
    <row r="933" spans="1:39">
      <c r="B933" s="324" t="s">
        <v>328</v>
      </c>
      <c r="C933" s="338"/>
      <c r="D933" s="338"/>
      <c r="E933" s="376"/>
      <c r="F933" s="376"/>
      <c r="G933" s="376"/>
      <c r="H933" s="376"/>
      <c r="I933" s="376"/>
      <c r="J933" s="376"/>
      <c r="K933" s="376"/>
      <c r="L933" s="376"/>
      <c r="M933" s="376"/>
      <c r="N933" s="376"/>
      <c r="O933" s="291"/>
      <c r="P933" s="340"/>
      <c r="Q933" s="340"/>
      <c r="R933" s="340"/>
      <c r="S933" s="339"/>
      <c r="T933" s="339"/>
      <c r="U933" s="339"/>
      <c r="V933" s="339"/>
      <c r="W933" s="340"/>
      <c r="X933" s="340"/>
      <c r="Y933" s="341">
        <f>HLOOKUP(Y$35,'3.  Distribution Rates'!$C$122:$P$133,11,FALSE)</f>
        <v>0</v>
      </c>
      <c r="Z933" s="341">
        <f>HLOOKUP(Z$35,'3.  Distribution Rates'!$C$122:$P$133,11,FALSE)</f>
        <v>0</v>
      </c>
      <c r="AA933" s="341">
        <f>HLOOKUP(AA$35,'3.  Distribution Rates'!$C$122:$P$133,11,FALSE)</f>
        <v>0</v>
      </c>
      <c r="AB933" s="341">
        <f>HLOOKUP(AB$35,'3.  Distribution Rates'!$C$122:$P$133,11,FALSE)</f>
        <v>0</v>
      </c>
      <c r="AC933" s="341">
        <f>HLOOKUP(AC$35,'3.  Distribution Rates'!$C$122:$P$133,11,FALSE)</f>
        <v>0</v>
      </c>
      <c r="AD933" s="341">
        <f>HLOOKUP(AD$35,'3.  Distribution Rates'!$C$122:$P$133,11,FALSE)</f>
        <v>0</v>
      </c>
      <c r="AE933" s="341">
        <f>HLOOKUP(AE$35,'3.  Distribution Rates'!$C$122:$P$133,11,FALSE)</f>
        <v>0</v>
      </c>
      <c r="AF933" s="341">
        <f>HLOOKUP(AF$35,'3.  Distribution Rates'!$C$122:$P$133,11,FALSE)</f>
        <v>0</v>
      </c>
      <c r="AG933" s="341">
        <f>HLOOKUP(AG$35,'3.  Distribution Rates'!$C$122:$P$133,11,FALSE)</f>
        <v>0</v>
      </c>
      <c r="AH933" s="341">
        <f>HLOOKUP(AH$35,'3.  Distribution Rates'!$C$122:$P$133,11,FALSE)</f>
        <v>0</v>
      </c>
      <c r="AI933" s="341">
        <f>HLOOKUP(AI$35,'3.  Distribution Rates'!$C$122:$P$133,11,FALSE)</f>
        <v>0</v>
      </c>
      <c r="AJ933" s="341">
        <f>HLOOKUP(AJ$35,'3.  Distribution Rates'!$C$122:$P$133,11,FALSE)</f>
        <v>0</v>
      </c>
      <c r="AK933" s="341">
        <f>HLOOKUP(AK$35,'3.  Distribution Rates'!$C$122:$P$133,11,FALSE)</f>
        <v>0</v>
      </c>
      <c r="AL933" s="341">
        <f>HLOOKUP(AL$35,'3.  Distribution Rates'!$C$122:$P$133,11,FALSE)</f>
        <v>0</v>
      </c>
      <c r="AM933" s="377"/>
    </row>
    <row r="934" spans="1:39">
      <c r="B934" s="324" t="s">
        <v>329</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c r="Z934" s="378"/>
      <c r="AA934" s="378"/>
      <c r="AB934" s="378"/>
      <c r="AC934" s="378">
        <f>'4.  2011-2014 LRAM'!AC142*AC933</f>
        <v>0</v>
      </c>
      <c r="AD934" s="378">
        <f>'4.  2011-2014 LRAM'!AD142*AD933</f>
        <v>0</v>
      </c>
      <c r="AE934" s="378">
        <f>'4.  2011-2014 LRAM'!AE142*AE933</f>
        <v>0</v>
      </c>
      <c r="AF934" s="378">
        <f>'4.  2011-2014 LRAM'!AF142*AF933</f>
        <v>0</v>
      </c>
      <c r="AG934" s="378">
        <f>'4.  2011-2014 LRAM'!AG142*AG933</f>
        <v>0</v>
      </c>
      <c r="AH934" s="378">
        <f>'4.  2011-2014 LRAM'!AH142*AH933</f>
        <v>0</v>
      </c>
      <c r="AI934" s="378">
        <f>'4.  2011-2014 LRAM'!AI142*AI933</f>
        <v>0</v>
      </c>
      <c r="AJ934" s="378">
        <f>'4.  2011-2014 LRAM'!AJ142*AJ933</f>
        <v>0</v>
      </c>
      <c r="AK934" s="378">
        <f>'4.  2011-2014 LRAM'!AK142*AK933</f>
        <v>0</v>
      </c>
      <c r="AL934" s="378">
        <f>'4.  2011-2014 LRAM'!AL142*AL933</f>
        <v>0</v>
      </c>
      <c r="AM934" s="628">
        <f t="shared" ref="AM934:AM942" si="2705">SUM(Y934:AL934)</f>
        <v>0</v>
      </c>
    </row>
    <row r="935" spans="1:39">
      <c r="B935" s="324" t="s">
        <v>330</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c r="Z935" s="378"/>
      <c r="AA935" s="378"/>
      <c r="AB935" s="378"/>
      <c r="AC935" s="378">
        <f>'4.  2011-2014 LRAM'!AC271*AC933</f>
        <v>0</v>
      </c>
      <c r="AD935" s="378">
        <f>'4.  2011-2014 LRAM'!AD271*AD933</f>
        <v>0</v>
      </c>
      <c r="AE935" s="378">
        <f>'4.  2011-2014 LRAM'!AE271*AE933</f>
        <v>0</v>
      </c>
      <c r="AF935" s="378">
        <f>'4.  2011-2014 LRAM'!AF271*AF933</f>
        <v>0</v>
      </c>
      <c r="AG935" s="378">
        <f>'4.  2011-2014 LRAM'!AG271*AG933</f>
        <v>0</v>
      </c>
      <c r="AH935" s="378">
        <f>'4.  2011-2014 LRAM'!AH271*AH933</f>
        <v>0</v>
      </c>
      <c r="AI935" s="378">
        <f>'4.  2011-2014 LRAM'!AI271*AI933</f>
        <v>0</v>
      </c>
      <c r="AJ935" s="378">
        <f>'4.  2011-2014 LRAM'!AJ271*AJ933</f>
        <v>0</v>
      </c>
      <c r="AK935" s="378">
        <f>'4.  2011-2014 LRAM'!AK271*AK933</f>
        <v>0</v>
      </c>
      <c r="AL935" s="378">
        <f>'4.  2011-2014 LRAM'!AL271*AL933</f>
        <v>0</v>
      </c>
      <c r="AM935" s="628">
        <f t="shared" si="2705"/>
        <v>0</v>
      </c>
    </row>
    <row r="936" spans="1:39">
      <c r="B936" s="324" t="s">
        <v>331</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c r="Z936" s="378"/>
      <c r="AA936" s="378"/>
      <c r="AB936" s="378"/>
      <c r="AC936" s="378">
        <f>'4.  2011-2014 LRAM'!AC400*AC933</f>
        <v>0</v>
      </c>
      <c r="AD936" s="378">
        <f>'4.  2011-2014 LRAM'!AD400*AD933</f>
        <v>0</v>
      </c>
      <c r="AE936" s="378">
        <f>'4.  2011-2014 LRAM'!AE400*AE933</f>
        <v>0</v>
      </c>
      <c r="AF936" s="378">
        <f>'4.  2011-2014 LRAM'!AF400*AF933</f>
        <v>0</v>
      </c>
      <c r="AG936" s="378">
        <f>'4.  2011-2014 LRAM'!AG400*AG933</f>
        <v>0</v>
      </c>
      <c r="AH936" s="378">
        <f>'4.  2011-2014 LRAM'!AH400*AH933</f>
        <v>0</v>
      </c>
      <c r="AI936" s="378">
        <f>'4.  2011-2014 LRAM'!AI400*AI933</f>
        <v>0</v>
      </c>
      <c r="AJ936" s="378">
        <f>'4.  2011-2014 LRAM'!AJ400*AJ933</f>
        <v>0</v>
      </c>
      <c r="AK936" s="378">
        <f>'4.  2011-2014 LRAM'!AK400*AK933</f>
        <v>0</v>
      </c>
      <c r="AL936" s="378">
        <f>'4.  2011-2014 LRAM'!AL400*AL933</f>
        <v>0</v>
      </c>
      <c r="AM936" s="628">
        <f t="shared" si="2705"/>
        <v>0</v>
      </c>
    </row>
    <row r="937" spans="1:39">
      <c r="B937" s="324" t="s">
        <v>332</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c r="Z937" s="378"/>
      <c r="AA937" s="378"/>
      <c r="AB937" s="378"/>
      <c r="AC937" s="378">
        <f>'4.  2011-2014 LRAM'!AC530*AC933</f>
        <v>0</v>
      </c>
      <c r="AD937" s="378">
        <f>'4.  2011-2014 LRAM'!AD530*AD933</f>
        <v>0</v>
      </c>
      <c r="AE937" s="378">
        <f>'4.  2011-2014 LRAM'!AE530*AE933</f>
        <v>0</v>
      </c>
      <c r="AF937" s="378">
        <f>'4.  2011-2014 LRAM'!AF530*AF933</f>
        <v>0</v>
      </c>
      <c r="AG937" s="378">
        <f>'4.  2011-2014 LRAM'!AG530*AG933</f>
        <v>0</v>
      </c>
      <c r="AH937" s="378">
        <f>'4.  2011-2014 LRAM'!AH530*AH933</f>
        <v>0</v>
      </c>
      <c r="AI937" s="378">
        <f>'4.  2011-2014 LRAM'!AI530*AI933</f>
        <v>0</v>
      </c>
      <c r="AJ937" s="378">
        <f>'4.  2011-2014 LRAM'!AJ530*AJ933</f>
        <v>0</v>
      </c>
      <c r="AK937" s="378">
        <f>'4.  2011-2014 LRAM'!AK530*AK933</f>
        <v>0</v>
      </c>
      <c r="AL937" s="378">
        <f>'4.  2011-2014 LRAM'!AL530*AL933</f>
        <v>0</v>
      </c>
      <c r="AM937" s="628">
        <f t="shared" si="2705"/>
        <v>0</v>
      </c>
    </row>
    <row r="938" spans="1:39">
      <c r="B938" s="324" t="s">
        <v>333</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c r="Z938" s="378"/>
      <c r="AA938" s="378"/>
      <c r="AB938" s="378"/>
      <c r="AC938" s="378">
        <f t="shared" ref="AC938:AL938" si="2706">AC211*AC933</f>
        <v>0</v>
      </c>
      <c r="AD938" s="378">
        <f t="shared" si="2706"/>
        <v>0</v>
      </c>
      <c r="AE938" s="378">
        <f t="shared" si="2706"/>
        <v>0</v>
      </c>
      <c r="AF938" s="378">
        <f t="shared" si="2706"/>
        <v>0</v>
      </c>
      <c r="AG938" s="378">
        <f t="shared" si="2706"/>
        <v>0</v>
      </c>
      <c r="AH938" s="378">
        <f t="shared" si="2706"/>
        <v>0</v>
      </c>
      <c r="AI938" s="378">
        <f t="shared" si="2706"/>
        <v>0</v>
      </c>
      <c r="AJ938" s="378">
        <f t="shared" si="2706"/>
        <v>0</v>
      </c>
      <c r="AK938" s="378">
        <f t="shared" si="2706"/>
        <v>0</v>
      </c>
      <c r="AL938" s="378">
        <f t="shared" si="2706"/>
        <v>0</v>
      </c>
      <c r="AM938" s="628">
        <f t="shared" si="2705"/>
        <v>0</v>
      </c>
    </row>
    <row r="939" spans="1:39">
      <c r="B939" s="324" t="s">
        <v>334</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 t="shared" ref="Y939:AL939" si="2707">Y394*Y933</f>
        <v>0</v>
      </c>
      <c r="Z939" s="378">
        <f t="shared" si="2707"/>
        <v>0</v>
      </c>
      <c r="AA939" s="378">
        <f t="shared" si="2707"/>
        <v>0</v>
      </c>
      <c r="AB939" s="378">
        <f t="shared" si="2707"/>
        <v>0</v>
      </c>
      <c r="AC939" s="378">
        <f t="shared" si="2707"/>
        <v>0</v>
      </c>
      <c r="AD939" s="378">
        <f t="shared" si="2707"/>
        <v>0</v>
      </c>
      <c r="AE939" s="378">
        <f t="shared" si="2707"/>
        <v>0</v>
      </c>
      <c r="AF939" s="378">
        <f t="shared" si="2707"/>
        <v>0</v>
      </c>
      <c r="AG939" s="378">
        <f t="shared" si="2707"/>
        <v>0</v>
      </c>
      <c r="AH939" s="378">
        <f t="shared" si="2707"/>
        <v>0</v>
      </c>
      <c r="AI939" s="378">
        <f t="shared" si="2707"/>
        <v>0</v>
      </c>
      <c r="AJ939" s="378">
        <f t="shared" si="2707"/>
        <v>0</v>
      </c>
      <c r="AK939" s="378">
        <f t="shared" si="2707"/>
        <v>0</v>
      </c>
      <c r="AL939" s="378">
        <f t="shared" si="2707"/>
        <v>0</v>
      </c>
      <c r="AM939" s="628">
        <f t="shared" si="2705"/>
        <v>0</v>
      </c>
    </row>
    <row r="940" spans="1:39">
      <c r="B940" s="324" t="s">
        <v>335</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 t="shared" ref="Y940:AL940" si="2708">Y580*Y933</f>
        <v>0</v>
      </c>
      <c r="Z940" s="378">
        <f t="shared" si="2708"/>
        <v>0</v>
      </c>
      <c r="AA940" s="378">
        <f t="shared" si="2708"/>
        <v>0</v>
      </c>
      <c r="AB940" s="378">
        <f t="shared" si="2708"/>
        <v>0</v>
      </c>
      <c r="AC940" s="378">
        <f t="shared" si="2708"/>
        <v>0</v>
      </c>
      <c r="AD940" s="378">
        <f t="shared" si="2708"/>
        <v>0</v>
      </c>
      <c r="AE940" s="378">
        <f t="shared" si="2708"/>
        <v>0</v>
      </c>
      <c r="AF940" s="378">
        <f t="shared" si="2708"/>
        <v>0</v>
      </c>
      <c r="AG940" s="378">
        <f t="shared" si="2708"/>
        <v>0</v>
      </c>
      <c r="AH940" s="378">
        <f t="shared" si="2708"/>
        <v>0</v>
      </c>
      <c r="AI940" s="378">
        <f t="shared" si="2708"/>
        <v>0</v>
      </c>
      <c r="AJ940" s="378">
        <f t="shared" si="2708"/>
        <v>0</v>
      </c>
      <c r="AK940" s="378">
        <f t="shared" si="2708"/>
        <v>0</v>
      </c>
      <c r="AL940" s="378">
        <f t="shared" si="2708"/>
        <v>0</v>
      </c>
      <c r="AM940" s="628">
        <f t="shared" si="2705"/>
        <v>0</v>
      </c>
    </row>
    <row r="941" spans="1:39">
      <c r="B941" s="324" t="s">
        <v>336</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2709">Y763*Y933</f>
        <v>0</v>
      </c>
      <c r="Z941" s="378">
        <f t="shared" si="2709"/>
        <v>0</v>
      </c>
      <c r="AA941" s="378">
        <f t="shared" si="2709"/>
        <v>0</v>
      </c>
      <c r="AB941" s="378">
        <f t="shared" si="2709"/>
        <v>0</v>
      </c>
      <c r="AC941" s="378">
        <f t="shared" si="2709"/>
        <v>0</v>
      </c>
      <c r="AD941" s="378">
        <f t="shared" si="2709"/>
        <v>0</v>
      </c>
      <c r="AE941" s="378">
        <f t="shared" si="2709"/>
        <v>0</v>
      </c>
      <c r="AF941" s="378">
        <f t="shared" si="2709"/>
        <v>0</v>
      </c>
      <c r="AG941" s="378">
        <f t="shared" si="2709"/>
        <v>0</v>
      </c>
      <c r="AH941" s="378">
        <f t="shared" si="2709"/>
        <v>0</v>
      </c>
      <c r="AI941" s="378">
        <f t="shared" si="2709"/>
        <v>0</v>
      </c>
      <c r="AJ941" s="378">
        <f t="shared" si="2709"/>
        <v>0</v>
      </c>
      <c r="AK941" s="378">
        <f t="shared" si="2709"/>
        <v>0</v>
      </c>
      <c r="AL941" s="378">
        <f t="shared" si="2709"/>
        <v>0</v>
      </c>
      <c r="AM941" s="628">
        <f t="shared" si="2705"/>
        <v>0</v>
      </c>
    </row>
    <row r="942" spans="1:39">
      <c r="B942" s="324" t="s">
        <v>337</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Y930*Y933</f>
        <v>0</v>
      </c>
      <c r="Z942" s="378">
        <f t="shared" ref="Z942:AL942" si="2710">Z930*Z933</f>
        <v>0</v>
      </c>
      <c r="AA942" s="378">
        <f t="shared" si="2710"/>
        <v>0</v>
      </c>
      <c r="AB942" s="378">
        <f t="shared" si="2710"/>
        <v>0</v>
      </c>
      <c r="AC942" s="378">
        <f t="shared" si="2710"/>
        <v>0</v>
      </c>
      <c r="AD942" s="378">
        <f t="shared" si="2710"/>
        <v>0</v>
      </c>
      <c r="AE942" s="378">
        <f t="shared" si="2710"/>
        <v>0</v>
      </c>
      <c r="AF942" s="378">
        <f t="shared" si="2710"/>
        <v>0</v>
      </c>
      <c r="AG942" s="378">
        <f t="shared" si="2710"/>
        <v>0</v>
      </c>
      <c r="AH942" s="378">
        <f t="shared" si="2710"/>
        <v>0</v>
      </c>
      <c r="AI942" s="378">
        <f t="shared" si="2710"/>
        <v>0</v>
      </c>
      <c r="AJ942" s="378">
        <f t="shared" si="2710"/>
        <v>0</v>
      </c>
      <c r="AK942" s="378">
        <f t="shared" si="2710"/>
        <v>0</v>
      </c>
      <c r="AL942" s="378">
        <f t="shared" si="2710"/>
        <v>0</v>
      </c>
      <c r="AM942" s="628">
        <f t="shared" si="2705"/>
        <v>0</v>
      </c>
    </row>
    <row r="943" spans="1:39" ht="15.75">
      <c r="B943" s="349" t="s">
        <v>341</v>
      </c>
      <c r="C943" s="345"/>
      <c r="D943" s="336"/>
      <c r="E943" s="334"/>
      <c r="F943" s="334"/>
      <c r="G943" s="334"/>
      <c r="H943" s="334"/>
      <c r="I943" s="334"/>
      <c r="J943" s="334"/>
      <c r="K943" s="334"/>
      <c r="L943" s="334"/>
      <c r="M943" s="334"/>
      <c r="N943" s="334"/>
      <c r="O943" s="300"/>
      <c r="P943" s="334"/>
      <c r="Q943" s="334"/>
      <c r="R943" s="334"/>
      <c r="S943" s="336"/>
      <c r="T943" s="336"/>
      <c r="U943" s="336"/>
      <c r="V943" s="336"/>
      <c r="W943" s="334"/>
      <c r="X943" s="334"/>
      <c r="Y943" s="346">
        <f>SUM(Y934:Y942)</f>
        <v>0</v>
      </c>
      <c r="Z943" s="346">
        <f t="shared" ref="Z943:AE943" si="2711">SUM(Z934:Z942)</f>
        <v>0</v>
      </c>
      <c r="AA943" s="346">
        <f t="shared" si="2711"/>
        <v>0</v>
      </c>
      <c r="AB943" s="346">
        <f t="shared" si="2711"/>
        <v>0</v>
      </c>
      <c r="AC943" s="346">
        <f t="shared" si="2711"/>
        <v>0</v>
      </c>
      <c r="AD943" s="346">
        <f t="shared" si="2711"/>
        <v>0</v>
      </c>
      <c r="AE943" s="346">
        <f t="shared" si="2711"/>
        <v>0</v>
      </c>
      <c r="AF943" s="346">
        <f>SUM(AF934:AF942)</f>
        <v>0</v>
      </c>
      <c r="AG943" s="346">
        <f t="shared" ref="AG943:AL943" si="2712">SUM(AG934:AG942)</f>
        <v>0</v>
      </c>
      <c r="AH943" s="346">
        <f t="shared" si="2712"/>
        <v>0</v>
      </c>
      <c r="AI943" s="346">
        <f t="shared" si="2712"/>
        <v>0</v>
      </c>
      <c r="AJ943" s="346">
        <f t="shared" si="2712"/>
        <v>0</v>
      </c>
      <c r="AK943" s="346">
        <f t="shared" si="2712"/>
        <v>0</v>
      </c>
      <c r="AL943" s="346">
        <f t="shared" si="2712"/>
        <v>0</v>
      </c>
      <c r="AM943" s="407">
        <f>SUM(AM934:AM942)</f>
        <v>0</v>
      </c>
    </row>
    <row r="944" spans="1:39" ht="15.75">
      <c r="B944" s="349" t="s">
        <v>342</v>
      </c>
      <c r="C944" s="345"/>
      <c r="D944" s="350"/>
      <c r="E944" s="334"/>
      <c r="F944" s="334"/>
      <c r="G944" s="334"/>
      <c r="H944" s="334"/>
      <c r="I944" s="334"/>
      <c r="J944" s="334"/>
      <c r="K944" s="334"/>
      <c r="L944" s="334"/>
      <c r="M944" s="334"/>
      <c r="N944" s="334"/>
      <c r="O944" s="300"/>
      <c r="P944" s="334"/>
      <c r="Q944" s="334"/>
      <c r="R944" s="334"/>
      <c r="S944" s="336"/>
      <c r="T944" s="336"/>
      <c r="U944" s="336"/>
      <c r="V944" s="336"/>
      <c r="W944" s="334"/>
      <c r="X944" s="334"/>
      <c r="Y944" s="347">
        <f>Y931*Y933</f>
        <v>0</v>
      </c>
      <c r="Z944" s="347">
        <f t="shared" ref="Z944:AE944" si="2713">Z931*Z933</f>
        <v>0</v>
      </c>
      <c r="AA944" s="347">
        <f t="shared" si="2713"/>
        <v>0</v>
      </c>
      <c r="AB944" s="347">
        <f t="shared" si="2713"/>
        <v>0</v>
      </c>
      <c r="AC944" s="347">
        <f t="shared" si="2713"/>
        <v>0</v>
      </c>
      <c r="AD944" s="347">
        <f t="shared" si="2713"/>
        <v>0</v>
      </c>
      <c r="AE944" s="347">
        <f t="shared" si="2713"/>
        <v>0</v>
      </c>
      <c r="AF944" s="347">
        <f>AF931*AF933</f>
        <v>0</v>
      </c>
      <c r="AG944" s="347">
        <f t="shared" ref="AG944:AL944" si="2714">AG931*AG933</f>
        <v>0</v>
      </c>
      <c r="AH944" s="347">
        <f t="shared" si="2714"/>
        <v>0</v>
      </c>
      <c r="AI944" s="347">
        <f t="shared" si="2714"/>
        <v>0</v>
      </c>
      <c r="AJ944" s="347">
        <f t="shared" si="2714"/>
        <v>0</v>
      </c>
      <c r="AK944" s="347">
        <f t="shared" si="2714"/>
        <v>0</v>
      </c>
      <c r="AL944" s="347">
        <f t="shared" si="2714"/>
        <v>0</v>
      </c>
      <c r="AM944" s="407">
        <f>SUM(Y944:AL944)</f>
        <v>0</v>
      </c>
    </row>
    <row r="945" spans="1:39" ht="15.75">
      <c r="B945" s="349" t="s">
        <v>343</v>
      </c>
      <c r="C945" s="345"/>
      <c r="D945" s="350"/>
      <c r="E945" s="334"/>
      <c r="F945" s="334"/>
      <c r="G945" s="334"/>
      <c r="H945" s="334"/>
      <c r="I945" s="334"/>
      <c r="J945" s="334"/>
      <c r="K945" s="334"/>
      <c r="L945" s="334"/>
      <c r="M945" s="334"/>
      <c r="N945" s="334"/>
      <c r="O945" s="300"/>
      <c r="P945" s="334"/>
      <c r="Q945" s="334"/>
      <c r="R945" s="334"/>
      <c r="S945" s="350"/>
      <c r="T945" s="350"/>
      <c r="U945" s="350"/>
      <c r="V945" s="350"/>
      <c r="W945" s="334"/>
      <c r="X945" s="334"/>
      <c r="Y945" s="351"/>
      <c r="Z945" s="351"/>
      <c r="AA945" s="351"/>
      <c r="AB945" s="351"/>
      <c r="AC945" s="351"/>
      <c r="AD945" s="351"/>
      <c r="AE945" s="351"/>
      <c r="AF945" s="351"/>
      <c r="AG945" s="351"/>
      <c r="AH945" s="351"/>
      <c r="AI945" s="351"/>
      <c r="AJ945" s="351"/>
      <c r="AK945" s="351"/>
      <c r="AL945" s="351"/>
      <c r="AM945" s="407">
        <f>AM943-AM944</f>
        <v>0</v>
      </c>
    </row>
    <row r="946" spans="1:39">
      <c r="B946" s="324"/>
      <c r="C946" s="350"/>
      <c r="D946" s="350"/>
      <c r="E946" s="334"/>
      <c r="F946" s="334"/>
      <c r="G946" s="334"/>
      <c r="H946" s="334"/>
      <c r="I946" s="334"/>
      <c r="J946" s="334"/>
      <c r="K946" s="334"/>
      <c r="L946" s="334"/>
      <c r="M946" s="334"/>
      <c r="N946" s="334"/>
      <c r="O946" s="300"/>
      <c r="P946" s="334"/>
      <c r="Q946" s="334"/>
      <c r="R946" s="334"/>
      <c r="S946" s="350"/>
      <c r="T946" s="345"/>
      <c r="U946" s="350"/>
      <c r="V946" s="350"/>
      <c r="W946" s="334"/>
      <c r="X946" s="334"/>
      <c r="Y946" s="352"/>
      <c r="Z946" s="352"/>
      <c r="AA946" s="352"/>
      <c r="AB946" s="352"/>
      <c r="AC946" s="352"/>
      <c r="AD946" s="352"/>
      <c r="AE946" s="352"/>
      <c r="AF946" s="352"/>
      <c r="AG946" s="352"/>
      <c r="AH946" s="352"/>
      <c r="AI946" s="352"/>
      <c r="AJ946" s="352"/>
      <c r="AK946" s="352"/>
      <c r="AL946" s="352"/>
      <c r="AM946" s="337"/>
    </row>
    <row r="947" spans="1:39">
      <c r="B947" s="440" t="s">
        <v>338</v>
      </c>
      <c r="C947" s="364"/>
      <c r="D947" s="384"/>
      <c r="E947" s="384"/>
      <c r="F947" s="384"/>
      <c r="G947" s="384"/>
      <c r="H947" s="384"/>
      <c r="I947" s="384"/>
      <c r="J947" s="384"/>
      <c r="K947" s="384"/>
      <c r="L947" s="384"/>
      <c r="M947" s="384"/>
      <c r="N947" s="384"/>
      <c r="O947" s="383"/>
      <c r="P947" s="384"/>
      <c r="Q947" s="384"/>
      <c r="R947" s="384"/>
      <c r="S947" s="364"/>
      <c r="T947" s="385"/>
      <c r="U947" s="385"/>
      <c r="V947" s="384"/>
      <c r="W947" s="384"/>
      <c r="X947" s="385"/>
      <c r="Y947" s="326">
        <f>SUMPRODUCT(E773:E928,Y773:Y928)</f>
        <v>0</v>
      </c>
      <c r="Z947" s="326">
        <f>SUMPRODUCT(E773:E928,Z773:Z928)</f>
        <v>0</v>
      </c>
      <c r="AA947" s="326">
        <f t="shared" ref="AA947:AL947" si="2715">IF(AA771="kw",SUMPRODUCT($N$773:$N$928,$P$773:$P$928,AA773:AA928),SUMPRODUCT($E$773:$E$928,AA773:AA928))</f>
        <v>0</v>
      </c>
      <c r="AB947" s="326">
        <f t="shared" si="2715"/>
        <v>0</v>
      </c>
      <c r="AC947" s="326">
        <f t="shared" si="2715"/>
        <v>0</v>
      </c>
      <c r="AD947" s="326">
        <f t="shared" si="2715"/>
        <v>0</v>
      </c>
      <c r="AE947" s="326">
        <f t="shared" si="2715"/>
        <v>0</v>
      </c>
      <c r="AF947" s="326">
        <f t="shared" si="2715"/>
        <v>0</v>
      </c>
      <c r="AG947" s="326">
        <f t="shared" si="2715"/>
        <v>0</v>
      </c>
      <c r="AH947" s="326">
        <f t="shared" si="2715"/>
        <v>0</v>
      </c>
      <c r="AI947" s="326">
        <f t="shared" si="2715"/>
        <v>0</v>
      </c>
      <c r="AJ947" s="326">
        <f t="shared" si="2715"/>
        <v>0</v>
      </c>
      <c r="AK947" s="326">
        <f t="shared" si="2715"/>
        <v>0</v>
      </c>
      <c r="AL947" s="326">
        <f t="shared" si="2715"/>
        <v>0</v>
      </c>
      <c r="AM947" s="386"/>
    </row>
    <row r="948" spans="1:39" ht="18.75" customHeight="1">
      <c r="B948" s="368" t="s">
        <v>581</v>
      </c>
      <c r="C948" s="387"/>
      <c r="D948" s="388"/>
      <c r="E948" s="388"/>
      <c r="F948" s="388"/>
      <c r="G948" s="388"/>
      <c r="H948" s="388"/>
      <c r="I948" s="388"/>
      <c r="J948" s="388"/>
      <c r="K948" s="388"/>
      <c r="L948" s="388"/>
      <c r="M948" s="388"/>
      <c r="N948" s="388"/>
      <c r="O948" s="388"/>
      <c r="P948" s="388"/>
      <c r="Q948" s="388"/>
      <c r="R948" s="388"/>
      <c r="S948" s="371"/>
      <c r="T948" s="372"/>
      <c r="U948" s="388"/>
      <c r="V948" s="388"/>
      <c r="W948" s="388"/>
      <c r="X948" s="388"/>
      <c r="Y948" s="409"/>
      <c r="Z948" s="409"/>
      <c r="AA948" s="409"/>
      <c r="AB948" s="409"/>
      <c r="AC948" s="409"/>
      <c r="AD948" s="409"/>
      <c r="AE948" s="409"/>
      <c r="AF948" s="409"/>
      <c r="AG948" s="409"/>
      <c r="AH948" s="409"/>
      <c r="AI948" s="409"/>
      <c r="AJ948" s="409"/>
      <c r="AK948" s="409"/>
      <c r="AL948" s="409"/>
      <c r="AM948" s="389"/>
    </row>
    <row r="949" spans="1:39" collapsed="1"/>
    <row r="951" spans="1:39" ht="15.75">
      <c r="B951" s="280" t="s">
        <v>339</v>
      </c>
      <c r="C951" s="281"/>
      <c r="D951" s="590" t="s">
        <v>521</v>
      </c>
      <c r="E951" s="253"/>
      <c r="F951" s="590"/>
      <c r="G951" s="253"/>
      <c r="H951" s="253"/>
      <c r="I951" s="253"/>
      <c r="J951" s="253"/>
      <c r="K951" s="253"/>
      <c r="L951" s="253"/>
      <c r="M951" s="253"/>
      <c r="N951" s="253"/>
      <c r="O951" s="281"/>
      <c r="P951" s="253"/>
      <c r="Q951" s="253"/>
      <c r="R951" s="253"/>
      <c r="S951" s="253"/>
      <c r="T951" s="253"/>
      <c r="U951" s="253"/>
      <c r="V951" s="253"/>
      <c r="W951" s="253"/>
      <c r="X951" s="253"/>
      <c r="Y951" s="270"/>
      <c r="Z951" s="267"/>
      <c r="AA951" s="267"/>
      <c r="AB951" s="267"/>
      <c r="AC951" s="267"/>
      <c r="AD951" s="267"/>
      <c r="AE951" s="267"/>
      <c r="AF951" s="267"/>
      <c r="AG951" s="267"/>
      <c r="AH951" s="267"/>
      <c r="AI951" s="267"/>
      <c r="AJ951" s="267"/>
      <c r="AK951" s="267"/>
      <c r="AL951" s="267"/>
    </row>
    <row r="952" spans="1:39" ht="39.75" customHeight="1">
      <c r="B952" s="878" t="s">
        <v>211</v>
      </c>
      <c r="C952" s="880" t="s">
        <v>33</v>
      </c>
      <c r="D952" s="284" t="s">
        <v>419</v>
      </c>
      <c r="E952" s="882" t="s">
        <v>209</v>
      </c>
      <c r="F952" s="883"/>
      <c r="G952" s="883"/>
      <c r="H952" s="883"/>
      <c r="I952" s="883"/>
      <c r="J952" s="883"/>
      <c r="K952" s="883"/>
      <c r="L952" s="883"/>
      <c r="M952" s="884"/>
      <c r="N952" s="885" t="s">
        <v>213</v>
      </c>
      <c r="O952" s="284" t="s">
        <v>420</v>
      </c>
      <c r="P952" s="882" t="s">
        <v>212</v>
      </c>
      <c r="Q952" s="883"/>
      <c r="R952" s="883"/>
      <c r="S952" s="883"/>
      <c r="T952" s="883"/>
      <c r="U952" s="883"/>
      <c r="V952" s="883"/>
      <c r="W952" s="883"/>
      <c r="X952" s="884"/>
      <c r="Y952" s="875" t="s">
        <v>241</v>
      </c>
      <c r="Z952" s="876"/>
      <c r="AA952" s="876"/>
      <c r="AB952" s="876"/>
      <c r="AC952" s="876"/>
      <c r="AD952" s="876"/>
      <c r="AE952" s="876"/>
      <c r="AF952" s="876"/>
      <c r="AG952" s="876"/>
      <c r="AH952" s="876"/>
      <c r="AI952" s="876"/>
      <c r="AJ952" s="876"/>
      <c r="AK952" s="876"/>
      <c r="AL952" s="876"/>
      <c r="AM952" s="877"/>
    </row>
    <row r="953" spans="1:39" ht="65.25" customHeight="1">
      <c r="B953" s="879"/>
      <c r="C953" s="881"/>
      <c r="D953" s="285">
        <v>2020</v>
      </c>
      <c r="E953" s="285">
        <v>2021</v>
      </c>
      <c r="F953" s="285">
        <v>2022</v>
      </c>
      <c r="G953" s="285">
        <v>2023</v>
      </c>
      <c r="H953" s="285">
        <v>2024</v>
      </c>
      <c r="I953" s="285">
        <v>2025</v>
      </c>
      <c r="J953" s="285">
        <v>2026</v>
      </c>
      <c r="K953" s="285">
        <v>2027</v>
      </c>
      <c r="L953" s="285">
        <v>2028</v>
      </c>
      <c r="M953" s="285">
        <v>2029</v>
      </c>
      <c r="N953" s="886"/>
      <c r="O953" s="285">
        <v>2020</v>
      </c>
      <c r="P953" s="285">
        <v>2021</v>
      </c>
      <c r="Q953" s="285">
        <v>2022</v>
      </c>
      <c r="R953" s="285">
        <v>2023</v>
      </c>
      <c r="S953" s="285">
        <v>2024</v>
      </c>
      <c r="T953" s="285">
        <v>2025</v>
      </c>
      <c r="U953" s="285">
        <v>2026</v>
      </c>
      <c r="V953" s="285">
        <v>2027</v>
      </c>
      <c r="W953" s="285">
        <v>2028</v>
      </c>
      <c r="X953" s="285">
        <v>2029</v>
      </c>
      <c r="Y953" s="285" t="str">
        <f>'1.  LRAMVA Summary'!D52</f>
        <v>Residential</v>
      </c>
      <c r="Z953" s="285" t="str">
        <f>'1.  LRAMVA Summary'!E52</f>
        <v>GS&lt;50 kW</v>
      </c>
      <c r="AA953" s="285" t="str">
        <f>'1.  LRAMVA Summary'!F52</f>
        <v>GS 50 TO 4,999 KW</v>
      </c>
      <c r="AB953" s="285" t="str">
        <f>'1.  LRAMVA Summary'!G52</f>
        <v>Street Lighting</v>
      </c>
      <c r="AC953" s="285" t="str">
        <f>'1.  LRAMVA Summary'!H52</f>
        <v/>
      </c>
      <c r="AD953" s="285" t="str">
        <f>'1.  LRAMVA Summary'!I52</f>
        <v/>
      </c>
      <c r="AE953" s="285" t="str">
        <f>'1.  LRAMVA Summary'!J52</f>
        <v/>
      </c>
      <c r="AF953" s="285" t="str">
        <f>'1.  LRAMVA Summary'!K52</f>
        <v/>
      </c>
      <c r="AG953" s="285" t="str">
        <f>'1.  LRAMVA Summary'!L52</f>
        <v/>
      </c>
      <c r="AH953" s="285" t="str">
        <f>'1.  LRAMVA Summary'!M52</f>
        <v/>
      </c>
      <c r="AI953" s="285" t="str">
        <f>'1.  LRAMVA Summary'!N52</f>
        <v/>
      </c>
      <c r="AJ953" s="285" t="str">
        <f>'1.  LRAMVA Summary'!O52</f>
        <v/>
      </c>
      <c r="AK953" s="285" t="str">
        <f>'1.  LRAMVA Summary'!P52</f>
        <v/>
      </c>
      <c r="AL953" s="285" t="str">
        <f>'1.  LRAMVA Summary'!Q52</f>
        <v/>
      </c>
      <c r="AM953" s="287" t="str">
        <f>'1.  LRAMVA Summary'!R52</f>
        <v>Total</v>
      </c>
    </row>
    <row r="954" spans="1:39" ht="15" customHeight="1">
      <c r="A954" s="532"/>
      <c r="B954" s="518" t="s">
        <v>501</v>
      </c>
      <c r="C954" s="289"/>
      <c r="D954" s="289"/>
      <c r="E954" s="289"/>
      <c r="F954" s="289"/>
      <c r="G954" s="289"/>
      <c r="H954" s="289"/>
      <c r="I954" s="289"/>
      <c r="J954" s="289"/>
      <c r="K954" s="289"/>
      <c r="L954" s="289"/>
      <c r="M954" s="289"/>
      <c r="N954" s="290"/>
      <c r="O954" s="289"/>
      <c r="P954" s="289"/>
      <c r="Q954" s="289"/>
      <c r="R954" s="289"/>
      <c r="S954" s="289"/>
      <c r="T954" s="289"/>
      <c r="U954" s="289"/>
      <c r="V954" s="289"/>
      <c r="W954" s="289"/>
      <c r="X954" s="289"/>
      <c r="Y954" s="291" t="str">
        <f>'1.  LRAMVA Summary'!D53</f>
        <v>kWh</v>
      </c>
      <c r="Z954" s="291" t="str">
        <f>'1.  LRAMVA Summary'!E53</f>
        <v>kWh</v>
      </c>
      <c r="AA954" s="291" t="str">
        <f>'1.  LRAMVA Summary'!F53</f>
        <v>kW</v>
      </c>
      <c r="AB954" s="291" t="str">
        <f>'1.  LRAMVA Summary'!G53</f>
        <v>kW</v>
      </c>
      <c r="AC954" s="291">
        <f>'1.  LRAMVA Summary'!H53</f>
        <v>0</v>
      </c>
      <c r="AD954" s="291">
        <f>'1.  LRAMVA Summary'!I53</f>
        <v>0</v>
      </c>
      <c r="AE954" s="291">
        <f>'1.  LRAMVA Summary'!J53</f>
        <v>0</v>
      </c>
      <c r="AF954" s="291">
        <f>'1.  LRAMVA Summary'!K53</f>
        <v>0</v>
      </c>
      <c r="AG954" s="291">
        <f>'1.  LRAMVA Summary'!L53</f>
        <v>0</v>
      </c>
      <c r="AH954" s="291">
        <f>'1.  LRAMVA Summary'!M53</f>
        <v>0</v>
      </c>
      <c r="AI954" s="291">
        <f>'1.  LRAMVA Summary'!N53</f>
        <v>0</v>
      </c>
      <c r="AJ954" s="291">
        <f>'1.  LRAMVA Summary'!O53</f>
        <v>0</v>
      </c>
      <c r="AK954" s="291">
        <f>'1.  LRAMVA Summary'!P53</f>
        <v>0</v>
      </c>
      <c r="AL954" s="291">
        <f>'1.  LRAMVA Summary'!Q53</f>
        <v>0</v>
      </c>
      <c r="AM954" s="292"/>
    </row>
    <row r="955" spans="1:39" ht="15" hidden="1" customHeight="1" outlineLevel="1">
      <c r="A955" s="532"/>
      <c r="B955" s="504" t="s">
        <v>494</v>
      </c>
      <c r="C955" s="289"/>
      <c r="D955" s="289"/>
      <c r="E955" s="289"/>
      <c r="F955" s="289"/>
      <c r="G955" s="289"/>
      <c r="H955" s="289"/>
      <c r="I955" s="289"/>
      <c r="J955" s="289"/>
      <c r="K955" s="289"/>
      <c r="L955" s="289"/>
      <c r="M955" s="289"/>
      <c r="N955" s="290"/>
      <c r="O955" s="289"/>
      <c r="P955" s="289"/>
      <c r="Q955" s="289"/>
      <c r="R955" s="289"/>
      <c r="S955" s="289"/>
      <c r="T955" s="289"/>
      <c r="U955" s="289"/>
      <c r="V955" s="289"/>
      <c r="W955" s="289"/>
      <c r="X955" s="289"/>
      <c r="Y955" s="291"/>
      <c r="Z955" s="291"/>
      <c r="AA955" s="291"/>
      <c r="AB955" s="291"/>
      <c r="AC955" s="291"/>
      <c r="AD955" s="291"/>
      <c r="AE955" s="291"/>
      <c r="AF955" s="291"/>
      <c r="AG955" s="291"/>
      <c r="AH955" s="291"/>
      <c r="AI955" s="291"/>
      <c r="AJ955" s="291"/>
      <c r="AK955" s="291"/>
      <c r="AL955" s="291"/>
      <c r="AM955" s="292"/>
    </row>
    <row r="956" spans="1:39" ht="15" hidden="1" customHeight="1" outlineLevel="1">
      <c r="A956" s="532">
        <v>1</v>
      </c>
      <c r="B956" s="428" t="s">
        <v>95</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344</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716">Z956</f>
        <v>0</v>
      </c>
      <c r="AA957" s="411">
        <f t="shared" ref="AA957" si="2717">AA956</f>
        <v>0</v>
      </c>
      <c r="AB957" s="411">
        <f t="shared" ref="AB957" si="2718">AB956</f>
        <v>0</v>
      </c>
      <c r="AC957" s="411">
        <f t="shared" ref="AC957" si="2719">AC956</f>
        <v>0</v>
      </c>
      <c r="AD957" s="411">
        <f t="shared" ref="AD957" si="2720">AD956</f>
        <v>0</v>
      </c>
      <c r="AE957" s="411">
        <f t="shared" ref="AE957" si="2721">AE956</f>
        <v>0</v>
      </c>
      <c r="AF957" s="411">
        <f t="shared" ref="AF957" si="2722">AF956</f>
        <v>0</v>
      </c>
      <c r="AG957" s="411">
        <f t="shared" ref="AG957" si="2723">AG956</f>
        <v>0</v>
      </c>
      <c r="AH957" s="411">
        <f t="shared" ref="AH957" si="2724">AH956</f>
        <v>0</v>
      </c>
      <c r="AI957" s="411">
        <f t="shared" ref="AI957" si="2725">AI956</f>
        <v>0</v>
      </c>
      <c r="AJ957" s="411">
        <f t="shared" ref="AJ957" si="2726">AJ956</f>
        <v>0</v>
      </c>
      <c r="AK957" s="411">
        <f t="shared" ref="AK957" si="2727">AK956</f>
        <v>0</v>
      </c>
      <c r="AL957" s="411">
        <f t="shared" ref="AL957" si="2728">AL956</f>
        <v>0</v>
      </c>
      <c r="AM957" s="297"/>
    </row>
    <row r="958" spans="1:39" ht="15" hidden="1" customHeight="1" outlineLevel="1">
      <c r="A958" s="532"/>
      <c r="B958" s="298"/>
      <c r="C958" s="299"/>
      <c r="D958" s="299"/>
      <c r="E958" s="299"/>
      <c r="F958" s="299"/>
      <c r="G958" s="299"/>
      <c r="H958" s="299"/>
      <c r="I958" s="299"/>
      <c r="J958" s="299"/>
      <c r="K958" s="299"/>
      <c r="L958" s="299"/>
      <c r="M958" s="299"/>
      <c r="N958" s="300"/>
      <c r="O958" s="299"/>
      <c r="P958" s="299"/>
      <c r="Q958" s="299"/>
      <c r="R958" s="299"/>
      <c r="S958" s="299"/>
      <c r="T958" s="299"/>
      <c r="U958" s="299"/>
      <c r="V958" s="299"/>
      <c r="W958" s="299"/>
      <c r="X958" s="299"/>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2</v>
      </c>
      <c r="B959" s="428" t="s">
        <v>96</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344</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729">Z959</f>
        <v>0</v>
      </c>
      <c r="AA960" s="411">
        <f t="shared" ref="AA960" si="2730">AA959</f>
        <v>0</v>
      </c>
      <c r="AB960" s="411">
        <f t="shared" ref="AB960" si="2731">AB959</f>
        <v>0</v>
      </c>
      <c r="AC960" s="411">
        <f t="shared" ref="AC960" si="2732">AC959</f>
        <v>0</v>
      </c>
      <c r="AD960" s="411">
        <f t="shared" ref="AD960" si="2733">AD959</f>
        <v>0</v>
      </c>
      <c r="AE960" s="411">
        <f t="shared" ref="AE960" si="2734">AE959</f>
        <v>0</v>
      </c>
      <c r="AF960" s="411">
        <f t="shared" ref="AF960" si="2735">AF959</f>
        <v>0</v>
      </c>
      <c r="AG960" s="411">
        <f t="shared" ref="AG960" si="2736">AG959</f>
        <v>0</v>
      </c>
      <c r="AH960" s="411">
        <f t="shared" ref="AH960" si="2737">AH959</f>
        <v>0</v>
      </c>
      <c r="AI960" s="411">
        <f t="shared" ref="AI960" si="2738">AI959</f>
        <v>0</v>
      </c>
      <c r="AJ960" s="411">
        <f t="shared" ref="AJ960" si="2739">AJ959</f>
        <v>0</v>
      </c>
      <c r="AK960" s="411">
        <f t="shared" ref="AK960" si="2740">AK959</f>
        <v>0</v>
      </c>
      <c r="AL960" s="411">
        <f t="shared" ref="AL960" si="2741">AL959</f>
        <v>0</v>
      </c>
      <c r="AM960" s="297"/>
    </row>
    <row r="961" spans="1:39" ht="15" hidden="1" customHeight="1" outlineLevel="1">
      <c r="A961" s="532"/>
      <c r="B961" s="298"/>
      <c r="C961" s="299"/>
      <c r="D961" s="304"/>
      <c r="E961" s="304"/>
      <c r="F961" s="304"/>
      <c r="G961" s="304"/>
      <c r="H961" s="304"/>
      <c r="I961" s="304"/>
      <c r="J961" s="304"/>
      <c r="K961" s="304"/>
      <c r="L961" s="304"/>
      <c r="M961" s="304"/>
      <c r="N961" s="300"/>
      <c r="O961" s="304"/>
      <c r="P961" s="304"/>
      <c r="Q961" s="304"/>
      <c r="R961" s="304"/>
      <c r="S961" s="304"/>
      <c r="T961" s="304"/>
      <c r="U961" s="304"/>
      <c r="V961" s="304"/>
      <c r="W961" s="304"/>
      <c r="X961" s="304"/>
      <c r="Y961" s="412"/>
      <c r="Z961" s="413"/>
      <c r="AA961" s="413"/>
      <c r="AB961" s="413"/>
      <c r="AC961" s="413"/>
      <c r="AD961" s="413"/>
      <c r="AE961" s="413"/>
      <c r="AF961" s="413"/>
      <c r="AG961" s="413"/>
      <c r="AH961" s="413"/>
      <c r="AI961" s="413"/>
      <c r="AJ961" s="413"/>
      <c r="AK961" s="413"/>
      <c r="AL961" s="413"/>
      <c r="AM961" s="302"/>
    </row>
    <row r="962" spans="1:39" ht="15" hidden="1" customHeight="1" outlineLevel="1">
      <c r="A962" s="532">
        <v>3</v>
      </c>
      <c r="B962" s="428" t="s">
        <v>97</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344</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742">Z962</f>
        <v>0</v>
      </c>
      <c r="AA963" s="411">
        <f t="shared" ref="AA963" si="2743">AA962</f>
        <v>0</v>
      </c>
      <c r="AB963" s="411">
        <f t="shared" ref="AB963" si="2744">AB962</f>
        <v>0</v>
      </c>
      <c r="AC963" s="411">
        <f t="shared" ref="AC963" si="2745">AC962</f>
        <v>0</v>
      </c>
      <c r="AD963" s="411">
        <f t="shared" ref="AD963" si="2746">AD962</f>
        <v>0</v>
      </c>
      <c r="AE963" s="411">
        <f t="shared" ref="AE963" si="2747">AE962</f>
        <v>0</v>
      </c>
      <c r="AF963" s="411">
        <f t="shared" ref="AF963" si="2748">AF962</f>
        <v>0</v>
      </c>
      <c r="AG963" s="411">
        <f t="shared" ref="AG963" si="2749">AG962</f>
        <v>0</v>
      </c>
      <c r="AH963" s="411">
        <f t="shared" ref="AH963" si="2750">AH962</f>
        <v>0</v>
      </c>
      <c r="AI963" s="411">
        <f t="shared" ref="AI963" si="2751">AI962</f>
        <v>0</v>
      </c>
      <c r="AJ963" s="411">
        <f t="shared" ref="AJ963" si="2752">AJ962</f>
        <v>0</v>
      </c>
      <c r="AK963" s="411">
        <f t="shared" ref="AK963" si="2753">AK962</f>
        <v>0</v>
      </c>
      <c r="AL963" s="411">
        <f t="shared" ref="AL963" si="2754">AL962</f>
        <v>0</v>
      </c>
      <c r="AM963" s="297"/>
    </row>
    <row r="964" spans="1:39" ht="15" hidden="1" customHeight="1" outlineLevel="1">
      <c r="A964" s="532"/>
      <c r="B964" s="294"/>
      <c r="C964" s="305"/>
      <c r="D964" s="291"/>
      <c r="E964" s="291"/>
      <c r="F964" s="291"/>
      <c r="G964" s="291"/>
      <c r="H964" s="291"/>
      <c r="I964" s="291"/>
      <c r="J964" s="291"/>
      <c r="K964" s="291"/>
      <c r="L964" s="291"/>
      <c r="M964" s="291"/>
      <c r="N964" s="291"/>
      <c r="O964" s="291"/>
      <c r="P964" s="291"/>
      <c r="Q964" s="291"/>
      <c r="R964" s="291"/>
      <c r="S964" s="291"/>
      <c r="T964" s="291"/>
      <c r="U964" s="291"/>
      <c r="V964" s="291"/>
      <c r="W964" s="291"/>
      <c r="X964" s="291"/>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4</v>
      </c>
      <c r="B965" s="520" t="s">
        <v>671</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344</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755">Z965</f>
        <v>0</v>
      </c>
      <c r="AA966" s="411">
        <f t="shared" ref="AA966" si="2756">AA965</f>
        <v>0</v>
      </c>
      <c r="AB966" s="411">
        <f t="shared" ref="AB966" si="2757">AB965</f>
        <v>0</v>
      </c>
      <c r="AC966" s="411">
        <f t="shared" ref="AC966" si="2758">AC965</f>
        <v>0</v>
      </c>
      <c r="AD966" s="411">
        <f t="shared" ref="AD966" si="2759">AD965</f>
        <v>0</v>
      </c>
      <c r="AE966" s="411">
        <f t="shared" ref="AE966" si="2760">AE965</f>
        <v>0</v>
      </c>
      <c r="AF966" s="411">
        <f t="shared" ref="AF966" si="2761">AF965</f>
        <v>0</v>
      </c>
      <c r="AG966" s="411">
        <f t="shared" ref="AG966" si="2762">AG965</f>
        <v>0</v>
      </c>
      <c r="AH966" s="411">
        <f t="shared" ref="AH966" si="2763">AH965</f>
        <v>0</v>
      </c>
      <c r="AI966" s="411">
        <f t="shared" ref="AI966" si="2764">AI965</f>
        <v>0</v>
      </c>
      <c r="AJ966" s="411">
        <f t="shared" ref="AJ966" si="2765">AJ965</f>
        <v>0</v>
      </c>
      <c r="AK966" s="411">
        <f t="shared" ref="AK966" si="2766">AK965</f>
        <v>0</v>
      </c>
      <c r="AL966" s="411">
        <f t="shared" ref="AL966" si="2767">AL965</f>
        <v>0</v>
      </c>
      <c r="AM966" s="297"/>
    </row>
    <row r="967" spans="1:39" ht="15" hidden="1" customHeight="1" outlineLevel="1">
      <c r="A967" s="532"/>
      <c r="B967" s="294"/>
      <c r="C967" s="305"/>
      <c r="D967" s="304"/>
      <c r="E967" s="304"/>
      <c r="F967" s="304"/>
      <c r="G967" s="304"/>
      <c r="H967" s="304"/>
      <c r="I967" s="304"/>
      <c r="J967" s="304"/>
      <c r="K967" s="304"/>
      <c r="L967" s="304"/>
      <c r="M967" s="304"/>
      <c r="N967" s="291"/>
      <c r="O967" s="304"/>
      <c r="P967" s="304"/>
      <c r="Q967" s="304"/>
      <c r="R967" s="304"/>
      <c r="S967" s="304"/>
      <c r="T967" s="304"/>
      <c r="U967" s="304"/>
      <c r="V967" s="304"/>
      <c r="W967" s="304"/>
      <c r="X967" s="304"/>
      <c r="Y967" s="412"/>
      <c r="Z967" s="412"/>
      <c r="AA967" s="412"/>
      <c r="AB967" s="412"/>
      <c r="AC967" s="412"/>
      <c r="AD967" s="412"/>
      <c r="AE967" s="412"/>
      <c r="AF967" s="412"/>
      <c r="AG967" s="412"/>
      <c r="AH967" s="412"/>
      <c r="AI967" s="412"/>
      <c r="AJ967" s="412"/>
      <c r="AK967" s="412"/>
      <c r="AL967" s="412"/>
      <c r="AM967" s="306"/>
    </row>
    <row r="968" spans="1:39" ht="15" hidden="1" customHeight="1" outlineLevel="1">
      <c r="A968" s="532">
        <v>5</v>
      </c>
      <c r="B968" s="428" t="s">
        <v>98</v>
      </c>
      <c r="C968" s="291" t="s">
        <v>25</v>
      </c>
      <c r="D968" s="295"/>
      <c r="E968" s="295"/>
      <c r="F968" s="295"/>
      <c r="G968" s="295"/>
      <c r="H968" s="295"/>
      <c r="I968" s="295"/>
      <c r="J968" s="295"/>
      <c r="K968" s="295"/>
      <c r="L968" s="295"/>
      <c r="M968" s="295"/>
      <c r="N968" s="291"/>
      <c r="O968" s="295"/>
      <c r="P968" s="295"/>
      <c r="Q968" s="295"/>
      <c r="R968" s="295"/>
      <c r="S968" s="295"/>
      <c r="T968" s="295"/>
      <c r="U968" s="295"/>
      <c r="V968" s="295"/>
      <c r="W968" s="295"/>
      <c r="X968" s="295"/>
      <c r="Y968" s="415"/>
      <c r="Z968" s="415"/>
      <c r="AA968" s="415"/>
      <c r="AB968" s="415"/>
      <c r="AC968" s="415"/>
      <c r="AD968" s="415"/>
      <c r="AE968" s="415"/>
      <c r="AF968" s="410"/>
      <c r="AG968" s="410"/>
      <c r="AH968" s="410"/>
      <c r="AI968" s="410"/>
      <c r="AJ968" s="410"/>
      <c r="AK968" s="410"/>
      <c r="AL968" s="410"/>
      <c r="AM968" s="296">
        <f>SUM(Y968:AL968)</f>
        <v>0</v>
      </c>
    </row>
    <row r="969" spans="1:39" ht="15" hidden="1" customHeight="1" outlineLevel="1">
      <c r="A969" s="532"/>
      <c r="B969" s="294" t="s">
        <v>344</v>
      </c>
      <c r="C969" s="291" t="s">
        <v>163</v>
      </c>
      <c r="D969" s="295"/>
      <c r="E969" s="295"/>
      <c r="F969" s="295"/>
      <c r="G969" s="295"/>
      <c r="H969" s="295"/>
      <c r="I969" s="295"/>
      <c r="J969" s="295"/>
      <c r="K969" s="295"/>
      <c r="L969" s="295"/>
      <c r="M969" s="295"/>
      <c r="N969" s="468"/>
      <c r="O969" s="295"/>
      <c r="P969" s="295"/>
      <c r="Q969" s="295"/>
      <c r="R969" s="295"/>
      <c r="S969" s="295"/>
      <c r="T969" s="295"/>
      <c r="U969" s="295"/>
      <c r="V969" s="295"/>
      <c r="W969" s="295"/>
      <c r="X969" s="295"/>
      <c r="Y969" s="411">
        <f>Y968</f>
        <v>0</v>
      </c>
      <c r="Z969" s="411">
        <f t="shared" ref="Z969" si="2768">Z968</f>
        <v>0</v>
      </c>
      <c r="AA969" s="411">
        <f t="shared" ref="AA969" si="2769">AA968</f>
        <v>0</v>
      </c>
      <c r="AB969" s="411">
        <f t="shared" ref="AB969" si="2770">AB968</f>
        <v>0</v>
      </c>
      <c r="AC969" s="411">
        <f t="shared" ref="AC969" si="2771">AC968</f>
        <v>0</v>
      </c>
      <c r="AD969" s="411">
        <f t="shared" ref="AD969" si="2772">AD968</f>
        <v>0</v>
      </c>
      <c r="AE969" s="411">
        <f t="shared" ref="AE969" si="2773">AE968</f>
        <v>0</v>
      </c>
      <c r="AF969" s="411">
        <f t="shared" ref="AF969" si="2774">AF968</f>
        <v>0</v>
      </c>
      <c r="AG969" s="411">
        <f t="shared" ref="AG969" si="2775">AG968</f>
        <v>0</v>
      </c>
      <c r="AH969" s="411">
        <f t="shared" ref="AH969" si="2776">AH968</f>
        <v>0</v>
      </c>
      <c r="AI969" s="411">
        <f t="shared" ref="AI969" si="2777">AI968</f>
        <v>0</v>
      </c>
      <c r="AJ969" s="411">
        <f t="shared" ref="AJ969" si="2778">AJ968</f>
        <v>0</v>
      </c>
      <c r="AK969" s="411">
        <f t="shared" ref="AK969" si="2779">AK968</f>
        <v>0</v>
      </c>
      <c r="AL969" s="411">
        <f t="shared" ref="AL969" si="2780">AL968</f>
        <v>0</v>
      </c>
      <c r="AM969" s="297"/>
    </row>
    <row r="970" spans="1:39" ht="15" hidden="1" customHeight="1" outlineLevel="1">
      <c r="A970" s="532"/>
      <c r="B970" s="294"/>
      <c r="C970" s="291"/>
      <c r="D970" s="291"/>
      <c r="E970" s="291"/>
      <c r="F970" s="291"/>
      <c r="G970" s="291"/>
      <c r="H970" s="291"/>
      <c r="I970" s="291"/>
      <c r="J970" s="291"/>
      <c r="K970" s="291"/>
      <c r="L970" s="291"/>
      <c r="M970" s="291"/>
      <c r="N970" s="291"/>
      <c r="O970" s="291"/>
      <c r="P970" s="291"/>
      <c r="Q970" s="291"/>
      <c r="R970" s="291"/>
      <c r="S970" s="291"/>
      <c r="T970" s="291"/>
      <c r="U970" s="291"/>
      <c r="V970" s="291"/>
      <c r="W970" s="291"/>
      <c r="X970" s="291"/>
      <c r="Y970" s="422"/>
      <c r="Z970" s="423"/>
      <c r="AA970" s="423"/>
      <c r="AB970" s="423"/>
      <c r="AC970" s="423"/>
      <c r="AD970" s="423"/>
      <c r="AE970" s="423"/>
      <c r="AF970" s="423"/>
      <c r="AG970" s="423"/>
      <c r="AH970" s="423"/>
      <c r="AI970" s="423"/>
      <c r="AJ970" s="423"/>
      <c r="AK970" s="423"/>
      <c r="AL970" s="423"/>
      <c r="AM970" s="297"/>
    </row>
    <row r="971" spans="1:39" ht="15.75" hidden="1" outlineLevel="1">
      <c r="A971" s="532"/>
      <c r="B971" s="319" t="s">
        <v>495</v>
      </c>
      <c r="C971" s="289"/>
      <c r="D971" s="289"/>
      <c r="E971" s="289"/>
      <c r="F971" s="289"/>
      <c r="G971" s="289"/>
      <c r="H971" s="289"/>
      <c r="I971" s="289"/>
      <c r="J971" s="289"/>
      <c r="K971" s="289"/>
      <c r="L971" s="289"/>
      <c r="M971" s="289"/>
      <c r="N971" s="290"/>
      <c r="O971" s="289"/>
      <c r="P971" s="289"/>
      <c r="Q971" s="289"/>
      <c r="R971" s="289"/>
      <c r="S971" s="289"/>
      <c r="T971" s="289"/>
      <c r="U971" s="289"/>
      <c r="V971" s="289"/>
      <c r="W971" s="289"/>
      <c r="X971" s="289"/>
      <c r="Y971" s="414"/>
      <c r="Z971" s="414"/>
      <c r="AA971" s="414"/>
      <c r="AB971" s="414"/>
      <c r="AC971" s="414"/>
      <c r="AD971" s="414"/>
      <c r="AE971" s="414"/>
      <c r="AF971" s="414"/>
      <c r="AG971" s="414"/>
      <c r="AH971" s="414"/>
      <c r="AI971" s="414"/>
      <c r="AJ971" s="414"/>
      <c r="AK971" s="414"/>
      <c r="AL971" s="414"/>
      <c r="AM971" s="292"/>
    </row>
    <row r="972" spans="1:39" ht="15" hidden="1" customHeight="1" outlineLevel="1">
      <c r="A972" s="532">
        <v>6</v>
      </c>
      <c r="B972" s="428" t="s">
        <v>99</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344</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781">Z972</f>
        <v>0</v>
      </c>
      <c r="AA973" s="411">
        <f t="shared" ref="AA973" si="2782">AA972</f>
        <v>0</v>
      </c>
      <c r="AB973" s="411">
        <f t="shared" ref="AB973" si="2783">AB972</f>
        <v>0</v>
      </c>
      <c r="AC973" s="411">
        <f t="shared" ref="AC973" si="2784">AC972</f>
        <v>0</v>
      </c>
      <c r="AD973" s="411">
        <f t="shared" ref="AD973" si="2785">AD972</f>
        <v>0</v>
      </c>
      <c r="AE973" s="411">
        <f t="shared" ref="AE973" si="2786">AE972</f>
        <v>0</v>
      </c>
      <c r="AF973" s="411">
        <f t="shared" ref="AF973" si="2787">AF972</f>
        <v>0</v>
      </c>
      <c r="AG973" s="411">
        <f t="shared" ref="AG973" si="2788">AG972</f>
        <v>0</v>
      </c>
      <c r="AH973" s="411">
        <f t="shared" ref="AH973" si="2789">AH972</f>
        <v>0</v>
      </c>
      <c r="AI973" s="411">
        <f t="shared" ref="AI973" si="2790">AI972</f>
        <v>0</v>
      </c>
      <c r="AJ973" s="411">
        <f t="shared" ref="AJ973" si="2791">AJ972</f>
        <v>0</v>
      </c>
      <c r="AK973" s="411">
        <f t="shared" ref="AK973" si="2792">AK972</f>
        <v>0</v>
      </c>
      <c r="AL973" s="411">
        <f t="shared" ref="AL973" si="2793">AL972</f>
        <v>0</v>
      </c>
      <c r="AM973" s="311"/>
    </row>
    <row r="974" spans="1:39" ht="15" hidden="1" customHeight="1" outlineLevel="1">
      <c r="A974" s="532"/>
      <c r="B974" s="310"/>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6"/>
      <c r="AA974" s="416"/>
      <c r="AB974" s="416"/>
      <c r="AC974" s="416"/>
      <c r="AD974" s="416"/>
      <c r="AE974" s="416"/>
      <c r="AF974" s="416"/>
      <c r="AG974" s="416"/>
      <c r="AH974" s="416"/>
      <c r="AI974" s="416"/>
      <c r="AJ974" s="416"/>
      <c r="AK974" s="416"/>
      <c r="AL974" s="416"/>
      <c r="AM974" s="313"/>
    </row>
    <row r="975" spans="1:39" ht="15" hidden="1" customHeight="1" outlineLevel="1">
      <c r="A975" s="532">
        <v>7</v>
      </c>
      <c r="B975" s="428" t="s">
        <v>100</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344</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794">Z975</f>
        <v>0</v>
      </c>
      <c r="AA976" s="411">
        <f t="shared" ref="AA976" si="2795">AA975</f>
        <v>0</v>
      </c>
      <c r="AB976" s="411">
        <f t="shared" ref="AB976" si="2796">AB975</f>
        <v>0</v>
      </c>
      <c r="AC976" s="411">
        <f t="shared" ref="AC976" si="2797">AC975</f>
        <v>0</v>
      </c>
      <c r="AD976" s="411">
        <f t="shared" ref="AD976" si="2798">AD975</f>
        <v>0</v>
      </c>
      <c r="AE976" s="411">
        <f t="shared" ref="AE976" si="2799">AE975</f>
        <v>0</v>
      </c>
      <c r="AF976" s="411">
        <f t="shared" ref="AF976" si="2800">AF975</f>
        <v>0</v>
      </c>
      <c r="AG976" s="411">
        <f t="shared" ref="AG976" si="2801">AG975</f>
        <v>0</v>
      </c>
      <c r="AH976" s="411">
        <f t="shared" ref="AH976" si="2802">AH975</f>
        <v>0</v>
      </c>
      <c r="AI976" s="411">
        <f t="shared" ref="AI976" si="2803">AI975</f>
        <v>0</v>
      </c>
      <c r="AJ976" s="411">
        <f t="shared" ref="AJ976" si="2804">AJ975</f>
        <v>0</v>
      </c>
      <c r="AK976" s="411">
        <f t="shared" ref="AK976" si="2805">AK975</f>
        <v>0</v>
      </c>
      <c r="AL976" s="411">
        <f t="shared" ref="AL976" si="2806">AL975</f>
        <v>0</v>
      </c>
      <c r="AM976" s="311"/>
    </row>
    <row r="977" spans="1:39" ht="15" hidden="1" customHeight="1" outlineLevel="1">
      <c r="A977" s="532"/>
      <c r="B977" s="314"/>
      <c r="C977" s="312"/>
      <c r="D977" s="291"/>
      <c r="E977" s="291"/>
      <c r="F977" s="291"/>
      <c r="G977" s="291"/>
      <c r="H977" s="291"/>
      <c r="I977" s="291"/>
      <c r="J977" s="291"/>
      <c r="K977" s="291"/>
      <c r="L977" s="291"/>
      <c r="M977" s="291"/>
      <c r="N977" s="291"/>
      <c r="O977" s="291"/>
      <c r="P977" s="291"/>
      <c r="Q977" s="291"/>
      <c r="R977" s="291"/>
      <c r="S977" s="291"/>
      <c r="T977" s="291"/>
      <c r="U977" s="291"/>
      <c r="V977" s="291"/>
      <c r="W977" s="291"/>
      <c r="X977" s="291"/>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8</v>
      </c>
      <c r="B978" s="428" t="s">
        <v>101</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344</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807">Z978</f>
        <v>0</v>
      </c>
      <c r="AA979" s="411">
        <f t="shared" ref="AA979" si="2808">AA978</f>
        <v>0</v>
      </c>
      <c r="AB979" s="411">
        <f t="shared" ref="AB979" si="2809">AB978</f>
        <v>0</v>
      </c>
      <c r="AC979" s="411">
        <f t="shared" ref="AC979" si="2810">AC978</f>
        <v>0</v>
      </c>
      <c r="AD979" s="411">
        <f t="shared" ref="AD979" si="2811">AD978</f>
        <v>0</v>
      </c>
      <c r="AE979" s="411">
        <f t="shared" ref="AE979" si="2812">AE978</f>
        <v>0</v>
      </c>
      <c r="AF979" s="411">
        <f t="shared" ref="AF979" si="2813">AF978</f>
        <v>0</v>
      </c>
      <c r="AG979" s="411">
        <f t="shared" ref="AG979" si="2814">AG978</f>
        <v>0</v>
      </c>
      <c r="AH979" s="411">
        <f t="shared" ref="AH979" si="2815">AH978</f>
        <v>0</v>
      </c>
      <c r="AI979" s="411">
        <f t="shared" ref="AI979" si="2816">AI978</f>
        <v>0</v>
      </c>
      <c r="AJ979" s="411">
        <f t="shared" ref="AJ979" si="2817">AJ978</f>
        <v>0</v>
      </c>
      <c r="AK979" s="411">
        <f t="shared" ref="AK979" si="2818">AK978</f>
        <v>0</v>
      </c>
      <c r="AL979" s="411">
        <f t="shared" ref="AL979" si="2819">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7"/>
      <c r="AA980" s="416"/>
      <c r="AB980" s="416"/>
      <c r="AC980" s="416"/>
      <c r="AD980" s="416"/>
      <c r="AE980" s="416"/>
      <c r="AF980" s="416"/>
      <c r="AG980" s="416"/>
      <c r="AH980" s="416"/>
      <c r="AI980" s="416"/>
      <c r="AJ980" s="416"/>
      <c r="AK980" s="416"/>
      <c r="AL980" s="416"/>
      <c r="AM980" s="313"/>
    </row>
    <row r="981" spans="1:39" ht="15" hidden="1" customHeight="1" outlineLevel="1">
      <c r="A981" s="532">
        <v>9</v>
      </c>
      <c r="B981" s="428" t="s">
        <v>102</v>
      </c>
      <c r="C981" s="291" t="s">
        <v>25</v>
      </c>
      <c r="D981" s="295"/>
      <c r="E981" s="295"/>
      <c r="F981" s="295"/>
      <c r="G981" s="295"/>
      <c r="H981" s="295"/>
      <c r="I981" s="295"/>
      <c r="J981" s="295"/>
      <c r="K981" s="295"/>
      <c r="L981" s="295"/>
      <c r="M981" s="295"/>
      <c r="N981" s="295">
        <v>12</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344</v>
      </c>
      <c r="C982" s="291" t="s">
        <v>163</v>
      </c>
      <c r="D982" s="295"/>
      <c r="E982" s="295"/>
      <c r="F982" s="295"/>
      <c r="G982" s="295"/>
      <c r="H982" s="295"/>
      <c r="I982" s="295"/>
      <c r="J982" s="295"/>
      <c r="K982" s="295"/>
      <c r="L982" s="295"/>
      <c r="M982" s="295"/>
      <c r="N982" s="295">
        <f>N981</f>
        <v>12</v>
      </c>
      <c r="O982" s="295"/>
      <c r="P982" s="295"/>
      <c r="Q982" s="295"/>
      <c r="R982" s="295"/>
      <c r="S982" s="295"/>
      <c r="T982" s="295"/>
      <c r="U982" s="295"/>
      <c r="V982" s="295"/>
      <c r="W982" s="295"/>
      <c r="X982" s="295"/>
      <c r="Y982" s="411">
        <f>Y981</f>
        <v>0</v>
      </c>
      <c r="Z982" s="411">
        <f t="shared" ref="Z982" si="2820">Z981</f>
        <v>0</v>
      </c>
      <c r="AA982" s="411">
        <f t="shared" ref="AA982" si="2821">AA981</f>
        <v>0</v>
      </c>
      <c r="AB982" s="411">
        <f t="shared" ref="AB982" si="2822">AB981</f>
        <v>0</v>
      </c>
      <c r="AC982" s="411">
        <f t="shared" ref="AC982" si="2823">AC981</f>
        <v>0</v>
      </c>
      <c r="AD982" s="411">
        <f t="shared" ref="AD982" si="2824">AD981</f>
        <v>0</v>
      </c>
      <c r="AE982" s="411">
        <f t="shared" ref="AE982" si="2825">AE981</f>
        <v>0</v>
      </c>
      <c r="AF982" s="411">
        <f t="shared" ref="AF982" si="2826">AF981</f>
        <v>0</v>
      </c>
      <c r="AG982" s="411">
        <f t="shared" ref="AG982" si="2827">AG981</f>
        <v>0</v>
      </c>
      <c r="AH982" s="411">
        <f t="shared" ref="AH982" si="2828">AH981</f>
        <v>0</v>
      </c>
      <c r="AI982" s="411">
        <f t="shared" ref="AI982" si="2829">AI981</f>
        <v>0</v>
      </c>
      <c r="AJ982" s="411">
        <f t="shared" ref="AJ982" si="2830">AJ981</f>
        <v>0</v>
      </c>
      <c r="AK982" s="411">
        <f t="shared" ref="AK982" si="2831">AK981</f>
        <v>0</v>
      </c>
      <c r="AL982" s="411">
        <f t="shared" ref="AL982" si="2832">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6"/>
      <c r="AA983" s="416"/>
      <c r="AB983" s="416"/>
      <c r="AC983" s="416"/>
      <c r="AD983" s="416"/>
      <c r="AE983" s="416"/>
      <c r="AF983" s="416"/>
      <c r="AG983" s="416"/>
      <c r="AH983" s="416"/>
      <c r="AI983" s="416"/>
      <c r="AJ983" s="416"/>
      <c r="AK983" s="416"/>
      <c r="AL983" s="416"/>
      <c r="AM983" s="313"/>
    </row>
    <row r="984" spans="1:39" ht="15" hidden="1" customHeight="1" outlineLevel="1">
      <c r="A984" s="532">
        <v>10</v>
      </c>
      <c r="B984" s="428" t="s">
        <v>103</v>
      </c>
      <c r="C984" s="291" t="s">
        <v>25</v>
      </c>
      <c r="D984" s="295"/>
      <c r="E984" s="295"/>
      <c r="F984" s="295"/>
      <c r="G984" s="295"/>
      <c r="H984" s="295"/>
      <c r="I984" s="295"/>
      <c r="J984" s="295"/>
      <c r="K984" s="295"/>
      <c r="L984" s="295"/>
      <c r="M984" s="295"/>
      <c r="N984" s="295">
        <v>3</v>
      </c>
      <c r="O984" s="295"/>
      <c r="P984" s="295"/>
      <c r="Q984" s="295"/>
      <c r="R984" s="295"/>
      <c r="S984" s="295"/>
      <c r="T984" s="295"/>
      <c r="U984" s="295"/>
      <c r="V984" s="295"/>
      <c r="W984" s="295"/>
      <c r="X984" s="295"/>
      <c r="Y984" s="415"/>
      <c r="Z984" s="415"/>
      <c r="AA984" s="415"/>
      <c r="AB984" s="415"/>
      <c r="AC984" s="415"/>
      <c r="AD984" s="415"/>
      <c r="AE984" s="415"/>
      <c r="AF984" s="415"/>
      <c r="AG984" s="415"/>
      <c r="AH984" s="415"/>
      <c r="AI984" s="415"/>
      <c r="AJ984" s="415"/>
      <c r="AK984" s="415"/>
      <c r="AL984" s="415"/>
      <c r="AM984" s="296">
        <f>SUM(Y984:AL984)</f>
        <v>0</v>
      </c>
    </row>
    <row r="985" spans="1:39" ht="15" hidden="1" customHeight="1" outlineLevel="1">
      <c r="A985" s="532"/>
      <c r="B985" s="294" t="s">
        <v>344</v>
      </c>
      <c r="C985" s="291" t="s">
        <v>163</v>
      </c>
      <c r="D985" s="295"/>
      <c r="E985" s="295"/>
      <c r="F985" s="295"/>
      <c r="G985" s="295"/>
      <c r="H985" s="295"/>
      <c r="I985" s="295"/>
      <c r="J985" s="295"/>
      <c r="K985" s="295"/>
      <c r="L985" s="295"/>
      <c r="M985" s="295"/>
      <c r="N985" s="295">
        <f>N984</f>
        <v>3</v>
      </c>
      <c r="O985" s="295"/>
      <c r="P985" s="295"/>
      <c r="Q985" s="295"/>
      <c r="R985" s="295"/>
      <c r="S985" s="295"/>
      <c r="T985" s="295"/>
      <c r="U985" s="295"/>
      <c r="V985" s="295"/>
      <c r="W985" s="295"/>
      <c r="X985" s="295"/>
      <c r="Y985" s="411">
        <f>Y984</f>
        <v>0</v>
      </c>
      <c r="Z985" s="411">
        <f t="shared" ref="Z985" si="2833">Z984</f>
        <v>0</v>
      </c>
      <c r="AA985" s="411">
        <f t="shared" ref="AA985" si="2834">AA984</f>
        <v>0</v>
      </c>
      <c r="AB985" s="411">
        <f t="shared" ref="AB985" si="2835">AB984</f>
        <v>0</v>
      </c>
      <c r="AC985" s="411">
        <f t="shared" ref="AC985" si="2836">AC984</f>
        <v>0</v>
      </c>
      <c r="AD985" s="411">
        <f t="shared" ref="AD985" si="2837">AD984</f>
        <v>0</v>
      </c>
      <c r="AE985" s="411">
        <f t="shared" ref="AE985" si="2838">AE984</f>
        <v>0</v>
      </c>
      <c r="AF985" s="411">
        <f t="shared" ref="AF985" si="2839">AF984</f>
        <v>0</v>
      </c>
      <c r="AG985" s="411">
        <f t="shared" ref="AG985" si="2840">AG984</f>
        <v>0</v>
      </c>
      <c r="AH985" s="411">
        <f t="shared" ref="AH985" si="2841">AH984</f>
        <v>0</v>
      </c>
      <c r="AI985" s="411">
        <f t="shared" ref="AI985" si="2842">AI984</f>
        <v>0</v>
      </c>
      <c r="AJ985" s="411">
        <f t="shared" ref="AJ985" si="2843">AJ984</f>
        <v>0</v>
      </c>
      <c r="AK985" s="411">
        <f t="shared" ref="AK985" si="2844">AK984</f>
        <v>0</v>
      </c>
      <c r="AL985" s="411">
        <f t="shared" ref="AL985" si="2845">AL984</f>
        <v>0</v>
      </c>
      <c r="AM985" s="311"/>
    </row>
    <row r="986" spans="1:39" ht="15" hidden="1" customHeight="1" outlineLevel="1">
      <c r="A986" s="532"/>
      <c r="B986" s="314"/>
      <c r="C986" s="312"/>
      <c r="D986" s="316"/>
      <c r="E986" s="316"/>
      <c r="F986" s="316"/>
      <c r="G986" s="316"/>
      <c r="H986" s="316"/>
      <c r="I986" s="316"/>
      <c r="J986" s="316"/>
      <c r="K986" s="316"/>
      <c r="L986" s="316"/>
      <c r="M986" s="316"/>
      <c r="N986" s="291"/>
      <c r="O986" s="316"/>
      <c r="P986" s="316"/>
      <c r="Q986" s="316"/>
      <c r="R986" s="316"/>
      <c r="S986" s="316"/>
      <c r="T986" s="316"/>
      <c r="U986" s="316"/>
      <c r="V986" s="316"/>
      <c r="W986" s="316"/>
      <c r="X986" s="316"/>
      <c r="Y986" s="416"/>
      <c r="Z986" s="417"/>
      <c r="AA986" s="416"/>
      <c r="AB986" s="416"/>
      <c r="AC986" s="416"/>
      <c r="AD986" s="416"/>
      <c r="AE986" s="416"/>
      <c r="AF986" s="416"/>
      <c r="AG986" s="416"/>
      <c r="AH986" s="416"/>
      <c r="AI986" s="416"/>
      <c r="AJ986" s="416"/>
      <c r="AK986" s="416"/>
      <c r="AL986" s="416"/>
      <c r="AM986" s="313"/>
    </row>
    <row r="987" spans="1:39" ht="15" hidden="1" customHeight="1" outlineLevel="1">
      <c r="A987" s="532"/>
      <c r="B987" s="288" t="s">
        <v>10</v>
      </c>
      <c r="C987" s="289"/>
      <c r="D987" s="289"/>
      <c r="E987" s="289"/>
      <c r="F987" s="289"/>
      <c r="G987" s="289"/>
      <c r="H987" s="289"/>
      <c r="I987" s="289"/>
      <c r="J987" s="289"/>
      <c r="K987" s="289"/>
      <c r="L987" s="289"/>
      <c r="M987" s="289"/>
      <c r="N987" s="290"/>
      <c r="O987" s="289"/>
      <c r="P987" s="289"/>
      <c r="Q987" s="289"/>
      <c r="R987" s="289"/>
      <c r="S987" s="289"/>
      <c r="T987" s="289"/>
      <c r="U987" s="289"/>
      <c r="V987" s="289"/>
      <c r="W987" s="289"/>
      <c r="X987" s="289"/>
      <c r="Y987" s="414"/>
      <c r="Z987" s="414"/>
      <c r="AA987" s="414"/>
      <c r="AB987" s="414"/>
      <c r="AC987" s="414"/>
      <c r="AD987" s="414"/>
      <c r="AE987" s="414"/>
      <c r="AF987" s="414"/>
      <c r="AG987" s="414"/>
      <c r="AH987" s="414"/>
      <c r="AI987" s="414"/>
      <c r="AJ987" s="414"/>
      <c r="AK987" s="414"/>
      <c r="AL987" s="414"/>
      <c r="AM987" s="292"/>
    </row>
    <row r="988" spans="1:39" ht="15" hidden="1" customHeight="1" outlineLevel="1">
      <c r="A988" s="532">
        <v>11</v>
      </c>
      <c r="B988" s="428" t="s">
        <v>104</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26"/>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344</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846">Z988</f>
        <v>0</v>
      </c>
      <c r="AA989" s="411">
        <f t="shared" ref="AA989" si="2847">AA988</f>
        <v>0</v>
      </c>
      <c r="AB989" s="411">
        <f t="shared" ref="AB989" si="2848">AB988</f>
        <v>0</v>
      </c>
      <c r="AC989" s="411">
        <f t="shared" ref="AC989" si="2849">AC988</f>
        <v>0</v>
      </c>
      <c r="AD989" s="411">
        <f t="shared" ref="AD989" si="2850">AD988</f>
        <v>0</v>
      </c>
      <c r="AE989" s="411">
        <f t="shared" ref="AE989" si="2851">AE988</f>
        <v>0</v>
      </c>
      <c r="AF989" s="411">
        <f t="shared" ref="AF989" si="2852">AF988</f>
        <v>0</v>
      </c>
      <c r="AG989" s="411">
        <f t="shared" ref="AG989" si="2853">AG988</f>
        <v>0</v>
      </c>
      <c r="AH989" s="411">
        <f t="shared" ref="AH989" si="2854">AH988</f>
        <v>0</v>
      </c>
      <c r="AI989" s="411">
        <f t="shared" ref="AI989" si="2855">AI988</f>
        <v>0</v>
      </c>
      <c r="AJ989" s="411">
        <f t="shared" ref="AJ989" si="2856">AJ988</f>
        <v>0</v>
      </c>
      <c r="AK989" s="411">
        <f t="shared" ref="AK989" si="2857">AK988</f>
        <v>0</v>
      </c>
      <c r="AL989" s="411">
        <f t="shared" ref="AL989" si="2858">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2"/>
      <c r="Z990" s="421"/>
      <c r="AA990" s="421"/>
      <c r="AB990" s="421"/>
      <c r="AC990" s="421"/>
      <c r="AD990" s="421"/>
      <c r="AE990" s="421"/>
      <c r="AF990" s="421"/>
      <c r="AG990" s="421"/>
      <c r="AH990" s="421"/>
      <c r="AI990" s="421"/>
      <c r="AJ990" s="421"/>
      <c r="AK990" s="421"/>
      <c r="AL990" s="421"/>
      <c r="AM990" s="306"/>
    </row>
    <row r="991" spans="1:39" ht="28.5" hidden="1" customHeight="1" outlineLevel="1">
      <c r="A991" s="532">
        <v>12</v>
      </c>
      <c r="B991" s="428" t="s">
        <v>105</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344</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859">Z991</f>
        <v>0</v>
      </c>
      <c r="AA992" s="411">
        <f t="shared" ref="AA992" si="2860">AA991</f>
        <v>0</v>
      </c>
      <c r="AB992" s="411">
        <f t="shared" ref="AB992" si="2861">AB991</f>
        <v>0</v>
      </c>
      <c r="AC992" s="411">
        <f t="shared" ref="AC992" si="2862">AC991</f>
        <v>0</v>
      </c>
      <c r="AD992" s="411">
        <f t="shared" ref="AD992" si="2863">AD991</f>
        <v>0</v>
      </c>
      <c r="AE992" s="411">
        <f t="shared" ref="AE992" si="2864">AE991</f>
        <v>0</v>
      </c>
      <c r="AF992" s="411">
        <f t="shared" ref="AF992" si="2865">AF991</f>
        <v>0</v>
      </c>
      <c r="AG992" s="411">
        <f t="shared" ref="AG992" si="2866">AG991</f>
        <v>0</v>
      </c>
      <c r="AH992" s="411">
        <f t="shared" ref="AH992" si="2867">AH991</f>
        <v>0</v>
      </c>
      <c r="AI992" s="411">
        <f t="shared" ref="AI992" si="2868">AI991</f>
        <v>0</v>
      </c>
      <c r="AJ992" s="411">
        <f t="shared" ref="AJ992" si="2869">AJ991</f>
        <v>0</v>
      </c>
      <c r="AK992" s="411">
        <f t="shared" ref="AK992" si="2870">AK991</f>
        <v>0</v>
      </c>
      <c r="AL992" s="411">
        <f t="shared" ref="AL992" si="2871">AL991</f>
        <v>0</v>
      </c>
      <c r="AM992" s="297"/>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22"/>
      <c r="Z993" s="422"/>
      <c r="AA993" s="412"/>
      <c r="AB993" s="412"/>
      <c r="AC993" s="412"/>
      <c r="AD993" s="412"/>
      <c r="AE993" s="412"/>
      <c r="AF993" s="412"/>
      <c r="AG993" s="412"/>
      <c r="AH993" s="412"/>
      <c r="AI993" s="412"/>
      <c r="AJ993" s="412"/>
      <c r="AK993" s="412"/>
      <c r="AL993" s="412"/>
      <c r="AM993" s="306"/>
    </row>
    <row r="994" spans="1:40" ht="15" hidden="1" customHeight="1" outlineLevel="1">
      <c r="A994" s="532">
        <v>13</v>
      </c>
      <c r="B994" s="428" t="s">
        <v>106</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0"/>
      <c r="Z994" s="415"/>
      <c r="AA994" s="415"/>
      <c r="AB994" s="415"/>
      <c r="AC994" s="415"/>
      <c r="AD994" s="415"/>
      <c r="AE994" s="415"/>
      <c r="AF994" s="415"/>
      <c r="AG994" s="415"/>
      <c r="AH994" s="415"/>
      <c r="AI994" s="415"/>
      <c r="AJ994" s="415"/>
      <c r="AK994" s="415"/>
      <c r="AL994" s="415"/>
      <c r="AM994" s="296">
        <f>SUM(Y994:AL994)</f>
        <v>0</v>
      </c>
    </row>
    <row r="995" spans="1:40" ht="15" hidden="1" customHeight="1" outlineLevel="1">
      <c r="A995" s="532"/>
      <c r="B995" s="294" t="s">
        <v>344</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2872">Z994</f>
        <v>0</v>
      </c>
      <c r="AA995" s="411">
        <f t="shared" ref="AA995" si="2873">AA994</f>
        <v>0</v>
      </c>
      <c r="AB995" s="411">
        <f t="shared" ref="AB995" si="2874">AB994</f>
        <v>0</v>
      </c>
      <c r="AC995" s="411">
        <f t="shared" ref="AC995" si="2875">AC994</f>
        <v>0</v>
      </c>
      <c r="AD995" s="411">
        <f t="shared" ref="AD995" si="2876">AD994</f>
        <v>0</v>
      </c>
      <c r="AE995" s="411">
        <f t="shared" ref="AE995" si="2877">AE994</f>
        <v>0</v>
      </c>
      <c r="AF995" s="411">
        <f t="shared" ref="AF995" si="2878">AF994</f>
        <v>0</v>
      </c>
      <c r="AG995" s="411">
        <f t="shared" ref="AG995" si="2879">AG994</f>
        <v>0</v>
      </c>
      <c r="AH995" s="411">
        <f t="shared" ref="AH995" si="2880">AH994</f>
        <v>0</v>
      </c>
      <c r="AI995" s="411">
        <f t="shared" ref="AI995" si="2881">AI994</f>
        <v>0</v>
      </c>
      <c r="AJ995" s="411">
        <f t="shared" ref="AJ995" si="2882">AJ994</f>
        <v>0</v>
      </c>
      <c r="AK995" s="411">
        <f t="shared" ref="AK995" si="2883">AK994</f>
        <v>0</v>
      </c>
      <c r="AL995" s="411">
        <f t="shared" ref="AL995" si="2884">AL994</f>
        <v>0</v>
      </c>
      <c r="AM995" s="306"/>
    </row>
    <row r="996" spans="1:40" ht="15" hidden="1" customHeight="1" outlineLevel="1">
      <c r="A996" s="532"/>
      <c r="B996" s="315"/>
      <c r="C996" s="305"/>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12"/>
      <c r="Z996" s="412"/>
      <c r="AA996" s="412"/>
      <c r="AB996" s="412"/>
      <c r="AC996" s="412"/>
      <c r="AD996" s="412"/>
      <c r="AE996" s="412"/>
      <c r="AF996" s="412"/>
      <c r="AG996" s="412"/>
      <c r="AH996" s="412"/>
      <c r="AI996" s="412"/>
      <c r="AJ996" s="412"/>
      <c r="AK996" s="412"/>
      <c r="AL996" s="412"/>
      <c r="AM996" s="306"/>
    </row>
    <row r="997" spans="1:40" ht="15" hidden="1" customHeight="1" outlineLevel="1">
      <c r="A997" s="532"/>
      <c r="B997" s="288" t="s">
        <v>107</v>
      </c>
      <c r="C997" s="289"/>
      <c r="D997" s="290"/>
      <c r="E997" s="290"/>
      <c r="F997" s="290"/>
      <c r="G997" s="290"/>
      <c r="H997" s="290"/>
      <c r="I997" s="290"/>
      <c r="J997" s="290"/>
      <c r="K997" s="290"/>
      <c r="L997" s="290"/>
      <c r="M997" s="290"/>
      <c r="N997" s="290"/>
      <c r="O997" s="290"/>
      <c r="P997" s="289"/>
      <c r="Q997" s="289"/>
      <c r="R997" s="289"/>
      <c r="S997" s="289"/>
      <c r="T997" s="289"/>
      <c r="U997" s="289"/>
      <c r="V997" s="289"/>
      <c r="W997" s="289"/>
      <c r="X997" s="289"/>
      <c r="Y997" s="414"/>
      <c r="Z997" s="414"/>
      <c r="AA997" s="414"/>
      <c r="AB997" s="414"/>
      <c r="AC997" s="414"/>
      <c r="AD997" s="414"/>
      <c r="AE997" s="414"/>
      <c r="AF997" s="414"/>
      <c r="AG997" s="414"/>
      <c r="AH997" s="414"/>
      <c r="AI997" s="414"/>
      <c r="AJ997" s="414"/>
      <c r="AK997" s="414"/>
      <c r="AL997" s="414"/>
      <c r="AM997" s="292"/>
    </row>
    <row r="998" spans="1:40" ht="15" hidden="1" customHeight="1" outlineLevel="1">
      <c r="A998" s="532">
        <v>14</v>
      </c>
      <c r="B998" s="315" t="s">
        <v>108</v>
      </c>
      <c r="C998" s="291" t="s">
        <v>25</v>
      </c>
      <c r="D998" s="295"/>
      <c r="E998" s="295"/>
      <c r="F998" s="295"/>
      <c r="G998" s="295"/>
      <c r="H998" s="295"/>
      <c r="I998" s="295"/>
      <c r="J998" s="295"/>
      <c r="K998" s="295"/>
      <c r="L998" s="295"/>
      <c r="M998" s="295"/>
      <c r="N998" s="295">
        <v>12</v>
      </c>
      <c r="O998" s="295"/>
      <c r="P998" s="295"/>
      <c r="Q998" s="295"/>
      <c r="R998" s="295"/>
      <c r="S998" s="295"/>
      <c r="T998" s="295"/>
      <c r="U998" s="295"/>
      <c r="V998" s="295"/>
      <c r="W998" s="295"/>
      <c r="X998" s="295"/>
      <c r="Y998" s="410"/>
      <c r="Z998" s="410"/>
      <c r="AA998" s="410"/>
      <c r="AB998" s="410"/>
      <c r="AC998" s="410"/>
      <c r="AD998" s="410"/>
      <c r="AE998" s="410"/>
      <c r="AF998" s="410"/>
      <c r="AG998" s="410"/>
      <c r="AH998" s="410"/>
      <c r="AI998" s="410"/>
      <c r="AJ998" s="410"/>
      <c r="AK998" s="410"/>
      <c r="AL998" s="410"/>
      <c r="AM998" s="296">
        <f>SUM(Y998:AL998)</f>
        <v>0</v>
      </c>
    </row>
    <row r="999" spans="1:40" ht="15" hidden="1" customHeight="1" outlineLevel="1">
      <c r="A999" s="532"/>
      <c r="B999" s="294" t="s">
        <v>344</v>
      </c>
      <c r="C999" s="291" t="s">
        <v>163</v>
      </c>
      <c r="D999" s="295"/>
      <c r="E999" s="295"/>
      <c r="F999" s="295"/>
      <c r="G999" s="295"/>
      <c r="H999" s="295"/>
      <c r="I999" s="295"/>
      <c r="J999" s="295"/>
      <c r="K999" s="295"/>
      <c r="L999" s="295"/>
      <c r="M999" s="295"/>
      <c r="N999" s="295">
        <f>N998</f>
        <v>12</v>
      </c>
      <c r="O999" s="295"/>
      <c r="P999" s="295"/>
      <c r="Q999" s="295"/>
      <c r="R999" s="295"/>
      <c r="S999" s="295"/>
      <c r="T999" s="295"/>
      <c r="U999" s="295"/>
      <c r="V999" s="295"/>
      <c r="W999" s="295"/>
      <c r="X999" s="295"/>
      <c r="Y999" s="411">
        <f>Y998</f>
        <v>0</v>
      </c>
      <c r="Z999" s="411">
        <f t="shared" ref="Z999" si="2885">Z998</f>
        <v>0</v>
      </c>
      <c r="AA999" s="411">
        <f t="shared" ref="AA999" si="2886">AA998</f>
        <v>0</v>
      </c>
      <c r="AB999" s="411">
        <f t="shared" ref="AB999" si="2887">AB998</f>
        <v>0</v>
      </c>
      <c r="AC999" s="411">
        <f t="shared" ref="AC999" si="2888">AC998</f>
        <v>0</v>
      </c>
      <c r="AD999" s="411">
        <f t="shared" ref="AD999" si="2889">AD998</f>
        <v>0</v>
      </c>
      <c r="AE999" s="411">
        <f t="shared" ref="AE999" si="2890">AE998</f>
        <v>0</v>
      </c>
      <c r="AF999" s="411">
        <f t="shared" ref="AF999" si="2891">AF998</f>
        <v>0</v>
      </c>
      <c r="AG999" s="411">
        <f t="shared" ref="AG999" si="2892">AG998</f>
        <v>0</v>
      </c>
      <c r="AH999" s="411">
        <f t="shared" ref="AH999" si="2893">AH998</f>
        <v>0</v>
      </c>
      <c r="AI999" s="411">
        <f t="shared" ref="AI999" si="2894">AI998</f>
        <v>0</v>
      </c>
      <c r="AJ999" s="411">
        <f t="shared" ref="AJ999" si="2895">AJ998</f>
        <v>0</v>
      </c>
      <c r="AK999" s="411">
        <f t="shared" ref="AK999" si="2896">AK998</f>
        <v>0</v>
      </c>
      <c r="AL999" s="411">
        <f t="shared" ref="AL999" si="2897">AL998</f>
        <v>0</v>
      </c>
      <c r="AM999" s="297"/>
    </row>
    <row r="1000" spans="1:40" ht="15" hidden="1" customHeight="1" outlineLevel="1">
      <c r="A1000" s="532"/>
      <c r="B1000" s="315"/>
      <c r="C1000" s="305"/>
      <c r="D1000" s="291"/>
      <c r="E1000" s="291"/>
      <c r="F1000" s="291"/>
      <c r="G1000" s="291"/>
      <c r="H1000" s="291"/>
      <c r="I1000" s="291"/>
      <c r="J1000" s="291"/>
      <c r="K1000" s="291"/>
      <c r="L1000" s="291"/>
      <c r="M1000" s="291"/>
      <c r="N1000" s="468"/>
      <c r="O1000" s="291"/>
      <c r="P1000" s="291"/>
      <c r="Q1000" s="291"/>
      <c r="R1000" s="291"/>
      <c r="S1000" s="291"/>
      <c r="T1000" s="291"/>
      <c r="U1000" s="291"/>
      <c r="V1000" s="291"/>
      <c r="W1000" s="291"/>
      <c r="X1000" s="291"/>
      <c r="Y1000" s="412"/>
      <c r="Z1000" s="412"/>
      <c r="AA1000" s="412"/>
      <c r="AB1000" s="412"/>
      <c r="AC1000" s="412"/>
      <c r="AD1000" s="412"/>
      <c r="AE1000" s="412"/>
      <c r="AF1000" s="412"/>
      <c r="AG1000" s="412"/>
      <c r="AH1000" s="412"/>
      <c r="AI1000" s="412"/>
      <c r="AJ1000" s="412"/>
      <c r="AK1000" s="412"/>
      <c r="AL1000" s="412"/>
      <c r="AM1000" s="301"/>
      <c r="AN1000" s="629"/>
    </row>
    <row r="1001" spans="1:40" s="309" customFormat="1" ht="15.75" hidden="1" outlineLevel="1">
      <c r="A1001" s="532"/>
      <c r="B1001" s="288" t="s">
        <v>487</v>
      </c>
      <c r="C1001" s="291"/>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6"/>
      <c r="AF1001" s="416"/>
      <c r="AG1001" s="416"/>
      <c r="AH1001" s="416"/>
      <c r="AI1001" s="416"/>
      <c r="AJ1001" s="416"/>
      <c r="AK1001" s="416"/>
      <c r="AL1001" s="416"/>
      <c r="AM1001" s="517"/>
      <c r="AN1001" s="630"/>
    </row>
    <row r="1002" spans="1:40" hidden="1" outlineLevel="1">
      <c r="A1002" s="532">
        <v>15</v>
      </c>
      <c r="B1002" s="29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631">
        <f>SUM(Y1002:AL1002)</f>
        <v>0</v>
      </c>
      <c r="AN1002" s="629"/>
    </row>
    <row r="1003" spans="1:40" hidden="1" outlineLevel="1">
      <c r="A1003" s="532"/>
      <c r="B1003" s="294" t="s">
        <v>340</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Z1002</f>
        <v>0</v>
      </c>
      <c r="AA1003" s="411">
        <f t="shared" ref="AA1003:AL1003" si="2898">AA1002</f>
        <v>0</v>
      </c>
      <c r="AB1003" s="411">
        <f t="shared" si="2898"/>
        <v>0</v>
      </c>
      <c r="AC1003" s="411">
        <f t="shared" si="2898"/>
        <v>0</v>
      </c>
      <c r="AD1003" s="411">
        <f>AD1002</f>
        <v>0</v>
      </c>
      <c r="AE1003" s="411">
        <f t="shared" si="2898"/>
        <v>0</v>
      </c>
      <c r="AF1003" s="411">
        <f t="shared" si="2898"/>
        <v>0</v>
      </c>
      <c r="AG1003" s="411">
        <f t="shared" si="2898"/>
        <v>0</v>
      </c>
      <c r="AH1003" s="411">
        <f t="shared" si="2898"/>
        <v>0</v>
      </c>
      <c r="AI1003" s="411">
        <f t="shared" si="2898"/>
        <v>0</v>
      </c>
      <c r="AJ1003" s="411">
        <f t="shared" si="2898"/>
        <v>0</v>
      </c>
      <c r="AK1003" s="411">
        <f t="shared" si="2898"/>
        <v>0</v>
      </c>
      <c r="AL1003" s="411">
        <f t="shared" si="2898"/>
        <v>0</v>
      </c>
      <c r="AM1003" s="297"/>
    </row>
    <row r="1004" spans="1:40" hidden="1" outlineLevel="1">
      <c r="A1004" s="532"/>
      <c r="B1004" s="315"/>
      <c r="C1004" s="305"/>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2"/>
      <c r="AF1004" s="412"/>
      <c r="AG1004" s="412"/>
      <c r="AH1004" s="412"/>
      <c r="AI1004" s="412"/>
      <c r="AJ1004" s="412"/>
      <c r="AK1004" s="412"/>
      <c r="AL1004" s="412"/>
      <c r="AM1004" s="306"/>
    </row>
    <row r="1005" spans="1:40" s="283" customFormat="1" hidden="1" outlineLevel="1">
      <c r="A1005" s="532">
        <v>16</v>
      </c>
      <c r="B1005" s="324" t="s">
        <v>488</v>
      </c>
      <c r="C1005" s="291" t="s">
        <v>25</v>
      </c>
      <c r="D1005" s="295"/>
      <c r="E1005" s="295"/>
      <c r="F1005" s="295"/>
      <c r="G1005" s="295"/>
      <c r="H1005" s="295"/>
      <c r="I1005" s="295"/>
      <c r="J1005" s="295"/>
      <c r="K1005" s="295"/>
      <c r="L1005" s="295"/>
      <c r="M1005" s="295"/>
      <c r="N1005" s="295">
        <v>0</v>
      </c>
      <c r="O1005" s="295"/>
      <c r="P1005" s="295"/>
      <c r="Q1005" s="295"/>
      <c r="R1005" s="295"/>
      <c r="S1005" s="295"/>
      <c r="T1005" s="295"/>
      <c r="U1005" s="295"/>
      <c r="V1005" s="295"/>
      <c r="W1005" s="295"/>
      <c r="X1005" s="295"/>
      <c r="Y1005" s="410"/>
      <c r="Z1005" s="410"/>
      <c r="AA1005" s="410"/>
      <c r="AB1005" s="410"/>
      <c r="AC1005" s="410"/>
      <c r="AD1005" s="410"/>
      <c r="AE1005" s="410"/>
      <c r="AF1005" s="410"/>
      <c r="AG1005" s="410"/>
      <c r="AH1005" s="410"/>
      <c r="AI1005" s="410"/>
      <c r="AJ1005" s="410"/>
      <c r="AK1005" s="410"/>
      <c r="AL1005" s="410"/>
      <c r="AM1005" s="296">
        <f>SUM(Y1005:AL1005)</f>
        <v>0</v>
      </c>
    </row>
    <row r="1006" spans="1:40" s="283" customFormat="1" hidden="1" outlineLevel="1">
      <c r="A1006" s="532"/>
      <c r="B1006" s="294" t="s">
        <v>340</v>
      </c>
      <c r="C1006" s="291" t="s">
        <v>163</v>
      </c>
      <c r="D1006" s="295"/>
      <c r="E1006" s="295"/>
      <c r="F1006" s="295"/>
      <c r="G1006" s="295"/>
      <c r="H1006" s="295"/>
      <c r="I1006" s="295"/>
      <c r="J1006" s="295"/>
      <c r="K1006" s="295"/>
      <c r="L1006" s="295"/>
      <c r="M1006" s="295"/>
      <c r="N1006" s="295">
        <f>N1005</f>
        <v>0</v>
      </c>
      <c r="O1006" s="295"/>
      <c r="P1006" s="295"/>
      <c r="Q1006" s="295"/>
      <c r="R1006" s="295"/>
      <c r="S1006" s="295"/>
      <c r="T1006" s="295"/>
      <c r="U1006" s="295"/>
      <c r="V1006" s="295"/>
      <c r="W1006" s="295"/>
      <c r="X1006" s="295"/>
      <c r="Y1006" s="411">
        <f>Y1005</f>
        <v>0</v>
      </c>
      <c r="Z1006" s="411">
        <f t="shared" ref="Z1006:AK1006" si="2899">Z1005</f>
        <v>0</v>
      </c>
      <c r="AA1006" s="411">
        <f t="shared" si="2899"/>
        <v>0</v>
      </c>
      <c r="AB1006" s="411">
        <f t="shared" si="2899"/>
        <v>0</v>
      </c>
      <c r="AC1006" s="411">
        <f t="shared" si="2899"/>
        <v>0</v>
      </c>
      <c r="AD1006" s="411">
        <f t="shared" si="2899"/>
        <v>0</v>
      </c>
      <c r="AE1006" s="411">
        <f t="shared" si="2899"/>
        <v>0</v>
      </c>
      <c r="AF1006" s="411">
        <f t="shared" si="2899"/>
        <v>0</v>
      </c>
      <c r="AG1006" s="411">
        <f t="shared" si="2899"/>
        <v>0</v>
      </c>
      <c r="AH1006" s="411">
        <f t="shared" si="2899"/>
        <v>0</v>
      </c>
      <c r="AI1006" s="411">
        <f t="shared" si="2899"/>
        <v>0</v>
      </c>
      <c r="AJ1006" s="411">
        <f t="shared" si="2899"/>
        <v>0</v>
      </c>
      <c r="AK1006" s="411">
        <f t="shared" si="2899"/>
        <v>0</v>
      </c>
      <c r="AL1006" s="411">
        <f>AL1005</f>
        <v>0</v>
      </c>
      <c r="AM1006" s="297"/>
    </row>
    <row r="1007" spans="1:40" s="283" customFormat="1" hidden="1" outlineLevel="1">
      <c r="A1007" s="532"/>
      <c r="B1007" s="324"/>
      <c r="C1007" s="291"/>
      <c r="D1007" s="291"/>
      <c r="E1007" s="291"/>
      <c r="F1007" s="291"/>
      <c r="G1007" s="291"/>
      <c r="H1007" s="291"/>
      <c r="I1007" s="291"/>
      <c r="J1007" s="291"/>
      <c r="K1007" s="291"/>
      <c r="L1007" s="291"/>
      <c r="M1007" s="291"/>
      <c r="N1007" s="291"/>
      <c r="O1007" s="291"/>
      <c r="P1007" s="291"/>
      <c r="Q1007" s="291"/>
      <c r="R1007" s="291"/>
      <c r="S1007" s="291"/>
      <c r="T1007" s="291"/>
      <c r="U1007" s="291"/>
      <c r="V1007" s="291"/>
      <c r="W1007" s="291"/>
      <c r="X1007" s="291"/>
      <c r="Y1007" s="412"/>
      <c r="Z1007" s="412"/>
      <c r="AA1007" s="412"/>
      <c r="AB1007" s="412"/>
      <c r="AC1007" s="412"/>
      <c r="AD1007" s="412"/>
      <c r="AE1007" s="416"/>
      <c r="AF1007" s="416"/>
      <c r="AG1007" s="416"/>
      <c r="AH1007" s="416"/>
      <c r="AI1007" s="416"/>
      <c r="AJ1007" s="416"/>
      <c r="AK1007" s="416"/>
      <c r="AL1007" s="416"/>
      <c r="AM1007" s="313"/>
    </row>
    <row r="1008" spans="1:40" ht="15.75" hidden="1" outlineLevel="1">
      <c r="A1008" s="532"/>
      <c r="B1008" s="519" t="s">
        <v>493</v>
      </c>
      <c r="C1008" s="320"/>
      <c r="D1008" s="290"/>
      <c r="E1008" s="289"/>
      <c r="F1008" s="289"/>
      <c r="G1008" s="289"/>
      <c r="H1008" s="289"/>
      <c r="I1008" s="289"/>
      <c r="J1008" s="289"/>
      <c r="K1008" s="289"/>
      <c r="L1008" s="289"/>
      <c r="M1008" s="289"/>
      <c r="N1008" s="290"/>
      <c r="O1008" s="289"/>
      <c r="P1008" s="289"/>
      <c r="Q1008" s="289"/>
      <c r="R1008" s="289"/>
      <c r="S1008" s="289"/>
      <c r="T1008" s="289"/>
      <c r="U1008" s="289"/>
      <c r="V1008" s="289"/>
      <c r="W1008" s="289"/>
      <c r="X1008" s="289"/>
      <c r="Y1008" s="414"/>
      <c r="Z1008" s="414"/>
      <c r="AA1008" s="414"/>
      <c r="AB1008" s="414"/>
      <c r="AC1008" s="414"/>
      <c r="AD1008" s="414"/>
      <c r="AE1008" s="414"/>
      <c r="AF1008" s="414"/>
      <c r="AG1008" s="414"/>
      <c r="AH1008" s="414"/>
      <c r="AI1008" s="414"/>
      <c r="AJ1008" s="414"/>
      <c r="AK1008" s="414"/>
      <c r="AL1008" s="414"/>
      <c r="AM1008" s="292"/>
    </row>
    <row r="1009" spans="1:39" hidden="1" outlineLevel="1">
      <c r="A1009" s="532">
        <v>17</v>
      </c>
      <c r="B1009" s="428" t="s">
        <v>112</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340</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900">Z1009</f>
        <v>0</v>
      </c>
      <c r="AA1010" s="411">
        <f t="shared" si="2900"/>
        <v>0</v>
      </c>
      <c r="AB1010" s="411">
        <f t="shared" si="2900"/>
        <v>0</v>
      </c>
      <c r="AC1010" s="411">
        <f t="shared" si="2900"/>
        <v>0</v>
      </c>
      <c r="AD1010" s="411">
        <f t="shared" si="2900"/>
        <v>0</v>
      </c>
      <c r="AE1010" s="411">
        <f t="shared" si="2900"/>
        <v>0</v>
      </c>
      <c r="AF1010" s="411">
        <f t="shared" si="2900"/>
        <v>0</v>
      </c>
      <c r="AG1010" s="411">
        <f t="shared" si="2900"/>
        <v>0</v>
      </c>
      <c r="AH1010" s="411">
        <f t="shared" si="2900"/>
        <v>0</v>
      </c>
      <c r="AI1010" s="411">
        <f t="shared" si="2900"/>
        <v>0</v>
      </c>
      <c r="AJ1010" s="411">
        <f t="shared" si="2900"/>
        <v>0</v>
      </c>
      <c r="AK1010" s="411">
        <f t="shared" si="2900"/>
        <v>0</v>
      </c>
      <c r="AL1010" s="411">
        <f t="shared" si="2900"/>
        <v>0</v>
      </c>
      <c r="AM1010" s="306"/>
    </row>
    <row r="1011" spans="1:39" hidden="1" outlineLevel="1">
      <c r="A1011" s="532"/>
      <c r="B1011" s="294"/>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2"/>
      <c r="Z1011" s="425"/>
      <c r="AA1011" s="425"/>
      <c r="AB1011" s="425"/>
      <c r="AC1011" s="425"/>
      <c r="AD1011" s="425"/>
      <c r="AE1011" s="425"/>
      <c r="AF1011" s="425"/>
      <c r="AG1011" s="425"/>
      <c r="AH1011" s="425"/>
      <c r="AI1011" s="425"/>
      <c r="AJ1011" s="425"/>
      <c r="AK1011" s="425"/>
      <c r="AL1011" s="425"/>
      <c r="AM1011" s="306"/>
    </row>
    <row r="1012" spans="1:39" hidden="1" outlineLevel="1">
      <c r="A1012" s="532">
        <v>18</v>
      </c>
      <c r="B1012" s="428" t="s">
        <v>109</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340</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901">Z1012</f>
        <v>0</v>
      </c>
      <c r="AA1013" s="411">
        <f t="shared" si="2901"/>
        <v>0</v>
      </c>
      <c r="AB1013" s="411">
        <f t="shared" si="2901"/>
        <v>0</v>
      </c>
      <c r="AC1013" s="411">
        <f t="shared" si="2901"/>
        <v>0</v>
      </c>
      <c r="AD1013" s="411">
        <f t="shared" si="2901"/>
        <v>0</v>
      </c>
      <c r="AE1013" s="411">
        <f t="shared" si="2901"/>
        <v>0</v>
      </c>
      <c r="AF1013" s="411">
        <f t="shared" si="2901"/>
        <v>0</v>
      </c>
      <c r="AG1013" s="411">
        <f t="shared" si="2901"/>
        <v>0</v>
      </c>
      <c r="AH1013" s="411">
        <f t="shared" si="2901"/>
        <v>0</v>
      </c>
      <c r="AI1013" s="411">
        <f t="shared" si="2901"/>
        <v>0</v>
      </c>
      <c r="AJ1013" s="411">
        <f t="shared" si="2901"/>
        <v>0</v>
      </c>
      <c r="AK1013" s="411">
        <f t="shared" si="2901"/>
        <v>0</v>
      </c>
      <c r="AL1013" s="411">
        <f t="shared" si="2901"/>
        <v>0</v>
      </c>
      <c r="AM1013" s="306"/>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23"/>
      <c r="Z1014" s="424"/>
      <c r="AA1014" s="424"/>
      <c r="AB1014" s="424"/>
      <c r="AC1014" s="424"/>
      <c r="AD1014" s="424"/>
      <c r="AE1014" s="424"/>
      <c r="AF1014" s="424"/>
      <c r="AG1014" s="424"/>
      <c r="AH1014" s="424"/>
      <c r="AI1014" s="424"/>
      <c r="AJ1014" s="424"/>
      <c r="AK1014" s="424"/>
      <c r="AL1014" s="424"/>
      <c r="AM1014" s="297"/>
    </row>
    <row r="1015" spans="1:39" hidden="1" outlineLevel="1">
      <c r="A1015" s="532">
        <v>19</v>
      </c>
      <c r="B1015" s="428" t="s">
        <v>111</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340</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AL1016" si="2902">Z1015</f>
        <v>0</v>
      </c>
      <c r="AA1016" s="411">
        <f t="shared" si="2902"/>
        <v>0</v>
      </c>
      <c r="AB1016" s="411">
        <f t="shared" si="2902"/>
        <v>0</v>
      </c>
      <c r="AC1016" s="411">
        <f t="shared" si="2902"/>
        <v>0</v>
      </c>
      <c r="AD1016" s="411">
        <f t="shared" si="2902"/>
        <v>0</v>
      </c>
      <c r="AE1016" s="411">
        <f t="shared" si="2902"/>
        <v>0</v>
      </c>
      <c r="AF1016" s="411">
        <f t="shared" si="2902"/>
        <v>0</v>
      </c>
      <c r="AG1016" s="411">
        <f t="shared" si="2902"/>
        <v>0</v>
      </c>
      <c r="AH1016" s="411">
        <f t="shared" si="2902"/>
        <v>0</v>
      </c>
      <c r="AI1016" s="411">
        <f t="shared" si="2902"/>
        <v>0</v>
      </c>
      <c r="AJ1016" s="411">
        <f t="shared" si="2902"/>
        <v>0</v>
      </c>
      <c r="AK1016" s="411">
        <f t="shared" si="2902"/>
        <v>0</v>
      </c>
      <c r="AL1016" s="411">
        <f t="shared" si="2902"/>
        <v>0</v>
      </c>
      <c r="AM1016" s="297"/>
    </row>
    <row r="1017" spans="1:39" hidden="1" outlineLevel="1">
      <c r="A1017" s="532"/>
      <c r="B1017" s="322"/>
      <c r="C1017" s="291"/>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idden="1" outlineLevel="1">
      <c r="A1018" s="532">
        <v>20</v>
      </c>
      <c r="B1018" s="428" t="s">
        <v>110</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26"/>
      <c r="Z1018" s="410"/>
      <c r="AA1018" s="410"/>
      <c r="AB1018" s="410"/>
      <c r="AC1018" s="410"/>
      <c r="AD1018" s="410"/>
      <c r="AE1018" s="410"/>
      <c r="AF1018" s="415"/>
      <c r="AG1018" s="415"/>
      <c r="AH1018" s="415"/>
      <c r="AI1018" s="415"/>
      <c r="AJ1018" s="415"/>
      <c r="AK1018" s="415"/>
      <c r="AL1018" s="415"/>
      <c r="AM1018" s="296">
        <f>SUM(Y1018:AL1018)</f>
        <v>0</v>
      </c>
    </row>
    <row r="1019" spans="1:39" hidden="1" outlineLevel="1">
      <c r="A1019" s="532"/>
      <c r="B1019" s="294" t="s">
        <v>340</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 t="shared" ref="Y1019:AL1019" si="2903">Y1018</f>
        <v>0</v>
      </c>
      <c r="Z1019" s="411">
        <f t="shared" si="2903"/>
        <v>0</v>
      </c>
      <c r="AA1019" s="411">
        <f t="shared" si="2903"/>
        <v>0</v>
      </c>
      <c r="AB1019" s="411">
        <f t="shared" si="2903"/>
        <v>0</v>
      </c>
      <c r="AC1019" s="411">
        <f t="shared" si="2903"/>
        <v>0</v>
      </c>
      <c r="AD1019" s="411">
        <f t="shared" si="2903"/>
        <v>0</v>
      </c>
      <c r="AE1019" s="411">
        <f t="shared" si="2903"/>
        <v>0</v>
      </c>
      <c r="AF1019" s="411">
        <f t="shared" si="2903"/>
        <v>0</v>
      </c>
      <c r="AG1019" s="411">
        <f t="shared" si="2903"/>
        <v>0</v>
      </c>
      <c r="AH1019" s="411">
        <f t="shared" si="2903"/>
        <v>0</v>
      </c>
      <c r="AI1019" s="411">
        <f t="shared" si="2903"/>
        <v>0</v>
      </c>
      <c r="AJ1019" s="411">
        <f t="shared" si="2903"/>
        <v>0</v>
      </c>
      <c r="AK1019" s="411">
        <f t="shared" si="2903"/>
        <v>0</v>
      </c>
      <c r="AL1019" s="411">
        <f t="shared" si="2903"/>
        <v>0</v>
      </c>
      <c r="AM1019" s="306"/>
    </row>
    <row r="1020" spans="1:39" ht="15.75" hidden="1" outlineLevel="1">
      <c r="A1020" s="532"/>
      <c r="B1020" s="323"/>
      <c r="C1020" s="300"/>
      <c r="D1020" s="291"/>
      <c r="E1020" s="291"/>
      <c r="F1020" s="291"/>
      <c r="G1020" s="291"/>
      <c r="H1020" s="291"/>
      <c r="I1020" s="291"/>
      <c r="J1020" s="291"/>
      <c r="K1020" s="291"/>
      <c r="L1020" s="291"/>
      <c r="M1020" s="291"/>
      <c r="N1020" s="300"/>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39" ht="15.75" hidden="1" outlineLevel="1">
      <c r="A1021" s="532"/>
      <c r="B1021" s="518" t="s">
        <v>500</v>
      </c>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22"/>
      <c r="Z1021" s="425"/>
      <c r="AA1021" s="425"/>
      <c r="AB1021" s="425"/>
      <c r="AC1021" s="425"/>
      <c r="AD1021" s="425"/>
      <c r="AE1021" s="425"/>
      <c r="AF1021" s="425"/>
      <c r="AG1021" s="425"/>
      <c r="AH1021" s="425"/>
      <c r="AI1021" s="425"/>
      <c r="AJ1021" s="425"/>
      <c r="AK1021" s="425"/>
      <c r="AL1021" s="425"/>
      <c r="AM1021" s="306"/>
    </row>
    <row r="1022" spans="1:39" ht="15.75" hidden="1" outlineLevel="1">
      <c r="A1022" s="532"/>
      <c r="B1022" s="504" t="s">
        <v>496</v>
      </c>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21</v>
      </c>
      <c r="B1023" s="428" t="s">
        <v>113</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344</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904">Z1023</f>
        <v>0</v>
      </c>
      <c r="AA1024" s="411">
        <f t="shared" ref="AA1024" si="2905">AA1023</f>
        <v>0</v>
      </c>
      <c r="AB1024" s="411">
        <f t="shared" ref="AB1024" si="2906">AB1023</f>
        <v>0</v>
      </c>
      <c r="AC1024" s="411">
        <f t="shared" ref="AC1024" si="2907">AC1023</f>
        <v>0</v>
      </c>
      <c r="AD1024" s="411">
        <f t="shared" ref="AD1024" si="2908">AD1023</f>
        <v>0</v>
      </c>
      <c r="AE1024" s="411">
        <f t="shared" ref="AE1024" si="2909">AE1023</f>
        <v>0</v>
      </c>
      <c r="AF1024" s="411">
        <f t="shared" ref="AF1024" si="2910">AF1023</f>
        <v>0</v>
      </c>
      <c r="AG1024" s="411">
        <f t="shared" ref="AG1024" si="2911">AG1023</f>
        <v>0</v>
      </c>
      <c r="AH1024" s="411">
        <f t="shared" ref="AH1024" si="2912">AH1023</f>
        <v>0</v>
      </c>
      <c r="AI1024" s="411">
        <f t="shared" ref="AI1024" si="2913">AI1023</f>
        <v>0</v>
      </c>
      <c r="AJ1024" s="411">
        <f t="shared" ref="AJ1024" si="2914">AJ1023</f>
        <v>0</v>
      </c>
      <c r="AK1024" s="411">
        <f t="shared" ref="AK1024" si="2915">AK1023</f>
        <v>0</v>
      </c>
      <c r="AL1024" s="411">
        <f t="shared" ref="AL1024" si="2916">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22</v>
      </c>
      <c r="B1026" s="428" t="s">
        <v>114</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344</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917">Z1026</f>
        <v>0</v>
      </c>
      <c r="AA1027" s="411">
        <f t="shared" ref="AA1027" si="2918">AA1026</f>
        <v>0</v>
      </c>
      <c r="AB1027" s="411">
        <f t="shared" ref="AB1027" si="2919">AB1026</f>
        <v>0</v>
      </c>
      <c r="AC1027" s="411">
        <f t="shared" ref="AC1027" si="2920">AC1026</f>
        <v>0</v>
      </c>
      <c r="AD1027" s="411">
        <f t="shared" ref="AD1027" si="2921">AD1026</f>
        <v>0</v>
      </c>
      <c r="AE1027" s="411">
        <f t="shared" ref="AE1027" si="2922">AE1026</f>
        <v>0</v>
      </c>
      <c r="AF1027" s="411">
        <f t="shared" ref="AF1027" si="2923">AF1026</f>
        <v>0</v>
      </c>
      <c r="AG1027" s="411">
        <f t="shared" ref="AG1027" si="2924">AG1026</f>
        <v>0</v>
      </c>
      <c r="AH1027" s="411">
        <f t="shared" ref="AH1027" si="2925">AH1026</f>
        <v>0</v>
      </c>
      <c r="AI1027" s="411">
        <f t="shared" ref="AI1027" si="2926">AI1026</f>
        <v>0</v>
      </c>
      <c r="AJ1027" s="411">
        <f t="shared" ref="AJ1027" si="2927">AJ1026</f>
        <v>0</v>
      </c>
      <c r="AK1027" s="411">
        <f t="shared" ref="AK1027" si="2928">AK1026</f>
        <v>0</v>
      </c>
      <c r="AL1027" s="411">
        <f t="shared" ref="AL1027" si="2929">AL1026</f>
        <v>0</v>
      </c>
      <c r="AM1027" s="306"/>
    </row>
    <row r="1028" spans="1:39" ht="15" hidden="1" customHeight="1" outlineLevel="1">
      <c r="A1028" s="532"/>
      <c r="B1028" s="294"/>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23</v>
      </c>
      <c r="B1029" s="428" t="s">
        <v>115</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344</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930">Z1029</f>
        <v>0</v>
      </c>
      <c r="AA1030" s="411">
        <f t="shared" ref="AA1030" si="2931">AA1029</f>
        <v>0</v>
      </c>
      <c r="AB1030" s="411">
        <f t="shared" ref="AB1030" si="2932">AB1029</f>
        <v>0</v>
      </c>
      <c r="AC1030" s="411">
        <f t="shared" ref="AC1030" si="2933">AC1029</f>
        <v>0</v>
      </c>
      <c r="AD1030" s="411">
        <f t="shared" ref="AD1030" si="2934">AD1029</f>
        <v>0</v>
      </c>
      <c r="AE1030" s="411">
        <f t="shared" ref="AE1030" si="2935">AE1029</f>
        <v>0</v>
      </c>
      <c r="AF1030" s="411">
        <f t="shared" ref="AF1030" si="2936">AF1029</f>
        <v>0</v>
      </c>
      <c r="AG1030" s="411">
        <f t="shared" ref="AG1030" si="2937">AG1029</f>
        <v>0</v>
      </c>
      <c r="AH1030" s="411">
        <f t="shared" ref="AH1030" si="2938">AH1029</f>
        <v>0</v>
      </c>
      <c r="AI1030" s="411">
        <f t="shared" ref="AI1030" si="2939">AI1029</f>
        <v>0</v>
      </c>
      <c r="AJ1030" s="411">
        <f t="shared" ref="AJ1030" si="2940">AJ1029</f>
        <v>0</v>
      </c>
      <c r="AK1030" s="411">
        <f t="shared" ref="AK1030" si="2941">AK1029</f>
        <v>0</v>
      </c>
      <c r="AL1030" s="411">
        <f t="shared" ref="AL1030" si="2942">AL1029</f>
        <v>0</v>
      </c>
      <c r="AM1030" s="306"/>
    </row>
    <row r="1031" spans="1:39" ht="15" hidden="1" customHeight="1" outlineLevel="1">
      <c r="A1031" s="532"/>
      <c r="B1031" s="430"/>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v>24</v>
      </c>
      <c r="B1032" s="428" t="s">
        <v>116</v>
      </c>
      <c r="C1032" s="291" t="s">
        <v>25</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c r="Z1032" s="410"/>
      <c r="AA1032" s="410"/>
      <c r="AB1032" s="410"/>
      <c r="AC1032" s="410"/>
      <c r="AD1032" s="410"/>
      <c r="AE1032" s="410"/>
      <c r="AF1032" s="410"/>
      <c r="AG1032" s="410"/>
      <c r="AH1032" s="410"/>
      <c r="AI1032" s="410"/>
      <c r="AJ1032" s="410"/>
      <c r="AK1032" s="410"/>
      <c r="AL1032" s="410"/>
      <c r="AM1032" s="296">
        <f>SUM(Y1032:AL1032)</f>
        <v>0</v>
      </c>
    </row>
    <row r="1033" spans="1:39" ht="15" hidden="1" customHeight="1" outlineLevel="1">
      <c r="A1033" s="532"/>
      <c r="B1033" s="294" t="s">
        <v>344</v>
      </c>
      <c r="C1033" s="291" t="s">
        <v>163</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1">
        <f>Y1032</f>
        <v>0</v>
      </c>
      <c r="Z1033" s="411">
        <f t="shared" ref="Z1033" si="2943">Z1032</f>
        <v>0</v>
      </c>
      <c r="AA1033" s="411">
        <f t="shared" ref="AA1033" si="2944">AA1032</f>
        <v>0</v>
      </c>
      <c r="AB1033" s="411">
        <f t="shared" ref="AB1033" si="2945">AB1032</f>
        <v>0</v>
      </c>
      <c r="AC1033" s="411">
        <f t="shared" ref="AC1033" si="2946">AC1032</f>
        <v>0</v>
      </c>
      <c r="AD1033" s="411">
        <f t="shared" ref="AD1033" si="2947">AD1032</f>
        <v>0</v>
      </c>
      <c r="AE1033" s="411">
        <f t="shared" ref="AE1033" si="2948">AE1032</f>
        <v>0</v>
      </c>
      <c r="AF1033" s="411">
        <f t="shared" ref="AF1033" si="2949">AF1032</f>
        <v>0</v>
      </c>
      <c r="AG1033" s="411">
        <f t="shared" ref="AG1033" si="2950">AG1032</f>
        <v>0</v>
      </c>
      <c r="AH1033" s="411">
        <f t="shared" ref="AH1033" si="2951">AH1032</f>
        <v>0</v>
      </c>
      <c r="AI1033" s="411">
        <f t="shared" ref="AI1033" si="2952">AI1032</f>
        <v>0</v>
      </c>
      <c r="AJ1033" s="411">
        <f t="shared" ref="AJ1033" si="2953">AJ1032</f>
        <v>0</v>
      </c>
      <c r="AK1033" s="411">
        <f t="shared" ref="AK1033" si="2954">AK1032</f>
        <v>0</v>
      </c>
      <c r="AL1033" s="411">
        <f t="shared" ref="AL1033" si="2955">AL1032</f>
        <v>0</v>
      </c>
      <c r="AM1033" s="306"/>
    </row>
    <row r="1034" spans="1:39" ht="15" hidden="1" customHeight="1" outlineLevel="1">
      <c r="A1034" s="532"/>
      <c r="B1034" s="294"/>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12"/>
      <c r="Z1034" s="425"/>
      <c r="AA1034" s="425"/>
      <c r="AB1034" s="425"/>
      <c r="AC1034" s="425"/>
      <c r="AD1034" s="425"/>
      <c r="AE1034" s="425"/>
      <c r="AF1034" s="425"/>
      <c r="AG1034" s="425"/>
      <c r="AH1034" s="425"/>
      <c r="AI1034" s="425"/>
      <c r="AJ1034" s="425"/>
      <c r="AK1034" s="425"/>
      <c r="AL1034" s="425"/>
      <c r="AM1034" s="306"/>
    </row>
    <row r="1035" spans="1:39" ht="15" hidden="1" customHeight="1" outlineLevel="1">
      <c r="A1035" s="532"/>
      <c r="B1035" s="288" t="s">
        <v>497</v>
      </c>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25</v>
      </c>
      <c r="B1036" s="428" t="s">
        <v>117</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344</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956">Z1036</f>
        <v>0</v>
      </c>
      <c r="AA1037" s="411">
        <f t="shared" ref="AA1037" si="2957">AA1036</f>
        <v>0</v>
      </c>
      <c r="AB1037" s="411">
        <f t="shared" ref="AB1037" si="2958">AB1036</f>
        <v>0</v>
      </c>
      <c r="AC1037" s="411">
        <f t="shared" ref="AC1037" si="2959">AC1036</f>
        <v>0</v>
      </c>
      <c r="AD1037" s="411">
        <f t="shared" ref="AD1037" si="2960">AD1036</f>
        <v>0</v>
      </c>
      <c r="AE1037" s="411">
        <f t="shared" ref="AE1037" si="2961">AE1036</f>
        <v>0</v>
      </c>
      <c r="AF1037" s="411">
        <f t="shared" ref="AF1037" si="2962">AF1036</f>
        <v>0</v>
      </c>
      <c r="AG1037" s="411">
        <f t="shared" ref="AG1037" si="2963">AG1036</f>
        <v>0</v>
      </c>
      <c r="AH1037" s="411">
        <f t="shared" ref="AH1037" si="2964">AH1036</f>
        <v>0</v>
      </c>
      <c r="AI1037" s="411">
        <f t="shared" ref="AI1037" si="2965">AI1036</f>
        <v>0</v>
      </c>
      <c r="AJ1037" s="411">
        <f t="shared" ref="AJ1037" si="2966">AJ1036</f>
        <v>0</v>
      </c>
      <c r="AK1037" s="411">
        <f t="shared" ref="AK1037" si="2967">AK1036</f>
        <v>0</v>
      </c>
      <c r="AL1037" s="411">
        <f t="shared" ref="AL1037" si="2968">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26</v>
      </c>
      <c r="B1039" s="428" t="s">
        <v>118</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344</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969">Z1039</f>
        <v>0</v>
      </c>
      <c r="AA1040" s="411">
        <f t="shared" ref="AA1040" si="2970">AA1039</f>
        <v>0</v>
      </c>
      <c r="AB1040" s="411">
        <f t="shared" ref="AB1040" si="2971">AB1039</f>
        <v>0</v>
      </c>
      <c r="AC1040" s="411">
        <f t="shared" ref="AC1040" si="2972">AC1039</f>
        <v>0</v>
      </c>
      <c r="AD1040" s="411">
        <f t="shared" ref="AD1040" si="2973">AD1039</f>
        <v>0</v>
      </c>
      <c r="AE1040" s="411">
        <f t="shared" ref="AE1040" si="2974">AE1039</f>
        <v>0</v>
      </c>
      <c r="AF1040" s="411">
        <f t="shared" ref="AF1040" si="2975">AF1039</f>
        <v>0</v>
      </c>
      <c r="AG1040" s="411">
        <f t="shared" ref="AG1040" si="2976">AG1039</f>
        <v>0</v>
      </c>
      <c r="AH1040" s="411">
        <f t="shared" ref="AH1040" si="2977">AH1039</f>
        <v>0</v>
      </c>
      <c r="AI1040" s="411">
        <f t="shared" ref="AI1040" si="2978">AI1039</f>
        <v>0</v>
      </c>
      <c r="AJ1040" s="411">
        <f t="shared" ref="AJ1040" si="2979">AJ1039</f>
        <v>0</v>
      </c>
      <c r="AK1040" s="411">
        <f t="shared" ref="AK1040" si="2980">AK1039</f>
        <v>0</v>
      </c>
      <c r="AL1040" s="411">
        <f t="shared" ref="AL1040" si="2981">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27</v>
      </c>
      <c r="B1042" s="428" t="s">
        <v>119</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344</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 t="shared" ref="Z1043" si="2982">Z1042</f>
        <v>0</v>
      </c>
      <c r="AA1043" s="411">
        <f t="shared" ref="AA1043" si="2983">AA1042</f>
        <v>0</v>
      </c>
      <c r="AB1043" s="411">
        <f t="shared" ref="AB1043" si="2984">AB1042</f>
        <v>0</v>
      </c>
      <c r="AC1043" s="411">
        <f t="shared" ref="AC1043" si="2985">AC1042</f>
        <v>0</v>
      </c>
      <c r="AD1043" s="411">
        <f t="shared" ref="AD1043" si="2986">AD1042</f>
        <v>0</v>
      </c>
      <c r="AE1043" s="411">
        <f t="shared" ref="AE1043" si="2987">AE1042</f>
        <v>0</v>
      </c>
      <c r="AF1043" s="411">
        <f t="shared" ref="AF1043" si="2988">AF1042</f>
        <v>0</v>
      </c>
      <c r="AG1043" s="411">
        <f t="shared" ref="AG1043" si="2989">AG1042</f>
        <v>0</v>
      </c>
      <c r="AH1043" s="411">
        <f t="shared" ref="AH1043" si="2990">AH1042</f>
        <v>0</v>
      </c>
      <c r="AI1043" s="411">
        <f t="shared" ref="AI1043" si="2991">AI1042</f>
        <v>0</v>
      </c>
      <c r="AJ1043" s="411">
        <f t="shared" ref="AJ1043" si="2992">AJ1042</f>
        <v>0</v>
      </c>
      <c r="AK1043" s="411">
        <f t="shared" ref="AK1043" si="2993">AK1042</f>
        <v>0</v>
      </c>
      <c r="AL1043" s="411">
        <f t="shared" ref="AL1043" si="2994">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28</v>
      </c>
      <c r="B1045" s="428" t="s">
        <v>120</v>
      </c>
      <c r="C1045" s="291" t="s">
        <v>25</v>
      </c>
      <c r="D1045" s="295"/>
      <c r="E1045" s="295"/>
      <c r="F1045" s="295"/>
      <c r="G1045" s="295"/>
      <c r="H1045" s="295"/>
      <c r="I1045" s="295"/>
      <c r="J1045" s="295"/>
      <c r="K1045" s="295"/>
      <c r="L1045" s="295"/>
      <c r="M1045" s="295"/>
      <c r="N1045" s="295">
        <v>12</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344</v>
      </c>
      <c r="C1046" s="291" t="s">
        <v>163</v>
      </c>
      <c r="D1046" s="295"/>
      <c r="E1046" s="295"/>
      <c r="F1046" s="295"/>
      <c r="G1046" s="295"/>
      <c r="H1046" s="295"/>
      <c r="I1046" s="295"/>
      <c r="J1046" s="295"/>
      <c r="K1046" s="295"/>
      <c r="L1046" s="295"/>
      <c r="M1046" s="295"/>
      <c r="N1046" s="295">
        <f>N1045</f>
        <v>12</v>
      </c>
      <c r="O1046" s="295"/>
      <c r="P1046" s="295"/>
      <c r="Q1046" s="295"/>
      <c r="R1046" s="295"/>
      <c r="S1046" s="295"/>
      <c r="T1046" s="295"/>
      <c r="U1046" s="295"/>
      <c r="V1046" s="295"/>
      <c r="W1046" s="295"/>
      <c r="X1046" s="295"/>
      <c r="Y1046" s="411">
        <f>Y1045</f>
        <v>0</v>
      </c>
      <c r="Z1046" s="411">
        <f>Z1045</f>
        <v>0</v>
      </c>
      <c r="AA1046" s="411">
        <f t="shared" ref="AA1046" si="2995">AA1045</f>
        <v>0</v>
      </c>
      <c r="AB1046" s="411">
        <f t="shared" ref="AB1046" si="2996">AB1045</f>
        <v>0</v>
      </c>
      <c r="AC1046" s="411">
        <f t="shared" ref="AC1046" si="2997">AC1045</f>
        <v>0</v>
      </c>
      <c r="AD1046" s="411">
        <f t="shared" ref="AD1046" si="2998">AD1045</f>
        <v>0</v>
      </c>
      <c r="AE1046" s="411">
        <f>AE1045</f>
        <v>0</v>
      </c>
      <c r="AF1046" s="411">
        <f t="shared" ref="AF1046" si="2999">AF1045</f>
        <v>0</v>
      </c>
      <c r="AG1046" s="411">
        <f t="shared" ref="AG1046" si="3000">AG1045</f>
        <v>0</v>
      </c>
      <c r="AH1046" s="411">
        <f t="shared" ref="AH1046" si="3001">AH1045</f>
        <v>0</v>
      </c>
      <c r="AI1046" s="411">
        <f t="shared" ref="AI1046" si="3002">AI1045</f>
        <v>0</v>
      </c>
      <c r="AJ1046" s="411">
        <f t="shared" ref="AJ1046" si="3003">AJ1045</f>
        <v>0</v>
      </c>
      <c r="AK1046" s="411">
        <f t="shared" ref="AK1046" si="3004">AK1045</f>
        <v>0</v>
      </c>
      <c r="AL1046" s="411">
        <f t="shared" ref="AL1046" si="3005">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29</v>
      </c>
      <c r="B1048" s="428" t="s">
        <v>121</v>
      </c>
      <c r="C1048" s="291" t="s">
        <v>25</v>
      </c>
      <c r="D1048" s="295"/>
      <c r="E1048" s="295"/>
      <c r="F1048" s="295"/>
      <c r="G1048" s="295"/>
      <c r="H1048" s="295"/>
      <c r="I1048" s="295"/>
      <c r="J1048" s="295"/>
      <c r="K1048" s="295"/>
      <c r="L1048" s="295"/>
      <c r="M1048" s="295"/>
      <c r="N1048" s="295">
        <v>3</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344</v>
      </c>
      <c r="C1049" s="291" t="s">
        <v>163</v>
      </c>
      <c r="D1049" s="295"/>
      <c r="E1049" s="295"/>
      <c r="F1049" s="295"/>
      <c r="G1049" s="295"/>
      <c r="H1049" s="295"/>
      <c r="I1049" s="295"/>
      <c r="J1049" s="295"/>
      <c r="K1049" s="295"/>
      <c r="L1049" s="295"/>
      <c r="M1049" s="295"/>
      <c r="N1049" s="295">
        <f>N1048</f>
        <v>3</v>
      </c>
      <c r="O1049" s="295"/>
      <c r="P1049" s="295"/>
      <c r="Q1049" s="295"/>
      <c r="R1049" s="295"/>
      <c r="S1049" s="295"/>
      <c r="T1049" s="295"/>
      <c r="U1049" s="295"/>
      <c r="V1049" s="295"/>
      <c r="W1049" s="295"/>
      <c r="X1049" s="295"/>
      <c r="Y1049" s="411">
        <f>Y1048</f>
        <v>0</v>
      </c>
      <c r="Z1049" s="411">
        <f t="shared" ref="Z1049" si="3006">Z1048</f>
        <v>0</v>
      </c>
      <c r="AA1049" s="411">
        <f t="shared" ref="AA1049" si="3007">AA1048</f>
        <v>0</v>
      </c>
      <c r="AB1049" s="411">
        <f t="shared" ref="AB1049" si="3008">AB1048</f>
        <v>0</v>
      </c>
      <c r="AC1049" s="411">
        <f t="shared" ref="AC1049" si="3009">AC1048</f>
        <v>0</v>
      </c>
      <c r="AD1049" s="411">
        <f t="shared" ref="AD1049" si="3010">AD1048</f>
        <v>0</v>
      </c>
      <c r="AE1049" s="411">
        <f t="shared" ref="AE1049" si="3011">AE1048</f>
        <v>0</v>
      </c>
      <c r="AF1049" s="411">
        <f t="shared" ref="AF1049" si="3012">AF1048</f>
        <v>0</v>
      </c>
      <c r="AG1049" s="411">
        <f t="shared" ref="AG1049" si="3013">AG1048</f>
        <v>0</v>
      </c>
      <c r="AH1049" s="411">
        <f t="shared" ref="AH1049" si="3014">AH1048</f>
        <v>0</v>
      </c>
      <c r="AI1049" s="411">
        <f t="shared" ref="AI1049" si="3015">AI1048</f>
        <v>0</v>
      </c>
      <c r="AJ1049" s="411">
        <f t="shared" ref="AJ1049" si="3016">AJ1048</f>
        <v>0</v>
      </c>
      <c r="AK1049" s="411">
        <f t="shared" ref="AK1049" si="3017">AK1048</f>
        <v>0</v>
      </c>
      <c r="AL1049" s="411">
        <f t="shared" ref="AL1049" si="3018">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30</v>
      </c>
      <c r="B1051" s="428" t="s">
        <v>122</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344</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019">Z1051</f>
        <v>0</v>
      </c>
      <c r="AA1052" s="411">
        <f t="shared" ref="AA1052" si="3020">AA1051</f>
        <v>0</v>
      </c>
      <c r="AB1052" s="411">
        <f t="shared" ref="AB1052" si="3021">AB1051</f>
        <v>0</v>
      </c>
      <c r="AC1052" s="411">
        <f t="shared" ref="AC1052" si="3022">AC1051</f>
        <v>0</v>
      </c>
      <c r="AD1052" s="411">
        <f t="shared" ref="AD1052" si="3023">AD1051</f>
        <v>0</v>
      </c>
      <c r="AE1052" s="411">
        <f t="shared" ref="AE1052" si="3024">AE1051</f>
        <v>0</v>
      </c>
      <c r="AF1052" s="411">
        <f t="shared" ref="AF1052" si="3025">AF1051</f>
        <v>0</v>
      </c>
      <c r="AG1052" s="411">
        <f t="shared" ref="AG1052" si="3026">AG1051</f>
        <v>0</v>
      </c>
      <c r="AH1052" s="411">
        <f t="shared" ref="AH1052" si="3027">AH1051</f>
        <v>0</v>
      </c>
      <c r="AI1052" s="411">
        <f t="shared" ref="AI1052" si="3028">AI1051</f>
        <v>0</v>
      </c>
      <c r="AJ1052" s="411">
        <f t="shared" ref="AJ1052" si="3029">AJ1051</f>
        <v>0</v>
      </c>
      <c r="AK1052" s="411">
        <f t="shared" ref="AK1052" si="3030">AK1051</f>
        <v>0</v>
      </c>
      <c r="AL1052" s="411">
        <f t="shared" ref="AL1052" si="3031">AL1051</f>
        <v>0</v>
      </c>
      <c r="AM1052" s="306"/>
    </row>
    <row r="1053" spans="1:39" ht="15" hidden="1" customHeight="1" outlineLevel="1">
      <c r="A1053" s="532"/>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31</v>
      </c>
      <c r="B1054" s="428" t="s">
        <v>123</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344</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032">Z1054</f>
        <v>0</v>
      </c>
      <c r="AA1055" s="411">
        <f t="shared" ref="AA1055" si="3033">AA1054</f>
        <v>0</v>
      </c>
      <c r="AB1055" s="411">
        <f t="shared" ref="AB1055" si="3034">AB1054</f>
        <v>0</v>
      </c>
      <c r="AC1055" s="411">
        <f t="shared" ref="AC1055" si="3035">AC1054</f>
        <v>0</v>
      </c>
      <c r="AD1055" s="411">
        <f t="shared" ref="AD1055" si="3036">AD1054</f>
        <v>0</v>
      </c>
      <c r="AE1055" s="411">
        <f t="shared" ref="AE1055" si="3037">AE1054</f>
        <v>0</v>
      </c>
      <c r="AF1055" s="411">
        <f t="shared" ref="AF1055" si="3038">AF1054</f>
        <v>0</v>
      </c>
      <c r="AG1055" s="411">
        <f t="shared" ref="AG1055" si="3039">AG1054</f>
        <v>0</v>
      </c>
      <c r="AH1055" s="411">
        <f t="shared" ref="AH1055" si="3040">AH1054</f>
        <v>0</v>
      </c>
      <c r="AI1055" s="411">
        <f t="shared" ref="AI1055" si="3041">AI1054</f>
        <v>0</v>
      </c>
      <c r="AJ1055" s="411">
        <f t="shared" ref="AJ1055" si="3042">AJ1054</f>
        <v>0</v>
      </c>
      <c r="AK1055" s="411">
        <f t="shared" ref="AK1055" si="3043">AK1054</f>
        <v>0</v>
      </c>
      <c r="AL1055" s="411">
        <f t="shared" ref="AL1055" si="3044">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v>32</v>
      </c>
      <c r="B1057" s="428" t="s">
        <v>124</v>
      </c>
      <c r="C1057" s="291" t="s">
        <v>25</v>
      </c>
      <c r="D1057" s="295"/>
      <c r="E1057" s="295"/>
      <c r="F1057" s="295"/>
      <c r="G1057" s="295"/>
      <c r="H1057" s="295"/>
      <c r="I1057" s="295"/>
      <c r="J1057" s="295"/>
      <c r="K1057" s="295"/>
      <c r="L1057" s="295"/>
      <c r="M1057" s="295"/>
      <c r="N1057" s="295">
        <v>12</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1:39" ht="15" hidden="1" customHeight="1" outlineLevel="1">
      <c r="A1058" s="532"/>
      <c r="B1058" s="294" t="s">
        <v>344</v>
      </c>
      <c r="C1058" s="291" t="s">
        <v>163</v>
      </c>
      <c r="D1058" s="295"/>
      <c r="E1058" s="295"/>
      <c r="F1058" s="295"/>
      <c r="G1058" s="295"/>
      <c r="H1058" s="295"/>
      <c r="I1058" s="295"/>
      <c r="J1058" s="295"/>
      <c r="K1058" s="295"/>
      <c r="L1058" s="295"/>
      <c r="M1058" s="295"/>
      <c r="N1058" s="295">
        <f>N1057</f>
        <v>12</v>
      </c>
      <c r="O1058" s="295"/>
      <c r="P1058" s="295"/>
      <c r="Q1058" s="295"/>
      <c r="R1058" s="295"/>
      <c r="S1058" s="295"/>
      <c r="T1058" s="295"/>
      <c r="U1058" s="295"/>
      <c r="V1058" s="295"/>
      <c r="W1058" s="295"/>
      <c r="X1058" s="295"/>
      <c r="Y1058" s="411">
        <f>Y1057</f>
        <v>0</v>
      </c>
      <c r="Z1058" s="411">
        <f t="shared" ref="Z1058" si="3045">Z1057</f>
        <v>0</v>
      </c>
      <c r="AA1058" s="411">
        <f t="shared" ref="AA1058" si="3046">AA1057</f>
        <v>0</v>
      </c>
      <c r="AB1058" s="411">
        <f t="shared" ref="AB1058" si="3047">AB1057</f>
        <v>0</v>
      </c>
      <c r="AC1058" s="411">
        <f t="shared" ref="AC1058" si="3048">AC1057</f>
        <v>0</v>
      </c>
      <c r="AD1058" s="411">
        <f t="shared" ref="AD1058" si="3049">AD1057</f>
        <v>0</v>
      </c>
      <c r="AE1058" s="411">
        <f t="shared" ref="AE1058" si="3050">AE1057</f>
        <v>0</v>
      </c>
      <c r="AF1058" s="411">
        <f t="shared" ref="AF1058" si="3051">AF1057</f>
        <v>0</v>
      </c>
      <c r="AG1058" s="411">
        <f t="shared" ref="AG1058" si="3052">AG1057</f>
        <v>0</v>
      </c>
      <c r="AH1058" s="411">
        <f t="shared" ref="AH1058" si="3053">AH1057</f>
        <v>0</v>
      </c>
      <c r="AI1058" s="411">
        <f t="shared" ref="AI1058" si="3054">AI1057</f>
        <v>0</v>
      </c>
      <c r="AJ1058" s="411">
        <f t="shared" ref="AJ1058" si="3055">AJ1057</f>
        <v>0</v>
      </c>
      <c r="AK1058" s="411">
        <f t="shared" ref="AK1058" si="3056">AK1057</f>
        <v>0</v>
      </c>
      <c r="AL1058" s="411">
        <f t="shared" ref="AL1058" si="3057">AL1057</f>
        <v>0</v>
      </c>
      <c r="AM1058" s="306"/>
    </row>
    <row r="1059" spans="1:39" ht="15" hidden="1" customHeight="1" outlineLevel="1">
      <c r="A1059" s="532"/>
      <c r="B1059" s="428"/>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hidden="1" customHeight="1" outlineLevel="1">
      <c r="A1060" s="532"/>
      <c r="B1060" s="288" t="s">
        <v>498</v>
      </c>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33</v>
      </c>
      <c r="B1061" s="428" t="s">
        <v>125</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344</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058">Z1061</f>
        <v>0</v>
      </c>
      <c r="AA1062" s="411">
        <f t="shared" ref="AA1062" si="3059">AA1061</f>
        <v>0</v>
      </c>
      <c r="AB1062" s="411">
        <f t="shared" ref="AB1062" si="3060">AB1061</f>
        <v>0</v>
      </c>
      <c r="AC1062" s="411">
        <f t="shared" ref="AC1062" si="3061">AC1061</f>
        <v>0</v>
      </c>
      <c r="AD1062" s="411">
        <f t="shared" ref="AD1062" si="3062">AD1061</f>
        <v>0</v>
      </c>
      <c r="AE1062" s="411">
        <f t="shared" ref="AE1062" si="3063">AE1061</f>
        <v>0</v>
      </c>
      <c r="AF1062" s="411">
        <f t="shared" ref="AF1062" si="3064">AF1061</f>
        <v>0</v>
      </c>
      <c r="AG1062" s="411">
        <f t="shared" ref="AG1062" si="3065">AG1061</f>
        <v>0</v>
      </c>
      <c r="AH1062" s="411">
        <f t="shared" ref="AH1062" si="3066">AH1061</f>
        <v>0</v>
      </c>
      <c r="AI1062" s="411">
        <f t="shared" ref="AI1062" si="3067">AI1061</f>
        <v>0</v>
      </c>
      <c r="AJ1062" s="411">
        <f t="shared" ref="AJ1062" si="3068">AJ1061</f>
        <v>0</v>
      </c>
      <c r="AK1062" s="411">
        <f t="shared" ref="AK1062" si="3069">AK1061</f>
        <v>0</v>
      </c>
      <c r="AL1062" s="411">
        <f t="shared" ref="AL1062" si="3070">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34</v>
      </c>
      <c r="B1064" s="428" t="s">
        <v>126</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344</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071">Z1064</f>
        <v>0</v>
      </c>
      <c r="AA1065" s="411">
        <f t="shared" ref="AA1065" si="3072">AA1064</f>
        <v>0</v>
      </c>
      <c r="AB1065" s="411">
        <f t="shared" ref="AB1065" si="3073">AB1064</f>
        <v>0</v>
      </c>
      <c r="AC1065" s="411">
        <f t="shared" ref="AC1065" si="3074">AC1064</f>
        <v>0</v>
      </c>
      <c r="AD1065" s="411">
        <f t="shared" ref="AD1065" si="3075">AD1064</f>
        <v>0</v>
      </c>
      <c r="AE1065" s="411">
        <f t="shared" ref="AE1065" si="3076">AE1064</f>
        <v>0</v>
      </c>
      <c r="AF1065" s="411">
        <f t="shared" ref="AF1065" si="3077">AF1064</f>
        <v>0</v>
      </c>
      <c r="AG1065" s="411">
        <f t="shared" ref="AG1065" si="3078">AG1064</f>
        <v>0</v>
      </c>
      <c r="AH1065" s="411">
        <f t="shared" ref="AH1065" si="3079">AH1064</f>
        <v>0</v>
      </c>
      <c r="AI1065" s="411">
        <f t="shared" ref="AI1065" si="3080">AI1064</f>
        <v>0</v>
      </c>
      <c r="AJ1065" s="411">
        <f t="shared" ref="AJ1065" si="3081">AJ1064</f>
        <v>0</v>
      </c>
      <c r="AK1065" s="411">
        <f t="shared" ref="AK1065" si="3082">AK1064</f>
        <v>0</v>
      </c>
      <c r="AL1065" s="411">
        <f t="shared" ref="AL1065" si="3083">AL1064</f>
        <v>0</v>
      </c>
      <c r="AM1065" s="306"/>
    </row>
    <row r="1066" spans="1:39" ht="15" hidden="1" customHeight="1" outlineLevel="1">
      <c r="A1066" s="532"/>
      <c r="B1066" s="428"/>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v>35</v>
      </c>
      <c r="B1067" s="428" t="s">
        <v>127</v>
      </c>
      <c r="C1067" s="291" t="s">
        <v>25</v>
      </c>
      <c r="D1067" s="295"/>
      <c r="E1067" s="295"/>
      <c r="F1067" s="295"/>
      <c r="G1067" s="295"/>
      <c r="H1067" s="295"/>
      <c r="I1067" s="295"/>
      <c r="J1067" s="295"/>
      <c r="K1067" s="295"/>
      <c r="L1067" s="295"/>
      <c r="M1067" s="295"/>
      <c r="N1067" s="295">
        <v>0</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hidden="1" customHeight="1" outlineLevel="1">
      <c r="A1068" s="532"/>
      <c r="B1068" s="294" t="s">
        <v>344</v>
      </c>
      <c r="C1068" s="291" t="s">
        <v>163</v>
      </c>
      <c r="D1068" s="295"/>
      <c r="E1068" s="295"/>
      <c r="F1068" s="295"/>
      <c r="G1068" s="295"/>
      <c r="H1068" s="295"/>
      <c r="I1068" s="295"/>
      <c r="J1068" s="295"/>
      <c r="K1068" s="295"/>
      <c r="L1068" s="295"/>
      <c r="M1068" s="295"/>
      <c r="N1068" s="295">
        <f>N1067</f>
        <v>0</v>
      </c>
      <c r="O1068" s="295"/>
      <c r="P1068" s="295"/>
      <c r="Q1068" s="295"/>
      <c r="R1068" s="295"/>
      <c r="S1068" s="295"/>
      <c r="T1068" s="295"/>
      <c r="U1068" s="295"/>
      <c r="V1068" s="295"/>
      <c r="W1068" s="295"/>
      <c r="X1068" s="295"/>
      <c r="Y1068" s="411">
        <f>Y1067</f>
        <v>0</v>
      </c>
      <c r="Z1068" s="411">
        <f t="shared" ref="Z1068" si="3084">Z1067</f>
        <v>0</v>
      </c>
      <c r="AA1068" s="411">
        <f t="shared" ref="AA1068" si="3085">AA1067</f>
        <v>0</v>
      </c>
      <c r="AB1068" s="411">
        <f t="shared" ref="AB1068" si="3086">AB1067</f>
        <v>0</v>
      </c>
      <c r="AC1068" s="411">
        <f t="shared" ref="AC1068" si="3087">AC1067</f>
        <v>0</v>
      </c>
      <c r="AD1068" s="411">
        <f t="shared" ref="AD1068" si="3088">AD1067</f>
        <v>0</v>
      </c>
      <c r="AE1068" s="411">
        <f t="shared" ref="AE1068" si="3089">AE1067</f>
        <v>0</v>
      </c>
      <c r="AF1068" s="411">
        <f t="shared" ref="AF1068" si="3090">AF1067</f>
        <v>0</v>
      </c>
      <c r="AG1068" s="411">
        <f t="shared" ref="AG1068" si="3091">AG1067</f>
        <v>0</v>
      </c>
      <c r="AH1068" s="411">
        <f t="shared" ref="AH1068" si="3092">AH1067</f>
        <v>0</v>
      </c>
      <c r="AI1068" s="411">
        <f t="shared" ref="AI1068" si="3093">AI1067</f>
        <v>0</v>
      </c>
      <c r="AJ1068" s="411">
        <f t="shared" ref="AJ1068" si="3094">AJ1067</f>
        <v>0</v>
      </c>
      <c r="AK1068" s="411">
        <f t="shared" ref="AK1068" si="3095">AK1067</f>
        <v>0</v>
      </c>
      <c r="AL1068" s="411">
        <f t="shared" ref="AL1068" si="3096">AL1067</f>
        <v>0</v>
      </c>
      <c r="AM1068" s="306"/>
    </row>
    <row r="1069" spans="1:39" ht="15" hidden="1" customHeight="1" outlineLevel="1">
      <c r="A1069" s="532"/>
      <c r="B1069" s="431"/>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2"/>
      <c r="B1070" s="288" t="s">
        <v>499</v>
      </c>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28.5" hidden="1" customHeight="1" outlineLevel="1">
      <c r="A1071" s="532">
        <v>36</v>
      </c>
      <c r="B1071" s="428" t="s">
        <v>128</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344</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097">Z1071</f>
        <v>0</v>
      </c>
      <c r="AA1072" s="411">
        <f t="shared" ref="AA1072" si="3098">AA1071</f>
        <v>0</v>
      </c>
      <c r="AB1072" s="411">
        <f t="shared" ref="AB1072" si="3099">AB1071</f>
        <v>0</v>
      </c>
      <c r="AC1072" s="411">
        <f t="shared" ref="AC1072" si="3100">AC1071</f>
        <v>0</v>
      </c>
      <c r="AD1072" s="411">
        <f t="shared" ref="AD1072" si="3101">AD1071</f>
        <v>0</v>
      </c>
      <c r="AE1072" s="411">
        <f t="shared" ref="AE1072" si="3102">AE1071</f>
        <v>0</v>
      </c>
      <c r="AF1072" s="411">
        <f t="shared" ref="AF1072" si="3103">AF1071</f>
        <v>0</v>
      </c>
      <c r="AG1072" s="411">
        <f t="shared" ref="AG1072" si="3104">AG1071</f>
        <v>0</v>
      </c>
      <c r="AH1072" s="411">
        <f t="shared" ref="AH1072" si="3105">AH1071</f>
        <v>0</v>
      </c>
      <c r="AI1072" s="411">
        <f t="shared" ref="AI1072" si="3106">AI1071</f>
        <v>0</v>
      </c>
      <c r="AJ1072" s="411">
        <f t="shared" ref="AJ1072" si="3107">AJ1071</f>
        <v>0</v>
      </c>
      <c r="AK1072" s="411">
        <f t="shared" ref="AK1072" si="3108">AK1071</f>
        <v>0</v>
      </c>
      <c r="AL1072" s="411">
        <f t="shared" ref="AL1072" si="3109">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37</v>
      </c>
      <c r="B1074" s="428" t="s">
        <v>129</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344</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110">Z1074</f>
        <v>0</v>
      </c>
      <c r="AA1075" s="411">
        <f t="shared" ref="AA1075" si="3111">AA1074</f>
        <v>0</v>
      </c>
      <c r="AB1075" s="411">
        <f t="shared" ref="AB1075" si="3112">AB1074</f>
        <v>0</v>
      </c>
      <c r="AC1075" s="411">
        <f t="shared" ref="AC1075" si="3113">AC1074</f>
        <v>0</v>
      </c>
      <c r="AD1075" s="411">
        <f t="shared" ref="AD1075" si="3114">AD1074</f>
        <v>0</v>
      </c>
      <c r="AE1075" s="411">
        <f t="shared" ref="AE1075" si="3115">AE1074</f>
        <v>0</v>
      </c>
      <c r="AF1075" s="411">
        <f t="shared" ref="AF1075" si="3116">AF1074</f>
        <v>0</v>
      </c>
      <c r="AG1075" s="411">
        <f t="shared" ref="AG1075" si="3117">AG1074</f>
        <v>0</v>
      </c>
      <c r="AH1075" s="411">
        <f t="shared" ref="AH1075" si="3118">AH1074</f>
        <v>0</v>
      </c>
      <c r="AI1075" s="411">
        <f t="shared" ref="AI1075" si="3119">AI1074</f>
        <v>0</v>
      </c>
      <c r="AJ1075" s="411">
        <f t="shared" ref="AJ1075" si="3120">AJ1074</f>
        <v>0</v>
      </c>
      <c r="AK1075" s="411">
        <f t="shared" ref="AK1075" si="3121">AK1074</f>
        <v>0</v>
      </c>
      <c r="AL1075" s="411">
        <f t="shared" ref="AL1075" si="3122">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38</v>
      </c>
      <c r="B1077" s="428" t="s">
        <v>130</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344</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123">Z1077</f>
        <v>0</v>
      </c>
      <c r="AA1078" s="411">
        <f t="shared" ref="AA1078" si="3124">AA1077</f>
        <v>0</v>
      </c>
      <c r="AB1078" s="411">
        <f t="shared" ref="AB1078" si="3125">AB1077</f>
        <v>0</v>
      </c>
      <c r="AC1078" s="411">
        <f t="shared" ref="AC1078" si="3126">AC1077</f>
        <v>0</v>
      </c>
      <c r="AD1078" s="411">
        <f t="shared" ref="AD1078" si="3127">AD1077</f>
        <v>0</v>
      </c>
      <c r="AE1078" s="411">
        <f t="shared" ref="AE1078" si="3128">AE1077</f>
        <v>0</v>
      </c>
      <c r="AF1078" s="411">
        <f t="shared" ref="AF1078" si="3129">AF1077</f>
        <v>0</v>
      </c>
      <c r="AG1078" s="411">
        <f t="shared" ref="AG1078" si="3130">AG1077</f>
        <v>0</v>
      </c>
      <c r="AH1078" s="411">
        <f t="shared" ref="AH1078" si="3131">AH1077</f>
        <v>0</v>
      </c>
      <c r="AI1078" s="411">
        <f t="shared" ref="AI1078" si="3132">AI1077</f>
        <v>0</v>
      </c>
      <c r="AJ1078" s="411">
        <f t="shared" ref="AJ1078" si="3133">AJ1077</f>
        <v>0</v>
      </c>
      <c r="AK1078" s="411">
        <f t="shared" ref="AK1078" si="3134">AK1077</f>
        <v>0</v>
      </c>
      <c r="AL1078" s="411">
        <f t="shared" ref="AL1078" si="3135">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39</v>
      </c>
      <c r="B1080" s="428" t="s">
        <v>131</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344</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136">Z1080</f>
        <v>0</v>
      </c>
      <c r="AA1081" s="411">
        <f t="shared" ref="AA1081" si="3137">AA1080</f>
        <v>0</v>
      </c>
      <c r="AB1081" s="411">
        <f t="shared" ref="AB1081" si="3138">AB1080</f>
        <v>0</v>
      </c>
      <c r="AC1081" s="411">
        <f t="shared" ref="AC1081" si="3139">AC1080</f>
        <v>0</v>
      </c>
      <c r="AD1081" s="411">
        <f t="shared" ref="AD1081" si="3140">AD1080</f>
        <v>0</v>
      </c>
      <c r="AE1081" s="411">
        <f t="shared" ref="AE1081" si="3141">AE1080</f>
        <v>0</v>
      </c>
      <c r="AF1081" s="411">
        <f t="shared" ref="AF1081" si="3142">AF1080</f>
        <v>0</v>
      </c>
      <c r="AG1081" s="411">
        <f t="shared" ref="AG1081" si="3143">AG1080</f>
        <v>0</v>
      </c>
      <c r="AH1081" s="411">
        <f t="shared" ref="AH1081" si="3144">AH1080</f>
        <v>0</v>
      </c>
      <c r="AI1081" s="411">
        <f t="shared" ref="AI1081" si="3145">AI1080</f>
        <v>0</v>
      </c>
      <c r="AJ1081" s="411">
        <f t="shared" ref="AJ1081" si="3146">AJ1080</f>
        <v>0</v>
      </c>
      <c r="AK1081" s="411">
        <f t="shared" ref="AK1081" si="3147">AK1080</f>
        <v>0</v>
      </c>
      <c r="AL1081" s="411">
        <f t="shared" ref="AL1081" si="3148">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2">
        <v>40</v>
      </c>
      <c r="B1083" s="428" t="s">
        <v>132</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344</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149">Z1083</f>
        <v>0</v>
      </c>
      <c r="AA1084" s="411">
        <f t="shared" ref="AA1084" si="3150">AA1083</f>
        <v>0</v>
      </c>
      <c r="AB1084" s="411">
        <f t="shared" ref="AB1084" si="3151">AB1083</f>
        <v>0</v>
      </c>
      <c r="AC1084" s="411">
        <f t="shared" ref="AC1084" si="3152">AC1083</f>
        <v>0</v>
      </c>
      <c r="AD1084" s="411">
        <f t="shared" ref="AD1084" si="3153">AD1083</f>
        <v>0</v>
      </c>
      <c r="AE1084" s="411">
        <f t="shared" ref="AE1084" si="3154">AE1083</f>
        <v>0</v>
      </c>
      <c r="AF1084" s="411">
        <f t="shared" ref="AF1084" si="3155">AF1083</f>
        <v>0</v>
      </c>
      <c r="AG1084" s="411">
        <f t="shared" ref="AG1084" si="3156">AG1083</f>
        <v>0</v>
      </c>
      <c r="AH1084" s="411">
        <f t="shared" ref="AH1084" si="3157">AH1083</f>
        <v>0</v>
      </c>
      <c r="AI1084" s="411">
        <f t="shared" ref="AI1084" si="3158">AI1083</f>
        <v>0</v>
      </c>
      <c r="AJ1084" s="411">
        <f t="shared" ref="AJ1084" si="3159">AJ1083</f>
        <v>0</v>
      </c>
      <c r="AK1084" s="411">
        <f t="shared" ref="AK1084" si="3160">AK1083</f>
        <v>0</v>
      </c>
      <c r="AL1084" s="411">
        <f t="shared" ref="AL1084" si="3161">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41</v>
      </c>
      <c r="B1086" s="428" t="s">
        <v>133</v>
      </c>
      <c r="C1086" s="291" t="s">
        <v>25</v>
      </c>
      <c r="D1086" s="295"/>
      <c r="E1086" s="295"/>
      <c r="F1086" s="295"/>
      <c r="G1086" s="295"/>
      <c r="H1086" s="295"/>
      <c r="I1086" s="295"/>
      <c r="J1086" s="295"/>
      <c r="K1086" s="295"/>
      <c r="L1086" s="295"/>
      <c r="M1086" s="295"/>
      <c r="N1086" s="295">
        <v>12</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344</v>
      </c>
      <c r="C1087" s="291" t="s">
        <v>163</v>
      </c>
      <c r="D1087" s="295"/>
      <c r="E1087" s="295"/>
      <c r="F1087" s="295"/>
      <c r="G1087" s="295"/>
      <c r="H1087" s="295"/>
      <c r="I1087" s="295"/>
      <c r="J1087" s="295"/>
      <c r="K1087" s="295"/>
      <c r="L1087" s="295"/>
      <c r="M1087" s="295"/>
      <c r="N1087" s="295">
        <f>N1086</f>
        <v>12</v>
      </c>
      <c r="O1087" s="295"/>
      <c r="P1087" s="295"/>
      <c r="Q1087" s="295"/>
      <c r="R1087" s="295"/>
      <c r="S1087" s="295"/>
      <c r="T1087" s="295"/>
      <c r="U1087" s="295"/>
      <c r="V1087" s="295"/>
      <c r="W1087" s="295"/>
      <c r="X1087" s="295"/>
      <c r="Y1087" s="411">
        <f>Y1086</f>
        <v>0</v>
      </c>
      <c r="Z1087" s="411">
        <f t="shared" ref="Z1087" si="3162">Z1086</f>
        <v>0</v>
      </c>
      <c r="AA1087" s="411">
        <f t="shared" ref="AA1087" si="3163">AA1086</f>
        <v>0</v>
      </c>
      <c r="AB1087" s="411">
        <f t="shared" ref="AB1087" si="3164">AB1086</f>
        <v>0</v>
      </c>
      <c r="AC1087" s="411">
        <f t="shared" ref="AC1087" si="3165">AC1086</f>
        <v>0</v>
      </c>
      <c r="AD1087" s="411">
        <f t="shared" ref="AD1087" si="3166">AD1086</f>
        <v>0</v>
      </c>
      <c r="AE1087" s="411">
        <f t="shared" ref="AE1087" si="3167">AE1086</f>
        <v>0</v>
      </c>
      <c r="AF1087" s="411">
        <f t="shared" ref="AF1087" si="3168">AF1086</f>
        <v>0</v>
      </c>
      <c r="AG1087" s="411">
        <f t="shared" ref="AG1087" si="3169">AG1086</f>
        <v>0</v>
      </c>
      <c r="AH1087" s="411">
        <f t="shared" ref="AH1087" si="3170">AH1086</f>
        <v>0</v>
      </c>
      <c r="AI1087" s="411">
        <f t="shared" ref="AI1087" si="3171">AI1086</f>
        <v>0</v>
      </c>
      <c r="AJ1087" s="411">
        <f t="shared" ref="AJ1087" si="3172">AJ1086</f>
        <v>0</v>
      </c>
      <c r="AK1087" s="411">
        <f t="shared" ref="AK1087" si="3173">AK1086</f>
        <v>0</v>
      </c>
      <c r="AL1087" s="411">
        <f t="shared" ref="AL1087" si="3174">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28.5" hidden="1" customHeight="1" outlineLevel="1">
      <c r="A1089" s="532">
        <v>42</v>
      </c>
      <c r="B1089" s="428" t="s">
        <v>134</v>
      </c>
      <c r="C1089" s="291" t="s">
        <v>25</v>
      </c>
      <c r="D1089" s="295"/>
      <c r="E1089" s="295"/>
      <c r="F1089" s="295"/>
      <c r="G1089" s="295"/>
      <c r="H1089" s="295"/>
      <c r="I1089" s="295"/>
      <c r="J1089" s="295"/>
      <c r="K1089" s="295"/>
      <c r="L1089" s="295"/>
      <c r="M1089" s="295"/>
      <c r="N1089" s="291"/>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344</v>
      </c>
      <c r="C1090" s="291" t="s">
        <v>163</v>
      </c>
      <c r="D1090" s="295"/>
      <c r="E1090" s="295"/>
      <c r="F1090" s="295"/>
      <c r="G1090" s="295"/>
      <c r="H1090" s="295"/>
      <c r="I1090" s="295"/>
      <c r="J1090" s="295"/>
      <c r="K1090" s="295"/>
      <c r="L1090" s="295"/>
      <c r="M1090" s="295"/>
      <c r="N1090" s="468"/>
      <c r="O1090" s="295"/>
      <c r="P1090" s="295"/>
      <c r="Q1090" s="295"/>
      <c r="R1090" s="295"/>
      <c r="S1090" s="295"/>
      <c r="T1090" s="295"/>
      <c r="U1090" s="295"/>
      <c r="V1090" s="295"/>
      <c r="W1090" s="295"/>
      <c r="X1090" s="295"/>
      <c r="Y1090" s="411">
        <f>Y1089</f>
        <v>0</v>
      </c>
      <c r="Z1090" s="411">
        <f t="shared" ref="Z1090" si="3175">Z1089</f>
        <v>0</v>
      </c>
      <c r="AA1090" s="411">
        <f t="shared" ref="AA1090" si="3176">AA1089</f>
        <v>0</v>
      </c>
      <c r="AB1090" s="411">
        <f t="shared" ref="AB1090" si="3177">AB1089</f>
        <v>0</v>
      </c>
      <c r="AC1090" s="411">
        <f t="shared" ref="AC1090" si="3178">AC1089</f>
        <v>0</v>
      </c>
      <c r="AD1090" s="411">
        <f t="shared" ref="AD1090" si="3179">AD1089</f>
        <v>0</v>
      </c>
      <c r="AE1090" s="411">
        <f t="shared" ref="AE1090" si="3180">AE1089</f>
        <v>0</v>
      </c>
      <c r="AF1090" s="411">
        <f t="shared" ref="AF1090" si="3181">AF1089</f>
        <v>0</v>
      </c>
      <c r="AG1090" s="411">
        <f t="shared" ref="AG1090" si="3182">AG1089</f>
        <v>0</v>
      </c>
      <c r="AH1090" s="411">
        <f t="shared" ref="AH1090" si="3183">AH1089</f>
        <v>0</v>
      </c>
      <c r="AI1090" s="411">
        <f t="shared" ref="AI1090" si="3184">AI1089</f>
        <v>0</v>
      </c>
      <c r="AJ1090" s="411">
        <f t="shared" ref="AJ1090" si="3185">AJ1089</f>
        <v>0</v>
      </c>
      <c r="AK1090" s="411">
        <f t="shared" ref="AK1090" si="3186">AK1089</f>
        <v>0</v>
      </c>
      <c r="AL1090" s="411">
        <f t="shared" ref="AL1090" si="3187">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15" hidden="1" customHeight="1" outlineLevel="1">
      <c r="A1092" s="532">
        <v>43</v>
      </c>
      <c r="B1092" s="428" t="s">
        <v>135</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344</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188">Z1092</f>
        <v>0</v>
      </c>
      <c r="AA1093" s="411">
        <f t="shared" ref="AA1093" si="3189">AA1092</f>
        <v>0</v>
      </c>
      <c r="AB1093" s="411">
        <f t="shared" ref="AB1093" si="3190">AB1092</f>
        <v>0</v>
      </c>
      <c r="AC1093" s="411">
        <f t="shared" ref="AC1093" si="3191">AC1092</f>
        <v>0</v>
      </c>
      <c r="AD1093" s="411">
        <f t="shared" ref="AD1093" si="3192">AD1092</f>
        <v>0</v>
      </c>
      <c r="AE1093" s="411">
        <f t="shared" ref="AE1093" si="3193">AE1092</f>
        <v>0</v>
      </c>
      <c r="AF1093" s="411">
        <f t="shared" ref="AF1093" si="3194">AF1092</f>
        <v>0</v>
      </c>
      <c r="AG1093" s="411">
        <f t="shared" ref="AG1093" si="3195">AG1092</f>
        <v>0</v>
      </c>
      <c r="AH1093" s="411">
        <f t="shared" ref="AH1093" si="3196">AH1092</f>
        <v>0</v>
      </c>
      <c r="AI1093" s="411">
        <f t="shared" ref="AI1093" si="3197">AI1092</f>
        <v>0</v>
      </c>
      <c r="AJ1093" s="411">
        <f t="shared" ref="AJ1093" si="3198">AJ1092</f>
        <v>0</v>
      </c>
      <c r="AK1093" s="411">
        <f t="shared" ref="AK1093" si="3199">AK1092</f>
        <v>0</v>
      </c>
      <c r="AL1093" s="411">
        <f t="shared" ref="AL1093" si="3200">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hidden="1" customHeight="1" outlineLevel="1">
      <c r="A1095" s="532">
        <v>44</v>
      </c>
      <c r="B1095" s="428" t="s">
        <v>136</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344</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201">Z1095</f>
        <v>0</v>
      </c>
      <c r="AA1096" s="411">
        <f t="shared" ref="AA1096" si="3202">AA1095</f>
        <v>0</v>
      </c>
      <c r="AB1096" s="411">
        <f t="shared" ref="AB1096" si="3203">AB1095</f>
        <v>0</v>
      </c>
      <c r="AC1096" s="411">
        <f t="shared" ref="AC1096" si="3204">AC1095</f>
        <v>0</v>
      </c>
      <c r="AD1096" s="411">
        <f t="shared" ref="AD1096" si="3205">AD1095</f>
        <v>0</v>
      </c>
      <c r="AE1096" s="411">
        <f t="shared" ref="AE1096" si="3206">AE1095</f>
        <v>0</v>
      </c>
      <c r="AF1096" s="411">
        <f t="shared" ref="AF1096" si="3207">AF1095</f>
        <v>0</v>
      </c>
      <c r="AG1096" s="411">
        <f t="shared" ref="AG1096" si="3208">AG1095</f>
        <v>0</v>
      </c>
      <c r="AH1096" s="411">
        <f t="shared" ref="AH1096" si="3209">AH1095</f>
        <v>0</v>
      </c>
      <c r="AI1096" s="411">
        <f t="shared" ref="AI1096" si="3210">AI1095</f>
        <v>0</v>
      </c>
      <c r="AJ1096" s="411">
        <f t="shared" ref="AJ1096" si="3211">AJ1095</f>
        <v>0</v>
      </c>
      <c r="AK1096" s="411">
        <f t="shared" ref="AK1096" si="3212">AK1095</f>
        <v>0</v>
      </c>
      <c r="AL1096" s="411">
        <f t="shared" ref="AL1096" si="3213">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450000000000003" hidden="1" customHeight="1" outlineLevel="1">
      <c r="A1098" s="532">
        <v>45</v>
      </c>
      <c r="B1098" s="428" t="s">
        <v>137</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344</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214">Z1098</f>
        <v>0</v>
      </c>
      <c r="AA1099" s="411">
        <f t="shared" ref="AA1099" si="3215">AA1098</f>
        <v>0</v>
      </c>
      <c r="AB1099" s="411">
        <f t="shared" ref="AB1099" si="3216">AB1098</f>
        <v>0</v>
      </c>
      <c r="AC1099" s="411">
        <f t="shared" ref="AC1099" si="3217">AC1098</f>
        <v>0</v>
      </c>
      <c r="AD1099" s="411">
        <f t="shared" ref="AD1099" si="3218">AD1098</f>
        <v>0</v>
      </c>
      <c r="AE1099" s="411">
        <f t="shared" ref="AE1099" si="3219">AE1098</f>
        <v>0</v>
      </c>
      <c r="AF1099" s="411">
        <f t="shared" ref="AF1099" si="3220">AF1098</f>
        <v>0</v>
      </c>
      <c r="AG1099" s="411">
        <f t="shared" ref="AG1099" si="3221">AG1098</f>
        <v>0</v>
      </c>
      <c r="AH1099" s="411">
        <f t="shared" ref="AH1099" si="3222">AH1098</f>
        <v>0</v>
      </c>
      <c r="AI1099" s="411">
        <f t="shared" ref="AI1099" si="3223">AI1098</f>
        <v>0</v>
      </c>
      <c r="AJ1099" s="411">
        <f t="shared" ref="AJ1099" si="3224">AJ1098</f>
        <v>0</v>
      </c>
      <c r="AK1099" s="411">
        <f t="shared" ref="AK1099" si="3225">AK1098</f>
        <v>0</v>
      </c>
      <c r="AL1099" s="411">
        <f t="shared" ref="AL1099" si="3226">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1.9" hidden="1" customHeight="1" outlineLevel="1">
      <c r="A1101" s="532">
        <v>46</v>
      </c>
      <c r="B1101" s="428" t="s">
        <v>138</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344</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227">Z1101</f>
        <v>0</v>
      </c>
      <c r="AA1102" s="411">
        <f t="shared" ref="AA1102" si="3228">AA1101</f>
        <v>0</v>
      </c>
      <c r="AB1102" s="411">
        <f t="shared" ref="AB1102" si="3229">AB1101</f>
        <v>0</v>
      </c>
      <c r="AC1102" s="411">
        <f t="shared" ref="AC1102" si="3230">AC1101</f>
        <v>0</v>
      </c>
      <c r="AD1102" s="411">
        <f t="shared" ref="AD1102" si="3231">AD1101</f>
        <v>0</v>
      </c>
      <c r="AE1102" s="411">
        <f t="shared" ref="AE1102" si="3232">AE1101</f>
        <v>0</v>
      </c>
      <c r="AF1102" s="411">
        <f t="shared" ref="AF1102" si="3233">AF1101</f>
        <v>0</v>
      </c>
      <c r="AG1102" s="411">
        <f t="shared" ref="AG1102" si="3234">AG1101</f>
        <v>0</v>
      </c>
      <c r="AH1102" s="411">
        <f t="shared" ref="AH1102" si="3235">AH1101</f>
        <v>0</v>
      </c>
      <c r="AI1102" s="411">
        <f t="shared" ref="AI1102" si="3236">AI1101</f>
        <v>0</v>
      </c>
      <c r="AJ1102" s="411">
        <f t="shared" ref="AJ1102" si="3237">AJ1101</f>
        <v>0</v>
      </c>
      <c r="AK1102" s="411">
        <f t="shared" ref="AK1102" si="3238">AK1101</f>
        <v>0</v>
      </c>
      <c r="AL1102" s="411">
        <f t="shared" ref="AL1102" si="3239">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5.450000000000003" hidden="1" customHeight="1" outlineLevel="1">
      <c r="A1104" s="532">
        <v>47</v>
      </c>
      <c r="B1104" s="428" t="s">
        <v>139</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344</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240">Z1104</f>
        <v>0</v>
      </c>
      <c r="AA1105" s="411">
        <f t="shared" ref="AA1105" si="3241">AA1104</f>
        <v>0</v>
      </c>
      <c r="AB1105" s="411">
        <f t="shared" ref="AB1105" si="3242">AB1104</f>
        <v>0</v>
      </c>
      <c r="AC1105" s="411">
        <f t="shared" ref="AC1105" si="3243">AC1104</f>
        <v>0</v>
      </c>
      <c r="AD1105" s="411">
        <f t="shared" ref="AD1105" si="3244">AD1104</f>
        <v>0</v>
      </c>
      <c r="AE1105" s="411">
        <f t="shared" ref="AE1105" si="3245">AE1104</f>
        <v>0</v>
      </c>
      <c r="AF1105" s="411">
        <f t="shared" ref="AF1105" si="3246">AF1104</f>
        <v>0</v>
      </c>
      <c r="AG1105" s="411">
        <f t="shared" ref="AG1105" si="3247">AG1104</f>
        <v>0</v>
      </c>
      <c r="AH1105" s="411">
        <f t="shared" ref="AH1105" si="3248">AH1104</f>
        <v>0</v>
      </c>
      <c r="AI1105" s="411">
        <f t="shared" ref="AI1105" si="3249">AI1104</f>
        <v>0</v>
      </c>
      <c r="AJ1105" s="411">
        <f t="shared" ref="AJ1105" si="3250">AJ1104</f>
        <v>0</v>
      </c>
      <c r="AK1105" s="411">
        <f t="shared" ref="AK1105" si="3251">AK1104</f>
        <v>0</v>
      </c>
      <c r="AL1105" s="411">
        <f t="shared" ref="AL1105" si="3252">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9.6" hidden="1" customHeight="1" outlineLevel="1">
      <c r="A1107" s="532">
        <v>48</v>
      </c>
      <c r="B1107" s="428" t="s">
        <v>140</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344</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253">Z1107</f>
        <v>0</v>
      </c>
      <c r="AA1108" s="411">
        <f t="shared" ref="AA1108" si="3254">AA1107</f>
        <v>0</v>
      </c>
      <c r="AB1108" s="411">
        <f t="shared" ref="AB1108" si="3255">AB1107</f>
        <v>0</v>
      </c>
      <c r="AC1108" s="411">
        <f t="shared" ref="AC1108" si="3256">AC1107</f>
        <v>0</v>
      </c>
      <c r="AD1108" s="411">
        <f t="shared" ref="AD1108" si="3257">AD1107</f>
        <v>0</v>
      </c>
      <c r="AE1108" s="411">
        <f t="shared" ref="AE1108" si="3258">AE1107</f>
        <v>0</v>
      </c>
      <c r="AF1108" s="411">
        <f t="shared" ref="AF1108" si="3259">AF1107</f>
        <v>0</v>
      </c>
      <c r="AG1108" s="411">
        <f t="shared" ref="AG1108" si="3260">AG1107</f>
        <v>0</v>
      </c>
      <c r="AH1108" s="411">
        <f t="shared" ref="AH1108" si="3261">AH1107</f>
        <v>0</v>
      </c>
      <c r="AI1108" s="411">
        <f t="shared" ref="AI1108" si="3262">AI1107</f>
        <v>0</v>
      </c>
      <c r="AJ1108" s="411">
        <f t="shared" ref="AJ1108" si="3263">AJ1107</f>
        <v>0</v>
      </c>
      <c r="AK1108" s="411">
        <f t="shared" ref="AK1108" si="3264">AK1107</f>
        <v>0</v>
      </c>
      <c r="AL1108" s="411">
        <f t="shared" ref="AL1108" si="3265">AL1107</f>
        <v>0</v>
      </c>
      <c r="AM1108" s="306"/>
    </row>
    <row r="1109" spans="1:39" ht="15" hidden="1" customHeight="1" outlineLevel="1">
      <c r="A1109" s="532"/>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33" hidden="1" customHeight="1" outlineLevel="1">
      <c r="A1110" s="532">
        <v>49</v>
      </c>
      <c r="B1110" s="428" t="s">
        <v>141</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hidden="1" customHeight="1" outlineLevel="1">
      <c r="A1111" s="532"/>
      <c r="B1111" s="294" t="s">
        <v>344</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266">Z1110</f>
        <v>0</v>
      </c>
      <c r="AA1111" s="411">
        <f t="shared" ref="AA1111" si="3267">AA1110</f>
        <v>0</v>
      </c>
      <c r="AB1111" s="411">
        <f t="shared" ref="AB1111" si="3268">AB1110</f>
        <v>0</v>
      </c>
      <c r="AC1111" s="411">
        <f t="shared" ref="AC1111" si="3269">AC1110</f>
        <v>0</v>
      </c>
      <c r="AD1111" s="411">
        <f t="shared" ref="AD1111" si="3270">AD1110</f>
        <v>0</v>
      </c>
      <c r="AE1111" s="411">
        <f t="shared" ref="AE1111" si="3271">AE1110</f>
        <v>0</v>
      </c>
      <c r="AF1111" s="411">
        <f t="shared" ref="AF1111" si="3272">AF1110</f>
        <v>0</v>
      </c>
      <c r="AG1111" s="411">
        <f t="shared" ref="AG1111" si="3273">AG1110</f>
        <v>0</v>
      </c>
      <c r="AH1111" s="411">
        <f t="shared" ref="AH1111" si="3274">AH1110</f>
        <v>0</v>
      </c>
      <c r="AI1111" s="411">
        <f t="shared" ref="AI1111" si="3275">AI1110</f>
        <v>0</v>
      </c>
      <c r="AJ1111" s="411">
        <f t="shared" ref="AJ1111" si="3276">AJ1110</f>
        <v>0</v>
      </c>
      <c r="AK1111" s="411">
        <f t="shared" ref="AK1111" si="3277">AK1110</f>
        <v>0</v>
      </c>
      <c r="AL1111" s="411">
        <f t="shared" ref="AL1111" si="3278">AL1110</f>
        <v>0</v>
      </c>
      <c r="AM1111" s="306"/>
    </row>
    <row r="1112" spans="1:39" ht="15" hidden="1" customHeight="1" outlineLevel="1">
      <c r="A1112" s="532"/>
      <c r="B1112" s="294"/>
      <c r="C1112" s="305"/>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301"/>
      <c r="Z1112" s="301"/>
      <c r="AA1112" s="301"/>
      <c r="AB1112" s="301"/>
      <c r="AC1112" s="301"/>
      <c r="AD1112" s="301"/>
      <c r="AE1112" s="301"/>
      <c r="AF1112" s="301"/>
      <c r="AG1112" s="301"/>
      <c r="AH1112" s="301"/>
      <c r="AI1112" s="301"/>
      <c r="AJ1112" s="301"/>
      <c r="AK1112" s="301"/>
      <c r="AL1112" s="301"/>
      <c r="AM1112" s="306"/>
    </row>
    <row r="1113" spans="1:39" ht="15.75" collapsed="1">
      <c r="B1113" s="327" t="s">
        <v>345</v>
      </c>
      <c r="C1113" s="329"/>
      <c r="D1113" s="329">
        <f>SUM(D956:D1111)</f>
        <v>0</v>
      </c>
      <c r="E1113" s="329"/>
      <c r="F1113" s="329"/>
      <c r="G1113" s="329"/>
      <c r="H1113" s="329"/>
      <c r="I1113" s="329"/>
      <c r="J1113" s="329"/>
      <c r="K1113" s="329"/>
      <c r="L1113" s="329"/>
      <c r="M1113" s="329"/>
      <c r="N1113" s="329"/>
      <c r="O1113" s="329">
        <f>SUM(O956:O1111)</f>
        <v>0</v>
      </c>
      <c r="P1113" s="329"/>
      <c r="Q1113" s="329"/>
      <c r="R1113" s="329"/>
      <c r="S1113" s="329"/>
      <c r="T1113" s="329"/>
      <c r="U1113" s="329"/>
      <c r="V1113" s="329"/>
      <c r="W1113" s="329"/>
      <c r="X1113" s="329"/>
      <c r="Y1113" s="329">
        <f>IF(Y954="kWh",SUMPRODUCT(D956:D1111,Y956:Y1111))</f>
        <v>0</v>
      </c>
      <c r="Z1113" s="329">
        <f>IF(Z954="kWh",SUMPRODUCT(D956:D1111,Z956:Z1111))</f>
        <v>0</v>
      </c>
      <c r="AA1113" s="329">
        <f>IF(AA954="kw",SUMPRODUCT(N956:N1111,O956:O1111,AA956:AA1111),SUMPRODUCT(D956:D1111,AA956:AA1111))</f>
        <v>0</v>
      </c>
      <c r="AB1113" s="329">
        <f>IF(AB954="kw",SUMPRODUCT(N956:N1111,O956:O1111,AB956:AB1111),SUMPRODUCT(D956:D1111,AB956:AB1111))</f>
        <v>0</v>
      </c>
      <c r="AC1113" s="329">
        <f>IF(AC954="kw",SUMPRODUCT(N956:N1111,O956:O1111,AC956:AC1111),SUMPRODUCT(D956:D1111,AC956:AC1111))</f>
        <v>0</v>
      </c>
      <c r="AD1113" s="329">
        <f>IF(AD954="kw",SUMPRODUCT(N956:N1111,O956:O1111,AD956:AD1111),SUMPRODUCT(D956:D1111,AD956:AD1111))</f>
        <v>0</v>
      </c>
      <c r="AE1113" s="329">
        <f>IF(AE954="kw",SUMPRODUCT(N956:N1111,O956:O1111,AE956:AE1111),SUMPRODUCT(D956:D1111,AE956:AE1111))</f>
        <v>0</v>
      </c>
      <c r="AF1113" s="329">
        <f>IF(AF954="kw",SUMPRODUCT(N956:N1111,O956:O1111,AF956:AF1111),SUMPRODUCT(D956:D1111,AF956:AF1111))</f>
        <v>0</v>
      </c>
      <c r="AG1113" s="329">
        <f>IF(AG954="kw",SUMPRODUCT(N956:N1111,O956:O1111,AG956:AG1111),SUMPRODUCT(D956:D1111,AG956:AG1111))</f>
        <v>0</v>
      </c>
      <c r="AH1113" s="329">
        <f>IF(AH954="kw",SUMPRODUCT(N956:N1111,O956:O1111,AH956:AH1111),SUMPRODUCT(D956:D1111,AH956:AH1111))</f>
        <v>0</v>
      </c>
      <c r="AI1113" s="329">
        <f>IF(AI954="kw",SUMPRODUCT(N956:N1111,O956:O1111,AI956:AI1111),SUMPRODUCT(D956:D1111,AI956:AI1111))</f>
        <v>0</v>
      </c>
      <c r="AJ1113" s="329">
        <f>IF(AJ954="kw",SUMPRODUCT(N956:N1111,O956:O1111,AJ956:AJ1111),SUMPRODUCT(D956:D1111,AJ956:AJ1111))</f>
        <v>0</v>
      </c>
      <c r="AK1113" s="329">
        <f>IF(AK954="kw",SUMPRODUCT(N956:N1111,O956:O1111,AK956:AK1111),SUMPRODUCT(D956:D1111,AK956:AK1111))</f>
        <v>0</v>
      </c>
      <c r="AL1113" s="329">
        <f>IF(AL954="kw",SUMPRODUCT(N956:N1111,O956:O1111,AL956:AL1111),SUMPRODUCT(D956:D1111,AL956:AL1111))</f>
        <v>0</v>
      </c>
      <c r="AM1113" s="330"/>
    </row>
    <row r="1114" spans="1:39" ht="15.75">
      <c r="B1114" s="391" t="s">
        <v>346</v>
      </c>
      <c r="C1114" s="392"/>
      <c r="D1114" s="392"/>
      <c r="E1114" s="392"/>
      <c r="F1114" s="392"/>
      <c r="G1114" s="392"/>
      <c r="H1114" s="392"/>
      <c r="I1114" s="392"/>
      <c r="J1114" s="392"/>
      <c r="K1114" s="392"/>
      <c r="L1114" s="392"/>
      <c r="M1114" s="392"/>
      <c r="N1114" s="392"/>
      <c r="O1114" s="392"/>
      <c r="P1114" s="392"/>
      <c r="Q1114" s="392"/>
      <c r="R1114" s="392"/>
      <c r="S1114" s="392"/>
      <c r="T1114" s="392"/>
      <c r="U1114" s="392"/>
      <c r="V1114" s="392"/>
      <c r="W1114" s="392"/>
      <c r="X1114" s="392"/>
      <c r="Y1114" s="392">
        <f>HLOOKUP(Y770,'2. LRAMVA Threshold'!$B$42:$Q$53,12,FALSE)</f>
        <v>0</v>
      </c>
      <c r="Z1114" s="392">
        <f>HLOOKUP(Z770,'2. LRAMVA Threshold'!$B$42:$Q$53,12,FALSE)</f>
        <v>0</v>
      </c>
      <c r="AA1114" s="392">
        <f>HLOOKUP(AA770,'2. LRAMVA Threshold'!$B$42:$Q$53,12,FALSE)</f>
        <v>0</v>
      </c>
      <c r="AB1114" s="392">
        <f>HLOOKUP(AB770,'2. LRAMVA Threshold'!$B$42:$Q$53,12,FALSE)</f>
        <v>0</v>
      </c>
      <c r="AC1114" s="392">
        <f>HLOOKUP(AC770,'2. LRAMVA Threshold'!$B$42:$Q$53,12,FALSE)</f>
        <v>0</v>
      </c>
      <c r="AD1114" s="392">
        <f>HLOOKUP(AD770,'2. LRAMVA Threshold'!$B$42:$Q$53,12,FALSE)</f>
        <v>0</v>
      </c>
      <c r="AE1114" s="392">
        <f>HLOOKUP(AE770,'2. LRAMVA Threshold'!$B$42:$Q$53,12,FALSE)</f>
        <v>0</v>
      </c>
      <c r="AF1114" s="392">
        <f>HLOOKUP(AF770,'2. LRAMVA Threshold'!$B$42:$Q$53,12,FALSE)</f>
        <v>0</v>
      </c>
      <c r="AG1114" s="392">
        <f>HLOOKUP(AG770,'2. LRAMVA Threshold'!$B$42:$Q$53,12,FALSE)</f>
        <v>0</v>
      </c>
      <c r="AH1114" s="392">
        <f>HLOOKUP(AH770,'2. LRAMVA Threshold'!$B$42:$Q$53,12,FALSE)</f>
        <v>0</v>
      </c>
      <c r="AI1114" s="392">
        <f>HLOOKUP(AI770,'2. LRAMVA Threshold'!$B$42:$Q$53,12,FALSE)</f>
        <v>0</v>
      </c>
      <c r="AJ1114" s="392">
        <f>HLOOKUP(AJ770,'2. LRAMVA Threshold'!$B$42:$Q$53,12,FALSE)</f>
        <v>0</v>
      </c>
      <c r="AK1114" s="392">
        <f>HLOOKUP(AK770,'2. LRAMVA Threshold'!$B$42:$Q$53,12,FALSE)</f>
        <v>0</v>
      </c>
      <c r="AL1114" s="392">
        <f>HLOOKUP(AL770,'2. LRAMVA Threshold'!$B$42:$Q$53,12,FALSE)</f>
        <v>0</v>
      </c>
      <c r="AM1114" s="442"/>
    </row>
    <row r="1115" spans="1:39">
      <c r="B1115" s="394"/>
      <c r="C1115" s="432"/>
      <c r="D1115" s="433"/>
      <c r="E1115" s="433"/>
      <c r="F1115" s="433"/>
      <c r="G1115" s="433"/>
      <c r="H1115" s="433"/>
      <c r="I1115" s="433"/>
      <c r="J1115" s="433"/>
      <c r="K1115" s="433"/>
      <c r="L1115" s="433"/>
      <c r="M1115" s="433"/>
      <c r="N1115" s="433"/>
      <c r="O1115" s="434"/>
      <c r="P1115" s="433"/>
      <c r="Q1115" s="433"/>
      <c r="R1115" s="433"/>
      <c r="S1115" s="435"/>
      <c r="T1115" s="435"/>
      <c r="U1115" s="435"/>
      <c r="V1115" s="435"/>
      <c r="W1115" s="433"/>
      <c r="X1115" s="433"/>
      <c r="Y1115" s="436"/>
      <c r="Z1115" s="436"/>
      <c r="AA1115" s="436"/>
      <c r="AB1115" s="436"/>
      <c r="AC1115" s="436"/>
      <c r="AD1115" s="436"/>
      <c r="AE1115" s="436"/>
      <c r="AF1115" s="399"/>
      <c r="AG1115" s="399"/>
      <c r="AH1115" s="399"/>
      <c r="AI1115" s="399"/>
      <c r="AJ1115" s="399"/>
      <c r="AK1115" s="399"/>
      <c r="AL1115" s="399"/>
      <c r="AM1115" s="400"/>
    </row>
    <row r="1116" spans="1:39">
      <c r="B1116" s="324" t="s">
        <v>347</v>
      </c>
      <c r="C1116" s="338"/>
      <c r="D1116" s="338"/>
      <c r="E1116" s="376"/>
      <c r="F1116" s="376"/>
      <c r="G1116" s="376"/>
      <c r="H1116" s="376"/>
      <c r="I1116" s="376"/>
      <c r="J1116" s="376"/>
      <c r="K1116" s="376"/>
      <c r="L1116" s="376"/>
      <c r="M1116" s="376"/>
      <c r="N1116" s="376"/>
      <c r="O1116" s="291"/>
      <c r="P1116" s="340"/>
      <c r="Q1116" s="340"/>
      <c r="R1116" s="340"/>
      <c r="S1116" s="339"/>
      <c r="T1116" s="339"/>
      <c r="U1116" s="339"/>
      <c r="V1116" s="339"/>
      <c r="W1116" s="340"/>
      <c r="X1116" s="340"/>
      <c r="Y1116" s="341">
        <f>HLOOKUP(Y$35,'3.  Distribution Rates'!$C$122:$P$133,12,FALSE)</f>
        <v>0</v>
      </c>
      <c r="Z1116" s="341">
        <f>HLOOKUP(Z$35,'3.  Distribution Rates'!$C$122:$P$133,12,FALSE)</f>
        <v>0</v>
      </c>
      <c r="AA1116" s="341">
        <f>HLOOKUP(AA$35,'3.  Distribution Rates'!$C$122:$P$133,12,FALSE)</f>
        <v>0</v>
      </c>
      <c r="AB1116" s="341">
        <f>HLOOKUP(AB$35,'3.  Distribution Rates'!$C$122:$P$133,12,FALSE)</f>
        <v>0</v>
      </c>
      <c r="AC1116" s="341">
        <f>HLOOKUP(AC$35,'3.  Distribution Rates'!$C$122:$P$133,12,FALSE)</f>
        <v>0</v>
      </c>
      <c r="AD1116" s="341">
        <f>HLOOKUP(AD$35,'3.  Distribution Rates'!$C$122:$P$133,12,FALSE)</f>
        <v>0</v>
      </c>
      <c r="AE1116" s="341">
        <f>HLOOKUP(AE$35,'3.  Distribution Rates'!$C$122:$P$133,12,FALSE)</f>
        <v>0</v>
      </c>
      <c r="AF1116" s="341">
        <f>HLOOKUP(AF$35,'3.  Distribution Rates'!$C$122:$P$133,12,FALSE)</f>
        <v>0</v>
      </c>
      <c r="AG1116" s="341">
        <f>HLOOKUP(AG$35,'3.  Distribution Rates'!$C$122:$P$133,12,FALSE)</f>
        <v>0</v>
      </c>
      <c r="AH1116" s="341">
        <f>HLOOKUP(AH$35,'3.  Distribution Rates'!$C$122:$P$133,12,FALSE)</f>
        <v>0</v>
      </c>
      <c r="AI1116" s="341">
        <f>HLOOKUP(AI$35,'3.  Distribution Rates'!$C$122:$P$133,12,FALSE)</f>
        <v>0</v>
      </c>
      <c r="AJ1116" s="341">
        <f>HLOOKUP(AJ$35,'3.  Distribution Rates'!$C$122:$P$133,12,FALSE)</f>
        <v>0</v>
      </c>
      <c r="AK1116" s="341">
        <f>HLOOKUP(AK$35,'3.  Distribution Rates'!$C$122:$P$133,12,FALSE)</f>
        <v>0</v>
      </c>
      <c r="AL1116" s="341">
        <f>HLOOKUP(AL$35,'3.  Distribution Rates'!$C$122:$P$133,12,FALSE)</f>
        <v>0</v>
      </c>
      <c r="AM1116" s="444"/>
    </row>
    <row r="1117" spans="1:39">
      <c r="B1117" s="324" t="s">
        <v>351</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LRAM'!Y143*Y1116</f>
        <v>0</v>
      </c>
      <c r="Z1117" s="378">
        <f>'4.  2011-2014 LRAM'!Z143*Z1116</f>
        <v>0</v>
      </c>
      <c r="AA1117" s="378">
        <f>'4.  2011-2014 LRAM'!AA143*AA1116</f>
        <v>0</v>
      </c>
      <c r="AB1117" s="378">
        <f>'4.  2011-2014 LRAM'!AB143*AB1116</f>
        <v>0</v>
      </c>
      <c r="AC1117" s="378">
        <f>'4.  2011-2014 LRAM'!AC143*AC1116</f>
        <v>0</v>
      </c>
      <c r="AD1117" s="378">
        <f>'4.  2011-2014 LRAM'!AD143*AD1116</f>
        <v>0</v>
      </c>
      <c r="AE1117" s="378">
        <f>'4.  2011-2014 LRAM'!AE143*AE1116</f>
        <v>0</v>
      </c>
      <c r="AF1117" s="378">
        <f>'4.  2011-2014 LRAM'!AF143*AF1116</f>
        <v>0</v>
      </c>
      <c r="AG1117" s="378">
        <f>'4.  2011-2014 LRAM'!AG143*AG1116</f>
        <v>0</v>
      </c>
      <c r="AH1117" s="378">
        <f>'4.  2011-2014 LRAM'!AH143*AH1116</f>
        <v>0</v>
      </c>
      <c r="AI1117" s="378">
        <f>'4.  2011-2014 LRAM'!AI143*AI1116</f>
        <v>0</v>
      </c>
      <c r="AJ1117" s="378">
        <f>'4.  2011-2014 LRAM'!AJ143*AJ1116</f>
        <v>0</v>
      </c>
      <c r="AK1117" s="378">
        <f>'4.  2011-2014 LRAM'!AK143*AK1116</f>
        <v>0</v>
      </c>
      <c r="AL1117" s="378">
        <f>'4.  2011-2014 LRAM'!AL143*AL1116</f>
        <v>0</v>
      </c>
      <c r="AM1117" s="628">
        <f t="shared" ref="AM1117:AM1126" si="3279">SUM(Y1117:AL1117)</f>
        <v>0</v>
      </c>
    </row>
    <row r="1118" spans="1:39">
      <c r="B1118" s="324" t="s">
        <v>352</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'4.  2011-2014 LRAM'!Y272*Y1116</f>
        <v>0</v>
      </c>
      <c r="Z1118" s="378">
        <f>'4.  2011-2014 LRAM'!Z272*Z1116</f>
        <v>0</v>
      </c>
      <c r="AA1118" s="378">
        <f>'4.  2011-2014 LRAM'!AA272*AA1116</f>
        <v>0</v>
      </c>
      <c r="AB1118" s="378">
        <f>'4.  2011-2014 LRAM'!AB272*AB1116</f>
        <v>0</v>
      </c>
      <c r="AC1118" s="378">
        <f>'4.  2011-2014 LRAM'!AC272*AC1116</f>
        <v>0</v>
      </c>
      <c r="AD1118" s="378">
        <f>'4.  2011-2014 LRAM'!AD272*AD1116</f>
        <v>0</v>
      </c>
      <c r="AE1118" s="378">
        <f>'4.  2011-2014 LRAM'!AE272*AE1116</f>
        <v>0</v>
      </c>
      <c r="AF1118" s="378">
        <f>'4.  2011-2014 LRAM'!AF272*AF1116</f>
        <v>0</v>
      </c>
      <c r="AG1118" s="378">
        <f>'4.  2011-2014 LRAM'!AG272*AG1116</f>
        <v>0</v>
      </c>
      <c r="AH1118" s="378">
        <f>'4.  2011-2014 LRAM'!AH272*AH1116</f>
        <v>0</v>
      </c>
      <c r="AI1118" s="378">
        <f>'4.  2011-2014 LRAM'!AI272*AI1116</f>
        <v>0</v>
      </c>
      <c r="AJ1118" s="378">
        <f>'4.  2011-2014 LRAM'!AJ272*AJ1116</f>
        <v>0</v>
      </c>
      <c r="AK1118" s="378">
        <f>'4.  2011-2014 LRAM'!AK272*AK1116</f>
        <v>0</v>
      </c>
      <c r="AL1118" s="378">
        <f>'4.  2011-2014 LRAM'!AL272*AL1116</f>
        <v>0</v>
      </c>
      <c r="AM1118" s="628">
        <f t="shared" si="3279"/>
        <v>0</v>
      </c>
    </row>
    <row r="1119" spans="1:39">
      <c r="B1119" s="324" t="s">
        <v>353</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'4.  2011-2014 LRAM'!Y401*Y1116</f>
        <v>0</v>
      </c>
      <c r="Z1119" s="378">
        <f>'4.  2011-2014 LRAM'!Z401*Z1116</f>
        <v>0</v>
      </c>
      <c r="AA1119" s="378">
        <f>'4.  2011-2014 LRAM'!AA401*AA1116</f>
        <v>0</v>
      </c>
      <c r="AB1119" s="378">
        <f>'4.  2011-2014 LRAM'!AB401*AB1116</f>
        <v>0</v>
      </c>
      <c r="AC1119" s="378">
        <f>'4.  2011-2014 LRAM'!AC401*AC1116</f>
        <v>0</v>
      </c>
      <c r="AD1119" s="378">
        <f>'4.  2011-2014 LRAM'!AD401*AD1116</f>
        <v>0</v>
      </c>
      <c r="AE1119" s="378">
        <f>'4.  2011-2014 LRAM'!AE401*AE1116</f>
        <v>0</v>
      </c>
      <c r="AF1119" s="378">
        <f>'4.  2011-2014 LRAM'!AF401*AF1116</f>
        <v>0</v>
      </c>
      <c r="AG1119" s="378">
        <f>'4.  2011-2014 LRAM'!AG401*AG1116</f>
        <v>0</v>
      </c>
      <c r="AH1119" s="378">
        <f>'4.  2011-2014 LRAM'!AH401*AH1116</f>
        <v>0</v>
      </c>
      <c r="AI1119" s="378">
        <f>'4.  2011-2014 LRAM'!AI401*AI1116</f>
        <v>0</v>
      </c>
      <c r="AJ1119" s="378">
        <f>'4.  2011-2014 LRAM'!AJ401*AJ1116</f>
        <v>0</v>
      </c>
      <c r="AK1119" s="378">
        <f>'4.  2011-2014 LRAM'!AK401*AK1116</f>
        <v>0</v>
      </c>
      <c r="AL1119" s="378">
        <f>'4.  2011-2014 LRAM'!AL401*AL1116</f>
        <v>0</v>
      </c>
      <c r="AM1119" s="628">
        <f t="shared" si="3279"/>
        <v>0</v>
      </c>
    </row>
    <row r="1120" spans="1:39">
      <c r="B1120" s="324" t="s">
        <v>354</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LRAM'!Y531*Y1116</f>
        <v>0</v>
      </c>
      <c r="Z1120" s="378">
        <f>'4.  2011-2014 LRAM'!Z531*Z1116</f>
        <v>0</v>
      </c>
      <c r="AA1120" s="378">
        <f>'4.  2011-2014 LRAM'!AA531*AA1116</f>
        <v>0</v>
      </c>
      <c r="AB1120" s="378">
        <f>'4.  2011-2014 LRAM'!AB531*AB1116</f>
        <v>0</v>
      </c>
      <c r="AC1120" s="378">
        <f>'4.  2011-2014 LRAM'!AC531*AC1116</f>
        <v>0</v>
      </c>
      <c r="AD1120" s="378">
        <f>'4.  2011-2014 LRAM'!AD531*AD1116</f>
        <v>0</v>
      </c>
      <c r="AE1120" s="378">
        <f>'4.  2011-2014 LRAM'!AE531*AE1116</f>
        <v>0</v>
      </c>
      <c r="AF1120" s="378">
        <f>'4.  2011-2014 LRAM'!AF531*AF1116</f>
        <v>0</v>
      </c>
      <c r="AG1120" s="378">
        <f>'4.  2011-2014 LRAM'!AG531*AG1116</f>
        <v>0</v>
      </c>
      <c r="AH1120" s="378">
        <f>'4.  2011-2014 LRAM'!AH531*AH1116</f>
        <v>0</v>
      </c>
      <c r="AI1120" s="378">
        <f>'4.  2011-2014 LRAM'!AI531*AI1116</f>
        <v>0</v>
      </c>
      <c r="AJ1120" s="378">
        <f>'4.  2011-2014 LRAM'!AJ531*AJ1116</f>
        <v>0</v>
      </c>
      <c r="AK1120" s="378">
        <f>'4.  2011-2014 LRAM'!AK531*AK1116</f>
        <v>0</v>
      </c>
      <c r="AL1120" s="378">
        <f>'4.  2011-2014 LRAM'!AL531*AL1116</f>
        <v>0</v>
      </c>
      <c r="AM1120" s="628">
        <f t="shared" si="3279"/>
        <v>0</v>
      </c>
    </row>
    <row r="1121" spans="2:39">
      <c r="B1121" s="324" t="s">
        <v>355</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280">Y212*Y1116</f>
        <v>0</v>
      </c>
      <c r="Z1121" s="378">
        <f t="shared" si="3280"/>
        <v>0</v>
      </c>
      <c r="AA1121" s="378">
        <f t="shared" si="3280"/>
        <v>0</v>
      </c>
      <c r="AB1121" s="378">
        <f t="shared" si="3280"/>
        <v>0</v>
      </c>
      <c r="AC1121" s="378">
        <f t="shared" si="3280"/>
        <v>0</v>
      </c>
      <c r="AD1121" s="378">
        <f t="shared" si="3280"/>
        <v>0</v>
      </c>
      <c r="AE1121" s="378">
        <f t="shared" si="3280"/>
        <v>0</v>
      </c>
      <c r="AF1121" s="378">
        <f t="shared" si="3280"/>
        <v>0</v>
      </c>
      <c r="AG1121" s="378">
        <f t="shared" si="3280"/>
        <v>0</v>
      </c>
      <c r="AH1121" s="378">
        <f t="shared" si="3280"/>
        <v>0</v>
      </c>
      <c r="AI1121" s="378">
        <f t="shared" si="3280"/>
        <v>0</v>
      </c>
      <c r="AJ1121" s="378">
        <f t="shared" si="3280"/>
        <v>0</v>
      </c>
      <c r="AK1121" s="378">
        <f t="shared" si="3280"/>
        <v>0</v>
      </c>
      <c r="AL1121" s="378">
        <f t="shared" si="3280"/>
        <v>0</v>
      </c>
      <c r="AM1121" s="628">
        <f t="shared" si="3279"/>
        <v>0</v>
      </c>
    </row>
    <row r="1122" spans="2:39">
      <c r="B1122" s="324" t="s">
        <v>356</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281">Y395*Y1116</f>
        <v>0</v>
      </c>
      <c r="Z1122" s="378">
        <f t="shared" si="3281"/>
        <v>0</v>
      </c>
      <c r="AA1122" s="378">
        <f t="shared" si="3281"/>
        <v>0</v>
      </c>
      <c r="AB1122" s="378">
        <f t="shared" si="3281"/>
        <v>0</v>
      </c>
      <c r="AC1122" s="378">
        <f t="shared" si="3281"/>
        <v>0</v>
      </c>
      <c r="AD1122" s="378">
        <f t="shared" si="3281"/>
        <v>0</v>
      </c>
      <c r="AE1122" s="378">
        <f t="shared" si="3281"/>
        <v>0</v>
      </c>
      <c r="AF1122" s="378">
        <f t="shared" si="3281"/>
        <v>0</v>
      </c>
      <c r="AG1122" s="378">
        <f t="shared" si="3281"/>
        <v>0</v>
      </c>
      <c r="AH1122" s="378">
        <f t="shared" si="3281"/>
        <v>0</v>
      </c>
      <c r="AI1122" s="378">
        <f t="shared" si="3281"/>
        <v>0</v>
      </c>
      <c r="AJ1122" s="378">
        <f t="shared" si="3281"/>
        <v>0</v>
      </c>
      <c r="AK1122" s="378">
        <f t="shared" si="3281"/>
        <v>0</v>
      </c>
      <c r="AL1122" s="378">
        <f t="shared" si="3281"/>
        <v>0</v>
      </c>
      <c r="AM1122" s="628">
        <f t="shared" si="3279"/>
        <v>0</v>
      </c>
    </row>
    <row r="1123" spans="2:39">
      <c r="B1123" s="324" t="s">
        <v>357</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 t="shared" ref="Y1123:AL1123" si="3282">Y581*Y1116</f>
        <v>0</v>
      </c>
      <c r="Z1123" s="378">
        <f t="shared" si="3282"/>
        <v>0</v>
      </c>
      <c r="AA1123" s="378">
        <f t="shared" si="3282"/>
        <v>0</v>
      </c>
      <c r="AB1123" s="378">
        <f t="shared" si="3282"/>
        <v>0</v>
      </c>
      <c r="AC1123" s="378">
        <f t="shared" si="3282"/>
        <v>0</v>
      </c>
      <c r="AD1123" s="378">
        <f t="shared" si="3282"/>
        <v>0</v>
      </c>
      <c r="AE1123" s="378">
        <f t="shared" si="3282"/>
        <v>0</v>
      </c>
      <c r="AF1123" s="378">
        <f t="shared" si="3282"/>
        <v>0</v>
      </c>
      <c r="AG1123" s="378">
        <f t="shared" si="3282"/>
        <v>0</v>
      </c>
      <c r="AH1123" s="378">
        <f t="shared" si="3282"/>
        <v>0</v>
      </c>
      <c r="AI1123" s="378">
        <f t="shared" si="3282"/>
        <v>0</v>
      </c>
      <c r="AJ1123" s="378">
        <f t="shared" si="3282"/>
        <v>0</v>
      </c>
      <c r="AK1123" s="378">
        <f t="shared" si="3282"/>
        <v>0</v>
      </c>
      <c r="AL1123" s="378">
        <f t="shared" si="3282"/>
        <v>0</v>
      </c>
      <c r="AM1123" s="628">
        <f t="shared" si="3279"/>
        <v>0</v>
      </c>
    </row>
    <row r="1124" spans="2:39">
      <c r="B1124" s="324" t="s">
        <v>358</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3283">Y764*Y1116</f>
        <v>0</v>
      </c>
      <c r="Z1124" s="378">
        <f t="shared" si="3283"/>
        <v>0</v>
      </c>
      <c r="AA1124" s="378">
        <f t="shared" si="3283"/>
        <v>0</v>
      </c>
      <c r="AB1124" s="378">
        <f t="shared" si="3283"/>
        <v>0</v>
      </c>
      <c r="AC1124" s="378">
        <f t="shared" si="3283"/>
        <v>0</v>
      </c>
      <c r="AD1124" s="378">
        <f t="shared" si="3283"/>
        <v>0</v>
      </c>
      <c r="AE1124" s="378">
        <f t="shared" si="3283"/>
        <v>0</v>
      </c>
      <c r="AF1124" s="378">
        <f t="shared" si="3283"/>
        <v>0</v>
      </c>
      <c r="AG1124" s="378">
        <f t="shared" si="3283"/>
        <v>0</v>
      </c>
      <c r="AH1124" s="378">
        <f t="shared" si="3283"/>
        <v>0</v>
      </c>
      <c r="AI1124" s="378">
        <f t="shared" si="3283"/>
        <v>0</v>
      </c>
      <c r="AJ1124" s="378">
        <f t="shared" si="3283"/>
        <v>0</v>
      </c>
      <c r="AK1124" s="378">
        <f t="shared" si="3283"/>
        <v>0</v>
      </c>
      <c r="AL1124" s="378">
        <f t="shared" si="3283"/>
        <v>0</v>
      </c>
      <c r="AM1124" s="628">
        <f t="shared" si="3279"/>
        <v>0</v>
      </c>
    </row>
    <row r="1125" spans="2:39">
      <c r="B1125" s="324" t="s">
        <v>359</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3284">Y947*Y1116</f>
        <v>0</v>
      </c>
      <c r="Z1125" s="378">
        <f t="shared" si="3284"/>
        <v>0</v>
      </c>
      <c r="AA1125" s="378">
        <f t="shared" si="3284"/>
        <v>0</v>
      </c>
      <c r="AB1125" s="378">
        <f t="shared" si="3284"/>
        <v>0</v>
      </c>
      <c r="AC1125" s="378">
        <f t="shared" si="3284"/>
        <v>0</v>
      </c>
      <c r="AD1125" s="378">
        <f t="shared" si="3284"/>
        <v>0</v>
      </c>
      <c r="AE1125" s="378">
        <f t="shared" si="3284"/>
        <v>0</v>
      </c>
      <c r="AF1125" s="378">
        <f t="shared" si="3284"/>
        <v>0</v>
      </c>
      <c r="AG1125" s="378">
        <f t="shared" si="3284"/>
        <v>0</v>
      </c>
      <c r="AH1125" s="378">
        <f t="shared" si="3284"/>
        <v>0</v>
      </c>
      <c r="AI1125" s="378">
        <f t="shared" si="3284"/>
        <v>0</v>
      </c>
      <c r="AJ1125" s="378">
        <f t="shared" si="3284"/>
        <v>0</v>
      </c>
      <c r="AK1125" s="378">
        <f t="shared" si="3284"/>
        <v>0</v>
      </c>
      <c r="AL1125" s="378">
        <f t="shared" si="3284"/>
        <v>0</v>
      </c>
      <c r="AM1125" s="628">
        <f t="shared" si="3279"/>
        <v>0</v>
      </c>
    </row>
    <row r="1126" spans="2:39">
      <c r="B1126" s="324" t="s">
        <v>360</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Y1113*Y1116</f>
        <v>0</v>
      </c>
      <c r="Z1126" s="378">
        <f>Z1113*Z1116</f>
        <v>0</v>
      </c>
      <c r="AA1126" s="378">
        <f t="shared" ref="AA1126:AL1126" si="3285">AA1113*AA1116</f>
        <v>0</v>
      </c>
      <c r="AB1126" s="378">
        <f t="shared" si="3285"/>
        <v>0</v>
      </c>
      <c r="AC1126" s="378">
        <f t="shared" si="3285"/>
        <v>0</v>
      </c>
      <c r="AD1126" s="378">
        <f t="shared" si="3285"/>
        <v>0</v>
      </c>
      <c r="AE1126" s="378">
        <f t="shared" si="3285"/>
        <v>0</v>
      </c>
      <c r="AF1126" s="378">
        <f t="shared" si="3285"/>
        <v>0</v>
      </c>
      <c r="AG1126" s="378">
        <f t="shared" si="3285"/>
        <v>0</v>
      </c>
      <c r="AH1126" s="378">
        <f t="shared" si="3285"/>
        <v>0</v>
      </c>
      <c r="AI1126" s="378">
        <f t="shared" si="3285"/>
        <v>0</v>
      </c>
      <c r="AJ1126" s="378">
        <f t="shared" si="3285"/>
        <v>0</v>
      </c>
      <c r="AK1126" s="378">
        <f t="shared" si="3285"/>
        <v>0</v>
      </c>
      <c r="AL1126" s="378">
        <f t="shared" si="3285"/>
        <v>0</v>
      </c>
      <c r="AM1126" s="628">
        <f t="shared" si="3279"/>
        <v>0</v>
      </c>
    </row>
    <row r="1127" spans="2:39" ht="15.75">
      <c r="B1127" s="349" t="s">
        <v>350</v>
      </c>
      <c r="C1127" s="345"/>
      <c r="D1127" s="336"/>
      <c r="E1127" s="334"/>
      <c r="F1127" s="334"/>
      <c r="G1127" s="334"/>
      <c r="H1127" s="334"/>
      <c r="I1127" s="334"/>
      <c r="J1127" s="334"/>
      <c r="K1127" s="334"/>
      <c r="L1127" s="334"/>
      <c r="M1127" s="334"/>
      <c r="N1127" s="334"/>
      <c r="O1127" s="300"/>
      <c r="P1127" s="334"/>
      <c r="Q1127" s="334"/>
      <c r="R1127" s="334"/>
      <c r="S1127" s="336"/>
      <c r="T1127" s="336"/>
      <c r="U1127" s="336"/>
      <c r="V1127" s="336"/>
      <c r="W1127" s="334"/>
      <c r="X1127" s="334"/>
      <c r="Y1127" s="346">
        <f>SUM(Y1117:Y1126)</f>
        <v>0</v>
      </c>
      <c r="Z1127" s="346">
        <f t="shared" ref="Z1127:AE1127" si="3286">SUM(Z1117:Z1126)</f>
        <v>0</v>
      </c>
      <c r="AA1127" s="346">
        <f t="shared" si="3286"/>
        <v>0</v>
      </c>
      <c r="AB1127" s="346">
        <f t="shared" si="3286"/>
        <v>0</v>
      </c>
      <c r="AC1127" s="346">
        <f t="shared" si="3286"/>
        <v>0</v>
      </c>
      <c r="AD1127" s="346">
        <f t="shared" si="3286"/>
        <v>0</v>
      </c>
      <c r="AE1127" s="346">
        <f t="shared" si="3286"/>
        <v>0</v>
      </c>
      <c r="AF1127" s="346">
        <f>SUM(AF1117:AF1126)</f>
        <v>0</v>
      </c>
      <c r="AG1127" s="346">
        <f t="shared" ref="AG1127:AL1127" si="3287">SUM(AG1117:AG1126)</f>
        <v>0</v>
      </c>
      <c r="AH1127" s="346">
        <f t="shared" si="3287"/>
        <v>0</v>
      </c>
      <c r="AI1127" s="346">
        <f t="shared" si="3287"/>
        <v>0</v>
      </c>
      <c r="AJ1127" s="346">
        <f t="shared" si="3287"/>
        <v>0</v>
      </c>
      <c r="AK1127" s="346">
        <f t="shared" si="3287"/>
        <v>0</v>
      </c>
      <c r="AL1127" s="346">
        <f t="shared" si="3287"/>
        <v>0</v>
      </c>
      <c r="AM1127" s="407">
        <f>SUM(AM1117:AM1126)</f>
        <v>0</v>
      </c>
    </row>
    <row r="1128" spans="2:39" ht="15.75">
      <c r="B1128" s="349" t="s">
        <v>349</v>
      </c>
      <c r="C1128" s="345"/>
      <c r="D1128" s="350"/>
      <c r="E1128" s="334"/>
      <c r="F1128" s="334"/>
      <c r="G1128" s="334"/>
      <c r="H1128" s="334"/>
      <c r="I1128" s="334"/>
      <c r="J1128" s="334"/>
      <c r="K1128" s="334"/>
      <c r="L1128" s="334"/>
      <c r="M1128" s="334"/>
      <c r="N1128" s="334"/>
      <c r="O1128" s="300"/>
      <c r="P1128" s="334"/>
      <c r="Q1128" s="334"/>
      <c r="R1128" s="334"/>
      <c r="S1128" s="336"/>
      <c r="T1128" s="336"/>
      <c r="U1128" s="336"/>
      <c r="V1128" s="336"/>
      <c r="W1128" s="334"/>
      <c r="X1128" s="334"/>
      <c r="Y1128" s="347">
        <f>Y1114*Y1116</f>
        <v>0</v>
      </c>
      <c r="Z1128" s="347">
        <f t="shared" ref="Z1128:AE1128" si="3288">Z1114*Z1116</f>
        <v>0</v>
      </c>
      <c r="AA1128" s="347">
        <f>AA1114*AA1116</f>
        <v>0</v>
      </c>
      <c r="AB1128" s="347">
        <f t="shared" si="3288"/>
        <v>0</v>
      </c>
      <c r="AC1128" s="347">
        <f t="shared" si="3288"/>
        <v>0</v>
      </c>
      <c r="AD1128" s="347">
        <f t="shared" si="3288"/>
        <v>0</v>
      </c>
      <c r="AE1128" s="347">
        <f t="shared" si="3288"/>
        <v>0</v>
      </c>
      <c r="AF1128" s="347">
        <f t="shared" ref="AF1128:AL1128" si="3289">AF1114*AF1116</f>
        <v>0</v>
      </c>
      <c r="AG1128" s="347">
        <f t="shared" si="3289"/>
        <v>0</v>
      </c>
      <c r="AH1128" s="347">
        <f t="shared" si="3289"/>
        <v>0</v>
      </c>
      <c r="AI1128" s="347">
        <f t="shared" si="3289"/>
        <v>0</v>
      </c>
      <c r="AJ1128" s="347">
        <f t="shared" si="3289"/>
        <v>0</v>
      </c>
      <c r="AK1128" s="347">
        <f t="shared" si="3289"/>
        <v>0</v>
      </c>
      <c r="AL1128" s="347">
        <f t="shared" si="3289"/>
        <v>0</v>
      </c>
      <c r="AM1128" s="407">
        <f>SUM(Y1128:AL1128)</f>
        <v>0</v>
      </c>
    </row>
    <row r="1129" spans="2:39" ht="15.75">
      <c r="B1129" s="349" t="s">
        <v>348</v>
      </c>
      <c r="C1129" s="345"/>
      <c r="D1129" s="350"/>
      <c r="E1129" s="334"/>
      <c r="F1129" s="334"/>
      <c r="G1129" s="334"/>
      <c r="H1129" s="334"/>
      <c r="I1129" s="334"/>
      <c r="J1129" s="334"/>
      <c r="K1129" s="334"/>
      <c r="L1129" s="334"/>
      <c r="M1129" s="334"/>
      <c r="N1129" s="334"/>
      <c r="O1129" s="300"/>
      <c r="P1129" s="334"/>
      <c r="Q1129" s="334"/>
      <c r="R1129" s="334"/>
      <c r="S1129" s="350"/>
      <c r="T1129" s="350"/>
      <c r="U1129" s="350"/>
      <c r="V1129" s="350"/>
      <c r="W1129" s="334"/>
      <c r="X1129" s="334"/>
      <c r="Y1129" s="351"/>
      <c r="Z1129" s="351"/>
      <c r="AA1129" s="351"/>
      <c r="AB1129" s="351"/>
      <c r="AC1129" s="351"/>
      <c r="AD1129" s="351"/>
      <c r="AE1129" s="351"/>
      <c r="AF1129" s="351"/>
      <c r="AG1129" s="351"/>
      <c r="AH1129" s="351"/>
      <c r="AI1129" s="351"/>
      <c r="AJ1129" s="351"/>
      <c r="AK1129" s="351"/>
      <c r="AL1129" s="351"/>
      <c r="AM1129" s="407">
        <f>AM1127-AM1128</f>
        <v>0</v>
      </c>
    </row>
    <row r="1130" spans="2:39">
      <c r="B1130" s="381"/>
      <c r="C1130" s="445"/>
      <c r="D1130" s="445"/>
      <c r="E1130" s="446"/>
      <c r="F1130" s="446"/>
      <c r="G1130" s="446"/>
      <c r="H1130" s="446"/>
      <c r="I1130" s="446"/>
      <c r="J1130" s="446"/>
      <c r="K1130" s="446"/>
      <c r="L1130" s="446"/>
      <c r="M1130" s="446"/>
      <c r="N1130" s="446"/>
      <c r="O1130" s="447"/>
      <c r="P1130" s="446"/>
      <c r="Q1130" s="446"/>
      <c r="R1130" s="446"/>
      <c r="S1130" s="445"/>
      <c r="T1130" s="448"/>
      <c r="U1130" s="445"/>
      <c r="V1130" s="445"/>
      <c r="W1130" s="446"/>
      <c r="X1130" s="446"/>
      <c r="Y1130" s="449"/>
      <c r="Z1130" s="449"/>
      <c r="AA1130" s="449"/>
      <c r="AB1130" s="449"/>
      <c r="AC1130" s="449"/>
      <c r="AD1130" s="449"/>
      <c r="AE1130" s="449"/>
      <c r="AF1130" s="449"/>
      <c r="AG1130" s="449"/>
      <c r="AH1130" s="449"/>
      <c r="AI1130" s="449"/>
      <c r="AJ1130" s="449"/>
      <c r="AK1130" s="449"/>
      <c r="AL1130" s="449"/>
      <c r="AM1130" s="386"/>
    </row>
    <row r="1131" spans="2:39" ht="19.5" customHeight="1">
      <c r="B1131" s="368" t="s">
        <v>581</v>
      </c>
      <c r="C1131" s="387"/>
      <c r="D1131" s="388"/>
      <c r="E1131" s="388"/>
      <c r="F1131" s="388"/>
      <c r="G1131" s="388"/>
      <c r="H1131" s="388"/>
      <c r="I1131" s="388"/>
      <c r="J1131" s="388"/>
      <c r="K1131" s="388"/>
      <c r="L1131" s="388"/>
      <c r="M1131" s="388"/>
      <c r="N1131" s="388"/>
      <c r="O1131" s="388"/>
      <c r="P1131" s="388"/>
      <c r="Q1131" s="388"/>
      <c r="R1131" s="388"/>
      <c r="S1131" s="371"/>
      <c r="T1131" s="372"/>
      <c r="U1131" s="388"/>
      <c r="V1131" s="388"/>
      <c r="W1131" s="388"/>
      <c r="X1131" s="388"/>
      <c r="Y1131" s="409"/>
      <c r="Z1131" s="409"/>
      <c r="AA1131" s="409"/>
      <c r="AB1131" s="409"/>
      <c r="AC1131" s="409"/>
      <c r="AD1131" s="409"/>
      <c r="AE1131" s="409"/>
      <c r="AF1131" s="409"/>
      <c r="AG1131" s="409"/>
      <c r="AH1131" s="409"/>
      <c r="AI1131" s="409"/>
      <c r="AJ1131" s="409"/>
      <c r="AK1131" s="409"/>
      <c r="AL1131" s="409"/>
      <c r="AM1131" s="389"/>
    </row>
    <row r="1133" spans="2:39">
      <c r="B1133" s="590" t="s">
        <v>521</v>
      </c>
    </row>
  </sheetData>
  <sheetProtection formatCells="0" formatColumns="0" formatRows="0" insertColumns="0" insertRows="0" insertHyperlinks="0" deleteColumns="0" deleteRows="0" sort="0" autoFilter="0" pivotTables="0"/>
  <mergeCells count="45">
    <mergeCell ref="Y952:AM952"/>
    <mergeCell ref="P586:X586"/>
    <mergeCell ref="B769:B770"/>
    <mergeCell ref="C769:C770"/>
    <mergeCell ref="E769:M769"/>
    <mergeCell ref="N769:N770"/>
    <mergeCell ref="P769:X769"/>
    <mergeCell ref="Y769:AM769"/>
    <mergeCell ref="Y586:AM586"/>
    <mergeCell ref="P952:X952"/>
    <mergeCell ref="N952:N953"/>
    <mergeCell ref="B952:B953"/>
    <mergeCell ref="C952:C953"/>
    <mergeCell ref="E952:M952"/>
    <mergeCell ref="C400:C401"/>
    <mergeCell ref="E400:M400"/>
    <mergeCell ref="N400:N401"/>
    <mergeCell ref="B586:B587"/>
    <mergeCell ref="C586:C587"/>
    <mergeCell ref="E586:M586"/>
    <mergeCell ref="N586:N587"/>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5"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8" location="'5.  2015-2020 LRAM'!A1" display="Return to top"/>
    <hyperlink ref="D951" location="'5.  2015-2020 LRAM'!A1" display="Return to top"/>
    <hyperlink ref="B1133"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22" zoomScale="90" zoomScaleNormal="90" workbookViewId="0">
      <selection activeCell="C53" sqref="C53"/>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545</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502</v>
      </c>
      <c r="C8" s="890" t="s">
        <v>658</v>
      </c>
      <c r="D8" s="890"/>
      <c r="E8" s="890"/>
      <c r="F8" s="890"/>
      <c r="G8" s="890"/>
      <c r="H8" s="890"/>
      <c r="I8" s="890"/>
      <c r="J8" s="890"/>
      <c r="K8" s="890"/>
      <c r="L8" s="890"/>
      <c r="M8" s="890"/>
      <c r="N8" s="890"/>
      <c r="O8" s="890"/>
      <c r="P8" s="890"/>
      <c r="Q8" s="890"/>
      <c r="R8" s="890"/>
      <c r="S8" s="890"/>
      <c r="T8" s="105"/>
      <c r="U8" s="105"/>
      <c r="V8" s="105"/>
      <c r="W8" s="105"/>
    </row>
    <row r="9" spans="1:28" s="9" customFormat="1" ht="46.9" customHeight="1">
      <c r="B9" s="55"/>
      <c r="C9" s="850" t="s">
        <v>669</v>
      </c>
      <c r="D9" s="850"/>
      <c r="E9" s="850"/>
      <c r="F9" s="850"/>
      <c r="G9" s="850"/>
      <c r="H9" s="850"/>
      <c r="I9" s="850"/>
      <c r="J9" s="850"/>
      <c r="K9" s="850"/>
      <c r="L9" s="850"/>
      <c r="M9" s="850"/>
      <c r="N9" s="850"/>
      <c r="O9" s="850"/>
      <c r="P9" s="850"/>
      <c r="Q9" s="850"/>
      <c r="R9" s="850"/>
      <c r="S9" s="850"/>
      <c r="T9" s="105"/>
      <c r="U9" s="105"/>
      <c r="V9" s="105"/>
      <c r="W9" s="105"/>
    </row>
    <row r="10" spans="1:28" s="9" customFormat="1" ht="37.9" customHeight="1">
      <c r="B10" s="88"/>
      <c r="C10" s="873" t="s">
        <v>670</v>
      </c>
      <c r="D10" s="850"/>
      <c r="E10" s="850"/>
      <c r="F10" s="850"/>
      <c r="G10" s="850"/>
      <c r="H10" s="850"/>
      <c r="I10" s="850"/>
      <c r="J10" s="850"/>
      <c r="K10" s="850"/>
      <c r="L10" s="850"/>
      <c r="M10" s="850"/>
      <c r="N10" s="850"/>
      <c r="O10" s="850"/>
      <c r="P10" s="850"/>
      <c r="Q10" s="850"/>
      <c r="R10" s="850"/>
      <c r="S10" s="850"/>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89" t="s">
        <v>233</v>
      </c>
      <c r="C12" s="889"/>
      <c r="D12" s="181"/>
      <c r="E12" s="182" t="s">
        <v>234</v>
      </c>
      <c r="F12" s="51"/>
      <c r="G12" s="51"/>
      <c r="H12" s="44"/>
      <c r="I12" s="51"/>
      <c r="K12" s="592" t="s">
        <v>530</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469</v>
      </c>
      <c r="D14" s="203"/>
      <c r="E14" s="204" t="s">
        <v>62</v>
      </c>
      <c r="F14" s="204" t="s">
        <v>491</v>
      </c>
      <c r="G14" s="204" t="s">
        <v>63</v>
      </c>
      <c r="H14" s="204" t="s">
        <v>64</v>
      </c>
      <c r="I14" s="204" t="str">
        <f>'1.  LRAMVA Summary'!D52</f>
        <v>Residential</v>
      </c>
      <c r="J14" s="204" t="str">
        <f>'1.  LRAMVA Summary'!E52</f>
        <v>GS&lt;50 kW</v>
      </c>
      <c r="K14" s="204" t="str">
        <f>'1.  LRAMVA Summary'!F52</f>
        <v>GS 50 TO 4,999 KW</v>
      </c>
      <c r="L14" s="204" t="str">
        <f>'1.  LRAMVA Summary'!G52</f>
        <v>Street Lighting</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458</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422</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8">
        <v>1.4999999999999999E-2</v>
      </c>
      <c r="D42" s="206"/>
      <c r="E42" s="216" t="s">
        <v>459</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423</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8">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460</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424</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461</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425</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462</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426</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463</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427</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0.91437813890269948</v>
      </c>
      <c r="J106" s="230">
        <f>(SUM('1.  LRAMVA Summary'!E$54:E$71)+SUM('1.  LRAMVA Summary'!E$72:E$73)*(MONTH($E106)-1)/12)*$H106</f>
        <v>0.57285923951951068</v>
      </c>
      <c r="K106" s="230">
        <f>(SUM('1.  LRAMVA Summary'!F$54:F$71)+SUM('1.  LRAMVA Summary'!F$72:F$73)*(MONTH($E106)-1)/12)*$H106</f>
        <v>7.303175885499999E-2</v>
      </c>
      <c r="L106" s="230">
        <f>(SUM('1.  LRAMVA Summary'!G$54:G$71)+SUM('1.  LRAMVA Summary'!G$72:G$73)*(MONTH($E106)-1)/12)*$H106</f>
        <v>0.13784995612055567</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1.6981190933977659</v>
      </c>
    </row>
    <row r="107" spans="2:23" s="9" customFormat="1">
      <c r="B107" s="66"/>
      <c r="E107" s="214">
        <v>42795</v>
      </c>
      <c r="F107" s="214" t="s">
        <v>184</v>
      </c>
      <c r="G107" s="215" t="s">
        <v>65</v>
      </c>
      <c r="H107" s="240">
        <f t="shared" si="48"/>
        <v>9.1666666666666665E-4</v>
      </c>
      <c r="I107" s="230">
        <f>(SUM('1.  LRAMVA Summary'!D$54:D$71)+SUM('1.  LRAMVA Summary'!D$72:D$73)*(MONTH($E107)-1)/12)*$H107</f>
        <v>1.828756277805399</v>
      </c>
      <c r="J107" s="230">
        <f>(SUM('1.  LRAMVA Summary'!E$54:E$71)+SUM('1.  LRAMVA Summary'!E$72:E$73)*(MONTH($E107)-1)/12)*$H107</f>
        <v>1.1457184790390214</v>
      </c>
      <c r="K107" s="230">
        <f>(SUM('1.  LRAMVA Summary'!F$54:F$71)+SUM('1.  LRAMVA Summary'!F$72:F$73)*(MONTH($E107)-1)/12)*$H107</f>
        <v>0.14606351770999998</v>
      </c>
      <c r="L107" s="230">
        <f>(SUM('1.  LRAMVA Summary'!G$54:G$71)+SUM('1.  LRAMVA Summary'!G$72:G$73)*(MONTH($E107)-1)/12)*$H107</f>
        <v>0.27569991224111134</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3.3962381867955318</v>
      </c>
    </row>
    <row r="108" spans="2:23" s="8" customFormat="1">
      <c r="B108" s="239"/>
      <c r="E108" s="214">
        <v>42826</v>
      </c>
      <c r="F108" s="214" t="s">
        <v>184</v>
      </c>
      <c r="G108" s="215" t="s">
        <v>66</v>
      </c>
      <c r="H108" s="240">
        <f>$C$40/12</f>
        <v>9.1666666666666665E-4</v>
      </c>
      <c r="I108" s="230">
        <f>(SUM('1.  LRAMVA Summary'!D$54:D$71)+SUM('1.  LRAMVA Summary'!D$72:D$73)*(MONTH($E108)-1)/12)*$H108</f>
        <v>2.7431344167080987</v>
      </c>
      <c r="J108" s="230">
        <f>(SUM('1.  LRAMVA Summary'!E$54:E$71)+SUM('1.  LRAMVA Summary'!E$72:E$73)*(MONTH($E108)-1)/12)*$H108</f>
        <v>1.718577718558532</v>
      </c>
      <c r="K108" s="230">
        <f>(SUM('1.  LRAMVA Summary'!F$54:F$71)+SUM('1.  LRAMVA Summary'!F$72:F$73)*(MONTH($E108)-1)/12)*$H108</f>
        <v>0.21909527656499997</v>
      </c>
      <c r="L108" s="230">
        <f>(SUM('1.  LRAMVA Summary'!G$54:G$71)+SUM('1.  LRAMVA Summary'!G$72:G$73)*(MONTH($E108)-1)/12)*$H108</f>
        <v>0.41354986836166702</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5.0943572801932966</v>
      </c>
    </row>
    <row r="109" spans="2:23" s="9" customFormat="1">
      <c r="B109" s="66"/>
      <c r="E109" s="214">
        <v>42856</v>
      </c>
      <c r="F109" s="214" t="s">
        <v>184</v>
      </c>
      <c r="G109" s="215" t="s">
        <v>66</v>
      </c>
      <c r="H109" s="240">
        <f t="shared" ref="H109:H110" si="50">$C$40/12</f>
        <v>9.1666666666666665E-4</v>
      </c>
      <c r="I109" s="230">
        <f>(SUM('1.  LRAMVA Summary'!D$54:D$71)+SUM('1.  LRAMVA Summary'!D$72:D$73)*(MONTH($E109)-1)/12)*$H109</f>
        <v>3.6575125556107979</v>
      </c>
      <c r="J109" s="230">
        <f>(SUM('1.  LRAMVA Summary'!E$54:E$71)+SUM('1.  LRAMVA Summary'!E$72:E$73)*(MONTH($E109)-1)/12)*$H109</f>
        <v>2.2914369580780427</v>
      </c>
      <c r="K109" s="230">
        <f>(SUM('1.  LRAMVA Summary'!F$54:F$71)+SUM('1.  LRAMVA Summary'!F$72:F$73)*(MONTH($E109)-1)/12)*$H109</f>
        <v>0.29212703541999996</v>
      </c>
      <c r="L109" s="230">
        <f>(SUM('1.  LRAMVA Summary'!G$54:G$71)+SUM('1.  LRAMVA Summary'!G$72:G$73)*(MONTH($E109)-1)/12)*$H109</f>
        <v>0.55139982448222269</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6.7924763735910636</v>
      </c>
    </row>
    <row r="110" spans="2:23" s="238" customFormat="1">
      <c r="B110" s="237"/>
      <c r="E110" s="214">
        <v>42887</v>
      </c>
      <c r="F110" s="214" t="s">
        <v>184</v>
      </c>
      <c r="G110" s="215" t="s">
        <v>66</v>
      </c>
      <c r="H110" s="240">
        <f t="shared" si="50"/>
        <v>9.1666666666666665E-4</v>
      </c>
      <c r="I110" s="230">
        <f>(SUM('1.  LRAMVA Summary'!D$54:D$71)+SUM('1.  LRAMVA Summary'!D$72:D$73)*(MONTH($E110)-1)/12)*$H110</f>
        <v>4.5718906945134972</v>
      </c>
      <c r="J110" s="230">
        <f>(SUM('1.  LRAMVA Summary'!E$54:E$71)+SUM('1.  LRAMVA Summary'!E$72:E$73)*(MONTH($E110)-1)/12)*$H110</f>
        <v>2.8642961975975538</v>
      </c>
      <c r="K110" s="230">
        <f>(SUM('1.  LRAMVA Summary'!F$54:F$71)+SUM('1.  LRAMVA Summary'!F$72:F$73)*(MONTH($E110)-1)/12)*$H110</f>
        <v>0.36515879427499998</v>
      </c>
      <c r="L110" s="230">
        <f>(SUM('1.  LRAMVA Summary'!G$54:G$71)+SUM('1.  LRAMVA Summary'!G$72:G$73)*(MONTH($E110)-1)/12)*$H110</f>
        <v>0.68924978060277831</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8.4905954669888288</v>
      </c>
    </row>
    <row r="111" spans="2:23" s="9" customFormat="1">
      <c r="B111" s="66"/>
      <c r="E111" s="214">
        <v>42917</v>
      </c>
      <c r="F111" s="214" t="s">
        <v>184</v>
      </c>
      <c r="G111" s="215" t="s">
        <v>68</v>
      </c>
      <c r="H111" s="240">
        <f>$C$41/12</f>
        <v>9.1666666666666665E-4</v>
      </c>
      <c r="I111" s="230">
        <f>(SUM('1.  LRAMVA Summary'!D$54:D$71)+SUM('1.  LRAMVA Summary'!D$72:D$73)*(MONTH($E111)-1)/12)*$H111</f>
        <v>5.4862688334161973</v>
      </c>
      <c r="J111" s="230">
        <f>(SUM('1.  LRAMVA Summary'!E$54:E$71)+SUM('1.  LRAMVA Summary'!E$72:E$73)*(MONTH($E111)-1)/12)*$H111</f>
        <v>3.4371554371170641</v>
      </c>
      <c r="K111" s="230">
        <f>(SUM('1.  LRAMVA Summary'!F$54:F$71)+SUM('1.  LRAMVA Summary'!F$72:F$73)*(MONTH($E111)-1)/12)*$H111</f>
        <v>0.43819055312999994</v>
      </c>
      <c r="L111" s="230">
        <f>(SUM('1.  LRAMVA Summary'!G$54:G$71)+SUM('1.  LRAMVA Summary'!G$72:G$73)*(MONTH($E111)-1)/12)*$H111</f>
        <v>0.82709973672333403</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10.188714560386593</v>
      </c>
    </row>
    <row r="112" spans="2:23" s="9" customFormat="1">
      <c r="B112" s="66"/>
      <c r="E112" s="214">
        <v>42948</v>
      </c>
      <c r="F112" s="214" t="s">
        <v>184</v>
      </c>
      <c r="G112" s="215" t="s">
        <v>68</v>
      </c>
      <c r="H112" s="240">
        <f t="shared" ref="H112:H113" si="51">$C$41/12</f>
        <v>9.1666666666666665E-4</v>
      </c>
      <c r="I112" s="230">
        <f>(SUM('1.  LRAMVA Summary'!D$54:D$71)+SUM('1.  LRAMVA Summary'!D$72:D$73)*(MONTH($E112)-1)/12)*$H112</f>
        <v>6.4006469723188975</v>
      </c>
      <c r="J112" s="230">
        <f>(SUM('1.  LRAMVA Summary'!E$54:E$71)+SUM('1.  LRAMVA Summary'!E$72:E$73)*(MONTH($E112)-1)/12)*$H112</f>
        <v>4.0100146766365743</v>
      </c>
      <c r="K112" s="230">
        <f>(SUM('1.  LRAMVA Summary'!F$54:F$71)+SUM('1.  LRAMVA Summary'!F$72:F$73)*(MONTH($E112)-1)/12)*$H112</f>
        <v>0.51122231198500001</v>
      </c>
      <c r="L112" s="230">
        <f>(SUM('1.  LRAMVA Summary'!G$54:G$71)+SUM('1.  LRAMVA Summary'!G$72:G$73)*(MONTH($E112)-1)/12)*$H112</f>
        <v>0.96494969284388965</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11.886833653784361</v>
      </c>
    </row>
    <row r="113" spans="2:23" s="9" customFormat="1">
      <c r="B113" s="66"/>
      <c r="E113" s="214">
        <v>42979</v>
      </c>
      <c r="F113" s="214" t="s">
        <v>184</v>
      </c>
      <c r="G113" s="215" t="s">
        <v>68</v>
      </c>
      <c r="H113" s="240">
        <f t="shared" si="51"/>
        <v>9.1666666666666665E-4</v>
      </c>
      <c r="I113" s="230">
        <f>(SUM('1.  LRAMVA Summary'!D$54:D$71)+SUM('1.  LRAMVA Summary'!D$72:D$73)*(MONTH($E113)-1)/12)*$H113</f>
        <v>7.3150251112215958</v>
      </c>
      <c r="J113" s="230">
        <f>(SUM('1.  LRAMVA Summary'!E$54:E$71)+SUM('1.  LRAMVA Summary'!E$72:E$73)*(MONTH($E113)-1)/12)*$H113</f>
        <v>4.5828739161560854</v>
      </c>
      <c r="K113" s="230">
        <f>(SUM('1.  LRAMVA Summary'!F$54:F$71)+SUM('1.  LRAMVA Summary'!F$72:F$73)*(MONTH($E113)-1)/12)*$H113</f>
        <v>0.58425407083999992</v>
      </c>
      <c r="L113" s="230">
        <f>(SUM('1.  LRAMVA Summary'!G$54:G$71)+SUM('1.  LRAMVA Summary'!G$72:G$73)*(MONTH($E113)-1)/12)*$H113</f>
        <v>1.1027996489644454</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13.584952747182127</v>
      </c>
    </row>
    <row r="114" spans="2:23" s="9" customFormat="1">
      <c r="B114" s="66"/>
      <c r="E114" s="214">
        <v>43009</v>
      </c>
      <c r="F114" s="214" t="s">
        <v>184</v>
      </c>
      <c r="G114" s="215" t="s">
        <v>69</v>
      </c>
      <c r="H114" s="240">
        <f>$C$42/12</f>
        <v>1.25E-3</v>
      </c>
      <c r="I114" s="230">
        <f>(SUM('1.  LRAMVA Summary'!D$54:D$71)+SUM('1.  LRAMVA Summary'!D$72:D$73)*(MONTH($E114)-1)/12)*$H114</f>
        <v>11.221913522896767</v>
      </c>
      <c r="J114" s="230">
        <f>(SUM('1.  LRAMVA Summary'!E$54:E$71)+SUM('1.  LRAMVA Summary'!E$72:E$73)*(MONTH($E114)-1)/12)*$H114</f>
        <v>7.0305452122849044</v>
      </c>
      <c r="K114" s="230">
        <f>(SUM('1.  LRAMVA Summary'!F$54:F$71)+SUM('1.  LRAMVA Summary'!F$72:F$73)*(MONTH($E114)-1)/12)*$H114</f>
        <v>0.89629885867499992</v>
      </c>
      <c r="L114" s="230">
        <f>(SUM('1.  LRAMVA Summary'!G$54:G$71)+SUM('1.  LRAMVA Summary'!G$72:G$73)*(MONTH($E114)-1)/12)*$H114</f>
        <v>1.6917949160250014</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20.840552509881668</v>
      </c>
    </row>
    <row r="115" spans="2:23" s="9" customFormat="1">
      <c r="B115" s="66"/>
      <c r="E115" s="214">
        <v>43040</v>
      </c>
      <c r="F115" s="214" t="s">
        <v>184</v>
      </c>
      <c r="G115" s="215" t="s">
        <v>69</v>
      </c>
      <c r="H115" s="240">
        <f t="shared" ref="H115:H116" si="52">$C$42/12</f>
        <v>1.25E-3</v>
      </c>
      <c r="I115" s="230">
        <f>(SUM('1.  LRAMVA Summary'!D$54:D$71)+SUM('1.  LRAMVA Summary'!D$72:D$73)*(MONTH($E115)-1)/12)*$H115</f>
        <v>12.46879280321863</v>
      </c>
      <c r="J115" s="230">
        <f>(SUM('1.  LRAMVA Summary'!E$54:E$71)+SUM('1.  LRAMVA Summary'!E$72:E$73)*(MONTH($E115)-1)/12)*$H115</f>
        <v>7.8117169025387829</v>
      </c>
      <c r="K115" s="230">
        <f>(SUM('1.  LRAMVA Summary'!F$54:F$71)+SUM('1.  LRAMVA Summary'!F$72:F$73)*(MONTH($E115)-1)/12)*$H115</f>
        <v>0.99588762074999992</v>
      </c>
      <c r="L115" s="230">
        <f>(SUM('1.  LRAMVA Summary'!G$54:G$71)+SUM('1.  LRAMVA Summary'!G$72:G$73)*(MONTH($E115)-1)/12)*$H115</f>
        <v>1.8797721289166682</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23.156169455424081</v>
      </c>
    </row>
    <row r="116" spans="2:23" s="9" customFormat="1">
      <c r="B116" s="66"/>
      <c r="E116" s="214">
        <v>43070</v>
      </c>
      <c r="F116" s="214" t="s">
        <v>184</v>
      </c>
      <c r="G116" s="215" t="s">
        <v>69</v>
      </c>
      <c r="H116" s="240">
        <f t="shared" si="52"/>
        <v>1.25E-3</v>
      </c>
      <c r="I116" s="230">
        <f>(SUM('1.  LRAMVA Summary'!D$54:D$71)+SUM('1.  LRAMVA Summary'!D$72:D$73)*(MONTH($E116)-1)/12)*$H116</f>
        <v>13.715672083540495</v>
      </c>
      <c r="J116" s="230">
        <f>(SUM('1.  LRAMVA Summary'!E$54:E$71)+SUM('1.  LRAMVA Summary'!E$72:E$73)*(MONTH($E116)-1)/12)*$H116</f>
        <v>8.5928885927926597</v>
      </c>
      <c r="K116" s="230">
        <f>(SUM('1.  LRAMVA Summary'!F$54:F$71)+SUM('1.  LRAMVA Summary'!F$72:F$73)*(MONTH($E116)-1)/12)*$H116</f>
        <v>1.0954763828249998</v>
      </c>
      <c r="L116" s="230">
        <f>(SUM('1.  LRAMVA Summary'!G$54:G$71)+SUM('1.  LRAMVA Summary'!G$72:G$73)*(MONTH($E116)-1)/12)*$H116</f>
        <v>2.067749341808335</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25.47178640096649</v>
      </c>
    </row>
    <row r="117" spans="2:23" s="9" customFormat="1" ht="15.75" thickBot="1">
      <c r="B117" s="66"/>
      <c r="E117" s="216" t="s">
        <v>464</v>
      </c>
      <c r="F117" s="216"/>
      <c r="G117" s="217"/>
      <c r="H117" s="218"/>
      <c r="I117" s="219">
        <f>SUM(I104:I116)</f>
        <v>70.32399141015307</v>
      </c>
      <c r="J117" s="219">
        <f>SUM(J104:J116)</f>
        <v>44.05808333031873</v>
      </c>
      <c r="K117" s="219">
        <f t="shared" ref="K117:O117" si="53">SUM(K104:K116)</f>
        <v>5.6168061810299994</v>
      </c>
      <c r="L117" s="219">
        <f t="shared" si="53"/>
        <v>10.60191480709001</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130.60079572859181</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428</v>
      </c>
      <c r="F119" s="225"/>
      <c r="G119" s="226"/>
      <c r="H119" s="227"/>
      <c r="I119" s="228">
        <f>I117+I118</f>
        <v>70.32399141015307</v>
      </c>
      <c r="J119" s="228">
        <f t="shared" ref="J119" si="55">J117+J118</f>
        <v>44.05808333031873</v>
      </c>
      <c r="K119" s="228">
        <f t="shared" ref="K119" si="56">K117+K118</f>
        <v>5.6168061810299994</v>
      </c>
      <c r="L119" s="228">
        <f t="shared" ref="L119" si="57">L117+L118</f>
        <v>10.60191480709001</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130.60079572859181</v>
      </c>
    </row>
    <row r="120" spans="2:23" s="9" customFormat="1">
      <c r="B120" s="66"/>
      <c r="E120" s="214">
        <v>43101</v>
      </c>
      <c r="F120" s="214" t="s">
        <v>185</v>
      </c>
      <c r="G120" s="215" t="s">
        <v>65</v>
      </c>
      <c r="H120" s="240">
        <f>$C$43/12</f>
        <v>1.25E-3</v>
      </c>
      <c r="I120" s="230">
        <f>(SUM('1.  LRAMVA Summary'!D$54:D$74)+SUM('1.  LRAMVA Summary'!D$75:D$76)*(MONTH($E120)-1)/12)*$H120</f>
        <v>14.962551363862357</v>
      </c>
      <c r="J120" s="230">
        <f>(SUM('1.  LRAMVA Summary'!E$54:E$74)+SUM('1.  LRAMVA Summary'!E$75:E$76)*(MONTH($E120)-1)/12)*$H120</f>
        <v>9.3740602830465392</v>
      </c>
      <c r="K120" s="230">
        <f>(SUM('1.  LRAMVA Summary'!F$54:F$74)+SUM('1.  LRAMVA Summary'!F$75:F$76)*(MONTH($E120)-1)/12)*$H120</f>
        <v>1.1950651448999998</v>
      </c>
      <c r="L120" s="230">
        <f>(SUM('1.  LRAMVA Summary'!G$54:G$74)+SUM('1.  LRAMVA Summary'!G$75:G$76)*(MONTH($E120)-1)/12)*$H120</f>
        <v>2.2557265547000021</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27.787403346508896</v>
      </c>
    </row>
    <row r="121" spans="2:23" s="9" customFormat="1">
      <c r="B121" s="66"/>
      <c r="E121" s="214">
        <v>43132</v>
      </c>
      <c r="F121" s="214" t="s">
        <v>185</v>
      </c>
      <c r="G121" s="215" t="s">
        <v>65</v>
      </c>
      <c r="H121" s="240">
        <f t="shared" ref="H121:H122" si="62">$C$43/12</f>
        <v>1.25E-3</v>
      </c>
      <c r="I121" s="230">
        <f>(SUM('1.  LRAMVA Summary'!D$54:D$74)+SUM('1.  LRAMVA Summary'!D$75:D$76)*(MONTH($E121)-1)/12)*$H121</f>
        <v>15.836246213211922</v>
      </c>
      <c r="J121" s="230">
        <f>(SUM('1.  LRAMVA Summary'!E$54:E$74)+SUM('1.  LRAMVA Summary'!E$75:E$76)*(MONTH($E121)-1)/12)*$H121</f>
        <v>10.430716825723918</v>
      </c>
      <c r="K121" s="230">
        <f>(SUM('1.  LRAMVA Summary'!F$54:F$74)+SUM('1.  LRAMVA Summary'!F$75:F$76)*(MONTH($E121)-1)/12)*$H121</f>
        <v>1.5644167144518983</v>
      </c>
      <c r="L121" s="230">
        <f>(SUM('1.  LRAMVA Summary'!G$54:G$74)+SUM('1.  LRAMVA Summary'!G$75:G$76)*(MONTH($E121)-1)/12)*$H121</f>
        <v>2.4419763269600021</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30.273356080347742</v>
      </c>
    </row>
    <row r="122" spans="2:23" s="9" customFormat="1">
      <c r="B122" s="66"/>
      <c r="E122" s="214">
        <v>43160</v>
      </c>
      <c r="F122" s="214" t="s">
        <v>185</v>
      </c>
      <c r="G122" s="215" t="s">
        <v>65</v>
      </c>
      <c r="H122" s="240">
        <f t="shared" si="62"/>
        <v>1.25E-3</v>
      </c>
      <c r="I122" s="230">
        <f>(SUM('1.  LRAMVA Summary'!D$54:D$74)+SUM('1.  LRAMVA Summary'!D$75:D$76)*(MONTH($E122)-1)/12)*$H122</f>
        <v>16.709941062561487</v>
      </c>
      <c r="J122" s="230">
        <f>(SUM('1.  LRAMVA Summary'!E$54:E$74)+SUM('1.  LRAMVA Summary'!E$75:E$76)*(MONTH($E122)-1)/12)*$H122</f>
        <v>11.4873733684013</v>
      </c>
      <c r="K122" s="230">
        <f>(SUM('1.  LRAMVA Summary'!F$54:F$74)+SUM('1.  LRAMVA Summary'!F$75:F$76)*(MONTH($E122)-1)/12)*$H122</f>
        <v>1.9337682840037969</v>
      </c>
      <c r="L122" s="230">
        <f>(SUM('1.  LRAMVA Summary'!G$54:G$74)+SUM('1.  LRAMVA Summary'!G$75:G$76)*(MONTH($E122)-1)/12)*$H122</f>
        <v>2.6282260992200026</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32.759308814186589</v>
      </c>
    </row>
    <row r="123" spans="2:23" s="8" customFormat="1">
      <c r="B123" s="239"/>
      <c r="E123" s="214">
        <v>43191</v>
      </c>
      <c r="F123" s="214" t="s">
        <v>185</v>
      </c>
      <c r="G123" s="215" t="s">
        <v>66</v>
      </c>
      <c r="H123" s="240">
        <f>$C$44/12</f>
        <v>1.575E-3</v>
      </c>
      <c r="I123" s="230">
        <f>(SUM('1.  LRAMVA Summary'!D$54:D$74)+SUM('1.  LRAMVA Summary'!D$75:D$76)*(MONTH($E123)-1)/12)*$H123</f>
        <v>22.155381249007924</v>
      </c>
      <c r="J123" s="230">
        <f>(SUM('1.  LRAMVA Summary'!E$54:E$74)+SUM('1.  LRAMVA Summary'!E$75:E$76)*(MONTH($E123)-1)/12)*$H123</f>
        <v>15.805477687959138</v>
      </c>
      <c r="K123" s="230">
        <f>(SUM('1.  LRAMVA Summary'!F$54:F$74)+SUM('1.  LRAMVA Summary'!F$75:F$76)*(MONTH($E123)-1)/12)*$H123</f>
        <v>2.9019310154801756</v>
      </c>
      <c r="L123" s="230">
        <f>(SUM('1.  LRAMVA Summary'!G$54:G$74)+SUM('1.  LRAMVA Summary'!G$75:G$76)*(MONTH($E123)-1)/12)*$H123</f>
        <v>3.5462395980648034</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44.409029550512038</v>
      </c>
    </row>
    <row r="124" spans="2:23" s="9" customFormat="1">
      <c r="B124" s="66"/>
      <c r="E124" s="214">
        <v>43221</v>
      </c>
      <c r="F124" s="214" t="s">
        <v>185</v>
      </c>
      <c r="G124" s="215" t="s">
        <v>66</v>
      </c>
      <c r="H124" s="240">
        <f t="shared" ref="H124:H125" si="64">$C$44/12</f>
        <v>1.575E-3</v>
      </c>
      <c r="I124" s="230">
        <f>(SUM('1.  LRAMVA Summary'!D$54:D$74)+SUM('1.  LRAMVA Summary'!D$75:D$76)*(MONTH($E124)-1)/12)*$H124</f>
        <v>23.256236759188376</v>
      </c>
      <c r="J124" s="230">
        <f>(SUM('1.  LRAMVA Summary'!E$54:E$74)+SUM('1.  LRAMVA Summary'!E$75:E$76)*(MONTH($E124)-1)/12)*$H124</f>
        <v>17.136864931732639</v>
      </c>
      <c r="K124" s="230">
        <f>(SUM('1.  LRAMVA Summary'!F$54:F$74)+SUM('1.  LRAMVA Summary'!F$75:F$76)*(MONTH($E124)-1)/12)*$H124</f>
        <v>3.3673139931155682</v>
      </c>
      <c r="L124" s="230">
        <f>(SUM('1.  LRAMVA Summary'!G$54:G$74)+SUM('1.  LRAMVA Summary'!G$75:G$76)*(MONTH($E124)-1)/12)*$H124</f>
        <v>3.7809143111124031</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47.541329995148985</v>
      </c>
    </row>
    <row r="125" spans="2:23" s="238" customFormat="1">
      <c r="B125" s="237"/>
      <c r="E125" s="214">
        <v>43252</v>
      </c>
      <c r="F125" s="214" t="s">
        <v>185</v>
      </c>
      <c r="G125" s="215" t="s">
        <v>66</v>
      </c>
      <c r="H125" s="240">
        <f t="shared" si="64"/>
        <v>1.575E-3</v>
      </c>
      <c r="I125" s="230">
        <f>(SUM('1.  LRAMVA Summary'!D$54:D$74)+SUM('1.  LRAMVA Summary'!D$75:D$76)*(MONTH($E125)-1)/12)*$H125</f>
        <v>24.357092269368827</v>
      </c>
      <c r="J125" s="230">
        <f>(SUM('1.  LRAMVA Summary'!E$54:E$74)+SUM('1.  LRAMVA Summary'!E$75:E$76)*(MONTH($E125)-1)/12)*$H125</f>
        <v>18.468252175506134</v>
      </c>
      <c r="K125" s="230">
        <f>(SUM('1.  LRAMVA Summary'!F$54:F$74)+SUM('1.  LRAMVA Summary'!F$75:F$76)*(MONTH($E125)-1)/12)*$H125</f>
        <v>3.8326969707509599</v>
      </c>
      <c r="L125" s="230">
        <f>(SUM('1.  LRAMVA Summary'!G$54:G$74)+SUM('1.  LRAMVA Summary'!G$75:G$76)*(MONTH($E125)-1)/12)*$H125</f>
        <v>4.0155890241600041</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50.673630439785924</v>
      </c>
    </row>
    <row r="126" spans="2:23" s="9" customFormat="1">
      <c r="B126" s="66"/>
      <c r="E126" s="214">
        <v>43282</v>
      </c>
      <c r="F126" s="214" t="s">
        <v>185</v>
      </c>
      <c r="G126" s="215" t="s">
        <v>68</v>
      </c>
      <c r="H126" s="240">
        <f>$C$45/12</f>
        <v>1.575E-3</v>
      </c>
      <c r="I126" s="230">
        <f>(SUM('1.  LRAMVA Summary'!D$54:D$74)+SUM('1.  LRAMVA Summary'!D$75:D$76)*(MONTH($E126)-1)/12)*$H126</f>
        <v>25.457947779549279</v>
      </c>
      <c r="J126" s="230">
        <f>(SUM('1.  LRAMVA Summary'!E$54:E$74)+SUM('1.  LRAMVA Summary'!E$75:E$76)*(MONTH($E126)-1)/12)*$H126</f>
        <v>19.799639419279636</v>
      </c>
      <c r="K126" s="230">
        <f>(SUM('1.  LRAMVA Summary'!F$54:F$74)+SUM('1.  LRAMVA Summary'!F$75:F$76)*(MONTH($E126)-1)/12)*$H126</f>
        <v>4.2980799483863521</v>
      </c>
      <c r="L126" s="230">
        <f>(SUM('1.  LRAMVA Summary'!G$54:G$74)+SUM('1.  LRAMVA Summary'!G$75:G$76)*(MONTH($E126)-1)/12)*$H126</f>
        <v>4.2502637372076038</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53.805930884422871</v>
      </c>
    </row>
    <row r="127" spans="2:23" s="9" customFormat="1">
      <c r="B127" s="66"/>
      <c r="E127" s="214">
        <v>43313</v>
      </c>
      <c r="F127" s="214" t="s">
        <v>185</v>
      </c>
      <c r="G127" s="215" t="s">
        <v>68</v>
      </c>
      <c r="H127" s="240">
        <f t="shared" ref="H127:H128" si="65">$C$45/12</f>
        <v>1.575E-3</v>
      </c>
      <c r="I127" s="230">
        <f>(SUM('1.  LRAMVA Summary'!D$54:D$74)+SUM('1.  LRAMVA Summary'!D$75:D$76)*(MONTH($E127)-1)/12)*$H127</f>
        <v>26.558803289729735</v>
      </c>
      <c r="J127" s="230">
        <f>(SUM('1.  LRAMVA Summary'!E$54:E$74)+SUM('1.  LRAMVA Summary'!E$75:E$76)*(MONTH($E127)-1)/12)*$H127</f>
        <v>21.131026663053134</v>
      </c>
      <c r="K127" s="230">
        <f>(SUM('1.  LRAMVA Summary'!F$54:F$74)+SUM('1.  LRAMVA Summary'!F$75:F$76)*(MONTH($E127)-1)/12)*$H127</f>
        <v>4.7634629260217434</v>
      </c>
      <c r="L127" s="230">
        <f>(SUM('1.  LRAMVA Summary'!G$54:G$74)+SUM('1.  LRAMVA Summary'!G$75:G$76)*(MONTH($E127)-1)/12)*$H127</f>
        <v>4.4849384502552043</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56.938231329059825</v>
      </c>
    </row>
    <row r="128" spans="2:23" s="9" customFormat="1">
      <c r="B128" s="66"/>
      <c r="E128" s="214">
        <v>43344</v>
      </c>
      <c r="F128" s="214" t="s">
        <v>185</v>
      </c>
      <c r="G128" s="215" t="s">
        <v>68</v>
      </c>
      <c r="H128" s="240">
        <f t="shared" si="65"/>
        <v>1.575E-3</v>
      </c>
      <c r="I128" s="230">
        <f>(SUM('1.  LRAMVA Summary'!D$54:D$74)+SUM('1.  LRAMVA Summary'!D$75:D$76)*(MONTH($E128)-1)/12)*$H128</f>
        <v>27.659658799910183</v>
      </c>
      <c r="J128" s="230">
        <f>(SUM('1.  LRAMVA Summary'!E$54:E$74)+SUM('1.  LRAMVA Summary'!E$75:E$76)*(MONTH($E128)-1)/12)*$H128</f>
        <v>22.462413906826633</v>
      </c>
      <c r="K128" s="230">
        <f>(SUM('1.  LRAMVA Summary'!F$54:F$74)+SUM('1.  LRAMVA Summary'!F$75:F$76)*(MONTH($E128)-1)/12)*$H128</f>
        <v>5.2288459036571364</v>
      </c>
      <c r="L128" s="230">
        <f>(SUM('1.  LRAMVA Summary'!G$54:G$74)+SUM('1.  LRAMVA Summary'!G$75:G$76)*(MONTH($E128)-1)/12)*$H128</f>
        <v>4.719613163302804</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60.070531773696757</v>
      </c>
    </row>
    <row r="129" spans="2:23" s="9" customFormat="1">
      <c r="B129" s="66"/>
      <c r="E129" s="214">
        <v>43374</v>
      </c>
      <c r="F129" s="214" t="s">
        <v>185</v>
      </c>
      <c r="G129" s="215" t="s">
        <v>69</v>
      </c>
      <c r="H129" s="240">
        <f>$C$46/12</f>
        <v>1.8083333333333335E-3</v>
      </c>
      <c r="I129" s="230">
        <f>(SUM('1.  LRAMVA Summary'!D$54:D$74)+SUM('1.  LRAMVA Summary'!D$75:D$76)*(MONTH($E129)-1)/12)*$H129</f>
        <v>33.021331244918876</v>
      </c>
      <c r="J129" s="230">
        <f>(SUM('1.  LRAMVA Summary'!E$54:E$74)+SUM('1.  LRAMVA Summary'!E$75:E$76)*(MONTH($E129)-1)/12)*$H129</f>
        <v>27.318808728466824</v>
      </c>
      <c r="K129" s="230">
        <f>(SUM('1.  LRAMVA Summary'!F$54:F$74)+SUM('1.  LRAMVA Summary'!F$75:F$76)*(MONTH($E129)-1)/12)*$H129</f>
        <v>6.5378183451877181</v>
      </c>
      <c r="L129" s="230">
        <f>(SUM('1.  LRAMVA Summary'!G$54:G$74)+SUM('1.  LRAMVA Summary'!G$75:G$76)*(MONTH($E129)-1)/12)*$H129</f>
        <v>5.6882564506245386</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72.566214769197956</v>
      </c>
    </row>
    <row r="130" spans="2:23" s="9" customFormat="1">
      <c r="B130" s="66"/>
      <c r="E130" s="214">
        <v>43405</v>
      </c>
      <c r="F130" s="214" t="s">
        <v>185</v>
      </c>
      <c r="G130" s="215" t="s">
        <v>69</v>
      </c>
      <c r="H130" s="240">
        <f t="shared" ref="H130:H131" si="66">$C$46/12</f>
        <v>1.8083333333333335E-3</v>
      </c>
      <c r="I130" s="230">
        <f>(SUM('1.  LRAMVA Summary'!D$54:D$74)+SUM('1.  LRAMVA Summary'!D$75:D$76)*(MONTH($E130)-1)/12)*$H130</f>
        <v>34.285276460311252</v>
      </c>
      <c r="J130" s="230">
        <f>(SUM('1.  LRAMVA Summary'!E$54:E$74)+SUM('1.  LRAMVA Summary'!E$75:E$76)*(MONTH($E130)-1)/12)*$H130</f>
        <v>28.847438526873429</v>
      </c>
      <c r="K130" s="230">
        <f>(SUM('1.  LRAMVA Summary'!F$54:F$74)+SUM('1.  LRAMVA Summary'!F$75:F$76)*(MONTH($E130)-1)/12)*$H130</f>
        <v>7.072146949139464</v>
      </c>
      <c r="L130" s="230">
        <f>(SUM('1.  LRAMVA Summary'!G$54:G$74)+SUM('1.  LRAMVA Summary'!G$75:G$76)*(MONTH($E130)-1)/12)*$H130</f>
        <v>5.9576977878273398</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76.162559724151492</v>
      </c>
    </row>
    <row r="131" spans="2:23" s="9" customFormat="1">
      <c r="B131" s="66"/>
      <c r="E131" s="214">
        <v>43435</v>
      </c>
      <c r="F131" s="214" t="s">
        <v>185</v>
      </c>
      <c r="G131" s="215" t="s">
        <v>69</v>
      </c>
      <c r="H131" s="240">
        <f t="shared" si="66"/>
        <v>1.8083333333333335E-3</v>
      </c>
      <c r="I131" s="230">
        <f>(SUM('1.  LRAMVA Summary'!D$54:D$74)+SUM('1.  LRAMVA Summary'!D$75:D$76)*(MONTH($E131)-1)/12)*$H131</f>
        <v>35.54922167570362</v>
      </c>
      <c r="J131" s="230">
        <f>(SUM('1.  LRAMVA Summary'!E$54:E$74)+SUM('1.  LRAMVA Summary'!E$75:E$76)*(MONTH($E131)-1)/12)*$H131</f>
        <v>30.376068325280045</v>
      </c>
      <c r="K131" s="230">
        <f>(SUM('1.  LRAMVA Summary'!F$54:F$74)+SUM('1.  LRAMVA Summary'!F$75:F$76)*(MONTH($E131)-1)/12)*$H131</f>
        <v>7.6064755530912116</v>
      </c>
      <c r="L131" s="230">
        <f>(SUM('1.  LRAMVA Summary'!G$54:G$74)+SUM('1.  LRAMVA Summary'!G$75:G$76)*(MONTH($E131)-1)/12)*$H131</f>
        <v>6.2271391250301384</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79.758904679105015</v>
      </c>
    </row>
    <row r="132" spans="2:23" s="9" customFormat="1" ht="15.75" thickBot="1">
      <c r="B132" s="66"/>
      <c r="E132" s="216" t="s">
        <v>465</v>
      </c>
      <c r="F132" s="216"/>
      <c r="G132" s="217"/>
      <c r="H132" s="218"/>
      <c r="I132" s="219">
        <f>SUM(I119:I131)</f>
        <v>370.13367957747687</v>
      </c>
      <c r="J132" s="219">
        <f>SUM(J119:J131)</f>
        <v>276.69622417246808</v>
      </c>
      <c r="K132" s="219">
        <f t="shared" ref="K132:O132" si="67">SUM(K119:K131)</f>
        <v>55.918827929216022</v>
      </c>
      <c r="L132" s="219">
        <f t="shared" si="67"/>
        <v>60.598495435554867</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763.34722711471602</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429</v>
      </c>
      <c r="F134" s="225"/>
      <c r="G134" s="226"/>
      <c r="H134" s="227"/>
      <c r="I134" s="228">
        <f>I132+I133</f>
        <v>370.13367957747687</v>
      </c>
      <c r="J134" s="228">
        <f t="shared" ref="J134" si="69">J132+J133</f>
        <v>276.69622417246808</v>
      </c>
      <c r="K134" s="228">
        <f t="shared" ref="K134" si="70">K132+K133</f>
        <v>55.918827929216022</v>
      </c>
      <c r="L134" s="228">
        <f t="shared" ref="L134" si="71">L132+L133</f>
        <v>60.598495435554867</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763.34722711471602</v>
      </c>
    </row>
    <row r="135" spans="2:23" s="9" customFormat="1">
      <c r="B135" s="66"/>
      <c r="E135" s="214">
        <v>43466</v>
      </c>
      <c r="F135" s="214" t="s">
        <v>186</v>
      </c>
      <c r="G135" s="215" t="s">
        <v>65</v>
      </c>
      <c r="H135" s="240">
        <f>$C$47/12</f>
        <v>2.0416666666666669E-3</v>
      </c>
      <c r="I135" s="230">
        <f>(SUM('1.  LRAMVA Summary'!D$54:D$77)+SUM('1.  LRAMVA Summary'!D$78:D$79)*(MONTH($E135)-1)/12)*$H135</f>
        <v>41.563252941559995</v>
      </c>
      <c r="J135" s="230">
        <f>(SUM('1.  LRAMVA Summary'!E$54:E$77)+SUM('1.  LRAMVA Summary'!E$78:E$79)*(MONTH($E135)-1)/12)*$H135</f>
        <v>36.021433365452673</v>
      </c>
      <c r="K135" s="230">
        <f>(SUM('1.  LRAMVA Summary'!F$54:F$77)+SUM('1.  LRAMVA Summary'!F$78:F$79)*(MONTH($E135)-1)/12)*$H135</f>
        <v>9.1912304998872099</v>
      </c>
      <c r="L135" s="230">
        <f>(SUM('1.  LRAMVA Summary'!G$54:G$77)+SUM('1.  LRAMVA Summary'!G$78:G$79)*(MONTH($E135)-1)/12)*$H135</f>
        <v>7.3348489089726723</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94.11076571587256</v>
      </c>
    </row>
    <row r="136" spans="2:23" s="9" customFormat="1">
      <c r="B136" s="66"/>
      <c r="E136" s="214">
        <v>43497</v>
      </c>
      <c r="F136" s="214" t="s">
        <v>186</v>
      </c>
      <c r="G136" s="215" t="s">
        <v>65</v>
      </c>
      <c r="H136" s="240">
        <f t="shared" ref="H136:H137" si="75">$C$47/12</f>
        <v>2.0416666666666669E-3</v>
      </c>
      <c r="I136" s="230">
        <f>(SUM('1.  LRAMVA Summary'!D$54:D$77)+SUM('1.  LRAMVA Summary'!D$78:D$79)*(MONTH($E136)-1)/12)*$H136</f>
        <v>41.563252941559995</v>
      </c>
      <c r="J136" s="230">
        <f>(SUM('1.  LRAMVA Summary'!E$54:E$77)+SUM('1.  LRAMVA Summary'!E$78:E$79)*(MONTH($E136)-1)/12)*$H136</f>
        <v>36.021433365452673</v>
      </c>
      <c r="K136" s="230">
        <f>(SUM('1.  LRAMVA Summary'!F$54:F$77)+SUM('1.  LRAMVA Summary'!F$78:F$79)*(MONTH($E136)-1)/12)*$H136</f>
        <v>9.1912304998872099</v>
      </c>
      <c r="L136" s="230">
        <f>(SUM('1.  LRAMVA Summary'!G$54:G$77)+SUM('1.  LRAMVA Summary'!G$78:G$79)*(MONTH($E136)-1)/12)*$H136</f>
        <v>7.3348489089726723</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94.11076571587256</v>
      </c>
    </row>
    <row r="137" spans="2:23" s="9" customFormat="1">
      <c r="B137" s="66"/>
      <c r="E137" s="214">
        <v>43525</v>
      </c>
      <c r="F137" s="214" t="s">
        <v>186</v>
      </c>
      <c r="G137" s="215" t="s">
        <v>65</v>
      </c>
      <c r="H137" s="240">
        <f t="shared" si="75"/>
        <v>2.0416666666666669E-3</v>
      </c>
      <c r="I137" s="230">
        <f>(SUM('1.  LRAMVA Summary'!D$54:D$77)+SUM('1.  LRAMVA Summary'!D$78:D$79)*(MONTH($E137)-1)/12)*$H137</f>
        <v>41.563252941559995</v>
      </c>
      <c r="J137" s="230">
        <f>(SUM('1.  LRAMVA Summary'!E$54:E$77)+SUM('1.  LRAMVA Summary'!E$78:E$79)*(MONTH($E137)-1)/12)*$H137</f>
        <v>36.021433365452673</v>
      </c>
      <c r="K137" s="230">
        <f>(SUM('1.  LRAMVA Summary'!F$54:F$77)+SUM('1.  LRAMVA Summary'!F$78:F$79)*(MONTH($E137)-1)/12)*$H137</f>
        <v>9.1912304998872099</v>
      </c>
      <c r="L137" s="230">
        <f>(SUM('1.  LRAMVA Summary'!G$54:G$77)+SUM('1.  LRAMVA Summary'!G$78:G$79)*(MONTH($E137)-1)/12)*$H137</f>
        <v>7.3348489089726723</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94.11076571587256</v>
      </c>
    </row>
    <row r="138" spans="2:23" s="8" customFormat="1">
      <c r="B138" s="239"/>
      <c r="E138" s="214">
        <v>43556</v>
      </c>
      <c r="F138" s="214" t="s">
        <v>186</v>
      </c>
      <c r="G138" s="215" t="s">
        <v>66</v>
      </c>
      <c r="H138" s="240">
        <f>$C$48/12</f>
        <v>1.8166666666666667E-3</v>
      </c>
      <c r="I138" s="230">
        <f>(SUM('1.  LRAMVA Summary'!D$54:D$77)+SUM('1.  LRAMVA Summary'!D$78:D$79)*(MONTH($E138)-1)/12)*$H138</f>
        <v>36.982812821469707</v>
      </c>
      <c r="J138" s="230">
        <f>(SUM('1.  LRAMVA Summary'!E$54:E$77)+SUM('1.  LRAMVA Summary'!E$78:E$79)*(MONTH($E138)-1)/12)*$H138</f>
        <v>32.051724382321154</v>
      </c>
      <c r="K138" s="230">
        <f>(SUM('1.  LRAMVA Summary'!F$54:F$77)+SUM('1.  LRAMVA Summary'!F$78:F$79)*(MONTH($E138)-1)/12)*$H138</f>
        <v>8.1783193835731094</v>
      </c>
      <c r="L138" s="230">
        <f>(SUM('1.  LRAMVA Summary'!G$54:G$77)+SUM('1.  LRAMVA Summary'!G$78:G$79)*(MONTH($E138)-1)/12)*$H138</f>
        <v>6.5265186210450716</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83.739375208409044</v>
      </c>
    </row>
    <row r="139" spans="2:23" s="9" customFormat="1">
      <c r="B139" s="66"/>
      <c r="E139" s="214">
        <v>43586</v>
      </c>
      <c r="F139" s="214" t="s">
        <v>186</v>
      </c>
      <c r="G139" s="215" t="s">
        <v>66</v>
      </c>
      <c r="H139" s="240">
        <f>$C$48/12</f>
        <v>1.8166666666666667E-3</v>
      </c>
      <c r="I139" s="230">
        <f>(SUM('1.  LRAMVA Summary'!D$54:D$77)+SUM('1.  LRAMVA Summary'!D$78:D$79)*(MONTH($E139)-1)/12)*$H139</f>
        <v>36.982812821469707</v>
      </c>
      <c r="J139" s="230">
        <f>(SUM('1.  LRAMVA Summary'!E$54:E$77)+SUM('1.  LRAMVA Summary'!E$78:E$79)*(MONTH($E139)-1)/12)*$H139</f>
        <v>32.051724382321154</v>
      </c>
      <c r="K139" s="230">
        <f>(SUM('1.  LRAMVA Summary'!F$54:F$77)+SUM('1.  LRAMVA Summary'!F$78:F$79)*(MONTH($E139)-1)/12)*$H139</f>
        <v>8.1783193835731094</v>
      </c>
      <c r="L139" s="230">
        <f>(SUM('1.  LRAMVA Summary'!G$54:G$77)+SUM('1.  LRAMVA Summary'!G$78:G$79)*(MONTH($E139)-1)/12)*$H139</f>
        <v>6.5265186210450716</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83.739375208409044</v>
      </c>
    </row>
    <row r="140" spans="2:23" s="9" customFormat="1">
      <c r="B140" s="66"/>
      <c r="E140" s="214">
        <v>43617</v>
      </c>
      <c r="F140" s="214" t="s">
        <v>186</v>
      </c>
      <c r="G140" s="215" t="s">
        <v>66</v>
      </c>
      <c r="H140" s="240">
        <f t="shared" ref="H140" si="77">$C$48/12</f>
        <v>1.8166666666666667E-3</v>
      </c>
      <c r="I140" s="230">
        <f>(SUM('1.  LRAMVA Summary'!D$54:D$77)+SUM('1.  LRAMVA Summary'!D$78:D$79)*(MONTH($E140)-1)/12)*$H140</f>
        <v>36.982812821469707</v>
      </c>
      <c r="J140" s="230">
        <f>(SUM('1.  LRAMVA Summary'!E$54:E$77)+SUM('1.  LRAMVA Summary'!E$78:E$79)*(MONTH($E140)-1)/12)*$H140</f>
        <v>32.051724382321154</v>
      </c>
      <c r="K140" s="230">
        <f>(SUM('1.  LRAMVA Summary'!F$54:F$77)+SUM('1.  LRAMVA Summary'!F$78:F$79)*(MONTH($E140)-1)/12)*$H140</f>
        <v>8.1783193835731094</v>
      </c>
      <c r="L140" s="230">
        <f>(SUM('1.  LRAMVA Summary'!G$54:G$77)+SUM('1.  LRAMVA Summary'!G$78:G$79)*(MONTH($E140)-1)/12)*$H140</f>
        <v>6.5265186210450716</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83.739375208409044</v>
      </c>
    </row>
    <row r="141" spans="2:23" s="9" customFormat="1">
      <c r="B141" s="66"/>
      <c r="E141" s="214">
        <v>43647</v>
      </c>
      <c r="F141" s="214" t="s">
        <v>186</v>
      </c>
      <c r="G141" s="215" t="s">
        <v>68</v>
      </c>
      <c r="H141" s="240">
        <f>$C$49/12</f>
        <v>1.8166666666666667E-3</v>
      </c>
      <c r="I141" s="230">
        <f>(SUM('1.  LRAMVA Summary'!D$54:D$77)+SUM('1.  LRAMVA Summary'!D$78:D$79)*(MONTH($E141)-1)/12)*$H141</f>
        <v>36.982812821469707</v>
      </c>
      <c r="J141" s="230">
        <f>(SUM('1.  LRAMVA Summary'!E$54:E$77)+SUM('1.  LRAMVA Summary'!E$78:E$79)*(MONTH($E141)-1)/12)*$H141</f>
        <v>32.051724382321154</v>
      </c>
      <c r="K141" s="230">
        <f>(SUM('1.  LRAMVA Summary'!F$54:F$77)+SUM('1.  LRAMVA Summary'!F$78:F$79)*(MONTH($E141)-1)/12)*$H141</f>
        <v>8.1783193835731094</v>
      </c>
      <c r="L141" s="230">
        <f>(SUM('1.  LRAMVA Summary'!G$54:G$77)+SUM('1.  LRAMVA Summary'!G$78:G$79)*(MONTH($E141)-1)/12)*$H141</f>
        <v>6.5265186210450716</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83.739375208409044</v>
      </c>
    </row>
    <row r="142" spans="2:23" s="9" customFormat="1">
      <c r="B142" s="66"/>
      <c r="E142" s="214">
        <v>43678</v>
      </c>
      <c r="F142" s="214" t="s">
        <v>186</v>
      </c>
      <c r="G142" s="215" t="s">
        <v>68</v>
      </c>
      <c r="H142" s="240">
        <f t="shared" ref="H142" si="78">$C$49/12</f>
        <v>1.8166666666666667E-3</v>
      </c>
      <c r="I142" s="230">
        <f>(SUM('1.  LRAMVA Summary'!D$54:D$77)+SUM('1.  LRAMVA Summary'!D$78:D$79)*(MONTH($E142)-1)/12)*$H142</f>
        <v>36.982812821469707</v>
      </c>
      <c r="J142" s="230">
        <f>(SUM('1.  LRAMVA Summary'!E$54:E$77)+SUM('1.  LRAMVA Summary'!E$78:E$79)*(MONTH($E142)-1)/12)*$H142</f>
        <v>32.051724382321154</v>
      </c>
      <c r="K142" s="230">
        <f>(SUM('1.  LRAMVA Summary'!F$54:F$77)+SUM('1.  LRAMVA Summary'!F$78:F$79)*(MONTH($E142)-1)/12)*$H142</f>
        <v>8.1783193835731094</v>
      </c>
      <c r="L142" s="230">
        <f>(SUM('1.  LRAMVA Summary'!G$54:G$77)+SUM('1.  LRAMVA Summary'!G$78:G$79)*(MONTH($E142)-1)/12)*$H142</f>
        <v>6.5265186210450716</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83.739375208409044</v>
      </c>
    </row>
    <row r="143" spans="2:23" s="9" customFormat="1">
      <c r="B143" s="66"/>
      <c r="E143" s="214">
        <v>43709</v>
      </c>
      <c r="F143" s="214" t="s">
        <v>186</v>
      </c>
      <c r="G143" s="215" t="s">
        <v>68</v>
      </c>
      <c r="H143" s="240">
        <f>$C$49/12</f>
        <v>1.8166666666666667E-3</v>
      </c>
      <c r="I143" s="230">
        <f>(SUM('1.  LRAMVA Summary'!D$54:D$77)+SUM('1.  LRAMVA Summary'!D$78:D$79)*(MONTH($E143)-1)/12)*$H143</f>
        <v>36.982812821469707</v>
      </c>
      <c r="J143" s="230">
        <f>(SUM('1.  LRAMVA Summary'!E$54:E$77)+SUM('1.  LRAMVA Summary'!E$78:E$79)*(MONTH($E143)-1)/12)*$H143</f>
        <v>32.051724382321154</v>
      </c>
      <c r="K143" s="230">
        <f>(SUM('1.  LRAMVA Summary'!F$54:F$77)+SUM('1.  LRAMVA Summary'!F$78:F$79)*(MONTH($E143)-1)/12)*$H143</f>
        <v>8.1783193835731094</v>
      </c>
      <c r="L143" s="230">
        <f>(SUM('1.  LRAMVA Summary'!G$54:G$77)+SUM('1.  LRAMVA Summary'!G$78:G$79)*(MONTH($E143)-1)/12)*$H143</f>
        <v>6.5265186210450716</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83.739375208409044</v>
      </c>
    </row>
    <row r="144" spans="2:23" s="9" customFormat="1">
      <c r="B144" s="66"/>
      <c r="E144" s="214">
        <v>43739</v>
      </c>
      <c r="F144" s="214" t="s">
        <v>186</v>
      </c>
      <c r="G144" s="215" t="s">
        <v>69</v>
      </c>
      <c r="H144" s="240">
        <f>$C$50/12</f>
        <v>1.8166666666666667E-3</v>
      </c>
      <c r="I144" s="230">
        <f>(SUM('1.  LRAMVA Summary'!D$54:D$77)+SUM('1.  LRAMVA Summary'!D$78:D$79)*(MONTH($E144)-1)/12)*$H144</f>
        <v>36.982812821469707</v>
      </c>
      <c r="J144" s="230">
        <f>(SUM('1.  LRAMVA Summary'!E$54:E$77)+SUM('1.  LRAMVA Summary'!E$78:E$79)*(MONTH($E144)-1)/12)*$H144</f>
        <v>32.051724382321154</v>
      </c>
      <c r="K144" s="230">
        <f>(SUM('1.  LRAMVA Summary'!F$54:F$77)+SUM('1.  LRAMVA Summary'!F$78:F$79)*(MONTH($E144)-1)/12)*$H144</f>
        <v>8.1783193835731094</v>
      </c>
      <c r="L144" s="230">
        <f>(SUM('1.  LRAMVA Summary'!G$54:G$77)+SUM('1.  LRAMVA Summary'!G$78:G$79)*(MONTH($E144)-1)/12)*$H144</f>
        <v>6.5265186210450716</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83.739375208409044</v>
      </c>
    </row>
    <row r="145" spans="2:23" s="9" customFormat="1">
      <c r="B145" s="66"/>
      <c r="E145" s="214">
        <v>43770</v>
      </c>
      <c r="F145" s="214" t="s">
        <v>186</v>
      </c>
      <c r="G145" s="215" t="s">
        <v>69</v>
      </c>
      <c r="H145" s="240">
        <f t="shared" ref="H145:H146" si="79">$C$50/12</f>
        <v>1.8166666666666667E-3</v>
      </c>
      <c r="I145" s="230">
        <f>(SUM('1.  LRAMVA Summary'!D$54:D$77)+SUM('1.  LRAMVA Summary'!D$78:D$79)*(MONTH($E145)-1)/12)*$H145</f>
        <v>36.982812821469707</v>
      </c>
      <c r="J145" s="230">
        <f>(SUM('1.  LRAMVA Summary'!E$54:E$77)+SUM('1.  LRAMVA Summary'!E$78:E$79)*(MONTH($E145)-1)/12)*$H145</f>
        <v>32.051724382321154</v>
      </c>
      <c r="K145" s="230">
        <f>(SUM('1.  LRAMVA Summary'!F$54:F$77)+SUM('1.  LRAMVA Summary'!F$78:F$79)*(MONTH($E145)-1)/12)*$H145</f>
        <v>8.1783193835731094</v>
      </c>
      <c r="L145" s="230">
        <f>(SUM('1.  LRAMVA Summary'!G$54:G$77)+SUM('1.  LRAMVA Summary'!G$78:G$79)*(MONTH($E145)-1)/12)*$H145</f>
        <v>6.5265186210450716</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83.739375208409044</v>
      </c>
    </row>
    <row r="146" spans="2:23" s="9" customFormat="1">
      <c r="B146" s="66"/>
      <c r="E146" s="214">
        <v>43800</v>
      </c>
      <c r="F146" s="214" t="s">
        <v>186</v>
      </c>
      <c r="G146" s="215" t="s">
        <v>69</v>
      </c>
      <c r="H146" s="240">
        <f t="shared" si="79"/>
        <v>1.8166666666666667E-3</v>
      </c>
      <c r="I146" s="230">
        <f>(SUM('1.  LRAMVA Summary'!D$54:D$77)+SUM('1.  LRAMVA Summary'!D$78:D$79)*(MONTH($E146)-1)/12)*$H146</f>
        <v>36.982812821469707</v>
      </c>
      <c r="J146" s="230">
        <f>(SUM('1.  LRAMVA Summary'!E$54:E$77)+SUM('1.  LRAMVA Summary'!E$78:E$79)*(MONTH($E146)-1)/12)*$H146</f>
        <v>32.051724382321154</v>
      </c>
      <c r="K146" s="230">
        <f>(SUM('1.  LRAMVA Summary'!F$54:F$77)+SUM('1.  LRAMVA Summary'!F$78:F$79)*(MONTH($E146)-1)/12)*$H146</f>
        <v>8.1783193835731094</v>
      </c>
      <c r="L146" s="230">
        <f>(SUM('1.  LRAMVA Summary'!G$54:G$77)+SUM('1.  LRAMVA Summary'!G$78:G$79)*(MONTH($E146)-1)/12)*$H146</f>
        <v>6.5265186210450716</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83.739375208409044</v>
      </c>
    </row>
    <row r="147" spans="2:23" s="9" customFormat="1" ht="15.75" thickBot="1">
      <c r="B147" s="66"/>
      <c r="E147" s="216" t="s">
        <v>466</v>
      </c>
      <c r="F147" s="216"/>
      <c r="G147" s="217"/>
      <c r="H147" s="218"/>
      <c r="I147" s="219">
        <f>SUM(I134:I146)</f>
        <v>827.66875379538396</v>
      </c>
      <c r="J147" s="219">
        <f>SUM(J134:J146)</f>
        <v>673.22604370971635</v>
      </c>
      <c r="K147" s="219">
        <f t="shared" ref="K147:O147" si="80">SUM(K134:K146)</f>
        <v>157.0973938810356</v>
      </c>
      <c r="L147" s="219">
        <f t="shared" si="80"/>
        <v>141.34170975187857</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1799.3339011380147</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430</v>
      </c>
      <c r="F149" s="225"/>
      <c r="G149" s="226"/>
      <c r="H149" s="227"/>
      <c r="I149" s="228">
        <f>I147+I148</f>
        <v>827.66875379538396</v>
      </c>
      <c r="J149" s="228">
        <f t="shared" ref="J149" si="82">J147+J148</f>
        <v>673.22604370971635</v>
      </c>
      <c r="K149" s="228">
        <f t="shared" ref="K149" si="83">K147+K148</f>
        <v>157.0973938810356</v>
      </c>
      <c r="L149" s="228">
        <f t="shared" ref="L149" si="84">L147+L148</f>
        <v>141.34170975187857</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1799.3339011380147</v>
      </c>
    </row>
    <row r="150" spans="2:23" s="9" customFormat="1">
      <c r="B150" s="66"/>
      <c r="E150" s="214">
        <v>43831</v>
      </c>
      <c r="F150" s="214" t="s">
        <v>187</v>
      </c>
      <c r="G150" s="215" t="s">
        <v>65</v>
      </c>
      <c r="H150" s="240">
        <f>$C$51/12</f>
        <v>1.8166666666666667E-3</v>
      </c>
      <c r="I150" s="230">
        <f>(SUM('1.  LRAMVA Summary'!D$54:D$80)+SUM('1.  LRAMVA Summary'!D$81:D$82)*(MONTH($E150)-1)/12)*$H150</f>
        <v>36.982812821469707</v>
      </c>
      <c r="J150" s="230">
        <f>(SUM('1.  LRAMVA Summary'!E$54:E$80)+SUM('1.  LRAMVA Summary'!E$81:E$82)*(MONTH($E150)-1)/12)*$H150</f>
        <v>32.051724382321154</v>
      </c>
      <c r="K150" s="230">
        <f>(SUM('1.  LRAMVA Summary'!F$54:F$80)+SUM('1.  LRAMVA Summary'!F$81:F$82)*(MONTH($E150)-1)/12)*$H150</f>
        <v>8.1783193835731094</v>
      </c>
      <c r="L150" s="230">
        <f>(SUM('1.  LRAMVA Summary'!G$54:G$80)+SUM('1.  LRAMVA Summary'!G$81:G$82)*(MONTH($E150)-1)/12)*$H150</f>
        <v>6.5265186210450716</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83.739375208409044</v>
      </c>
    </row>
    <row r="151" spans="2:23" s="9" customFormat="1">
      <c r="B151" s="66"/>
      <c r="E151" s="214">
        <v>43862</v>
      </c>
      <c r="F151" s="214" t="s">
        <v>187</v>
      </c>
      <c r="G151" s="215" t="s">
        <v>65</v>
      </c>
      <c r="H151" s="240">
        <f t="shared" ref="H151:H152" si="88">$C$51/12</f>
        <v>1.8166666666666667E-3</v>
      </c>
      <c r="I151" s="230">
        <f>(SUM('1.  LRAMVA Summary'!D$54:D$80)+SUM('1.  LRAMVA Summary'!D$81:D$82)*(MONTH($E151)-1)/12)*$H151</f>
        <v>36.982812821469707</v>
      </c>
      <c r="J151" s="230">
        <f>(SUM('1.  LRAMVA Summary'!E$54:E$80)+SUM('1.  LRAMVA Summary'!E$81:E$82)*(MONTH($E151)-1)/12)*$H151</f>
        <v>32.051724382321154</v>
      </c>
      <c r="K151" s="230">
        <f>(SUM('1.  LRAMVA Summary'!F$54:F$80)+SUM('1.  LRAMVA Summary'!F$81:F$82)*(MONTH($E151)-1)/12)*$H151</f>
        <v>8.1783193835731094</v>
      </c>
      <c r="L151" s="230">
        <f>(SUM('1.  LRAMVA Summary'!G$54:G$80)+SUM('1.  LRAMVA Summary'!G$81:G$82)*(MONTH($E151)-1)/12)*$H151</f>
        <v>6.5265186210450716</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83.739375208409044</v>
      </c>
    </row>
    <row r="152" spans="2:23" s="9" customFormat="1">
      <c r="B152" s="66"/>
      <c r="E152" s="214">
        <v>43891</v>
      </c>
      <c r="F152" s="214" t="s">
        <v>187</v>
      </c>
      <c r="G152" s="215" t="s">
        <v>65</v>
      </c>
      <c r="H152" s="240">
        <f t="shared" si="88"/>
        <v>1.8166666666666667E-3</v>
      </c>
      <c r="I152" s="230">
        <f>(SUM('1.  LRAMVA Summary'!D$54:D$80)+SUM('1.  LRAMVA Summary'!D$81:D$82)*(MONTH($E152)-1)/12)*$H152</f>
        <v>36.982812821469707</v>
      </c>
      <c r="J152" s="230">
        <f>(SUM('1.  LRAMVA Summary'!E$54:E$80)+SUM('1.  LRAMVA Summary'!E$81:E$82)*(MONTH($E152)-1)/12)*$H152</f>
        <v>32.051724382321154</v>
      </c>
      <c r="K152" s="230">
        <f>(SUM('1.  LRAMVA Summary'!F$54:F$80)+SUM('1.  LRAMVA Summary'!F$81:F$82)*(MONTH($E152)-1)/12)*$H152</f>
        <v>8.1783193835731094</v>
      </c>
      <c r="L152" s="230">
        <f>(SUM('1.  LRAMVA Summary'!G$54:G$80)+SUM('1.  LRAMVA Summary'!G$81:G$82)*(MONTH($E152)-1)/12)*$H152</f>
        <v>6.5265186210450716</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83.739375208409044</v>
      </c>
    </row>
    <row r="153" spans="2:23" s="9" customFormat="1">
      <c r="B153" s="66"/>
      <c r="E153" s="214">
        <v>43922</v>
      </c>
      <c r="F153" s="214" t="s">
        <v>187</v>
      </c>
      <c r="G153" s="215" t="s">
        <v>66</v>
      </c>
      <c r="H153" s="240">
        <f>$C$52/12</f>
        <v>1.8166666666666667E-3</v>
      </c>
      <c r="I153" s="230">
        <f>(SUM('1.  LRAMVA Summary'!D$54:D$80)+SUM('1.  LRAMVA Summary'!D$81:D$82)*(MONTH($E153)-1)/12)*$H153</f>
        <v>36.982812821469707</v>
      </c>
      <c r="J153" s="230">
        <f>(SUM('1.  LRAMVA Summary'!E$54:E$80)+SUM('1.  LRAMVA Summary'!E$81:E$82)*(MONTH($E153)-1)/12)*$H153</f>
        <v>32.051724382321154</v>
      </c>
      <c r="K153" s="230">
        <f>(SUM('1.  LRAMVA Summary'!F$54:F$80)+SUM('1.  LRAMVA Summary'!F$81:F$82)*(MONTH($E153)-1)/12)*$H153</f>
        <v>8.1783193835731094</v>
      </c>
      <c r="L153" s="230">
        <f>(SUM('1.  LRAMVA Summary'!G$54:G$80)+SUM('1.  LRAMVA Summary'!G$81:G$82)*(MONTH($E153)-1)/12)*$H153</f>
        <v>6.5265186210450716</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83.739375208409044</v>
      </c>
    </row>
    <row r="154" spans="2:23" s="9" customFormat="1">
      <c r="B154" s="66"/>
      <c r="E154" s="214">
        <v>43952</v>
      </c>
      <c r="F154" s="214" t="s">
        <v>187</v>
      </c>
      <c r="G154" s="215" t="s">
        <v>66</v>
      </c>
      <c r="H154" s="240"/>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467</v>
      </c>
      <c r="F162" s="216"/>
      <c r="G162" s="217"/>
      <c r="H162" s="218"/>
      <c r="I162" s="219">
        <f>SUM(I149:I161)</f>
        <v>975.60000508126268</v>
      </c>
      <c r="J162" s="219">
        <f>SUM(J149:J161)</f>
        <v>801.43294123900091</v>
      </c>
      <c r="K162" s="219">
        <f t="shared" ref="K162:O162" si="92">SUM(K149:K161)</f>
        <v>189.81067141532799</v>
      </c>
      <c r="L162" s="219">
        <f t="shared" si="92"/>
        <v>167.44778423605891</v>
      </c>
      <c r="M162" s="219">
        <f t="shared" si="92"/>
        <v>0</v>
      </c>
      <c r="N162" s="219">
        <f t="shared" si="92"/>
        <v>0</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2134.2914019716509</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521</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U1817"/>
  <sheetViews>
    <sheetView topLeftCell="AL125" zoomScaleNormal="100" workbookViewId="0">
      <selection activeCell="A154" sqref="A150:XFD154"/>
    </sheetView>
  </sheetViews>
  <sheetFormatPr defaultColWidth="9.140625" defaultRowHeight="15" outlineLevelRow="1"/>
  <cols>
    <col min="1" max="1" width="5.85546875" style="12" customWidth="1"/>
    <col min="2" max="2" width="10" style="12" customWidth="1"/>
    <col min="3" max="3" width="12.85546875" style="12" customWidth="1"/>
    <col min="4" max="4" width="42.7109375" style="12" customWidth="1"/>
    <col min="5" max="5" width="35.140625" style="12" customWidth="1"/>
    <col min="6" max="6" width="18" style="12" customWidth="1"/>
    <col min="7" max="7" width="15.28515625" style="12" customWidth="1"/>
    <col min="8" max="8" width="19.42578125" style="12" customWidth="1"/>
    <col min="9" max="9" width="32.42578125" style="753" customWidth="1"/>
    <col min="10" max="10" width="23" style="753" customWidth="1"/>
    <col min="11" max="11" width="2" style="16" customWidth="1"/>
    <col min="12" max="41" width="9.140625" style="12" customWidth="1"/>
    <col min="42" max="42" width="2.140625" style="12" customWidth="1"/>
    <col min="43" max="43" width="12.5703125" style="12" customWidth="1"/>
    <col min="44" max="48" width="12" style="12" customWidth="1"/>
    <col min="49"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5" t="s">
        <v>404</v>
      </c>
      <c r="E13" s="17"/>
      <c r="F13" s="177"/>
      <c r="G13" s="178"/>
      <c r="H13" s="179"/>
      <c r="K13" s="179"/>
      <c r="L13" s="177"/>
      <c r="M13" s="177"/>
      <c r="N13" s="177"/>
      <c r="O13" s="177"/>
      <c r="P13" s="177"/>
      <c r="Q13" s="180"/>
    </row>
    <row r="14" spans="2:73" ht="30" customHeight="1" outlineLevel="1" thickBot="1">
      <c r="B14" s="90"/>
      <c r="D14" s="609" t="s">
        <v>545</v>
      </c>
      <c r="I14" s="12"/>
      <c r="J14" s="12"/>
      <c r="BU14" s="12"/>
    </row>
    <row r="15" spans="2:73" ht="26.25" customHeight="1" outlineLevel="1">
      <c r="C15" s="90"/>
      <c r="I15" s="12"/>
      <c r="J15" s="12"/>
    </row>
    <row r="16" spans="2:73" ht="23.25" customHeight="1" outlineLevel="1">
      <c r="B16" s="116" t="s">
        <v>502</v>
      </c>
      <c r="C16" s="90"/>
      <c r="D16" s="614" t="s">
        <v>608</v>
      </c>
      <c r="E16" s="604"/>
      <c r="F16" s="604"/>
      <c r="G16" s="615"/>
      <c r="H16" s="604"/>
      <c r="I16" s="604"/>
      <c r="J16" s="604"/>
      <c r="K16" s="638"/>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8" t="s">
        <v>602</v>
      </c>
      <c r="C17" s="90"/>
      <c r="D17" s="610" t="s">
        <v>580</v>
      </c>
      <c r="E17" s="604"/>
      <c r="F17" s="604"/>
      <c r="G17" s="615"/>
      <c r="H17" s="604"/>
      <c r="I17" s="604"/>
      <c r="J17" s="604"/>
      <c r="K17" s="638"/>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615</v>
      </c>
      <c r="E18" s="604"/>
      <c r="F18" s="604"/>
      <c r="G18" s="615"/>
      <c r="H18" s="604"/>
      <c r="I18" s="604"/>
      <c r="J18" s="604"/>
      <c r="K18" s="638"/>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614</v>
      </c>
      <c r="E19" s="604"/>
      <c r="F19" s="604"/>
      <c r="G19" s="615"/>
      <c r="H19" s="604"/>
      <c r="I19" s="604"/>
      <c r="J19" s="604"/>
      <c r="K19" s="638"/>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616</v>
      </c>
      <c r="E20" s="604"/>
      <c r="F20" s="604"/>
      <c r="G20" s="615"/>
      <c r="H20" s="604"/>
      <c r="I20" s="604"/>
      <c r="J20" s="604"/>
      <c r="K20" s="638"/>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1" t="s">
        <v>626</v>
      </c>
      <c r="E21" s="604"/>
      <c r="F21" s="604"/>
      <c r="G21" s="615"/>
      <c r="H21" s="604"/>
      <c r="I21" s="604"/>
      <c r="J21" s="604"/>
      <c r="K21" s="638"/>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585</v>
      </c>
      <c r="H23" s="10"/>
      <c r="I23" s="10"/>
      <c r="J23" s="10"/>
    </row>
    <row r="24" spans="2:73" s="668" customFormat="1" ht="21" customHeight="1">
      <c r="B24" s="700" t="s">
        <v>589</v>
      </c>
      <c r="C24" s="891" t="s">
        <v>590</v>
      </c>
      <c r="D24" s="891"/>
      <c r="E24" s="891"/>
      <c r="F24" s="891"/>
      <c r="G24" s="891"/>
      <c r="H24" s="676" t="s">
        <v>587</v>
      </c>
      <c r="I24" s="676" t="s">
        <v>586</v>
      </c>
      <c r="J24" s="676" t="s">
        <v>588</v>
      </c>
      <c r="K24" s="667"/>
      <c r="L24" s="668" t="s">
        <v>590</v>
      </c>
      <c r="AQ24" s="668" t="s">
        <v>590</v>
      </c>
      <c r="BU24" s="667"/>
    </row>
    <row r="25" spans="2:73" s="250" customFormat="1" ht="49.5" customHeight="1">
      <c r="B25" s="245" t="s">
        <v>470</v>
      </c>
      <c r="C25" s="245" t="s">
        <v>211</v>
      </c>
      <c r="D25" s="627" t="s">
        <v>471</v>
      </c>
      <c r="E25" s="245" t="s">
        <v>208</v>
      </c>
      <c r="F25" s="245" t="s">
        <v>472</v>
      </c>
      <c r="G25" s="245" t="s">
        <v>473</v>
      </c>
      <c r="H25" s="627" t="s">
        <v>474</v>
      </c>
      <c r="I25" s="634" t="s">
        <v>578</v>
      </c>
      <c r="J25" s="641" t="s">
        <v>579</v>
      </c>
      <c r="K25" s="639"/>
      <c r="L25" s="246" t="s">
        <v>475</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476</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9"/>
      <c r="I26" s="633"/>
      <c r="J26" s="633"/>
      <c r="K26" s="640"/>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0" t="s">
        <v>720</v>
      </c>
      <c r="C27" s="690" t="s">
        <v>715</v>
      </c>
      <c r="D27" s="690" t="s">
        <v>2</v>
      </c>
      <c r="E27" s="690" t="s">
        <v>701</v>
      </c>
      <c r="F27" s="690" t="s">
        <v>29</v>
      </c>
      <c r="G27" s="690" t="s">
        <v>736</v>
      </c>
      <c r="H27" s="690">
        <v>2011</v>
      </c>
      <c r="I27" s="642" t="s">
        <v>566</v>
      </c>
      <c r="J27" s="642" t="s">
        <v>584</v>
      </c>
      <c r="K27" s="632"/>
      <c r="L27" s="694">
        <v>1.2382046490065988</v>
      </c>
      <c r="M27" s="695">
        <v>1.2382046490065988</v>
      </c>
      <c r="N27" s="695">
        <v>1.2382046490065988</v>
      </c>
      <c r="O27" s="695">
        <v>3.5771890679031533E-2</v>
      </c>
      <c r="P27" s="695">
        <v>0</v>
      </c>
      <c r="Q27" s="695">
        <v>0</v>
      </c>
      <c r="R27" s="695">
        <v>0</v>
      </c>
      <c r="S27" s="695">
        <v>0</v>
      </c>
      <c r="T27" s="695">
        <v>0</v>
      </c>
      <c r="U27" s="695">
        <v>0</v>
      </c>
      <c r="V27" s="695">
        <v>0</v>
      </c>
      <c r="W27" s="695">
        <v>0</v>
      </c>
      <c r="X27" s="695">
        <v>0</v>
      </c>
      <c r="Y27" s="695">
        <v>0</v>
      </c>
      <c r="Z27" s="695">
        <v>0</v>
      </c>
      <c r="AA27" s="695">
        <v>0</v>
      </c>
      <c r="AB27" s="695">
        <v>0</v>
      </c>
      <c r="AC27" s="695">
        <v>0</v>
      </c>
      <c r="AD27" s="695">
        <v>0</v>
      </c>
      <c r="AE27" s="695">
        <v>0</v>
      </c>
      <c r="AF27" s="695">
        <v>0</v>
      </c>
      <c r="AG27" s="695">
        <v>0</v>
      </c>
      <c r="AH27" s="695">
        <v>0</v>
      </c>
      <c r="AI27" s="695">
        <v>0</v>
      </c>
      <c r="AJ27" s="695">
        <v>0</v>
      </c>
      <c r="AK27" s="695">
        <v>0</v>
      </c>
      <c r="AL27" s="695">
        <v>0</v>
      </c>
      <c r="AM27" s="695">
        <v>0</v>
      </c>
      <c r="AN27" s="695">
        <v>0</v>
      </c>
      <c r="AO27" s="696">
        <v>0</v>
      </c>
      <c r="AP27" s="632"/>
      <c r="AQ27" s="694">
        <v>1139.0643001535843</v>
      </c>
      <c r="AR27" s="695">
        <v>1139.0643001535843</v>
      </c>
      <c r="AS27" s="695">
        <v>1139.0643001535843</v>
      </c>
      <c r="AT27" s="695">
        <v>63.783490881380978</v>
      </c>
      <c r="AU27" s="695">
        <v>0</v>
      </c>
      <c r="AV27" s="695">
        <v>0</v>
      </c>
      <c r="AW27" s="695">
        <v>0</v>
      </c>
      <c r="AX27" s="695">
        <v>0</v>
      </c>
      <c r="AY27" s="695">
        <v>0</v>
      </c>
      <c r="AZ27" s="695">
        <v>0</v>
      </c>
      <c r="BA27" s="695">
        <v>0</v>
      </c>
      <c r="BB27" s="695">
        <v>0</v>
      </c>
      <c r="BC27" s="695">
        <v>0</v>
      </c>
      <c r="BD27" s="695">
        <v>0</v>
      </c>
      <c r="BE27" s="695">
        <v>0</v>
      </c>
      <c r="BF27" s="695">
        <v>0</v>
      </c>
      <c r="BG27" s="695">
        <v>0</v>
      </c>
      <c r="BH27" s="695">
        <v>0</v>
      </c>
      <c r="BI27" s="695">
        <v>0</v>
      </c>
      <c r="BJ27" s="695">
        <v>0</v>
      </c>
      <c r="BK27" s="695">
        <v>0</v>
      </c>
      <c r="BL27" s="695">
        <v>0</v>
      </c>
      <c r="BM27" s="695">
        <v>0</v>
      </c>
      <c r="BN27" s="695">
        <v>0</v>
      </c>
      <c r="BO27" s="695">
        <v>0</v>
      </c>
      <c r="BP27" s="695">
        <v>0</v>
      </c>
      <c r="BQ27" s="695">
        <v>0</v>
      </c>
      <c r="BR27" s="695">
        <v>0</v>
      </c>
      <c r="BS27" s="695">
        <v>0</v>
      </c>
      <c r="BT27" s="696">
        <v>0</v>
      </c>
      <c r="BU27" s="16"/>
    </row>
    <row r="28" spans="2:73" s="17" customFormat="1" ht="15.75">
      <c r="B28" s="690" t="s">
        <v>720</v>
      </c>
      <c r="C28" s="690" t="s">
        <v>715</v>
      </c>
      <c r="D28" s="690" t="s">
        <v>1</v>
      </c>
      <c r="E28" s="690" t="s">
        <v>701</v>
      </c>
      <c r="F28" s="690" t="s">
        <v>29</v>
      </c>
      <c r="G28" s="690" t="s">
        <v>736</v>
      </c>
      <c r="H28" s="690">
        <v>2011</v>
      </c>
      <c r="I28" s="642" t="s">
        <v>566</v>
      </c>
      <c r="J28" s="642" t="s">
        <v>584</v>
      </c>
      <c r="K28" s="632"/>
      <c r="L28" s="694">
        <v>6.1199297613875121</v>
      </c>
      <c r="M28" s="695">
        <v>6.1199297613875121</v>
      </c>
      <c r="N28" s="695">
        <v>6.1199297613875121</v>
      </c>
      <c r="O28" s="695">
        <v>5.894059940149905</v>
      </c>
      <c r="P28" s="695">
        <v>3.9082652185192628</v>
      </c>
      <c r="Q28" s="695">
        <v>0</v>
      </c>
      <c r="R28" s="695">
        <v>0</v>
      </c>
      <c r="S28" s="695">
        <v>0</v>
      </c>
      <c r="T28" s="695">
        <v>0</v>
      </c>
      <c r="U28" s="695">
        <v>0</v>
      </c>
      <c r="V28" s="695">
        <v>0</v>
      </c>
      <c r="W28" s="695">
        <v>0</v>
      </c>
      <c r="X28" s="695">
        <v>0</v>
      </c>
      <c r="Y28" s="695">
        <v>0</v>
      </c>
      <c r="Z28" s="695">
        <v>0</v>
      </c>
      <c r="AA28" s="695">
        <v>0</v>
      </c>
      <c r="AB28" s="695">
        <v>0</v>
      </c>
      <c r="AC28" s="695">
        <v>0</v>
      </c>
      <c r="AD28" s="695">
        <v>0</v>
      </c>
      <c r="AE28" s="695">
        <v>0</v>
      </c>
      <c r="AF28" s="695">
        <v>0</v>
      </c>
      <c r="AG28" s="695">
        <v>0</v>
      </c>
      <c r="AH28" s="695">
        <v>0</v>
      </c>
      <c r="AI28" s="695">
        <v>0</v>
      </c>
      <c r="AJ28" s="695">
        <v>0</v>
      </c>
      <c r="AK28" s="695">
        <v>0</v>
      </c>
      <c r="AL28" s="695">
        <v>0</v>
      </c>
      <c r="AM28" s="695">
        <v>0</v>
      </c>
      <c r="AN28" s="695">
        <v>0</v>
      </c>
      <c r="AO28" s="696">
        <v>0</v>
      </c>
      <c r="AP28" s="632"/>
      <c r="AQ28" s="694">
        <v>43725.781352008045</v>
      </c>
      <c r="AR28" s="695">
        <v>43725.781352008045</v>
      </c>
      <c r="AS28" s="695">
        <v>43725.781352008045</v>
      </c>
      <c r="AT28" s="695">
        <v>43523.796265949379</v>
      </c>
      <c r="AU28" s="695">
        <v>29725.231533824059</v>
      </c>
      <c r="AV28" s="695">
        <v>0</v>
      </c>
      <c r="AW28" s="695">
        <v>0</v>
      </c>
      <c r="AX28" s="695">
        <v>0</v>
      </c>
      <c r="AY28" s="695">
        <v>0</v>
      </c>
      <c r="AZ28" s="695">
        <v>0</v>
      </c>
      <c r="BA28" s="695">
        <v>0</v>
      </c>
      <c r="BB28" s="695">
        <v>0</v>
      </c>
      <c r="BC28" s="695">
        <v>0</v>
      </c>
      <c r="BD28" s="695">
        <v>0</v>
      </c>
      <c r="BE28" s="695">
        <v>0</v>
      </c>
      <c r="BF28" s="695">
        <v>0</v>
      </c>
      <c r="BG28" s="695">
        <v>0</v>
      </c>
      <c r="BH28" s="695">
        <v>0</v>
      </c>
      <c r="BI28" s="695">
        <v>0</v>
      </c>
      <c r="BJ28" s="695">
        <v>0</v>
      </c>
      <c r="BK28" s="695">
        <v>0</v>
      </c>
      <c r="BL28" s="695">
        <v>0</v>
      </c>
      <c r="BM28" s="695">
        <v>0</v>
      </c>
      <c r="BN28" s="695">
        <v>0</v>
      </c>
      <c r="BO28" s="695">
        <v>0</v>
      </c>
      <c r="BP28" s="695">
        <v>0</v>
      </c>
      <c r="BQ28" s="695">
        <v>0</v>
      </c>
      <c r="BR28" s="695">
        <v>0</v>
      </c>
      <c r="BS28" s="695">
        <v>0</v>
      </c>
      <c r="BT28" s="696">
        <v>0</v>
      </c>
      <c r="BU28" s="16"/>
    </row>
    <row r="29" spans="2:73" s="17" customFormat="1" ht="16.5" customHeight="1">
      <c r="B29" s="690" t="s">
        <v>720</v>
      </c>
      <c r="C29" s="690" t="s">
        <v>715</v>
      </c>
      <c r="D29" s="690" t="s">
        <v>5</v>
      </c>
      <c r="E29" s="690" t="s">
        <v>701</v>
      </c>
      <c r="F29" s="690" t="s">
        <v>29</v>
      </c>
      <c r="G29" s="690" t="s">
        <v>736</v>
      </c>
      <c r="H29" s="690">
        <v>2011</v>
      </c>
      <c r="I29" s="642" t="s">
        <v>566</v>
      </c>
      <c r="J29" s="642" t="s">
        <v>584</v>
      </c>
      <c r="K29" s="632"/>
      <c r="L29" s="694">
        <v>1.883471137121796</v>
      </c>
      <c r="M29" s="695">
        <v>1.883471137121796</v>
      </c>
      <c r="N29" s="695">
        <v>1.883471137121796</v>
      </c>
      <c r="O29" s="695">
        <v>1.883471137121796</v>
      </c>
      <c r="P29" s="695">
        <v>1.7522787039036045</v>
      </c>
      <c r="Q29" s="695">
        <v>1.6089564968246099</v>
      </c>
      <c r="R29" s="695">
        <v>1.3014571379749051</v>
      </c>
      <c r="S29" s="695">
        <v>1.2929835275502839</v>
      </c>
      <c r="T29" s="695">
        <v>1.56749816784747</v>
      </c>
      <c r="U29" s="695">
        <v>0.74356828234669503</v>
      </c>
      <c r="V29" s="695">
        <v>0.10574249944076228</v>
      </c>
      <c r="W29" s="695">
        <v>0.10569851567661082</v>
      </c>
      <c r="X29" s="695">
        <v>0.10569851567661082</v>
      </c>
      <c r="Y29" s="695">
        <v>9.8106950425258133E-2</v>
      </c>
      <c r="Z29" s="695">
        <v>9.8106950425258133E-2</v>
      </c>
      <c r="AA29" s="695">
        <v>8.2805903002164907E-2</v>
      </c>
      <c r="AB29" s="695">
        <v>0</v>
      </c>
      <c r="AC29" s="695">
        <v>0</v>
      </c>
      <c r="AD29" s="695">
        <v>0</v>
      </c>
      <c r="AE29" s="695">
        <v>0</v>
      </c>
      <c r="AF29" s="695">
        <v>0</v>
      </c>
      <c r="AG29" s="695">
        <v>0</v>
      </c>
      <c r="AH29" s="695">
        <v>0</v>
      </c>
      <c r="AI29" s="695">
        <v>0</v>
      </c>
      <c r="AJ29" s="695">
        <v>0</v>
      </c>
      <c r="AK29" s="695">
        <v>0</v>
      </c>
      <c r="AL29" s="695">
        <v>0</v>
      </c>
      <c r="AM29" s="695">
        <v>0</v>
      </c>
      <c r="AN29" s="695">
        <v>0</v>
      </c>
      <c r="AO29" s="696">
        <v>0</v>
      </c>
      <c r="AP29" s="632"/>
      <c r="AQ29" s="694">
        <v>32917.733975031741</v>
      </c>
      <c r="AR29" s="695">
        <v>32917.733975031741</v>
      </c>
      <c r="AS29" s="695">
        <v>32917.733975031741</v>
      </c>
      <c r="AT29" s="695">
        <v>32917.733975031741</v>
      </c>
      <c r="AU29" s="695">
        <v>30084.384632788973</v>
      </c>
      <c r="AV29" s="695">
        <v>26989.069825412244</v>
      </c>
      <c r="AW29" s="695">
        <v>20348.038138105487</v>
      </c>
      <c r="AX29" s="695">
        <v>20273.809310785808</v>
      </c>
      <c r="AY29" s="695">
        <v>26202.473460405308</v>
      </c>
      <c r="AZ29" s="695">
        <v>8408.1453740040906</v>
      </c>
      <c r="BA29" s="695">
        <v>3027.5011265555408</v>
      </c>
      <c r="BB29" s="695">
        <v>2665.0245940941581</v>
      </c>
      <c r="BC29" s="695">
        <v>2665.0245940941581</v>
      </c>
      <c r="BD29" s="695">
        <v>1968.2325982670509</v>
      </c>
      <c r="BE29" s="695">
        <v>1968.2325982670509</v>
      </c>
      <c r="BF29" s="695">
        <v>1788.3504791377693</v>
      </c>
      <c r="BG29" s="695">
        <v>0</v>
      </c>
      <c r="BH29" s="695">
        <v>0</v>
      </c>
      <c r="BI29" s="695">
        <v>0</v>
      </c>
      <c r="BJ29" s="695">
        <v>0</v>
      </c>
      <c r="BK29" s="695">
        <v>0</v>
      </c>
      <c r="BL29" s="695">
        <v>0</v>
      </c>
      <c r="BM29" s="695">
        <v>0</v>
      </c>
      <c r="BN29" s="695">
        <v>0</v>
      </c>
      <c r="BO29" s="695">
        <v>0</v>
      </c>
      <c r="BP29" s="695">
        <v>0</v>
      </c>
      <c r="BQ29" s="695">
        <v>0</v>
      </c>
      <c r="BR29" s="695">
        <v>0</v>
      </c>
      <c r="BS29" s="695">
        <v>0</v>
      </c>
      <c r="BT29" s="696">
        <v>0</v>
      </c>
      <c r="BU29" s="16"/>
    </row>
    <row r="30" spans="2:73" s="17" customFormat="1" ht="15.75">
      <c r="B30" s="690" t="s">
        <v>720</v>
      </c>
      <c r="C30" s="690" t="s">
        <v>715</v>
      </c>
      <c r="D30" s="690" t="s">
        <v>4</v>
      </c>
      <c r="E30" s="690" t="s">
        <v>701</v>
      </c>
      <c r="F30" s="690" t="s">
        <v>29</v>
      </c>
      <c r="G30" s="690" t="s">
        <v>736</v>
      </c>
      <c r="H30" s="690">
        <v>2011</v>
      </c>
      <c r="I30" s="642" t="s">
        <v>566</v>
      </c>
      <c r="J30" s="642" t="s">
        <v>584</v>
      </c>
      <c r="K30" s="632"/>
      <c r="L30" s="694">
        <v>1.2871493480123526</v>
      </c>
      <c r="M30" s="695">
        <v>1.2871493480123526</v>
      </c>
      <c r="N30" s="695">
        <v>1.2871493480123526</v>
      </c>
      <c r="O30" s="695">
        <v>1.2871493480123526</v>
      </c>
      <c r="P30" s="695">
        <v>1.2099016277151553</v>
      </c>
      <c r="Q30" s="695">
        <v>1.1255117471920761</v>
      </c>
      <c r="R30" s="695">
        <v>0.94786720890607046</v>
      </c>
      <c r="S30" s="695">
        <v>0.9378333781492969</v>
      </c>
      <c r="T30" s="695">
        <v>1.0994709789695738</v>
      </c>
      <c r="U30" s="695">
        <v>0.614330915793731</v>
      </c>
      <c r="V30" s="695">
        <v>7.6321305298653441E-2</v>
      </c>
      <c r="W30" s="695">
        <v>7.6274226573057546E-2</v>
      </c>
      <c r="X30" s="695">
        <v>7.6274226573057546E-2</v>
      </c>
      <c r="Y30" s="695">
        <v>7.485861459882541E-2</v>
      </c>
      <c r="Z30" s="695">
        <v>7.485861459882541E-2</v>
      </c>
      <c r="AA30" s="695">
        <v>7.1096314728585491E-2</v>
      </c>
      <c r="AB30" s="695">
        <v>0</v>
      </c>
      <c r="AC30" s="695">
        <v>0</v>
      </c>
      <c r="AD30" s="695">
        <v>0</v>
      </c>
      <c r="AE30" s="695">
        <v>0</v>
      </c>
      <c r="AF30" s="695">
        <v>0</v>
      </c>
      <c r="AG30" s="695">
        <v>0</v>
      </c>
      <c r="AH30" s="695">
        <v>0</v>
      </c>
      <c r="AI30" s="695">
        <v>0</v>
      </c>
      <c r="AJ30" s="695">
        <v>0</v>
      </c>
      <c r="AK30" s="695">
        <v>0</v>
      </c>
      <c r="AL30" s="695">
        <v>0</v>
      </c>
      <c r="AM30" s="695">
        <v>0</v>
      </c>
      <c r="AN30" s="695">
        <v>0</v>
      </c>
      <c r="AO30" s="696">
        <v>0</v>
      </c>
      <c r="AP30" s="632"/>
      <c r="AQ30" s="694">
        <v>20878.312609688244</v>
      </c>
      <c r="AR30" s="695">
        <v>20878.312609688244</v>
      </c>
      <c r="AS30" s="695">
        <v>20878.312609688244</v>
      </c>
      <c r="AT30" s="695">
        <v>20878.312609688244</v>
      </c>
      <c r="AU30" s="695">
        <v>19210.00162463466</v>
      </c>
      <c r="AV30" s="695">
        <v>17387.442147638405</v>
      </c>
      <c r="AW30" s="695">
        <v>13550.871521125469</v>
      </c>
      <c r="AX30" s="695">
        <v>13462.975163696132</v>
      </c>
      <c r="AY30" s="695">
        <v>16953.845625745962</v>
      </c>
      <c r="AZ30" s="695">
        <v>6476.3261135589773</v>
      </c>
      <c r="BA30" s="695">
        <v>2097.6045885289236</v>
      </c>
      <c r="BB30" s="695">
        <v>1709.6220332402704</v>
      </c>
      <c r="BC30" s="695">
        <v>1709.6220332402704</v>
      </c>
      <c r="BD30" s="695">
        <v>1579.6900547637358</v>
      </c>
      <c r="BE30" s="695">
        <v>1579.6900547637358</v>
      </c>
      <c r="BF30" s="695">
        <v>1535.4597184511279</v>
      </c>
      <c r="BG30" s="695">
        <v>0</v>
      </c>
      <c r="BH30" s="695">
        <v>0</v>
      </c>
      <c r="BI30" s="695">
        <v>0</v>
      </c>
      <c r="BJ30" s="695">
        <v>0</v>
      </c>
      <c r="BK30" s="695">
        <v>0</v>
      </c>
      <c r="BL30" s="695">
        <v>0</v>
      </c>
      <c r="BM30" s="695">
        <v>0</v>
      </c>
      <c r="BN30" s="695">
        <v>0</v>
      </c>
      <c r="BO30" s="695">
        <v>0</v>
      </c>
      <c r="BP30" s="695">
        <v>0</v>
      </c>
      <c r="BQ30" s="695">
        <v>0</v>
      </c>
      <c r="BR30" s="695">
        <v>0</v>
      </c>
      <c r="BS30" s="695">
        <v>0</v>
      </c>
      <c r="BT30" s="696">
        <v>0</v>
      </c>
      <c r="BU30" s="16"/>
    </row>
    <row r="31" spans="2:73" s="17" customFormat="1" ht="15.75">
      <c r="B31" s="690" t="s">
        <v>720</v>
      </c>
      <c r="C31" s="690" t="s">
        <v>715</v>
      </c>
      <c r="D31" s="690" t="s">
        <v>3</v>
      </c>
      <c r="E31" s="690" t="s">
        <v>701</v>
      </c>
      <c r="F31" s="690" t="s">
        <v>29</v>
      </c>
      <c r="G31" s="690" t="s">
        <v>736</v>
      </c>
      <c r="H31" s="690">
        <v>2011</v>
      </c>
      <c r="I31" s="642" t="s">
        <v>566</v>
      </c>
      <c r="J31" s="642" t="s">
        <v>584</v>
      </c>
      <c r="K31" s="632"/>
      <c r="L31" s="694">
        <v>31.068265333438458</v>
      </c>
      <c r="M31" s="695">
        <v>31.068265333438458</v>
      </c>
      <c r="N31" s="695">
        <v>31.068265333438458</v>
      </c>
      <c r="O31" s="695">
        <v>31.068265333438458</v>
      </c>
      <c r="P31" s="695">
        <v>31.068265333438458</v>
      </c>
      <c r="Q31" s="695">
        <v>31.068265333438458</v>
      </c>
      <c r="R31" s="695">
        <v>31.068265333438458</v>
      </c>
      <c r="S31" s="695">
        <v>31.068265333438458</v>
      </c>
      <c r="T31" s="695">
        <v>31.068265333438458</v>
      </c>
      <c r="U31" s="695">
        <v>31.068265333438458</v>
      </c>
      <c r="V31" s="695">
        <v>31.068265333438458</v>
      </c>
      <c r="W31" s="695">
        <v>31.068265333438458</v>
      </c>
      <c r="X31" s="695">
        <v>31.068265333438458</v>
      </c>
      <c r="Y31" s="695">
        <v>31.068265333438458</v>
      </c>
      <c r="Z31" s="695">
        <v>31.068265333438458</v>
      </c>
      <c r="AA31" s="695">
        <v>31.068265333438458</v>
      </c>
      <c r="AB31" s="695">
        <v>31.068265333438458</v>
      </c>
      <c r="AC31" s="695">
        <v>31.068265333438458</v>
      </c>
      <c r="AD31" s="695">
        <v>29.226857841570993</v>
      </c>
      <c r="AE31" s="695">
        <v>0</v>
      </c>
      <c r="AF31" s="695">
        <v>0</v>
      </c>
      <c r="AG31" s="695">
        <v>0</v>
      </c>
      <c r="AH31" s="695">
        <v>0</v>
      </c>
      <c r="AI31" s="695">
        <v>0</v>
      </c>
      <c r="AJ31" s="695">
        <v>0</v>
      </c>
      <c r="AK31" s="695">
        <v>0</v>
      </c>
      <c r="AL31" s="695">
        <v>0</v>
      </c>
      <c r="AM31" s="695">
        <v>0</v>
      </c>
      <c r="AN31" s="695">
        <v>0</v>
      </c>
      <c r="AO31" s="696">
        <v>0</v>
      </c>
      <c r="AP31" s="632"/>
      <c r="AQ31" s="694">
        <v>61704.381159641394</v>
      </c>
      <c r="AR31" s="695">
        <v>61704.381159641394</v>
      </c>
      <c r="AS31" s="695">
        <v>61704.381159641394</v>
      </c>
      <c r="AT31" s="695">
        <v>61704.381159641394</v>
      </c>
      <c r="AU31" s="695">
        <v>61704.381159641394</v>
      </c>
      <c r="AV31" s="695">
        <v>61704.381159641394</v>
      </c>
      <c r="AW31" s="695">
        <v>61704.381159641394</v>
      </c>
      <c r="AX31" s="695">
        <v>61704.381159641394</v>
      </c>
      <c r="AY31" s="695">
        <v>61704.381159641394</v>
      </c>
      <c r="AZ31" s="695">
        <v>61704.381159641394</v>
      </c>
      <c r="BA31" s="695">
        <v>61704.381159641394</v>
      </c>
      <c r="BB31" s="695">
        <v>61704.381159641394</v>
      </c>
      <c r="BC31" s="695">
        <v>61704.381159641394</v>
      </c>
      <c r="BD31" s="695">
        <v>61704.381159641394</v>
      </c>
      <c r="BE31" s="695">
        <v>61704.381159641394</v>
      </c>
      <c r="BF31" s="695">
        <v>61704.381159641394</v>
      </c>
      <c r="BG31" s="695">
        <v>61704.381159641394</v>
      </c>
      <c r="BH31" s="695">
        <v>61704.381159641394</v>
      </c>
      <c r="BI31" s="695">
        <v>60057.708138981885</v>
      </c>
      <c r="BJ31" s="695">
        <v>0</v>
      </c>
      <c r="BK31" s="695">
        <v>0</v>
      </c>
      <c r="BL31" s="695">
        <v>0</v>
      </c>
      <c r="BM31" s="695">
        <v>0</v>
      </c>
      <c r="BN31" s="695">
        <v>0</v>
      </c>
      <c r="BO31" s="695">
        <v>0</v>
      </c>
      <c r="BP31" s="695">
        <v>0</v>
      </c>
      <c r="BQ31" s="695">
        <v>0</v>
      </c>
      <c r="BR31" s="695">
        <v>0</v>
      </c>
      <c r="BS31" s="695">
        <v>0</v>
      </c>
      <c r="BT31" s="696">
        <v>0</v>
      </c>
      <c r="BU31" s="16"/>
    </row>
    <row r="32" spans="2:73" s="17" customFormat="1" ht="15.75">
      <c r="B32" s="690" t="s">
        <v>720</v>
      </c>
      <c r="C32" s="690" t="s">
        <v>715</v>
      </c>
      <c r="D32" s="690" t="s">
        <v>6</v>
      </c>
      <c r="E32" s="690" t="s">
        <v>701</v>
      </c>
      <c r="F32" s="690" t="s">
        <v>29</v>
      </c>
      <c r="G32" s="690" t="s">
        <v>736</v>
      </c>
      <c r="H32" s="690">
        <v>2011</v>
      </c>
      <c r="I32" s="642" t="s">
        <v>566</v>
      </c>
      <c r="J32" s="642" t="s">
        <v>584</v>
      </c>
      <c r="K32" s="632"/>
      <c r="L32" s="694">
        <v>0</v>
      </c>
      <c r="M32" s="695">
        <v>0</v>
      </c>
      <c r="N32" s="695">
        <v>0</v>
      </c>
      <c r="O32" s="695">
        <v>0</v>
      </c>
      <c r="P32" s="695">
        <v>0</v>
      </c>
      <c r="Q32" s="695">
        <v>0</v>
      </c>
      <c r="R32" s="695">
        <v>0</v>
      </c>
      <c r="S32" s="695">
        <v>0</v>
      </c>
      <c r="T32" s="695">
        <v>0</v>
      </c>
      <c r="U32" s="695">
        <v>0</v>
      </c>
      <c r="V32" s="695">
        <v>0</v>
      </c>
      <c r="W32" s="695">
        <v>0</v>
      </c>
      <c r="X32" s="695">
        <v>0</v>
      </c>
      <c r="Y32" s="695">
        <v>0</v>
      </c>
      <c r="Z32" s="695">
        <v>0</v>
      </c>
      <c r="AA32" s="695">
        <v>0</v>
      </c>
      <c r="AB32" s="695">
        <v>0</v>
      </c>
      <c r="AC32" s="695">
        <v>0</v>
      </c>
      <c r="AD32" s="695">
        <v>0</v>
      </c>
      <c r="AE32" s="695">
        <v>0</v>
      </c>
      <c r="AF32" s="695">
        <v>0</v>
      </c>
      <c r="AG32" s="695">
        <v>0</v>
      </c>
      <c r="AH32" s="695">
        <v>0</v>
      </c>
      <c r="AI32" s="695">
        <v>0</v>
      </c>
      <c r="AJ32" s="695">
        <v>0</v>
      </c>
      <c r="AK32" s="695">
        <v>0</v>
      </c>
      <c r="AL32" s="695">
        <v>0</v>
      </c>
      <c r="AM32" s="695">
        <v>0</v>
      </c>
      <c r="AN32" s="695">
        <v>0</v>
      </c>
      <c r="AO32" s="696">
        <v>0</v>
      </c>
      <c r="AP32" s="632"/>
      <c r="AQ32" s="694">
        <v>0</v>
      </c>
      <c r="AR32" s="695">
        <v>0</v>
      </c>
      <c r="AS32" s="695">
        <v>0</v>
      </c>
      <c r="AT32" s="695">
        <v>0</v>
      </c>
      <c r="AU32" s="695">
        <v>0</v>
      </c>
      <c r="AV32" s="695">
        <v>0</v>
      </c>
      <c r="AW32" s="695">
        <v>0</v>
      </c>
      <c r="AX32" s="695">
        <v>0</v>
      </c>
      <c r="AY32" s="695">
        <v>0</v>
      </c>
      <c r="AZ32" s="695">
        <v>0</v>
      </c>
      <c r="BA32" s="695">
        <v>0</v>
      </c>
      <c r="BB32" s="695">
        <v>0</v>
      </c>
      <c r="BC32" s="695">
        <v>0</v>
      </c>
      <c r="BD32" s="695">
        <v>0</v>
      </c>
      <c r="BE32" s="695">
        <v>0</v>
      </c>
      <c r="BF32" s="695">
        <v>0</v>
      </c>
      <c r="BG32" s="695">
        <v>0</v>
      </c>
      <c r="BH32" s="695">
        <v>0</v>
      </c>
      <c r="BI32" s="695">
        <v>0</v>
      </c>
      <c r="BJ32" s="695">
        <v>0</v>
      </c>
      <c r="BK32" s="695">
        <v>0</v>
      </c>
      <c r="BL32" s="695">
        <v>0</v>
      </c>
      <c r="BM32" s="695">
        <v>0</v>
      </c>
      <c r="BN32" s="695">
        <v>0</v>
      </c>
      <c r="BO32" s="695">
        <v>0</v>
      </c>
      <c r="BP32" s="695">
        <v>0</v>
      </c>
      <c r="BQ32" s="695">
        <v>0</v>
      </c>
      <c r="BR32" s="695">
        <v>0</v>
      </c>
      <c r="BS32" s="695">
        <v>0</v>
      </c>
      <c r="BT32" s="696">
        <v>0</v>
      </c>
      <c r="BU32" s="16"/>
    </row>
    <row r="33" spans="2:73" s="17" customFormat="1" ht="15.75">
      <c r="B33" s="690" t="s">
        <v>720</v>
      </c>
      <c r="C33" s="690" t="s">
        <v>716</v>
      </c>
      <c r="D33" s="690" t="s">
        <v>717</v>
      </c>
      <c r="E33" s="690" t="s">
        <v>701</v>
      </c>
      <c r="F33" s="690" t="s">
        <v>737</v>
      </c>
      <c r="G33" s="690" t="s">
        <v>738</v>
      </c>
      <c r="H33" s="690">
        <v>2011</v>
      </c>
      <c r="I33" s="642" t="s">
        <v>566</v>
      </c>
      <c r="J33" s="642" t="s">
        <v>584</v>
      </c>
      <c r="K33" s="632"/>
      <c r="L33" s="694">
        <v>0</v>
      </c>
      <c r="M33" s="695">
        <v>0</v>
      </c>
      <c r="N33" s="695">
        <v>0</v>
      </c>
      <c r="O33" s="695">
        <v>0</v>
      </c>
      <c r="P33" s="695">
        <v>0</v>
      </c>
      <c r="Q33" s="695">
        <v>0</v>
      </c>
      <c r="R33" s="695">
        <v>0</v>
      </c>
      <c r="S33" s="695">
        <v>0</v>
      </c>
      <c r="T33" s="695">
        <v>0</v>
      </c>
      <c r="U33" s="695">
        <v>0</v>
      </c>
      <c r="V33" s="695">
        <v>0</v>
      </c>
      <c r="W33" s="695">
        <v>0</v>
      </c>
      <c r="X33" s="695">
        <v>0</v>
      </c>
      <c r="Y33" s="695">
        <v>0</v>
      </c>
      <c r="Z33" s="695">
        <v>0</v>
      </c>
      <c r="AA33" s="695">
        <v>0</v>
      </c>
      <c r="AB33" s="695">
        <v>0</v>
      </c>
      <c r="AC33" s="695">
        <v>0</v>
      </c>
      <c r="AD33" s="695">
        <v>0</v>
      </c>
      <c r="AE33" s="695">
        <v>0</v>
      </c>
      <c r="AF33" s="695">
        <v>0</v>
      </c>
      <c r="AG33" s="695">
        <v>0</v>
      </c>
      <c r="AH33" s="695">
        <v>0</v>
      </c>
      <c r="AI33" s="695">
        <v>0</v>
      </c>
      <c r="AJ33" s="695">
        <v>0</v>
      </c>
      <c r="AK33" s="695">
        <v>0</v>
      </c>
      <c r="AL33" s="695">
        <v>0</v>
      </c>
      <c r="AM33" s="695">
        <v>0</v>
      </c>
      <c r="AN33" s="695">
        <v>0</v>
      </c>
      <c r="AO33" s="696">
        <v>0</v>
      </c>
      <c r="AP33" s="632"/>
      <c r="AQ33" s="694">
        <v>0</v>
      </c>
      <c r="AR33" s="695">
        <v>0</v>
      </c>
      <c r="AS33" s="695">
        <v>0</v>
      </c>
      <c r="AT33" s="695">
        <v>0</v>
      </c>
      <c r="AU33" s="695">
        <v>0</v>
      </c>
      <c r="AV33" s="695">
        <v>0</v>
      </c>
      <c r="AW33" s="695">
        <v>0</v>
      </c>
      <c r="AX33" s="695">
        <v>0</v>
      </c>
      <c r="AY33" s="695">
        <v>0</v>
      </c>
      <c r="AZ33" s="695">
        <v>0</v>
      </c>
      <c r="BA33" s="695">
        <v>0</v>
      </c>
      <c r="BB33" s="695">
        <v>0</v>
      </c>
      <c r="BC33" s="695">
        <v>0</v>
      </c>
      <c r="BD33" s="695">
        <v>0</v>
      </c>
      <c r="BE33" s="695">
        <v>0</v>
      </c>
      <c r="BF33" s="695">
        <v>0</v>
      </c>
      <c r="BG33" s="695">
        <v>0</v>
      </c>
      <c r="BH33" s="695">
        <v>0</v>
      </c>
      <c r="BI33" s="695">
        <v>0</v>
      </c>
      <c r="BJ33" s="695">
        <v>0</v>
      </c>
      <c r="BK33" s="695">
        <v>0</v>
      </c>
      <c r="BL33" s="695">
        <v>0</v>
      </c>
      <c r="BM33" s="695">
        <v>0</v>
      </c>
      <c r="BN33" s="695">
        <v>0</v>
      </c>
      <c r="BO33" s="695">
        <v>0</v>
      </c>
      <c r="BP33" s="695">
        <v>0</v>
      </c>
      <c r="BQ33" s="695">
        <v>0</v>
      </c>
      <c r="BR33" s="695">
        <v>0</v>
      </c>
      <c r="BS33" s="695">
        <v>0</v>
      </c>
      <c r="BT33" s="696">
        <v>0</v>
      </c>
      <c r="BU33" s="16"/>
    </row>
    <row r="34" spans="2:73" s="17" customFormat="1" ht="15.75">
      <c r="B34" s="690" t="s">
        <v>720</v>
      </c>
      <c r="C34" s="690" t="s">
        <v>716</v>
      </c>
      <c r="D34" s="690" t="s">
        <v>21</v>
      </c>
      <c r="E34" s="690" t="s">
        <v>701</v>
      </c>
      <c r="F34" s="690" t="s">
        <v>737</v>
      </c>
      <c r="G34" s="690" t="s">
        <v>736</v>
      </c>
      <c r="H34" s="690">
        <v>2011</v>
      </c>
      <c r="I34" s="642" t="s">
        <v>566</v>
      </c>
      <c r="J34" s="642" t="s">
        <v>584</v>
      </c>
      <c r="K34" s="632"/>
      <c r="L34" s="694">
        <v>106.12394082985431</v>
      </c>
      <c r="M34" s="695">
        <v>106.12394082985431</v>
      </c>
      <c r="N34" s="695">
        <v>106.12394082985431</v>
      </c>
      <c r="O34" s="695">
        <v>75.402852138334083</v>
      </c>
      <c r="P34" s="695">
        <v>75.402852138334083</v>
      </c>
      <c r="Q34" s="695">
        <v>75.402852138334083</v>
      </c>
      <c r="R34" s="695">
        <v>7.5132095468573095</v>
      </c>
      <c r="S34" s="695">
        <v>7.5132095468573095</v>
      </c>
      <c r="T34" s="695">
        <v>7.5132095468573095</v>
      </c>
      <c r="U34" s="695">
        <v>7.5132095468573095</v>
      </c>
      <c r="V34" s="695">
        <v>7.1710192025210695</v>
      </c>
      <c r="W34" s="695">
        <v>7.1710192025210695</v>
      </c>
      <c r="X34" s="695">
        <v>0</v>
      </c>
      <c r="Y34" s="695">
        <v>0</v>
      </c>
      <c r="Z34" s="695">
        <v>0</v>
      </c>
      <c r="AA34" s="695">
        <v>0</v>
      </c>
      <c r="AB34" s="695">
        <v>0</v>
      </c>
      <c r="AC34" s="695">
        <v>0</v>
      </c>
      <c r="AD34" s="695">
        <v>0</v>
      </c>
      <c r="AE34" s="695">
        <v>0</v>
      </c>
      <c r="AF34" s="695">
        <v>0</v>
      </c>
      <c r="AG34" s="695">
        <v>0</v>
      </c>
      <c r="AH34" s="695">
        <v>0</v>
      </c>
      <c r="AI34" s="695">
        <v>0</v>
      </c>
      <c r="AJ34" s="695">
        <v>0</v>
      </c>
      <c r="AK34" s="695">
        <v>0</v>
      </c>
      <c r="AL34" s="695">
        <v>0</v>
      </c>
      <c r="AM34" s="695">
        <v>0</v>
      </c>
      <c r="AN34" s="695">
        <v>0</v>
      </c>
      <c r="AO34" s="696">
        <v>0</v>
      </c>
      <c r="AP34" s="632"/>
      <c r="AQ34" s="694">
        <v>267169.05724355415</v>
      </c>
      <c r="AR34" s="695">
        <v>267169.05724355415</v>
      </c>
      <c r="AS34" s="695">
        <v>267169.05724355415</v>
      </c>
      <c r="AT34" s="695">
        <v>182289.73185478486</v>
      </c>
      <c r="AU34" s="695">
        <v>182289.73185478486</v>
      </c>
      <c r="AV34" s="695">
        <v>182289.73185478486</v>
      </c>
      <c r="AW34" s="695">
        <v>19233.307717672276</v>
      </c>
      <c r="AX34" s="695">
        <v>19233.307717672276</v>
      </c>
      <c r="AY34" s="695">
        <v>19233.307717672276</v>
      </c>
      <c r="AZ34" s="695">
        <v>19233.307717672276</v>
      </c>
      <c r="BA34" s="695">
        <v>16983.210248565909</v>
      </c>
      <c r="BB34" s="695">
        <v>16983.210248565909</v>
      </c>
      <c r="BC34" s="695">
        <v>0</v>
      </c>
      <c r="BD34" s="695">
        <v>0</v>
      </c>
      <c r="BE34" s="695">
        <v>0</v>
      </c>
      <c r="BF34" s="695">
        <v>0</v>
      </c>
      <c r="BG34" s="695">
        <v>0</v>
      </c>
      <c r="BH34" s="695">
        <v>0</v>
      </c>
      <c r="BI34" s="695">
        <v>0</v>
      </c>
      <c r="BJ34" s="695">
        <v>0</v>
      </c>
      <c r="BK34" s="695">
        <v>0</v>
      </c>
      <c r="BL34" s="695">
        <v>0</v>
      </c>
      <c r="BM34" s="695">
        <v>0</v>
      </c>
      <c r="BN34" s="695">
        <v>0</v>
      </c>
      <c r="BO34" s="695">
        <v>0</v>
      </c>
      <c r="BP34" s="695">
        <v>0</v>
      </c>
      <c r="BQ34" s="695">
        <v>0</v>
      </c>
      <c r="BR34" s="695">
        <v>0</v>
      </c>
      <c r="BS34" s="695">
        <v>0</v>
      </c>
      <c r="BT34" s="696">
        <v>0</v>
      </c>
      <c r="BU34" s="16"/>
    </row>
    <row r="35" spans="2:73" s="17" customFormat="1" ht="15.75">
      <c r="B35" s="690" t="s">
        <v>720</v>
      </c>
      <c r="C35" s="690" t="s">
        <v>716</v>
      </c>
      <c r="D35" s="690" t="s">
        <v>22</v>
      </c>
      <c r="E35" s="690" t="s">
        <v>701</v>
      </c>
      <c r="F35" s="690" t="s">
        <v>737</v>
      </c>
      <c r="G35" s="690" t="s">
        <v>736</v>
      </c>
      <c r="H35" s="690">
        <v>2011</v>
      </c>
      <c r="I35" s="642" t="s">
        <v>566</v>
      </c>
      <c r="J35" s="642" t="s">
        <v>584</v>
      </c>
      <c r="K35" s="632"/>
      <c r="L35" s="694">
        <v>61.916212263444201</v>
      </c>
      <c r="M35" s="695">
        <v>61.916212263444201</v>
      </c>
      <c r="N35" s="695">
        <v>61.916212263444201</v>
      </c>
      <c r="O35" s="695">
        <v>61.916212263444201</v>
      </c>
      <c r="P35" s="695">
        <v>61.916212263444201</v>
      </c>
      <c r="Q35" s="695">
        <v>61.916212263444201</v>
      </c>
      <c r="R35" s="695">
        <v>61.916212263444201</v>
      </c>
      <c r="S35" s="695">
        <v>61.916212263444201</v>
      </c>
      <c r="T35" s="695">
        <v>61.916212263444201</v>
      </c>
      <c r="U35" s="695">
        <v>61.916212263444201</v>
      </c>
      <c r="V35" s="695">
        <v>0</v>
      </c>
      <c r="W35" s="695">
        <v>0</v>
      </c>
      <c r="X35" s="695">
        <v>0</v>
      </c>
      <c r="Y35" s="695">
        <v>0</v>
      </c>
      <c r="Z35" s="695">
        <v>0</v>
      </c>
      <c r="AA35" s="695">
        <v>0</v>
      </c>
      <c r="AB35" s="695">
        <v>0</v>
      </c>
      <c r="AC35" s="695">
        <v>0</v>
      </c>
      <c r="AD35" s="695">
        <v>0</v>
      </c>
      <c r="AE35" s="695">
        <v>0</v>
      </c>
      <c r="AF35" s="695">
        <v>0</v>
      </c>
      <c r="AG35" s="695">
        <v>0</v>
      </c>
      <c r="AH35" s="695">
        <v>0</v>
      </c>
      <c r="AI35" s="695">
        <v>0</v>
      </c>
      <c r="AJ35" s="695">
        <v>0</v>
      </c>
      <c r="AK35" s="695">
        <v>0</v>
      </c>
      <c r="AL35" s="695">
        <v>0</v>
      </c>
      <c r="AM35" s="695">
        <v>0</v>
      </c>
      <c r="AN35" s="695">
        <v>0</v>
      </c>
      <c r="AO35" s="696">
        <v>0</v>
      </c>
      <c r="AP35" s="632"/>
      <c r="AQ35" s="694">
        <v>340676.30910094449</v>
      </c>
      <c r="AR35" s="695">
        <v>340676.30910094449</v>
      </c>
      <c r="AS35" s="695">
        <v>340676.30910094449</v>
      </c>
      <c r="AT35" s="695">
        <v>340676.30910094449</v>
      </c>
      <c r="AU35" s="695">
        <v>340676.30910094449</v>
      </c>
      <c r="AV35" s="695">
        <v>340676.30910094449</v>
      </c>
      <c r="AW35" s="695">
        <v>340676.30910094449</v>
      </c>
      <c r="AX35" s="695">
        <v>340676.30910094449</v>
      </c>
      <c r="AY35" s="695">
        <v>340676.30910094449</v>
      </c>
      <c r="AZ35" s="695">
        <v>340676.30910094449</v>
      </c>
      <c r="BA35" s="695">
        <v>0</v>
      </c>
      <c r="BB35" s="695">
        <v>0</v>
      </c>
      <c r="BC35" s="695">
        <v>0</v>
      </c>
      <c r="BD35" s="695">
        <v>0</v>
      </c>
      <c r="BE35" s="695">
        <v>0</v>
      </c>
      <c r="BF35" s="695">
        <v>0</v>
      </c>
      <c r="BG35" s="695">
        <v>0</v>
      </c>
      <c r="BH35" s="695">
        <v>0</v>
      </c>
      <c r="BI35" s="695">
        <v>0</v>
      </c>
      <c r="BJ35" s="695">
        <v>0</v>
      </c>
      <c r="BK35" s="695">
        <v>0</v>
      </c>
      <c r="BL35" s="695">
        <v>0</v>
      </c>
      <c r="BM35" s="695">
        <v>0</v>
      </c>
      <c r="BN35" s="695">
        <v>0</v>
      </c>
      <c r="BO35" s="695">
        <v>0</v>
      </c>
      <c r="BP35" s="695">
        <v>0</v>
      </c>
      <c r="BQ35" s="695">
        <v>0</v>
      </c>
      <c r="BR35" s="695">
        <v>0</v>
      </c>
      <c r="BS35" s="695">
        <v>0</v>
      </c>
      <c r="BT35" s="696">
        <v>0</v>
      </c>
      <c r="BU35" s="16"/>
    </row>
    <row r="36" spans="2:73" s="17" customFormat="1" ht="15.75">
      <c r="B36" s="690" t="s">
        <v>720</v>
      </c>
      <c r="C36" s="690" t="s">
        <v>718</v>
      </c>
      <c r="D36" s="690" t="s">
        <v>9</v>
      </c>
      <c r="E36" s="690" t="s">
        <v>701</v>
      </c>
      <c r="F36" s="690" t="s">
        <v>718</v>
      </c>
      <c r="G36" s="690" t="s">
        <v>738</v>
      </c>
      <c r="H36" s="690">
        <v>2011</v>
      </c>
      <c r="I36" s="642" t="s">
        <v>566</v>
      </c>
      <c r="J36" s="642" t="s">
        <v>584</v>
      </c>
      <c r="K36" s="632"/>
      <c r="L36" s="694">
        <v>0</v>
      </c>
      <c r="M36" s="695">
        <v>0</v>
      </c>
      <c r="N36" s="695">
        <v>0</v>
      </c>
      <c r="O36" s="695">
        <v>0</v>
      </c>
      <c r="P36" s="695">
        <v>0</v>
      </c>
      <c r="Q36" s="695">
        <v>0</v>
      </c>
      <c r="R36" s="695">
        <v>0</v>
      </c>
      <c r="S36" s="695">
        <v>0</v>
      </c>
      <c r="T36" s="695">
        <v>0</v>
      </c>
      <c r="U36" s="695">
        <v>0</v>
      </c>
      <c r="V36" s="695">
        <v>0</v>
      </c>
      <c r="W36" s="695">
        <v>0</v>
      </c>
      <c r="X36" s="695">
        <v>0</v>
      </c>
      <c r="Y36" s="695">
        <v>0</v>
      </c>
      <c r="Z36" s="695">
        <v>0</v>
      </c>
      <c r="AA36" s="695">
        <v>0</v>
      </c>
      <c r="AB36" s="695">
        <v>0</v>
      </c>
      <c r="AC36" s="695">
        <v>0</v>
      </c>
      <c r="AD36" s="695">
        <v>0</v>
      </c>
      <c r="AE36" s="695">
        <v>0</v>
      </c>
      <c r="AF36" s="695">
        <v>0</v>
      </c>
      <c r="AG36" s="695">
        <v>0</v>
      </c>
      <c r="AH36" s="695">
        <v>0</v>
      </c>
      <c r="AI36" s="695">
        <v>0</v>
      </c>
      <c r="AJ36" s="695">
        <v>0</v>
      </c>
      <c r="AK36" s="695">
        <v>0</v>
      </c>
      <c r="AL36" s="695">
        <v>0</v>
      </c>
      <c r="AM36" s="695">
        <v>0</v>
      </c>
      <c r="AN36" s="695">
        <v>0</v>
      </c>
      <c r="AO36" s="696">
        <v>0</v>
      </c>
      <c r="AP36" s="632"/>
      <c r="AQ36" s="694">
        <v>0</v>
      </c>
      <c r="AR36" s="695">
        <v>0</v>
      </c>
      <c r="AS36" s="695">
        <v>0</v>
      </c>
      <c r="AT36" s="695">
        <v>0</v>
      </c>
      <c r="AU36" s="695">
        <v>0</v>
      </c>
      <c r="AV36" s="695">
        <v>0</v>
      </c>
      <c r="AW36" s="695">
        <v>0</v>
      </c>
      <c r="AX36" s="695">
        <v>0</v>
      </c>
      <c r="AY36" s="695">
        <v>0</v>
      </c>
      <c r="AZ36" s="695">
        <v>0</v>
      </c>
      <c r="BA36" s="695">
        <v>0</v>
      </c>
      <c r="BB36" s="695">
        <v>0</v>
      </c>
      <c r="BC36" s="695">
        <v>0</v>
      </c>
      <c r="BD36" s="695">
        <v>0</v>
      </c>
      <c r="BE36" s="695">
        <v>0</v>
      </c>
      <c r="BF36" s="695">
        <v>0</v>
      </c>
      <c r="BG36" s="695">
        <v>0</v>
      </c>
      <c r="BH36" s="695">
        <v>0</v>
      </c>
      <c r="BI36" s="695">
        <v>0</v>
      </c>
      <c r="BJ36" s="695">
        <v>0</v>
      </c>
      <c r="BK36" s="695">
        <v>0</v>
      </c>
      <c r="BL36" s="695">
        <v>0</v>
      </c>
      <c r="BM36" s="695">
        <v>0</v>
      </c>
      <c r="BN36" s="695">
        <v>0</v>
      </c>
      <c r="BO36" s="695">
        <v>0</v>
      </c>
      <c r="BP36" s="695">
        <v>0</v>
      </c>
      <c r="BQ36" s="695">
        <v>0</v>
      </c>
      <c r="BR36" s="695">
        <v>0</v>
      </c>
      <c r="BS36" s="695">
        <v>0</v>
      </c>
      <c r="BT36" s="696">
        <v>0</v>
      </c>
      <c r="BU36" s="16"/>
    </row>
    <row r="37" spans="2:73" s="17" customFormat="1" ht="15.75">
      <c r="B37" s="690" t="s">
        <v>720</v>
      </c>
      <c r="C37" s="690" t="s">
        <v>719</v>
      </c>
      <c r="D37" s="690" t="s">
        <v>16</v>
      </c>
      <c r="E37" s="690" t="s">
        <v>701</v>
      </c>
      <c r="F37" s="690" t="s">
        <v>737</v>
      </c>
      <c r="G37" s="690" t="s">
        <v>736</v>
      </c>
      <c r="H37" s="690">
        <v>2011</v>
      </c>
      <c r="I37" s="642" t="s">
        <v>566</v>
      </c>
      <c r="J37" s="642" t="s">
        <v>584</v>
      </c>
      <c r="K37" s="632"/>
      <c r="L37" s="694">
        <v>1.3497484000000002</v>
      </c>
      <c r="M37" s="695">
        <v>1.3497484000000002</v>
      </c>
      <c r="N37" s="695">
        <v>1.3497484000000002</v>
      </c>
      <c r="O37" s="695">
        <v>1.3497484000000002</v>
      </c>
      <c r="P37" s="695">
        <v>1.3497484000000002</v>
      </c>
      <c r="Q37" s="695">
        <v>1.3497484000000002</v>
      </c>
      <c r="R37" s="695">
        <v>1.3497484000000002</v>
      </c>
      <c r="S37" s="695">
        <v>1.3497484000000002</v>
      </c>
      <c r="T37" s="695">
        <v>1.3497484000000002</v>
      </c>
      <c r="U37" s="695">
        <v>1.3497484000000002</v>
      </c>
      <c r="V37" s="695">
        <v>1.3497484000000002</v>
      </c>
      <c r="W37" s="695">
        <v>1.3497484000000002</v>
      </c>
      <c r="X37" s="695">
        <v>1.3497484000000002</v>
      </c>
      <c r="Y37" s="695">
        <v>0</v>
      </c>
      <c r="Z37" s="695">
        <v>0</v>
      </c>
      <c r="AA37" s="695">
        <v>0</v>
      </c>
      <c r="AB37" s="695">
        <v>0</v>
      </c>
      <c r="AC37" s="695">
        <v>0</v>
      </c>
      <c r="AD37" s="695">
        <v>0</v>
      </c>
      <c r="AE37" s="695">
        <v>0</v>
      </c>
      <c r="AF37" s="695">
        <v>0</v>
      </c>
      <c r="AG37" s="695">
        <v>0</v>
      </c>
      <c r="AH37" s="695">
        <v>0</v>
      </c>
      <c r="AI37" s="695">
        <v>0</v>
      </c>
      <c r="AJ37" s="695">
        <v>0</v>
      </c>
      <c r="AK37" s="695">
        <v>0</v>
      </c>
      <c r="AL37" s="695">
        <v>0</v>
      </c>
      <c r="AM37" s="695">
        <v>0</v>
      </c>
      <c r="AN37" s="695">
        <v>0</v>
      </c>
      <c r="AO37" s="696">
        <v>0</v>
      </c>
      <c r="AP37" s="632"/>
      <c r="AQ37" s="694">
        <v>7842.98302788</v>
      </c>
      <c r="AR37" s="695">
        <v>7842.98302788</v>
      </c>
      <c r="AS37" s="695">
        <v>7842.98302788</v>
      </c>
      <c r="AT37" s="695">
        <v>7842.98302788</v>
      </c>
      <c r="AU37" s="695">
        <v>7842.98302788</v>
      </c>
      <c r="AV37" s="695">
        <v>7842.98302788</v>
      </c>
      <c r="AW37" s="695">
        <v>7842.98302788</v>
      </c>
      <c r="AX37" s="695">
        <v>7842.98302788</v>
      </c>
      <c r="AY37" s="695">
        <v>7842.98302788</v>
      </c>
      <c r="AZ37" s="695">
        <v>7842.98302788</v>
      </c>
      <c r="BA37" s="695">
        <v>7842.98302788</v>
      </c>
      <c r="BB37" s="695">
        <v>7842.98302788</v>
      </c>
      <c r="BC37" s="695">
        <v>7842.98302788</v>
      </c>
      <c r="BD37" s="695">
        <v>0</v>
      </c>
      <c r="BE37" s="695">
        <v>0</v>
      </c>
      <c r="BF37" s="695">
        <v>0</v>
      </c>
      <c r="BG37" s="695">
        <v>0</v>
      </c>
      <c r="BH37" s="695">
        <v>0</v>
      </c>
      <c r="BI37" s="695">
        <v>0</v>
      </c>
      <c r="BJ37" s="695">
        <v>0</v>
      </c>
      <c r="BK37" s="695">
        <v>0</v>
      </c>
      <c r="BL37" s="695">
        <v>0</v>
      </c>
      <c r="BM37" s="695">
        <v>0</v>
      </c>
      <c r="BN37" s="695">
        <v>0</v>
      </c>
      <c r="BO37" s="695">
        <v>0</v>
      </c>
      <c r="BP37" s="695">
        <v>0</v>
      </c>
      <c r="BQ37" s="695">
        <v>0</v>
      </c>
      <c r="BR37" s="695">
        <v>0</v>
      </c>
      <c r="BS37" s="695">
        <v>0</v>
      </c>
      <c r="BT37" s="696">
        <v>0</v>
      </c>
      <c r="BU37" s="16"/>
    </row>
    <row r="38" spans="2:73" s="17" customFormat="1" ht="15.75">
      <c r="B38" s="690" t="s">
        <v>720</v>
      </c>
      <c r="C38" s="690" t="s">
        <v>719</v>
      </c>
      <c r="D38" s="690" t="s">
        <v>17</v>
      </c>
      <c r="E38" s="690" t="s">
        <v>701</v>
      </c>
      <c r="F38" s="690" t="s">
        <v>737</v>
      </c>
      <c r="G38" s="690" t="s">
        <v>736</v>
      </c>
      <c r="H38" s="690">
        <v>2011</v>
      </c>
      <c r="I38" s="642" t="s">
        <v>566</v>
      </c>
      <c r="J38" s="642" t="s">
        <v>584</v>
      </c>
      <c r="K38" s="632"/>
      <c r="L38" s="694">
        <v>46.404262961572748</v>
      </c>
      <c r="M38" s="695">
        <v>46.404262961572748</v>
      </c>
      <c r="N38" s="695">
        <v>46.404262961572748</v>
      </c>
      <c r="O38" s="695">
        <v>46.404262961572748</v>
      </c>
      <c r="P38" s="695">
        <v>46.404262961572748</v>
      </c>
      <c r="Q38" s="695">
        <v>46.404262961572748</v>
      </c>
      <c r="R38" s="695">
        <v>46.404262961572748</v>
      </c>
      <c r="S38" s="695">
        <v>46.404262961572748</v>
      </c>
      <c r="T38" s="695">
        <v>46.404262961572748</v>
      </c>
      <c r="U38" s="695">
        <v>46.404262961572748</v>
      </c>
      <c r="V38" s="695">
        <v>46.404262961572748</v>
      </c>
      <c r="W38" s="695">
        <v>46.404262961572748</v>
      </c>
      <c r="X38" s="695">
        <v>46.404262961572748</v>
      </c>
      <c r="Y38" s="695">
        <v>46.404262961572748</v>
      </c>
      <c r="Z38" s="695">
        <v>46.404262961572748</v>
      </c>
      <c r="AA38" s="695">
        <v>46.404262961572748</v>
      </c>
      <c r="AB38" s="695">
        <v>46.404262961572748</v>
      </c>
      <c r="AC38" s="695">
        <v>46.404262961572748</v>
      </c>
      <c r="AD38" s="695">
        <v>46.404262961572748</v>
      </c>
      <c r="AE38" s="695">
        <v>46.404262961572748</v>
      </c>
      <c r="AF38" s="695">
        <v>46.404262961572748</v>
      </c>
      <c r="AG38" s="695">
        <v>46.404262961572748</v>
      </c>
      <c r="AH38" s="695">
        <v>46.404262961572748</v>
      </c>
      <c r="AI38" s="695">
        <v>46.404262961572748</v>
      </c>
      <c r="AJ38" s="695">
        <v>46.404262961572748</v>
      </c>
      <c r="AK38" s="695">
        <v>46.404262961572748</v>
      </c>
      <c r="AL38" s="695">
        <v>0</v>
      </c>
      <c r="AM38" s="695">
        <v>0</v>
      </c>
      <c r="AN38" s="695">
        <v>0</v>
      </c>
      <c r="AO38" s="696">
        <v>0</v>
      </c>
      <c r="AP38" s="632"/>
      <c r="AQ38" s="694">
        <v>238332.29457063766</v>
      </c>
      <c r="AR38" s="695">
        <v>238332.29457063766</v>
      </c>
      <c r="AS38" s="695">
        <v>238332.29457063766</v>
      </c>
      <c r="AT38" s="695">
        <v>238332.29457063766</v>
      </c>
      <c r="AU38" s="695">
        <v>238332.29457063766</v>
      </c>
      <c r="AV38" s="695">
        <v>238332.29457063766</v>
      </c>
      <c r="AW38" s="695">
        <v>238332.29457063766</v>
      </c>
      <c r="AX38" s="695">
        <v>238332.29457063766</v>
      </c>
      <c r="AY38" s="695">
        <v>238332.29457063766</v>
      </c>
      <c r="AZ38" s="695">
        <v>238332.29457063766</v>
      </c>
      <c r="BA38" s="695">
        <v>238332.29457063766</v>
      </c>
      <c r="BB38" s="695">
        <v>238332.29457063766</v>
      </c>
      <c r="BC38" s="695">
        <v>238332.29457063766</v>
      </c>
      <c r="BD38" s="695">
        <v>238332.29457063766</v>
      </c>
      <c r="BE38" s="695">
        <v>238332.29457063766</v>
      </c>
      <c r="BF38" s="695">
        <v>238332.29457063766</v>
      </c>
      <c r="BG38" s="695">
        <v>238332.29457063766</v>
      </c>
      <c r="BH38" s="695">
        <v>238332.29457063766</v>
      </c>
      <c r="BI38" s="695">
        <v>238332.29457063766</v>
      </c>
      <c r="BJ38" s="695">
        <v>238332.29457063766</v>
      </c>
      <c r="BK38" s="695">
        <v>238332.29457063766</v>
      </c>
      <c r="BL38" s="695">
        <v>238332.29457063766</v>
      </c>
      <c r="BM38" s="695">
        <v>238332.29457063766</v>
      </c>
      <c r="BN38" s="695">
        <v>238332.29457063766</v>
      </c>
      <c r="BO38" s="695">
        <v>238332.29457063766</v>
      </c>
      <c r="BP38" s="695">
        <v>238332.29457063766</v>
      </c>
      <c r="BQ38" s="695">
        <v>0</v>
      </c>
      <c r="BR38" s="695">
        <v>0</v>
      </c>
      <c r="BS38" s="695">
        <v>0</v>
      </c>
      <c r="BT38" s="696">
        <v>0</v>
      </c>
      <c r="BU38" s="16"/>
    </row>
    <row r="39" spans="2:73" s="17" customFormat="1" ht="15.75">
      <c r="B39" s="690" t="s">
        <v>720</v>
      </c>
      <c r="C39" s="690" t="s">
        <v>716</v>
      </c>
      <c r="D39" s="690" t="s">
        <v>21</v>
      </c>
      <c r="E39" s="690" t="s">
        <v>701</v>
      </c>
      <c r="F39" s="690" t="s">
        <v>739</v>
      </c>
      <c r="G39" s="690" t="s">
        <v>736</v>
      </c>
      <c r="H39" s="690">
        <v>2012</v>
      </c>
      <c r="I39" s="642" t="s">
        <v>567</v>
      </c>
      <c r="J39" s="642" t="s">
        <v>584</v>
      </c>
      <c r="K39" s="632"/>
      <c r="L39" s="694">
        <v>0</v>
      </c>
      <c r="M39" s="695">
        <v>60.44144630225648</v>
      </c>
      <c r="N39" s="695">
        <v>60.44144630225648</v>
      </c>
      <c r="O39" s="695">
        <v>60.44144630225648</v>
      </c>
      <c r="P39" s="695">
        <v>44.96142195382734</v>
      </c>
      <c r="Q39" s="695">
        <v>44.96142195382734</v>
      </c>
      <c r="R39" s="695">
        <v>4.5296580384850298</v>
      </c>
      <c r="S39" s="695">
        <v>4.5296580384850298</v>
      </c>
      <c r="T39" s="695">
        <v>4.5296580384850298</v>
      </c>
      <c r="U39" s="695">
        <v>4.5296580384850298</v>
      </c>
      <c r="V39" s="695">
        <v>4.5296580384850298</v>
      </c>
      <c r="W39" s="695">
        <v>4.0268421761497377</v>
      </c>
      <c r="X39" s="695">
        <v>4.0268421761497377</v>
      </c>
      <c r="Y39" s="695">
        <v>0</v>
      </c>
      <c r="Z39" s="695">
        <v>0</v>
      </c>
      <c r="AA39" s="695">
        <v>0</v>
      </c>
      <c r="AB39" s="695">
        <v>0</v>
      </c>
      <c r="AC39" s="695">
        <v>0</v>
      </c>
      <c r="AD39" s="695">
        <v>0</v>
      </c>
      <c r="AE39" s="695">
        <v>0</v>
      </c>
      <c r="AF39" s="695">
        <v>0</v>
      </c>
      <c r="AG39" s="695">
        <v>0</v>
      </c>
      <c r="AH39" s="695">
        <v>0</v>
      </c>
      <c r="AI39" s="695">
        <v>0</v>
      </c>
      <c r="AJ39" s="695">
        <v>0</v>
      </c>
      <c r="AK39" s="695">
        <v>0</v>
      </c>
      <c r="AL39" s="695">
        <v>0</v>
      </c>
      <c r="AM39" s="695">
        <v>0</v>
      </c>
      <c r="AN39" s="695">
        <v>0</v>
      </c>
      <c r="AO39" s="696">
        <v>0</v>
      </c>
      <c r="AP39" s="632"/>
      <c r="AQ39" s="694">
        <v>0</v>
      </c>
      <c r="AR39" s="695">
        <v>225554.94849308828</v>
      </c>
      <c r="AS39" s="695">
        <v>225554.94849308839</v>
      </c>
      <c r="AT39" s="695">
        <v>225554.94849308839</v>
      </c>
      <c r="AU39" s="695">
        <v>163666.71692541722</v>
      </c>
      <c r="AV39" s="695">
        <v>163666.71692541722</v>
      </c>
      <c r="AW39" s="695">
        <v>19366.928723023182</v>
      </c>
      <c r="AX39" s="695">
        <v>19366.928723023182</v>
      </c>
      <c r="AY39" s="695">
        <v>19366.928723023182</v>
      </c>
      <c r="AZ39" s="695">
        <v>19366.928723023182</v>
      </c>
      <c r="BA39" s="695">
        <v>19366.928723023182</v>
      </c>
      <c r="BB39" s="695">
        <v>14446.985009979275</v>
      </c>
      <c r="BC39" s="695">
        <v>14446.985009979275</v>
      </c>
      <c r="BD39" s="695">
        <v>0</v>
      </c>
      <c r="BE39" s="695">
        <v>0</v>
      </c>
      <c r="BF39" s="695">
        <v>0</v>
      </c>
      <c r="BG39" s="695">
        <v>0</v>
      </c>
      <c r="BH39" s="695">
        <v>0</v>
      </c>
      <c r="BI39" s="695">
        <v>0</v>
      </c>
      <c r="BJ39" s="695">
        <v>0</v>
      </c>
      <c r="BK39" s="695">
        <v>0</v>
      </c>
      <c r="BL39" s="695">
        <v>0</v>
      </c>
      <c r="BM39" s="695">
        <v>0</v>
      </c>
      <c r="BN39" s="695">
        <v>0</v>
      </c>
      <c r="BO39" s="695">
        <v>0</v>
      </c>
      <c r="BP39" s="695">
        <v>0</v>
      </c>
      <c r="BQ39" s="695">
        <v>0</v>
      </c>
      <c r="BR39" s="695">
        <v>0</v>
      </c>
      <c r="BS39" s="695">
        <v>0</v>
      </c>
      <c r="BT39" s="696">
        <v>0</v>
      </c>
      <c r="BU39" s="16"/>
    </row>
    <row r="40" spans="2:73" s="17" customFormat="1" ht="15.75">
      <c r="B40" s="690" t="s">
        <v>720</v>
      </c>
      <c r="C40" s="690" t="s">
        <v>716</v>
      </c>
      <c r="D40" s="690" t="s">
        <v>22</v>
      </c>
      <c r="E40" s="690" t="s">
        <v>701</v>
      </c>
      <c r="F40" s="690" t="s">
        <v>739</v>
      </c>
      <c r="G40" s="690" t="s">
        <v>736</v>
      </c>
      <c r="H40" s="690">
        <v>2012</v>
      </c>
      <c r="I40" s="642" t="s">
        <v>567</v>
      </c>
      <c r="J40" s="642" t="s">
        <v>584</v>
      </c>
      <c r="K40" s="632"/>
      <c r="L40" s="694">
        <v>0</v>
      </c>
      <c r="M40" s="695">
        <v>92.949120127940205</v>
      </c>
      <c r="N40" s="695">
        <v>92.949120127940205</v>
      </c>
      <c r="O40" s="695">
        <v>92.949120127940205</v>
      </c>
      <c r="P40" s="695">
        <v>92.949120127940205</v>
      </c>
      <c r="Q40" s="695">
        <v>92.949120127940205</v>
      </c>
      <c r="R40" s="695">
        <v>92.949120127940205</v>
      </c>
      <c r="S40" s="695">
        <v>88.177650463809684</v>
      </c>
      <c r="T40" s="695">
        <v>88.177650463809684</v>
      </c>
      <c r="U40" s="695">
        <v>87.595702695239723</v>
      </c>
      <c r="V40" s="695">
        <v>23.253017627780938</v>
      </c>
      <c r="W40" s="695">
        <v>23.253017627780938</v>
      </c>
      <c r="X40" s="695">
        <v>23.253017627780938</v>
      </c>
      <c r="Y40" s="695">
        <v>23.253017627780938</v>
      </c>
      <c r="Z40" s="695">
        <v>23.253017627780938</v>
      </c>
      <c r="AA40" s="695">
        <v>23.253017627780938</v>
      </c>
      <c r="AB40" s="695">
        <v>13.445191472604682</v>
      </c>
      <c r="AC40" s="695">
        <v>0</v>
      </c>
      <c r="AD40" s="695">
        <v>0</v>
      </c>
      <c r="AE40" s="695">
        <v>0</v>
      </c>
      <c r="AF40" s="695">
        <v>0</v>
      </c>
      <c r="AG40" s="695">
        <v>0</v>
      </c>
      <c r="AH40" s="695">
        <v>0</v>
      </c>
      <c r="AI40" s="695">
        <v>0</v>
      </c>
      <c r="AJ40" s="695">
        <v>0</v>
      </c>
      <c r="AK40" s="695">
        <v>0</v>
      </c>
      <c r="AL40" s="695">
        <v>0</v>
      </c>
      <c r="AM40" s="695">
        <v>0</v>
      </c>
      <c r="AN40" s="695">
        <v>0</v>
      </c>
      <c r="AO40" s="696">
        <v>0</v>
      </c>
      <c r="AP40" s="632"/>
      <c r="AQ40" s="694">
        <v>0</v>
      </c>
      <c r="AR40" s="695">
        <v>269134.32836265268</v>
      </c>
      <c r="AS40" s="695">
        <v>269134.32836265268</v>
      </c>
      <c r="AT40" s="695">
        <v>269134.32836265268</v>
      </c>
      <c r="AU40" s="695">
        <v>269134.32836265268</v>
      </c>
      <c r="AV40" s="695">
        <v>269134.32836265268</v>
      </c>
      <c r="AW40" s="695">
        <v>269134.32836265268</v>
      </c>
      <c r="AX40" s="695">
        <v>253791.11789793649</v>
      </c>
      <c r="AY40" s="695">
        <v>253791.11789793649</v>
      </c>
      <c r="AZ40" s="695">
        <v>251866.13448377899</v>
      </c>
      <c r="BA40" s="695">
        <v>44964.817206963628</v>
      </c>
      <c r="BB40" s="695">
        <v>44964.817206963628</v>
      </c>
      <c r="BC40" s="695">
        <v>44964.817206963628</v>
      </c>
      <c r="BD40" s="695">
        <v>44964.817206963628</v>
      </c>
      <c r="BE40" s="695">
        <v>44964.817206963628</v>
      </c>
      <c r="BF40" s="695">
        <v>44964.817206963628</v>
      </c>
      <c r="BG40" s="695">
        <v>34112.219452827558</v>
      </c>
      <c r="BH40" s="695">
        <v>0</v>
      </c>
      <c r="BI40" s="695">
        <v>0</v>
      </c>
      <c r="BJ40" s="695">
        <v>0</v>
      </c>
      <c r="BK40" s="695">
        <v>0</v>
      </c>
      <c r="BL40" s="695">
        <v>0</v>
      </c>
      <c r="BM40" s="695">
        <v>0</v>
      </c>
      <c r="BN40" s="695">
        <v>0</v>
      </c>
      <c r="BO40" s="695">
        <v>0</v>
      </c>
      <c r="BP40" s="695">
        <v>0</v>
      </c>
      <c r="BQ40" s="695">
        <v>0</v>
      </c>
      <c r="BR40" s="695">
        <v>0</v>
      </c>
      <c r="BS40" s="695">
        <v>0</v>
      </c>
      <c r="BT40" s="696">
        <v>0</v>
      </c>
      <c r="BU40" s="16"/>
    </row>
    <row r="41" spans="2:73" s="17" customFormat="1" ht="15.75">
      <c r="B41" s="690" t="s">
        <v>720</v>
      </c>
      <c r="C41" s="690" t="s">
        <v>715</v>
      </c>
      <c r="D41" s="690" t="s">
        <v>2</v>
      </c>
      <c r="E41" s="690" t="s">
        <v>701</v>
      </c>
      <c r="F41" s="690" t="s">
        <v>29</v>
      </c>
      <c r="G41" s="690" t="s">
        <v>736</v>
      </c>
      <c r="H41" s="690">
        <v>2012</v>
      </c>
      <c r="I41" s="642" t="s">
        <v>567</v>
      </c>
      <c r="J41" s="642" t="s">
        <v>584</v>
      </c>
      <c r="K41" s="632"/>
      <c r="L41" s="694">
        <v>0</v>
      </c>
      <c r="M41" s="695">
        <v>3.8821162777490263</v>
      </c>
      <c r="N41" s="695">
        <v>3.8821162777490263</v>
      </c>
      <c r="O41" s="695">
        <v>3.8821162777490263</v>
      </c>
      <c r="P41" s="695">
        <v>3.6246272091997915</v>
      </c>
      <c r="Q41" s="695">
        <v>0</v>
      </c>
      <c r="R41" s="695">
        <v>0</v>
      </c>
      <c r="S41" s="695">
        <v>0</v>
      </c>
      <c r="T41" s="695">
        <v>0</v>
      </c>
      <c r="U41" s="695">
        <v>0</v>
      </c>
      <c r="V41" s="695">
        <v>0</v>
      </c>
      <c r="W41" s="695">
        <v>0</v>
      </c>
      <c r="X41" s="695">
        <v>0</v>
      </c>
      <c r="Y41" s="695">
        <v>0</v>
      </c>
      <c r="Z41" s="695">
        <v>0</v>
      </c>
      <c r="AA41" s="695">
        <v>0</v>
      </c>
      <c r="AB41" s="695">
        <v>0</v>
      </c>
      <c r="AC41" s="695">
        <v>0</v>
      </c>
      <c r="AD41" s="695">
        <v>0</v>
      </c>
      <c r="AE41" s="695">
        <v>0</v>
      </c>
      <c r="AF41" s="695">
        <v>0</v>
      </c>
      <c r="AG41" s="695">
        <v>0</v>
      </c>
      <c r="AH41" s="695">
        <v>0</v>
      </c>
      <c r="AI41" s="695">
        <v>0</v>
      </c>
      <c r="AJ41" s="695">
        <v>0</v>
      </c>
      <c r="AK41" s="695">
        <v>0</v>
      </c>
      <c r="AL41" s="695">
        <v>0</v>
      </c>
      <c r="AM41" s="695">
        <v>0</v>
      </c>
      <c r="AN41" s="695">
        <v>0</v>
      </c>
      <c r="AO41" s="696">
        <v>0</v>
      </c>
      <c r="AP41" s="632"/>
      <c r="AQ41" s="694">
        <v>0</v>
      </c>
      <c r="AR41" s="695">
        <v>6693.1949622850116</v>
      </c>
      <c r="AS41" s="695">
        <v>6693.1949622850116</v>
      </c>
      <c r="AT41" s="695">
        <v>6693.1949622850116</v>
      </c>
      <c r="AU41" s="695">
        <v>6462.9342245507351</v>
      </c>
      <c r="AV41" s="695">
        <v>0</v>
      </c>
      <c r="AW41" s="695">
        <v>0</v>
      </c>
      <c r="AX41" s="695">
        <v>0</v>
      </c>
      <c r="AY41" s="695">
        <v>0</v>
      </c>
      <c r="AZ41" s="695">
        <v>0</v>
      </c>
      <c r="BA41" s="695">
        <v>0</v>
      </c>
      <c r="BB41" s="695">
        <v>0</v>
      </c>
      <c r="BC41" s="695">
        <v>0</v>
      </c>
      <c r="BD41" s="695">
        <v>0</v>
      </c>
      <c r="BE41" s="695">
        <v>0</v>
      </c>
      <c r="BF41" s="695">
        <v>0</v>
      </c>
      <c r="BG41" s="695">
        <v>0</v>
      </c>
      <c r="BH41" s="695">
        <v>0</v>
      </c>
      <c r="BI41" s="695">
        <v>0</v>
      </c>
      <c r="BJ41" s="695">
        <v>0</v>
      </c>
      <c r="BK41" s="695">
        <v>0</v>
      </c>
      <c r="BL41" s="695">
        <v>0</v>
      </c>
      <c r="BM41" s="695">
        <v>0</v>
      </c>
      <c r="BN41" s="695">
        <v>0</v>
      </c>
      <c r="BO41" s="695">
        <v>0</v>
      </c>
      <c r="BP41" s="695">
        <v>0</v>
      </c>
      <c r="BQ41" s="695">
        <v>0</v>
      </c>
      <c r="BR41" s="695">
        <v>0</v>
      </c>
      <c r="BS41" s="695">
        <v>0</v>
      </c>
      <c r="BT41" s="696">
        <v>0</v>
      </c>
      <c r="BU41" s="16"/>
    </row>
    <row r="42" spans="2:73" s="17" customFormat="1" ht="15.75">
      <c r="B42" s="690" t="s">
        <v>720</v>
      </c>
      <c r="C42" s="690" t="s">
        <v>715</v>
      </c>
      <c r="D42" s="690" t="s">
        <v>1</v>
      </c>
      <c r="E42" s="690" t="s">
        <v>701</v>
      </c>
      <c r="F42" s="690" t="s">
        <v>29</v>
      </c>
      <c r="G42" s="690" t="s">
        <v>736</v>
      </c>
      <c r="H42" s="690">
        <v>2012</v>
      </c>
      <c r="I42" s="642" t="s">
        <v>567</v>
      </c>
      <c r="J42" s="642" t="s">
        <v>584</v>
      </c>
      <c r="K42" s="632"/>
      <c r="L42" s="694">
        <v>0</v>
      </c>
      <c r="M42" s="695">
        <v>5.649784749519708</v>
      </c>
      <c r="N42" s="695">
        <v>5.649784749519708</v>
      </c>
      <c r="O42" s="695">
        <v>5.649784749519708</v>
      </c>
      <c r="P42" s="695">
        <v>5.3059730131573408</v>
      </c>
      <c r="Q42" s="695">
        <v>3.3522924589472165</v>
      </c>
      <c r="R42" s="695">
        <v>0</v>
      </c>
      <c r="S42" s="695">
        <v>0</v>
      </c>
      <c r="T42" s="695">
        <v>0</v>
      </c>
      <c r="U42" s="695">
        <v>0</v>
      </c>
      <c r="V42" s="695">
        <v>0</v>
      </c>
      <c r="W42" s="695">
        <v>0</v>
      </c>
      <c r="X42" s="695">
        <v>0</v>
      </c>
      <c r="Y42" s="695">
        <v>0</v>
      </c>
      <c r="Z42" s="695">
        <v>0</v>
      </c>
      <c r="AA42" s="695">
        <v>0</v>
      </c>
      <c r="AB42" s="695">
        <v>0</v>
      </c>
      <c r="AC42" s="695">
        <v>0</v>
      </c>
      <c r="AD42" s="695">
        <v>0</v>
      </c>
      <c r="AE42" s="695">
        <v>0</v>
      </c>
      <c r="AF42" s="695">
        <v>0</v>
      </c>
      <c r="AG42" s="695">
        <v>0</v>
      </c>
      <c r="AH42" s="695">
        <v>0</v>
      </c>
      <c r="AI42" s="695">
        <v>0</v>
      </c>
      <c r="AJ42" s="695">
        <v>0</v>
      </c>
      <c r="AK42" s="695">
        <v>0</v>
      </c>
      <c r="AL42" s="695">
        <v>0</v>
      </c>
      <c r="AM42" s="695">
        <v>0</v>
      </c>
      <c r="AN42" s="695">
        <v>0</v>
      </c>
      <c r="AO42" s="696">
        <v>0</v>
      </c>
      <c r="AP42" s="632"/>
      <c r="AQ42" s="694">
        <v>0</v>
      </c>
      <c r="AR42" s="695">
        <v>40192.787655372471</v>
      </c>
      <c r="AS42" s="695">
        <v>40192.787655372471</v>
      </c>
      <c r="AT42" s="695">
        <v>40192.787655372471</v>
      </c>
      <c r="AU42" s="695">
        <v>39885.332490372464</v>
      </c>
      <c r="AV42" s="695">
        <v>25496.649776765178</v>
      </c>
      <c r="AW42" s="695">
        <v>0</v>
      </c>
      <c r="AX42" s="695">
        <v>0</v>
      </c>
      <c r="AY42" s="695">
        <v>0</v>
      </c>
      <c r="AZ42" s="695">
        <v>0</v>
      </c>
      <c r="BA42" s="695">
        <v>0</v>
      </c>
      <c r="BB42" s="695">
        <v>0</v>
      </c>
      <c r="BC42" s="695">
        <v>0</v>
      </c>
      <c r="BD42" s="695">
        <v>0</v>
      </c>
      <c r="BE42" s="695">
        <v>0</v>
      </c>
      <c r="BF42" s="695">
        <v>0</v>
      </c>
      <c r="BG42" s="695">
        <v>0</v>
      </c>
      <c r="BH42" s="695">
        <v>0</v>
      </c>
      <c r="BI42" s="695">
        <v>0</v>
      </c>
      <c r="BJ42" s="695">
        <v>0</v>
      </c>
      <c r="BK42" s="695">
        <v>0</v>
      </c>
      <c r="BL42" s="695">
        <v>0</v>
      </c>
      <c r="BM42" s="695">
        <v>0</v>
      </c>
      <c r="BN42" s="695">
        <v>0</v>
      </c>
      <c r="BO42" s="695">
        <v>0</v>
      </c>
      <c r="BP42" s="695">
        <v>0</v>
      </c>
      <c r="BQ42" s="695">
        <v>0</v>
      </c>
      <c r="BR42" s="695">
        <v>0</v>
      </c>
      <c r="BS42" s="695">
        <v>0</v>
      </c>
      <c r="BT42" s="696">
        <v>0</v>
      </c>
      <c r="BU42" s="16"/>
    </row>
    <row r="43" spans="2:73" s="17" customFormat="1" ht="15.75">
      <c r="B43" s="690" t="s">
        <v>720</v>
      </c>
      <c r="C43" s="690" t="s">
        <v>715</v>
      </c>
      <c r="D43" s="690" t="s">
        <v>5</v>
      </c>
      <c r="E43" s="690" t="s">
        <v>701</v>
      </c>
      <c r="F43" s="690" t="s">
        <v>29</v>
      </c>
      <c r="G43" s="690" t="s">
        <v>736</v>
      </c>
      <c r="H43" s="690">
        <v>2012</v>
      </c>
      <c r="I43" s="642" t="s">
        <v>567</v>
      </c>
      <c r="J43" s="642" t="s">
        <v>584</v>
      </c>
      <c r="K43" s="632"/>
      <c r="L43" s="694">
        <v>0</v>
      </c>
      <c r="M43" s="695">
        <v>1.6577712051991449</v>
      </c>
      <c r="N43" s="695">
        <v>1.6577712051991449</v>
      </c>
      <c r="O43" s="695">
        <v>1.6577712051991449</v>
      </c>
      <c r="P43" s="695">
        <v>1.6577712051991449</v>
      </c>
      <c r="Q43" s="695">
        <v>1.5173899982647574</v>
      </c>
      <c r="R43" s="695">
        <v>1.2840695204612711</v>
      </c>
      <c r="S43" s="695">
        <v>0.96129669444667021</v>
      </c>
      <c r="T43" s="695">
        <v>0.95774745542600204</v>
      </c>
      <c r="U43" s="695">
        <v>0.95774745542600204</v>
      </c>
      <c r="V43" s="695">
        <v>0.61766189761399337</v>
      </c>
      <c r="W43" s="695">
        <v>0.24165355168652095</v>
      </c>
      <c r="X43" s="695">
        <v>0.24163233406306744</v>
      </c>
      <c r="Y43" s="695">
        <v>0.24163233406306744</v>
      </c>
      <c r="Z43" s="695">
        <v>0.2374857447315204</v>
      </c>
      <c r="AA43" s="695">
        <v>0.2374857447315204</v>
      </c>
      <c r="AB43" s="695">
        <v>0.23158525825004983</v>
      </c>
      <c r="AC43" s="695">
        <v>6.4978356481589228E-2</v>
      </c>
      <c r="AD43" s="695">
        <v>6.4978356481589228E-2</v>
      </c>
      <c r="AE43" s="695">
        <v>6.4978356481589228E-2</v>
      </c>
      <c r="AF43" s="695">
        <v>6.4978356481589228E-2</v>
      </c>
      <c r="AG43" s="695">
        <v>0</v>
      </c>
      <c r="AH43" s="695">
        <v>0</v>
      </c>
      <c r="AI43" s="695">
        <v>0</v>
      </c>
      <c r="AJ43" s="695">
        <v>0</v>
      </c>
      <c r="AK43" s="695">
        <v>0</v>
      </c>
      <c r="AL43" s="695">
        <v>0</v>
      </c>
      <c r="AM43" s="695">
        <v>0</v>
      </c>
      <c r="AN43" s="695">
        <v>0</v>
      </c>
      <c r="AO43" s="696">
        <v>0</v>
      </c>
      <c r="AP43" s="632"/>
      <c r="AQ43" s="694">
        <v>0</v>
      </c>
      <c r="AR43" s="695">
        <v>29998.910254468694</v>
      </c>
      <c r="AS43" s="695">
        <v>29998.910254468694</v>
      </c>
      <c r="AT43" s="695">
        <v>29998.910254468694</v>
      </c>
      <c r="AU43" s="695">
        <v>29998.910254468694</v>
      </c>
      <c r="AV43" s="695">
        <v>26967.111921486481</v>
      </c>
      <c r="AW43" s="695">
        <v>21928.113816947869</v>
      </c>
      <c r="AX43" s="695">
        <v>14957.222647017979</v>
      </c>
      <c r="AY43" s="695">
        <v>14926.131313196924</v>
      </c>
      <c r="AZ43" s="695">
        <v>14926.131313196924</v>
      </c>
      <c r="BA43" s="695">
        <v>7581.3388743651058</v>
      </c>
      <c r="BB43" s="695">
        <v>5626.3423155029577</v>
      </c>
      <c r="BC43" s="695">
        <v>5451.4848260438057</v>
      </c>
      <c r="BD43" s="695">
        <v>5451.4848260438057</v>
      </c>
      <c r="BE43" s="695">
        <v>5070.8900263495998</v>
      </c>
      <c r="BF43" s="695">
        <v>5070.8900263495998</v>
      </c>
      <c r="BG43" s="695">
        <v>5001.522748225967</v>
      </c>
      <c r="BH43" s="695">
        <v>1403.3308101766229</v>
      </c>
      <c r="BI43" s="695">
        <v>1403.3308101766229</v>
      </c>
      <c r="BJ43" s="695">
        <v>1403.3308101766229</v>
      </c>
      <c r="BK43" s="695">
        <v>1403.3308101766229</v>
      </c>
      <c r="BL43" s="695">
        <v>0</v>
      </c>
      <c r="BM43" s="695">
        <v>0</v>
      </c>
      <c r="BN43" s="695">
        <v>0</v>
      </c>
      <c r="BO43" s="695">
        <v>0</v>
      </c>
      <c r="BP43" s="695">
        <v>0</v>
      </c>
      <c r="BQ43" s="695">
        <v>0</v>
      </c>
      <c r="BR43" s="695">
        <v>0</v>
      </c>
      <c r="BS43" s="695">
        <v>0</v>
      </c>
      <c r="BT43" s="696">
        <v>0</v>
      </c>
      <c r="BU43" s="16"/>
    </row>
    <row r="44" spans="2:73" s="17" customFormat="1" ht="15.75">
      <c r="B44" s="690" t="s">
        <v>720</v>
      </c>
      <c r="C44" s="690" t="s">
        <v>715</v>
      </c>
      <c r="D44" s="690" t="s">
        <v>4</v>
      </c>
      <c r="E44" s="690" t="s">
        <v>701</v>
      </c>
      <c r="F44" s="690" t="s">
        <v>29</v>
      </c>
      <c r="G44" s="690" t="s">
        <v>736</v>
      </c>
      <c r="H44" s="690">
        <v>2012</v>
      </c>
      <c r="I44" s="642" t="s">
        <v>567</v>
      </c>
      <c r="J44" s="642" t="s">
        <v>584</v>
      </c>
      <c r="K44" s="632"/>
      <c r="L44" s="694">
        <v>0</v>
      </c>
      <c r="M44" s="695">
        <v>0.25809498716700069</v>
      </c>
      <c r="N44" s="695">
        <v>0.25809498716700069</v>
      </c>
      <c r="O44" s="695">
        <v>0.25809498716700069</v>
      </c>
      <c r="P44" s="695">
        <v>0.25809498716700069</v>
      </c>
      <c r="Q44" s="695">
        <v>0.25700551257446197</v>
      </c>
      <c r="R44" s="695">
        <v>0.25700551257446197</v>
      </c>
      <c r="S44" s="695">
        <v>0.21921239519620028</v>
      </c>
      <c r="T44" s="695">
        <v>0.21875473016458782</v>
      </c>
      <c r="U44" s="695">
        <v>0.21875473016458782</v>
      </c>
      <c r="V44" s="695">
        <v>0.21875473016458782</v>
      </c>
      <c r="W44" s="695">
        <v>4.0239250989736299E-3</v>
      </c>
      <c r="X44" s="695">
        <v>4.0211538807334449E-3</v>
      </c>
      <c r="Y44" s="695">
        <v>4.0211538807334449E-3</v>
      </c>
      <c r="Z44" s="695">
        <v>3.8763557266543137E-3</v>
      </c>
      <c r="AA44" s="695">
        <v>3.8763557266543137E-3</v>
      </c>
      <c r="AB44" s="695">
        <v>3.6208228475355093E-3</v>
      </c>
      <c r="AC44" s="695">
        <v>0</v>
      </c>
      <c r="AD44" s="695">
        <v>0</v>
      </c>
      <c r="AE44" s="695">
        <v>0</v>
      </c>
      <c r="AF44" s="695">
        <v>0</v>
      </c>
      <c r="AG44" s="695">
        <v>0</v>
      </c>
      <c r="AH44" s="695">
        <v>0</v>
      </c>
      <c r="AI44" s="695">
        <v>0</v>
      </c>
      <c r="AJ44" s="695">
        <v>0</v>
      </c>
      <c r="AK44" s="695">
        <v>0</v>
      </c>
      <c r="AL44" s="695">
        <v>0</v>
      </c>
      <c r="AM44" s="695">
        <v>0</v>
      </c>
      <c r="AN44" s="695">
        <v>0</v>
      </c>
      <c r="AO44" s="696">
        <v>0</v>
      </c>
      <c r="AP44" s="632"/>
      <c r="AQ44" s="694">
        <v>0</v>
      </c>
      <c r="AR44" s="695">
        <v>1566.1654124212519</v>
      </c>
      <c r="AS44" s="695">
        <v>1566.1654124212519</v>
      </c>
      <c r="AT44" s="695">
        <v>1566.1654124212519</v>
      </c>
      <c r="AU44" s="695">
        <v>1566.1654124212519</v>
      </c>
      <c r="AV44" s="695">
        <v>1542.6361429013707</v>
      </c>
      <c r="AW44" s="695">
        <v>1542.6361429013707</v>
      </c>
      <c r="AX44" s="695">
        <v>726.42211562656064</v>
      </c>
      <c r="AY44" s="695">
        <v>722.41296994963534</v>
      </c>
      <c r="AZ44" s="695">
        <v>722.41296994963534</v>
      </c>
      <c r="BA44" s="695">
        <v>722.41296994963534</v>
      </c>
      <c r="BB44" s="695">
        <v>117.33093982573448</v>
      </c>
      <c r="BC44" s="695">
        <v>94.492931352047179</v>
      </c>
      <c r="BD44" s="695">
        <v>94.492931352047179</v>
      </c>
      <c r="BE44" s="695">
        <v>81.202629361308013</v>
      </c>
      <c r="BF44" s="695">
        <v>81.202629361308013</v>
      </c>
      <c r="BG44" s="695">
        <v>78.198534639418398</v>
      </c>
      <c r="BH44" s="695">
        <v>0</v>
      </c>
      <c r="BI44" s="695">
        <v>0</v>
      </c>
      <c r="BJ44" s="695">
        <v>0</v>
      </c>
      <c r="BK44" s="695">
        <v>0</v>
      </c>
      <c r="BL44" s="695">
        <v>0</v>
      </c>
      <c r="BM44" s="695">
        <v>0</v>
      </c>
      <c r="BN44" s="695">
        <v>0</v>
      </c>
      <c r="BO44" s="695">
        <v>0</v>
      </c>
      <c r="BP44" s="695">
        <v>0</v>
      </c>
      <c r="BQ44" s="695">
        <v>0</v>
      </c>
      <c r="BR44" s="695">
        <v>0</v>
      </c>
      <c r="BS44" s="695">
        <v>0</v>
      </c>
      <c r="BT44" s="696">
        <v>0</v>
      </c>
      <c r="BU44" s="16"/>
    </row>
    <row r="45" spans="2:73" s="17" customFormat="1" ht="15.75">
      <c r="B45" s="690" t="s">
        <v>720</v>
      </c>
      <c r="C45" s="690" t="s">
        <v>715</v>
      </c>
      <c r="D45" s="690" t="s">
        <v>3</v>
      </c>
      <c r="E45" s="690" t="s">
        <v>701</v>
      </c>
      <c r="F45" s="690" t="s">
        <v>29</v>
      </c>
      <c r="G45" s="690" t="s">
        <v>736</v>
      </c>
      <c r="H45" s="690">
        <v>2012</v>
      </c>
      <c r="I45" s="642" t="s">
        <v>567</v>
      </c>
      <c r="J45" s="642" t="s">
        <v>584</v>
      </c>
      <c r="K45" s="632"/>
      <c r="L45" s="694">
        <v>0</v>
      </c>
      <c r="M45" s="695">
        <v>20.638316134900339</v>
      </c>
      <c r="N45" s="695">
        <v>20.638316134900339</v>
      </c>
      <c r="O45" s="695">
        <v>20.638316134900339</v>
      </c>
      <c r="P45" s="695">
        <v>20.638316134900339</v>
      </c>
      <c r="Q45" s="695">
        <v>20.638316134900339</v>
      </c>
      <c r="R45" s="695">
        <v>20.638316134900339</v>
      </c>
      <c r="S45" s="695">
        <v>20.638316134900339</v>
      </c>
      <c r="T45" s="695">
        <v>20.638316134900339</v>
      </c>
      <c r="U45" s="695">
        <v>20.638316134900339</v>
      </c>
      <c r="V45" s="695">
        <v>20.638316134900339</v>
      </c>
      <c r="W45" s="695">
        <v>20.638316134900339</v>
      </c>
      <c r="X45" s="695">
        <v>20.638316134900339</v>
      </c>
      <c r="Y45" s="695">
        <v>20.638316134900339</v>
      </c>
      <c r="Z45" s="695">
        <v>20.638316134900339</v>
      </c>
      <c r="AA45" s="695">
        <v>20.638316134900339</v>
      </c>
      <c r="AB45" s="695">
        <v>20.638316134900339</v>
      </c>
      <c r="AC45" s="695">
        <v>20.638316134900339</v>
      </c>
      <c r="AD45" s="695">
        <v>20.638316134900339</v>
      </c>
      <c r="AE45" s="695">
        <v>19.601361972446906</v>
      </c>
      <c r="AF45" s="695">
        <v>0</v>
      </c>
      <c r="AG45" s="695">
        <v>0</v>
      </c>
      <c r="AH45" s="695">
        <v>0</v>
      </c>
      <c r="AI45" s="695">
        <v>0</v>
      </c>
      <c r="AJ45" s="695">
        <v>0</v>
      </c>
      <c r="AK45" s="695">
        <v>0</v>
      </c>
      <c r="AL45" s="695">
        <v>0</v>
      </c>
      <c r="AM45" s="695">
        <v>0</v>
      </c>
      <c r="AN45" s="695">
        <v>0</v>
      </c>
      <c r="AO45" s="696">
        <v>0</v>
      </c>
      <c r="AP45" s="632"/>
      <c r="AQ45" s="694">
        <v>0</v>
      </c>
      <c r="AR45" s="695">
        <v>38766.567338592635</v>
      </c>
      <c r="AS45" s="695">
        <v>38766.567338592635</v>
      </c>
      <c r="AT45" s="695">
        <v>38766.567338592635</v>
      </c>
      <c r="AU45" s="695">
        <v>38766.567338592635</v>
      </c>
      <c r="AV45" s="695">
        <v>38766.567338592635</v>
      </c>
      <c r="AW45" s="695">
        <v>38766.567338592635</v>
      </c>
      <c r="AX45" s="695">
        <v>38766.567338592635</v>
      </c>
      <c r="AY45" s="695">
        <v>38766.567338592635</v>
      </c>
      <c r="AZ45" s="695">
        <v>38766.567338592635</v>
      </c>
      <c r="BA45" s="695">
        <v>38766.567338592635</v>
      </c>
      <c r="BB45" s="695">
        <v>38766.567338592635</v>
      </c>
      <c r="BC45" s="695">
        <v>38766.567338592635</v>
      </c>
      <c r="BD45" s="695">
        <v>38766.567338592635</v>
      </c>
      <c r="BE45" s="695">
        <v>38766.567338592635</v>
      </c>
      <c r="BF45" s="695">
        <v>38766.567338592635</v>
      </c>
      <c r="BG45" s="695">
        <v>38766.567338592635</v>
      </c>
      <c r="BH45" s="695">
        <v>38766.567338592635</v>
      </c>
      <c r="BI45" s="695">
        <v>38766.567338592635</v>
      </c>
      <c r="BJ45" s="695">
        <v>37839.26649514927</v>
      </c>
      <c r="BK45" s="695">
        <v>0</v>
      </c>
      <c r="BL45" s="695">
        <v>0</v>
      </c>
      <c r="BM45" s="695">
        <v>0</v>
      </c>
      <c r="BN45" s="695">
        <v>0</v>
      </c>
      <c r="BO45" s="695">
        <v>0</v>
      </c>
      <c r="BP45" s="695">
        <v>0</v>
      </c>
      <c r="BQ45" s="695">
        <v>0</v>
      </c>
      <c r="BR45" s="695">
        <v>0</v>
      </c>
      <c r="BS45" s="695">
        <v>0</v>
      </c>
      <c r="BT45" s="696">
        <v>0</v>
      </c>
      <c r="BU45" s="16"/>
    </row>
    <row r="46" spans="2:73" s="17" customFormat="1" ht="15.75">
      <c r="B46" s="690" t="s">
        <v>720</v>
      </c>
      <c r="C46" s="690" t="s">
        <v>721</v>
      </c>
      <c r="D46" s="690" t="s">
        <v>14</v>
      </c>
      <c r="E46" s="690" t="s">
        <v>701</v>
      </c>
      <c r="F46" s="690" t="s">
        <v>29</v>
      </c>
      <c r="G46" s="690" t="s">
        <v>736</v>
      </c>
      <c r="H46" s="690">
        <v>2012</v>
      </c>
      <c r="I46" s="642" t="s">
        <v>567</v>
      </c>
      <c r="J46" s="642" t="s">
        <v>584</v>
      </c>
      <c r="K46" s="632"/>
      <c r="L46" s="694">
        <v>0</v>
      </c>
      <c r="M46" s="695">
        <v>1.0882544356863946</v>
      </c>
      <c r="N46" s="695">
        <v>1.0745406157802788</v>
      </c>
      <c r="O46" s="695">
        <v>1.0745406157802788</v>
      </c>
      <c r="P46" s="695">
        <v>1.0745406157802788</v>
      </c>
      <c r="Q46" s="695">
        <v>1.0745406157802788</v>
      </c>
      <c r="R46" s="695">
        <v>1.0745406157802788</v>
      </c>
      <c r="S46" s="695">
        <v>1.0451080154161898</v>
      </c>
      <c r="T46" s="695">
        <v>1.0451080154161898</v>
      </c>
      <c r="U46" s="695">
        <v>0.79867482976987936</v>
      </c>
      <c r="V46" s="695">
        <v>0.79867482976987936</v>
      </c>
      <c r="W46" s="695">
        <v>0.66332193510606885</v>
      </c>
      <c r="X46" s="695">
        <v>0.66332193510606885</v>
      </c>
      <c r="Y46" s="695">
        <v>0.31783819990232587</v>
      </c>
      <c r="Z46" s="695">
        <v>0.31783819990232587</v>
      </c>
      <c r="AA46" s="695">
        <v>0.23162790434435013</v>
      </c>
      <c r="AB46" s="695">
        <v>0.17172221839427948</v>
      </c>
      <c r="AC46" s="695">
        <v>0.17172221839427948</v>
      </c>
      <c r="AD46" s="695">
        <v>0.17172221839427948</v>
      </c>
      <c r="AE46" s="695">
        <v>0.17172221839427948</v>
      </c>
      <c r="AF46" s="695">
        <v>0.17172221839427948</v>
      </c>
      <c r="AG46" s="695">
        <v>0.17172221839427948</v>
      </c>
      <c r="AH46" s="695">
        <v>0</v>
      </c>
      <c r="AI46" s="695">
        <v>0</v>
      </c>
      <c r="AJ46" s="695">
        <v>0</v>
      </c>
      <c r="AK46" s="695">
        <v>0</v>
      </c>
      <c r="AL46" s="695">
        <v>0</v>
      </c>
      <c r="AM46" s="695">
        <v>0</v>
      </c>
      <c r="AN46" s="695">
        <v>0</v>
      </c>
      <c r="AO46" s="696">
        <v>0</v>
      </c>
      <c r="AP46" s="632"/>
      <c r="AQ46" s="694">
        <v>0</v>
      </c>
      <c r="AR46" s="695">
        <v>10379.371139526367</v>
      </c>
      <c r="AS46" s="695">
        <v>10379.37109375</v>
      </c>
      <c r="AT46" s="695">
        <v>10379.37109375</v>
      </c>
      <c r="AU46" s="695">
        <v>10115.371139526367</v>
      </c>
      <c r="AV46" s="695">
        <v>10010.371139526367</v>
      </c>
      <c r="AW46" s="695">
        <v>10010.371139526367</v>
      </c>
      <c r="AX46" s="695">
        <v>9443.7743377685547</v>
      </c>
      <c r="AY46" s="695">
        <v>9443.7743377685547</v>
      </c>
      <c r="AZ46" s="695">
        <v>4699.7743377685547</v>
      </c>
      <c r="BA46" s="695">
        <v>4699.7743377685547</v>
      </c>
      <c r="BB46" s="695">
        <v>3583.6143188476567</v>
      </c>
      <c r="BC46" s="695">
        <v>3583.6143188476567</v>
      </c>
      <c r="BD46" s="695">
        <v>2435</v>
      </c>
      <c r="BE46" s="695">
        <v>2435</v>
      </c>
      <c r="BF46" s="695">
        <v>1760.0000000000002</v>
      </c>
      <c r="BG46" s="695">
        <v>1266</v>
      </c>
      <c r="BH46" s="695">
        <v>1266</v>
      </c>
      <c r="BI46" s="695">
        <v>1266</v>
      </c>
      <c r="BJ46" s="695">
        <v>1266</v>
      </c>
      <c r="BK46" s="695">
        <v>1266</v>
      </c>
      <c r="BL46" s="695">
        <v>1266</v>
      </c>
      <c r="BM46" s="695">
        <v>0</v>
      </c>
      <c r="BN46" s="695">
        <v>0</v>
      </c>
      <c r="BO46" s="695">
        <v>0</v>
      </c>
      <c r="BP46" s="695">
        <v>0</v>
      </c>
      <c r="BQ46" s="695">
        <v>0</v>
      </c>
      <c r="BR46" s="695">
        <v>0</v>
      </c>
      <c r="BS46" s="695">
        <v>0</v>
      </c>
      <c r="BT46" s="696">
        <v>0</v>
      </c>
      <c r="BU46" s="16"/>
    </row>
    <row r="47" spans="2:73" s="17" customFormat="1" ht="15.75">
      <c r="B47" s="690" t="s">
        <v>720</v>
      </c>
      <c r="C47" s="690" t="s">
        <v>719</v>
      </c>
      <c r="D47" s="690" t="s">
        <v>17</v>
      </c>
      <c r="E47" s="690" t="s">
        <v>701</v>
      </c>
      <c r="F47" s="690" t="s">
        <v>739</v>
      </c>
      <c r="G47" s="690" t="s">
        <v>736</v>
      </c>
      <c r="H47" s="690">
        <v>2012</v>
      </c>
      <c r="I47" s="642" t="s">
        <v>567</v>
      </c>
      <c r="J47" s="642" t="s">
        <v>584</v>
      </c>
      <c r="K47" s="632"/>
      <c r="L47" s="694">
        <v>0</v>
      </c>
      <c r="M47" s="695">
        <v>0.12657449351226049</v>
      </c>
      <c r="N47" s="695">
        <v>0.12657449351226049</v>
      </c>
      <c r="O47" s="695">
        <v>0.12657449351226049</v>
      </c>
      <c r="P47" s="695">
        <v>0.12657449351226049</v>
      </c>
      <c r="Q47" s="695">
        <v>0.12657449351226049</v>
      </c>
      <c r="R47" s="695">
        <v>0.12657449351226049</v>
      </c>
      <c r="S47" s="695">
        <v>0.12657449351226049</v>
      </c>
      <c r="T47" s="695">
        <v>0.12657449351226049</v>
      </c>
      <c r="U47" s="695">
        <v>0.12657449351226049</v>
      </c>
      <c r="V47" s="695">
        <v>0.12657449351226049</v>
      </c>
      <c r="W47" s="695">
        <v>0.12657449351226049</v>
      </c>
      <c r="X47" s="695">
        <v>0.12657449351226049</v>
      </c>
      <c r="Y47" s="695">
        <v>0</v>
      </c>
      <c r="Z47" s="695">
        <v>0</v>
      </c>
      <c r="AA47" s="695">
        <v>0</v>
      </c>
      <c r="AB47" s="695">
        <v>0</v>
      </c>
      <c r="AC47" s="695">
        <v>0</v>
      </c>
      <c r="AD47" s="695">
        <v>0</v>
      </c>
      <c r="AE47" s="695">
        <v>0</v>
      </c>
      <c r="AF47" s="695">
        <v>0</v>
      </c>
      <c r="AG47" s="695">
        <v>0</v>
      </c>
      <c r="AH47" s="695">
        <v>0</v>
      </c>
      <c r="AI47" s="695">
        <v>0</v>
      </c>
      <c r="AJ47" s="695">
        <v>0</v>
      </c>
      <c r="AK47" s="695">
        <v>0</v>
      </c>
      <c r="AL47" s="695">
        <v>0</v>
      </c>
      <c r="AM47" s="695">
        <v>0</v>
      </c>
      <c r="AN47" s="695">
        <v>0</v>
      </c>
      <c r="AO47" s="696">
        <v>0</v>
      </c>
      <c r="AP47" s="632"/>
      <c r="AQ47" s="694">
        <v>0</v>
      </c>
      <c r="AR47" s="695">
        <v>122.62996184054875</v>
      </c>
      <c r="AS47" s="695">
        <v>122.62996184054875</v>
      </c>
      <c r="AT47" s="695">
        <v>122.62996184054875</v>
      </c>
      <c r="AU47" s="695">
        <v>122.62996184054875</v>
      </c>
      <c r="AV47" s="695">
        <v>122.62996184054875</v>
      </c>
      <c r="AW47" s="695">
        <v>122.62996184054875</v>
      </c>
      <c r="AX47" s="695">
        <v>122.62996184054875</v>
      </c>
      <c r="AY47" s="695">
        <v>122.62996184054875</v>
      </c>
      <c r="AZ47" s="695">
        <v>122.62996184054875</v>
      </c>
      <c r="BA47" s="695">
        <v>122.62996184054875</v>
      </c>
      <c r="BB47" s="695">
        <v>122.62996184054875</v>
      </c>
      <c r="BC47" s="695">
        <v>122.62996184054875</v>
      </c>
      <c r="BD47" s="695">
        <v>0</v>
      </c>
      <c r="BE47" s="695">
        <v>0</v>
      </c>
      <c r="BF47" s="695">
        <v>0</v>
      </c>
      <c r="BG47" s="695">
        <v>0</v>
      </c>
      <c r="BH47" s="695">
        <v>0</v>
      </c>
      <c r="BI47" s="695">
        <v>0</v>
      </c>
      <c r="BJ47" s="695">
        <v>0</v>
      </c>
      <c r="BK47" s="695">
        <v>0</v>
      </c>
      <c r="BL47" s="695">
        <v>0</v>
      </c>
      <c r="BM47" s="695">
        <v>0</v>
      </c>
      <c r="BN47" s="695">
        <v>0</v>
      </c>
      <c r="BO47" s="695">
        <v>0</v>
      </c>
      <c r="BP47" s="695">
        <v>0</v>
      </c>
      <c r="BQ47" s="695">
        <v>0</v>
      </c>
      <c r="BR47" s="695">
        <v>0</v>
      </c>
      <c r="BS47" s="695">
        <v>0</v>
      </c>
      <c r="BT47" s="696">
        <v>0</v>
      </c>
      <c r="BU47" s="16"/>
    </row>
    <row r="48" spans="2:73" s="17" customFormat="1" ht="15.75">
      <c r="B48" s="690" t="s">
        <v>742</v>
      </c>
      <c r="C48" s="690" t="s">
        <v>718</v>
      </c>
      <c r="D48" s="690" t="s">
        <v>9</v>
      </c>
      <c r="E48" s="690" t="s">
        <v>701</v>
      </c>
      <c r="F48" s="690" t="s">
        <v>718</v>
      </c>
      <c r="G48" s="690" t="s">
        <v>738</v>
      </c>
      <c r="H48" s="690">
        <v>2012</v>
      </c>
      <c r="I48" s="642" t="s">
        <v>567</v>
      </c>
      <c r="J48" s="642" t="s">
        <v>584</v>
      </c>
      <c r="K48" s="632"/>
      <c r="L48" s="694">
        <v>0</v>
      </c>
      <c r="M48" s="695">
        <v>152.77690749999999</v>
      </c>
      <c r="N48" s="695">
        <v>0</v>
      </c>
      <c r="O48" s="695">
        <v>0</v>
      </c>
      <c r="P48" s="695">
        <v>0</v>
      </c>
      <c r="Q48" s="695">
        <v>0</v>
      </c>
      <c r="R48" s="695">
        <v>0</v>
      </c>
      <c r="S48" s="695">
        <v>0</v>
      </c>
      <c r="T48" s="695">
        <v>0</v>
      </c>
      <c r="U48" s="695">
        <v>0</v>
      </c>
      <c r="V48" s="695">
        <v>0</v>
      </c>
      <c r="W48" s="695">
        <v>0</v>
      </c>
      <c r="X48" s="695">
        <v>0</v>
      </c>
      <c r="Y48" s="695">
        <v>0</v>
      </c>
      <c r="Z48" s="695">
        <v>0</v>
      </c>
      <c r="AA48" s="695">
        <v>0</v>
      </c>
      <c r="AB48" s="695">
        <v>0</v>
      </c>
      <c r="AC48" s="695">
        <v>0</v>
      </c>
      <c r="AD48" s="695">
        <v>0</v>
      </c>
      <c r="AE48" s="695">
        <v>0</v>
      </c>
      <c r="AF48" s="695">
        <v>0</v>
      </c>
      <c r="AG48" s="695">
        <v>0</v>
      </c>
      <c r="AH48" s="695">
        <v>0</v>
      </c>
      <c r="AI48" s="695">
        <v>0</v>
      </c>
      <c r="AJ48" s="695">
        <v>0</v>
      </c>
      <c r="AK48" s="695">
        <v>0</v>
      </c>
      <c r="AL48" s="695">
        <v>0</v>
      </c>
      <c r="AM48" s="695">
        <v>0</v>
      </c>
      <c r="AN48" s="695">
        <v>0</v>
      </c>
      <c r="AO48" s="696">
        <v>0</v>
      </c>
      <c r="AP48" s="632"/>
      <c r="AQ48" s="694">
        <v>0</v>
      </c>
      <c r="AR48" s="695">
        <v>3681.857</v>
      </c>
      <c r="AS48" s="695">
        <v>0</v>
      </c>
      <c r="AT48" s="695">
        <v>0</v>
      </c>
      <c r="AU48" s="695">
        <v>0</v>
      </c>
      <c r="AV48" s="695">
        <v>0</v>
      </c>
      <c r="AW48" s="695">
        <v>0</v>
      </c>
      <c r="AX48" s="695">
        <v>0</v>
      </c>
      <c r="AY48" s="695">
        <v>0</v>
      </c>
      <c r="AZ48" s="695">
        <v>0</v>
      </c>
      <c r="BA48" s="695">
        <v>0</v>
      </c>
      <c r="BB48" s="695">
        <v>0</v>
      </c>
      <c r="BC48" s="695">
        <v>0</v>
      </c>
      <c r="BD48" s="695">
        <v>0</v>
      </c>
      <c r="BE48" s="695">
        <v>0</v>
      </c>
      <c r="BF48" s="695">
        <v>0</v>
      </c>
      <c r="BG48" s="695">
        <v>0</v>
      </c>
      <c r="BH48" s="695">
        <v>0</v>
      </c>
      <c r="BI48" s="695">
        <v>0</v>
      </c>
      <c r="BJ48" s="695">
        <v>0</v>
      </c>
      <c r="BK48" s="695">
        <v>0</v>
      </c>
      <c r="BL48" s="695">
        <v>0</v>
      </c>
      <c r="BM48" s="695">
        <v>0</v>
      </c>
      <c r="BN48" s="695">
        <v>0</v>
      </c>
      <c r="BO48" s="695">
        <v>0</v>
      </c>
      <c r="BP48" s="695">
        <v>0</v>
      </c>
      <c r="BQ48" s="695">
        <v>0</v>
      </c>
      <c r="BR48" s="695">
        <v>0</v>
      </c>
      <c r="BS48" s="695">
        <v>0</v>
      </c>
      <c r="BT48" s="696">
        <v>0</v>
      </c>
      <c r="BU48" s="16"/>
    </row>
    <row r="49" spans="2:73" s="17" customFormat="1" ht="15.75">
      <c r="B49" s="690" t="s">
        <v>720</v>
      </c>
      <c r="C49" s="690" t="s">
        <v>716</v>
      </c>
      <c r="D49" s="690" t="s">
        <v>21</v>
      </c>
      <c r="E49" s="690" t="s">
        <v>701</v>
      </c>
      <c r="F49" s="690" t="s">
        <v>737</v>
      </c>
      <c r="G49" s="690" t="s">
        <v>736</v>
      </c>
      <c r="H49" s="690">
        <v>2011</v>
      </c>
      <c r="I49" s="642" t="s">
        <v>567</v>
      </c>
      <c r="J49" s="642" t="s">
        <v>577</v>
      </c>
      <c r="K49" s="632"/>
      <c r="L49" s="694">
        <v>2.6223071505363089</v>
      </c>
      <c r="M49" s="695">
        <v>2.6223071505363089</v>
      </c>
      <c r="N49" s="695">
        <v>2.6223071505363089</v>
      </c>
      <c r="O49" s="695">
        <v>2.537047603462633</v>
      </c>
      <c r="P49" s="695">
        <v>2.537047603462633</v>
      </c>
      <c r="Q49" s="695">
        <v>2.537047603462633</v>
      </c>
      <c r="R49" s="695">
        <v>0.38021149370693413</v>
      </c>
      <c r="S49" s="695">
        <v>0.38021149370693413</v>
      </c>
      <c r="T49" s="695">
        <v>0.38021149370693413</v>
      </c>
      <c r="U49" s="695">
        <v>0.38021149370693413</v>
      </c>
      <c r="V49" s="695">
        <v>0.38021149370693413</v>
      </c>
      <c r="W49" s="695">
        <v>0.38021149370693413</v>
      </c>
      <c r="X49" s="695">
        <v>0</v>
      </c>
      <c r="Y49" s="695">
        <v>0</v>
      </c>
      <c r="Z49" s="695">
        <v>0</v>
      </c>
      <c r="AA49" s="695">
        <v>0</v>
      </c>
      <c r="AB49" s="695">
        <v>0</v>
      </c>
      <c r="AC49" s="695">
        <v>0</v>
      </c>
      <c r="AD49" s="695">
        <v>0</v>
      </c>
      <c r="AE49" s="695">
        <v>0</v>
      </c>
      <c r="AF49" s="695">
        <v>0</v>
      </c>
      <c r="AG49" s="695">
        <v>0</v>
      </c>
      <c r="AH49" s="695">
        <v>0</v>
      </c>
      <c r="AI49" s="695">
        <v>0</v>
      </c>
      <c r="AJ49" s="695">
        <v>0</v>
      </c>
      <c r="AK49" s="695">
        <v>0</v>
      </c>
      <c r="AL49" s="695">
        <v>0</v>
      </c>
      <c r="AM49" s="695">
        <v>0</v>
      </c>
      <c r="AN49" s="695">
        <v>0</v>
      </c>
      <c r="AO49" s="696">
        <v>0</v>
      </c>
      <c r="AP49" s="632"/>
      <c r="AQ49" s="694">
        <v>5137.2572651746232</v>
      </c>
      <c r="AR49" s="695">
        <v>5137.2572651746232</v>
      </c>
      <c r="AS49" s="695">
        <v>5137.2572651746232</v>
      </c>
      <c r="AT49" s="695">
        <v>4940.0126617645128</v>
      </c>
      <c r="AU49" s="695">
        <v>4940.0126617645128</v>
      </c>
      <c r="AV49" s="695">
        <v>4940.0126617645128</v>
      </c>
      <c r="AW49" s="695">
        <v>740.3288730164802</v>
      </c>
      <c r="AX49" s="695">
        <v>740.3288730164802</v>
      </c>
      <c r="AY49" s="695">
        <v>740.3288730164802</v>
      </c>
      <c r="AZ49" s="695">
        <v>740.3288730164802</v>
      </c>
      <c r="BA49" s="695">
        <v>740.3288730164802</v>
      </c>
      <c r="BB49" s="695">
        <v>740.3288730164802</v>
      </c>
      <c r="BC49" s="695">
        <v>0</v>
      </c>
      <c r="BD49" s="695">
        <v>0</v>
      </c>
      <c r="BE49" s="695">
        <v>0</v>
      </c>
      <c r="BF49" s="695">
        <v>0</v>
      </c>
      <c r="BG49" s="695">
        <v>0</v>
      </c>
      <c r="BH49" s="695">
        <v>0</v>
      </c>
      <c r="BI49" s="695">
        <v>0</v>
      </c>
      <c r="BJ49" s="695">
        <v>0</v>
      </c>
      <c r="BK49" s="695">
        <v>0</v>
      </c>
      <c r="BL49" s="695">
        <v>0</v>
      </c>
      <c r="BM49" s="695">
        <v>0</v>
      </c>
      <c r="BN49" s="695">
        <v>0</v>
      </c>
      <c r="BO49" s="695">
        <v>0</v>
      </c>
      <c r="BP49" s="695">
        <v>0</v>
      </c>
      <c r="BQ49" s="695">
        <v>0</v>
      </c>
      <c r="BR49" s="695">
        <v>0</v>
      </c>
      <c r="BS49" s="695">
        <v>0</v>
      </c>
      <c r="BT49" s="696">
        <v>0</v>
      </c>
      <c r="BU49" s="16"/>
    </row>
    <row r="50" spans="2:73" s="17" customFormat="1" ht="15.75">
      <c r="B50" s="690" t="s">
        <v>720</v>
      </c>
      <c r="C50" s="690" t="s">
        <v>719</v>
      </c>
      <c r="D50" s="690" t="s">
        <v>17</v>
      </c>
      <c r="E50" s="690" t="s">
        <v>701</v>
      </c>
      <c r="F50" s="690" t="s">
        <v>739</v>
      </c>
      <c r="G50" s="690" t="s">
        <v>736</v>
      </c>
      <c r="H50" s="690">
        <v>2011</v>
      </c>
      <c r="I50" s="642" t="s">
        <v>567</v>
      </c>
      <c r="J50" s="642" t="s">
        <v>577</v>
      </c>
      <c r="K50" s="632"/>
      <c r="L50" s="694">
        <v>-5.4262961572744406E-2</v>
      </c>
      <c r="M50" s="695">
        <v>-5.4262961572744406E-2</v>
      </c>
      <c r="N50" s="695">
        <v>-5.4262961572744406E-2</v>
      </c>
      <c r="O50" s="695">
        <v>-5.4262961572744406E-2</v>
      </c>
      <c r="P50" s="695">
        <v>-5.4262961572744399E-2</v>
      </c>
      <c r="Q50" s="695">
        <v>-5.4262961572744399E-2</v>
      </c>
      <c r="R50" s="695">
        <v>-5.4262961572744399E-2</v>
      </c>
      <c r="S50" s="695">
        <v>-5.4262961572744399E-2</v>
      </c>
      <c r="T50" s="695">
        <v>-5.4262961572744399E-2</v>
      </c>
      <c r="U50" s="695">
        <v>-5.4262961572744399E-2</v>
      </c>
      <c r="V50" s="695">
        <v>-5.4262961572744399E-2</v>
      </c>
      <c r="W50" s="695">
        <v>-5.4262961572744399E-2</v>
      </c>
      <c r="X50" s="695">
        <v>-5.4262961572744399E-2</v>
      </c>
      <c r="Y50" s="695">
        <v>-5.4262961572744399E-2</v>
      </c>
      <c r="Z50" s="695">
        <v>-5.4262961572744399E-2</v>
      </c>
      <c r="AA50" s="695">
        <v>0</v>
      </c>
      <c r="AB50" s="695">
        <v>0</v>
      </c>
      <c r="AC50" s="695">
        <v>0</v>
      </c>
      <c r="AD50" s="695">
        <v>0</v>
      </c>
      <c r="AE50" s="695">
        <v>0</v>
      </c>
      <c r="AF50" s="695">
        <v>0</v>
      </c>
      <c r="AG50" s="695">
        <v>0</v>
      </c>
      <c r="AH50" s="695">
        <v>0</v>
      </c>
      <c r="AI50" s="695">
        <v>0</v>
      </c>
      <c r="AJ50" s="695">
        <v>0</v>
      </c>
      <c r="AK50" s="695">
        <v>0</v>
      </c>
      <c r="AL50" s="695">
        <v>0</v>
      </c>
      <c r="AM50" s="695">
        <v>0</v>
      </c>
      <c r="AN50" s="695">
        <v>0</v>
      </c>
      <c r="AO50" s="696">
        <v>0</v>
      </c>
      <c r="AP50" s="632"/>
      <c r="AQ50" s="694">
        <v>-144547.29457063766</v>
      </c>
      <c r="AR50" s="695">
        <v>-144547.29457063766</v>
      </c>
      <c r="AS50" s="695">
        <v>-144547.29457063766</v>
      </c>
      <c r="AT50" s="695">
        <v>-144547.29457063766</v>
      </c>
      <c r="AU50" s="695">
        <v>-144547.29457063801</v>
      </c>
      <c r="AV50" s="695">
        <v>-144547.29457063801</v>
      </c>
      <c r="AW50" s="695">
        <v>-144547.29457063801</v>
      </c>
      <c r="AX50" s="695">
        <v>-144547.29457063801</v>
      </c>
      <c r="AY50" s="695">
        <v>-144547.29457063801</v>
      </c>
      <c r="AZ50" s="695">
        <v>-144547.29457063801</v>
      </c>
      <c r="BA50" s="695">
        <v>-144547.29457063801</v>
      </c>
      <c r="BB50" s="695">
        <v>-144547.29457063801</v>
      </c>
      <c r="BC50" s="695">
        <v>-144547.29457063801</v>
      </c>
      <c r="BD50" s="695">
        <v>-144547.29457063801</v>
      </c>
      <c r="BE50" s="695">
        <v>-144547.29457063801</v>
      </c>
      <c r="BF50" s="695">
        <v>0</v>
      </c>
      <c r="BG50" s="695">
        <v>0</v>
      </c>
      <c r="BH50" s="695">
        <v>0</v>
      </c>
      <c r="BI50" s="695">
        <v>0</v>
      </c>
      <c r="BJ50" s="695">
        <v>0</v>
      </c>
      <c r="BK50" s="695">
        <v>0</v>
      </c>
      <c r="BL50" s="695">
        <v>0</v>
      </c>
      <c r="BM50" s="695">
        <v>0</v>
      </c>
      <c r="BN50" s="695">
        <v>0</v>
      </c>
      <c r="BO50" s="695">
        <v>0</v>
      </c>
      <c r="BP50" s="695">
        <v>0</v>
      </c>
      <c r="BQ50" s="695">
        <v>0</v>
      </c>
      <c r="BR50" s="695">
        <v>0</v>
      </c>
      <c r="BS50" s="695">
        <v>0</v>
      </c>
      <c r="BT50" s="696">
        <v>0</v>
      </c>
      <c r="BU50" s="16"/>
    </row>
    <row r="51" spans="2:73" s="17" customFormat="1" ht="15.75">
      <c r="B51" s="690" t="s">
        <v>720</v>
      </c>
      <c r="C51" s="690" t="s">
        <v>715</v>
      </c>
      <c r="D51" s="690" t="s">
        <v>3</v>
      </c>
      <c r="E51" s="690" t="s">
        <v>701</v>
      </c>
      <c r="F51" s="690" t="s">
        <v>29</v>
      </c>
      <c r="G51" s="690" t="s">
        <v>736</v>
      </c>
      <c r="H51" s="690">
        <v>2011</v>
      </c>
      <c r="I51" s="642" t="s">
        <v>567</v>
      </c>
      <c r="J51" s="642" t="s">
        <v>577</v>
      </c>
      <c r="K51" s="632"/>
      <c r="L51" s="694">
        <v>-5.4691772951281949</v>
      </c>
      <c r="M51" s="695">
        <v>-5.4691772951281949</v>
      </c>
      <c r="N51" s="695">
        <v>-5.4691772951281949</v>
      </c>
      <c r="O51" s="695">
        <v>-5.4691772951281949</v>
      </c>
      <c r="P51" s="695">
        <v>-5.4691772951281949</v>
      </c>
      <c r="Q51" s="695">
        <v>-5.4691772951281949</v>
      </c>
      <c r="R51" s="695">
        <v>-5.4691772951281949</v>
      </c>
      <c r="S51" s="695">
        <v>-5.4691772951281949</v>
      </c>
      <c r="T51" s="695">
        <v>-5.4691772951281949</v>
      </c>
      <c r="U51" s="695">
        <v>-5.4691772951281949</v>
      </c>
      <c r="V51" s="695">
        <v>-5.4691772951281949</v>
      </c>
      <c r="W51" s="695">
        <v>-5.4691772951281949</v>
      </c>
      <c r="X51" s="695">
        <v>-5.4691772951281949</v>
      </c>
      <c r="Y51" s="695">
        <v>-5.4691772951281949</v>
      </c>
      <c r="Z51" s="695">
        <v>-5.4691772951281949</v>
      </c>
      <c r="AA51" s="695">
        <v>-5.4691772951281949</v>
      </c>
      <c r="AB51" s="695">
        <v>-5.4691772951281949</v>
      </c>
      <c r="AC51" s="695">
        <v>-5.4691772951281949</v>
      </c>
      <c r="AD51" s="695">
        <v>-4.8895789736152064</v>
      </c>
      <c r="AE51" s="695">
        <v>0</v>
      </c>
      <c r="AF51" s="695">
        <v>0</v>
      </c>
      <c r="AG51" s="695">
        <v>0</v>
      </c>
      <c r="AH51" s="695">
        <v>0</v>
      </c>
      <c r="AI51" s="695">
        <v>0</v>
      </c>
      <c r="AJ51" s="695">
        <v>0</v>
      </c>
      <c r="AK51" s="695">
        <v>0</v>
      </c>
      <c r="AL51" s="695">
        <v>0</v>
      </c>
      <c r="AM51" s="695">
        <v>0</v>
      </c>
      <c r="AN51" s="695">
        <v>0</v>
      </c>
      <c r="AO51" s="696">
        <v>0</v>
      </c>
      <c r="AP51" s="632"/>
      <c r="AQ51" s="694">
        <v>-10571.716190241628</v>
      </c>
      <c r="AR51" s="695">
        <v>-10571.716190241628</v>
      </c>
      <c r="AS51" s="695">
        <v>-10571.716190241628</v>
      </c>
      <c r="AT51" s="695">
        <v>-10571.716190241628</v>
      </c>
      <c r="AU51" s="695">
        <v>-10571.716190241628</v>
      </c>
      <c r="AV51" s="695">
        <v>-10571.716190241628</v>
      </c>
      <c r="AW51" s="695">
        <v>-10571.716190241628</v>
      </c>
      <c r="AX51" s="695">
        <v>-10571.716190241628</v>
      </c>
      <c r="AY51" s="695">
        <v>-10571.716190241628</v>
      </c>
      <c r="AZ51" s="695">
        <v>-10571.716190241628</v>
      </c>
      <c r="BA51" s="695">
        <v>-10571.716190241628</v>
      </c>
      <c r="BB51" s="695">
        <v>-10571.716190241628</v>
      </c>
      <c r="BC51" s="695">
        <v>-10571.716190241628</v>
      </c>
      <c r="BD51" s="695">
        <v>-10571.716190241628</v>
      </c>
      <c r="BE51" s="695">
        <v>-10571.716190241628</v>
      </c>
      <c r="BF51" s="695">
        <v>-10571.716190241628</v>
      </c>
      <c r="BG51" s="695">
        <v>-10571.716190241628</v>
      </c>
      <c r="BH51" s="695">
        <v>-10571.716190241628</v>
      </c>
      <c r="BI51" s="695">
        <v>-10054.29502773931</v>
      </c>
      <c r="BJ51" s="695">
        <v>0</v>
      </c>
      <c r="BK51" s="695">
        <v>0</v>
      </c>
      <c r="BL51" s="695">
        <v>0</v>
      </c>
      <c r="BM51" s="695">
        <v>0</v>
      </c>
      <c r="BN51" s="695">
        <v>0</v>
      </c>
      <c r="BO51" s="695">
        <v>0</v>
      </c>
      <c r="BP51" s="695">
        <v>0</v>
      </c>
      <c r="BQ51" s="695">
        <v>0</v>
      </c>
      <c r="BR51" s="695">
        <v>0</v>
      </c>
      <c r="BS51" s="695">
        <v>0</v>
      </c>
      <c r="BT51" s="696">
        <v>0</v>
      </c>
      <c r="BU51" s="16"/>
    </row>
    <row r="52" spans="2:73" s="17" customFormat="1" ht="15.75">
      <c r="B52" s="690" t="s">
        <v>720</v>
      </c>
      <c r="C52" s="690" t="s">
        <v>715</v>
      </c>
      <c r="D52" s="690" t="s">
        <v>5</v>
      </c>
      <c r="E52" s="690" t="s">
        <v>701</v>
      </c>
      <c r="F52" s="690" t="s">
        <v>29</v>
      </c>
      <c r="G52" s="690" t="s">
        <v>736</v>
      </c>
      <c r="H52" s="690">
        <v>2011</v>
      </c>
      <c r="I52" s="642" t="s">
        <v>567</v>
      </c>
      <c r="J52" s="642" t="s">
        <v>577</v>
      </c>
      <c r="K52" s="632"/>
      <c r="L52" s="694">
        <v>0.12082159470058711</v>
      </c>
      <c r="M52" s="695">
        <v>0.12082159470058711</v>
      </c>
      <c r="N52" s="695">
        <v>0.12082159470058711</v>
      </c>
      <c r="O52" s="695">
        <v>0.12082159470058711</v>
      </c>
      <c r="P52" s="695">
        <v>0.12082159470058711</v>
      </c>
      <c r="Q52" s="695">
        <v>0.1104841049727789</v>
      </c>
      <c r="R52" s="695">
        <v>6.3136581031332892E-2</v>
      </c>
      <c r="S52" s="695">
        <v>6.3108676779770792E-2</v>
      </c>
      <c r="T52" s="695">
        <v>6.3108676779770792E-2</v>
      </c>
      <c r="U52" s="695">
        <v>1.9816740543269942E-2</v>
      </c>
      <c r="V52" s="695">
        <v>8.2336100750271118E-3</v>
      </c>
      <c r="W52" s="695">
        <v>8.2314060109635115E-3</v>
      </c>
      <c r="X52" s="695">
        <v>8.2314060109635115E-3</v>
      </c>
      <c r="Y52" s="695">
        <v>7.8529284412642546E-3</v>
      </c>
      <c r="Z52" s="695">
        <v>7.8529284412642546E-3</v>
      </c>
      <c r="AA52" s="695">
        <v>7.8355984443751608E-3</v>
      </c>
      <c r="AB52" s="695">
        <v>0</v>
      </c>
      <c r="AC52" s="695">
        <v>0</v>
      </c>
      <c r="AD52" s="695">
        <v>0</v>
      </c>
      <c r="AE52" s="695">
        <v>0</v>
      </c>
      <c r="AF52" s="695">
        <v>0</v>
      </c>
      <c r="AG52" s="695">
        <v>0</v>
      </c>
      <c r="AH52" s="695">
        <v>0</v>
      </c>
      <c r="AI52" s="695">
        <v>0</v>
      </c>
      <c r="AJ52" s="695">
        <v>0</v>
      </c>
      <c r="AK52" s="695">
        <v>0</v>
      </c>
      <c r="AL52" s="695">
        <v>0</v>
      </c>
      <c r="AM52" s="695">
        <v>0</v>
      </c>
      <c r="AN52" s="695">
        <v>0</v>
      </c>
      <c r="AO52" s="696">
        <v>0</v>
      </c>
      <c r="AP52" s="632"/>
      <c r="AQ52" s="694">
        <v>2445.6777114080996</v>
      </c>
      <c r="AR52" s="695">
        <v>2445.6777114080996</v>
      </c>
      <c r="AS52" s="695">
        <v>2445.6777114080996</v>
      </c>
      <c r="AT52" s="695">
        <v>2445.6777114080996</v>
      </c>
      <c r="AU52" s="695">
        <v>2445.6777114080996</v>
      </c>
      <c r="AV52" s="695">
        <v>2222.4200203794276</v>
      </c>
      <c r="AW52" s="695">
        <v>1199.8604677777462</v>
      </c>
      <c r="AX52" s="695">
        <v>1199.616026534062</v>
      </c>
      <c r="AY52" s="695">
        <v>1199.616026534062</v>
      </c>
      <c r="AZ52" s="695">
        <v>264.64458000175415</v>
      </c>
      <c r="BA52" s="695">
        <v>222.33092183441539</v>
      </c>
      <c r="BB52" s="695">
        <v>204.16691257987719</v>
      </c>
      <c r="BC52" s="695">
        <v>204.16691257987719</v>
      </c>
      <c r="BD52" s="695">
        <v>169.42833990943234</v>
      </c>
      <c r="BE52" s="695">
        <v>169.42833990943234</v>
      </c>
      <c r="BF52" s="695">
        <v>169.2246050618291</v>
      </c>
      <c r="BG52" s="695">
        <v>0</v>
      </c>
      <c r="BH52" s="695">
        <v>0</v>
      </c>
      <c r="BI52" s="695">
        <v>0</v>
      </c>
      <c r="BJ52" s="695">
        <v>0</v>
      </c>
      <c r="BK52" s="695">
        <v>0</v>
      </c>
      <c r="BL52" s="695">
        <v>0</v>
      </c>
      <c r="BM52" s="695">
        <v>0</v>
      </c>
      <c r="BN52" s="695">
        <v>0</v>
      </c>
      <c r="BO52" s="695">
        <v>0</v>
      </c>
      <c r="BP52" s="695">
        <v>0</v>
      </c>
      <c r="BQ52" s="695">
        <v>0</v>
      </c>
      <c r="BR52" s="695">
        <v>0</v>
      </c>
      <c r="BS52" s="695">
        <v>0</v>
      </c>
      <c r="BT52" s="696">
        <v>0</v>
      </c>
      <c r="BU52" s="16"/>
    </row>
    <row r="53" spans="2:73">
      <c r="B53" s="690" t="s">
        <v>720</v>
      </c>
      <c r="C53" s="690" t="s">
        <v>715</v>
      </c>
      <c r="D53" s="690" t="s">
        <v>4</v>
      </c>
      <c r="E53" s="690" t="s">
        <v>701</v>
      </c>
      <c r="F53" s="690" t="s">
        <v>29</v>
      </c>
      <c r="G53" s="690" t="s">
        <v>736</v>
      </c>
      <c r="H53" s="690">
        <v>2011</v>
      </c>
      <c r="I53" s="642" t="s">
        <v>567</v>
      </c>
      <c r="J53" s="642" t="s">
        <v>577</v>
      </c>
      <c r="K53" s="632"/>
      <c r="L53" s="694">
        <v>1.8032935615726876E-2</v>
      </c>
      <c r="M53" s="695">
        <v>1.8032935615726876E-2</v>
      </c>
      <c r="N53" s="695">
        <v>1.8032935615726876E-2</v>
      </c>
      <c r="O53" s="695">
        <v>1.8032935615726876E-2</v>
      </c>
      <c r="P53" s="695">
        <v>1.8032935615726876E-2</v>
      </c>
      <c r="Q53" s="695">
        <v>1.6798836564136419E-2</v>
      </c>
      <c r="R53" s="695">
        <v>1.1749943102196439E-2</v>
      </c>
      <c r="S53" s="695">
        <v>1.1723042751642087E-2</v>
      </c>
      <c r="T53" s="695">
        <v>1.1723042751642087E-2</v>
      </c>
      <c r="U53" s="695">
        <v>6.5548115023029941E-3</v>
      </c>
      <c r="V53" s="695">
        <v>8.6645712740551501E-4</v>
      </c>
      <c r="W53" s="695">
        <v>8.6554317905951068E-4</v>
      </c>
      <c r="X53" s="695">
        <v>8.6554317905951068E-4</v>
      </c>
      <c r="Y53" s="695">
        <v>8.4307003355668523E-4</v>
      </c>
      <c r="Z53" s="695">
        <v>8.4307003355668523E-4</v>
      </c>
      <c r="AA53" s="695">
        <v>8.2765077179340683E-4</v>
      </c>
      <c r="AB53" s="695">
        <v>0</v>
      </c>
      <c r="AC53" s="695">
        <v>0</v>
      </c>
      <c r="AD53" s="695">
        <v>0</v>
      </c>
      <c r="AE53" s="695">
        <v>0</v>
      </c>
      <c r="AF53" s="695">
        <v>0</v>
      </c>
      <c r="AG53" s="695">
        <v>0</v>
      </c>
      <c r="AH53" s="695">
        <v>0</v>
      </c>
      <c r="AI53" s="695">
        <v>0</v>
      </c>
      <c r="AJ53" s="695">
        <v>0</v>
      </c>
      <c r="AK53" s="695">
        <v>0</v>
      </c>
      <c r="AL53" s="695">
        <v>0</v>
      </c>
      <c r="AM53" s="695">
        <v>0</v>
      </c>
      <c r="AN53" s="695">
        <v>0</v>
      </c>
      <c r="AO53" s="696">
        <v>0</v>
      </c>
      <c r="AP53" s="632"/>
      <c r="AQ53" s="694">
        <v>308.76910845496849</v>
      </c>
      <c r="AR53" s="695">
        <v>308.76910845496849</v>
      </c>
      <c r="AS53" s="695">
        <v>308.76910845496849</v>
      </c>
      <c r="AT53" s="695">
        <v>308.76910845496849</v>
      </c>
      <c r="AU53" s="695">
        <v>308.76910845496849</v>
      </c>
      <c r="AV53" s="695">
        <v>282.11639952722987</v>
      </c>
      <c r="AW53" s="695">
        <v>173.07597228208706</v>
      </c>
      <c r="AX53" s="695">
        <v>172.84032521123095</v>
      </c>
      <c r="AY53" s="695">
        <v>172.84032521123095</v>
      </c>
      <c r="AZ53" s="695">
        <v>61.222572177262933</v>
      </c>
      <c r="BA53" s="695">
        <v>27.650637636849773</v>
      </c>
      <c r="BB53" s="695">
        <v>20.118657741548581</v>
      </c>
      <c r="BC53" s="695">
        <v>20.118657741548581</v>
      </c>
      <c r="BD53" s="695">
        <v>18.05595955099604</v>
      </c>
      <c r="BE53" s="695">
        <v>18.05595955099604</v>
      </c>
      <c r="BF53" s="695">
        <v>17.874687680862401</v>
      </c>
      <c r="BG53" s="695">
        <v>0</v>
      </c>
      <c r="BH53" s="695">
        <v>0</v>
      </c>
      <c r="BI53" s="695">
        <v>0</v>
      </c>
      <c r="BJ53" s="695">
        <v>0</v>
      </c>
      <c r="BK53" s="695">
        <v>0</v>
      </c>
      <c r="BL53" s="695">
        <v>0</v>
      </c>
      <c r="BM53" s="695">
        <v>0</v>
      </c>
      <c r="BN53" s="695">
        <v>0</v>
      </c>
      <c r="BO53" s="695">
        <v>0</v>
      </c>
      <c r="BP53" s="695">
        <v>0</v>
      </c>
      <c r="BQ53" s="695">
        <v>0</v>
      </c>
      <c r="BR53" s="695">
        <v>0</v>
      </c>
      <c r="BS53" s="695">
        <v>0</v>
      </c>
      <c r="BT53" s="696">
        <v>0</v>
      </c>
    </row>
    <row r="54" spans="2:73">
      <c r="B54" s="690" t="s">
        <v>208</v>
      </c>
      <c r="C54" s="690" t="s">
        <v>716</v>
      </c>
      <c r="D54" s="690" t="s">
        <v>22</v>
      </c>
      <c r="E54" s="690" t="s">
        <v>701</v>
      </c>
      <c r="F54" s="690" t="s">
        <v>737</v>
      </c>
      <c r="G54" s="690" t="s">
        <v>736</v>
      </c>
      <c r="H54" s="690">
        <v>2013</v>
      </c>
      <c r="I54" s="642" t="s">
        <v>568</v>
      </c>
      <c r="J54" s="642" t="s">
        <v>584</v>
      </c>
      <c r="K54" s="632"/>
      <c r="L54" s="694" t="s">
        <v>713</v>
      </c>
      <c r="M54" s="695" t="s">
        <v>713</v>
      </c>
      <c r="N54" s="695">
        <v>19.977524900999999</v>
      </c>
      <c r="O54" s="695">
        <v>19.977524900999999</v>
      </c>
      <c r="P54" s="695">
        <v>19.977524900999999</v>
      </c>
      <c r="Q54" s="695">
        <v>19.977524900999999</v>
      </c>
      <c r="R54" s="695">
        <v>19.217170819</v>
      </c>
      <c r="S54" s="695">
        <v>19.043364101000002</v>
      </c>
      <c r="T54" s="695">
        <v>19.043364101000002</v>
      </c>
      <c r="U54" s="695">
        <v>19.043364101000002</v>
      </c>
      <c r="V54" s="695">
        <v>19.043364101000002</v>
      </c>
      <c r="W54" s="695">
        <v>17.776355569</v>
      </c>
      <c r="X54" s="695">
        <v>15.883005132999999</v>
      </c>
      <c r="Y54" s="695">
        <v>15.883005132999999</v>
      </c>
      <c r="Z54" s="695">
        <v>0.20660900300000001</v>
      </c>
      <c r="AA54" s="695">
        <v>0.20660900300000001</v>
      </c>
      <c r="AB54" s="695">
        <v>0.20660900300000001</v>
      </c>
      <c r="AC54" s="695">
        <v>0.20660900300000001</v>
      </c>
      <c r="AD54" s="695">
        <v>4.0030417999999998E-2</v>
      </c>
      <c r="AE54" s="695">
        <v>0</v>
      </c>
      <c r="AF54" s="695">
        <v>0</v>
      </c>
      <c r="AG54" s="695">
        <v>0</v>
      </c>
      <c r="AH54" s="695">
        <v>0</v>
      </c>
      <c r="AI54" s="695">
        <v>0</v>
      </c>
      <c r="AJ54" s="695">
        <v>0</v>
      </c>
      <c r="AK54" s="695">
        <v>0</v>
      </c>
      <c r="AL54" s="695">
        <v>0</v>
      </c>
      <c r="AM54" s="695">
        <v>0</v>
      </c>
      <c r="AN54" s="695">
        <v>0</v>
      </c>
      <c r="AO54" s="696">
        <v>0</v>
      </c>
      <c r="AP54" s="632"/>
      <c r="AQ54" s="694">
        <v>0</v>
      </c>
      <c r="AR54" s="695">
        <v>0</v>
      </c>
      <c r="AS54" s="695">
        <v>122523.088835673</v>
      </c>
      <c r="AT54" s="695">
        <v>122523.088835673</v>
      </c>
      <c r="AU54" s="695">
        <v>122523.088835673</v>
      </c>
      <c r="AV54" s="695">
        <v>122523.088835673</v>
      </c>
      <c r="AW54" s="695">
        <v>120141.088094393</v>
      </c>
      <c r="AX54" s="695">
        <v>118628.89184916401</v>
      </c>
      <c r="AY54" s="695">
        <v>118628.89184916401</v>
      </c>
      <c r="AZ54" s="695">
        <v>118628.89184916401</v>
      </c>
      <c r="BA54" s="695">
        <v>118628.89184916401</v>
      </c>
      <c r="BB54" s="695">
        <v>107605.35051070699</v>
      </c>
      <c r="BC54" s="695">
        <v>90329.374705494003</v>
      </c>
      <c r="BD54" s="695">
        <v>90329.374705494003</v>
      </c>
      <c r="BE54" s="695">
        <v>137.659579869</v>
      </c>
      <c r="BF54" s="695">
        <v>137.659579869</v>
      </c>
      <c r="BG54" s="695">
        <v>137.659579869</v>
      </c>
      <c r="BH54" s="695">
        <v>137.659579869</v>
      </c>
      <c r="BI54" s="695">
        <v>26.671492901000001</v>
      </c>
      <c r="BJ54" s="695">
        <v>0</v>
      </c>
      <c r="BK54" s="695">
        <v>0</v>
      </c>
      <c r="BL54" s="695">
        <v>0</v>
      </c>
      <c r="BM54" s="695">
        <v>0</v>
      </c>
      <c r="BN54" s="695">
        <v>0</v>
      </c>
      <c r="BO54" s="695">
        <v>0</v>
      </c>
      <c r="BP54" s="695">
        <v>0</v>
      </c>
      <c r="BQ54" s="695">
        <v>0</v>
      </c>
      <c r="BR54" s="695">
        <v>0</v>
      </c>
      <c r="BS54" s="695">
        <v>0</v>
      </c>
      <c r="BT54" s="696">
        <v>0</v>
      </c>
    </row>
    <row r="55" spans="2:73">
      <c r="B55" s="690" t="s">
        <v>720</v>
      </c>
      <c r="C55" s="690" t="s">
        <v>716</v>
      </c>
      <c r="D55" s="690" t="s">
        <v>722</v>
      </c>
      <c r="E55" s="690" t="s">
        <v>701</v>
      </c>
      <c r="F55" s="690" t="s">
        <v>737</v>
      </c>
      <c r="G55" s="690" t="s">
        <v>736</v>
      </c>
      <c r="H55" s="690">
        <v>2012</v>
      </c>
      <c r="I55" s="642" t="s">
        <v>568</v>
      </c>
      <c r="J55" s="642" t="s">
        <v>577</v>
      </c>
      <c r="K55" s="632"/>
      <c r="L55" s="694" t="s">
        <v>713</v>
      </c>
      <c r="M55" s="695">
        <v>1.4287419610000001</v>
      </c>
      <c r="N55" s="695">
        <v>1.4287419610000001</v>
      </c>
      <c r="O55" s="695">
        <v>1.4287419610000001</v>
      </c>
      <c r="P55" s="695">
        <v>1.4287419610000001</v>
      </c>
      <c r="Q55" s="695">
        <v>1.4287419610000001</v>
      </c>
      <c r="R55" s="695">
        <v>0.26934542099999997</v>
      </c>
      <c r="S55" s="695">
        <v>0.26934542099999997</v>
      </c>
      <c r="T55" s="695">
        <v>0.26934542099999997</v>
      </c>
      <c r="U55" s="695">
        <v>0.26934542099999997</v>
      </c>
      <c r="V55" s="695">
        <v>0.26934542099999997</v>
      </c>
      <c r="W55" s="695">
        <v>0.209007518</v>
      </c>
      <c r="X55" s="695">
        <v>0.209007518</v>
      </c>
      <c r="Y55" s="695">
        <v>0</v>
      </c>
      <c r="Z55" s="695">
        <v>0</v>
      </c>
      <c r="AA55" s="695">
        <v>0</v>
      </c>
      <c r="AB55" s="695">
        <v>0</v>
      </c>
      <c r="AC55" s="695">
        <v>0</v>
      </c>
      <c r="AD55" s="695">
        <v>0</v>
      </c>
      <c r="AE55" s="695">
        <v>0</v>
      </c>
      <c r="AF55" s="695">
        <v>0</v>
      </c>
      <c r="AG55" s="695">
        <v>0</v>
      </c>
      <c r="AH55" s="695">
        <v>0</v>
      </c>
      <c r="AI55" s="695">
        <v>0</v>
      </c>
      <c r="AJ55" s="695">
        <v>0</v>
      </c>
      <c r="AK55" s="695">
        <v>0</v>
      </c>
      <c r="AL55" s="695">
        <v>0</v>
      </c>
      <c r="AM55" s="695">
        <v>0</v>
      </c>
      <c r="AN55" s="695">
        <v>0</v>
      </c>
      <c r="AO55" s="696">
        <v>0</v>
      </c>
      <c r="AP55" s="632"/>
      <c r="AQ55" s="694" t="s">
        <v>713</v>
      </c>
      <c r="AR55" s="695">
        <v>5639.5002500600003</v>
      </c>
      <c r="AS55" s="695">
        <v>5639.5002500600003</v>
      </c>
      <c r="AT55" s="695">
        <v>5639.5002500600003</v>
      </c>
      <c r="AU55" s="695">
        <v>5639.5002500600003</v>
      </c>
      <c r="AV55" s="695">
        <v>5639.5002500600003</v>
      </c>
      <c r="AW55" s="695">
        <v>1364.7593550619999</v>
      </c>
      <c r="AX55" s="695">
        <v>1364.7593550619999</v>
      </c>
      <c r="AY55" s="695">
        <v>1364.7593550619999</v>
      </c>
      <c r="AZ55" s="695">
        <v>1364.7593550619999</v>
      </c>
      <c r="BA55" s="695">
        <v>1364.7593550619999</v>
      </c>
      <c r="BB55" s="695">
        <v>774.36610949700002</v>
      </c>
      <c r="BC55" s="695">
        <v>774.36610949700002</v>
      </c>
      <c r="BD55" s="695">
        <v>0</v>
      </c>
      <c r="BE55" s="695">
        <v>0</v>
      </c>
      <c r="BF55" s="695">
        <v>0</v>
      </c>
      <c r="BG55" s="695">
        <v>0</v>
      </c>
      <c r="BH55" s="695">
        <v>0</v>
      </c>
      <c r="BI55" s="695">
        <v>0</v>
      </c>
      <c r="BJ55" s="695">
        <v>0</v>
      </c>
      <c r="BK55" s="695">
        <v>0</v>
      </c>
      <c r="BL55" s="695">
        <v>0</v>
      </c>
      <c r="BM55" s="695">
        <v>0</v>
      </c>
      <c r="BN55" s="695">
        <v>0</v>
      </c>
      <c r="BO55" s="695">
        <v>0</v>
      </c>
      <c r="BP55" s="695">
        <v>0</v>
      </c>
      <c r="BQ55" s="695">
        <v>0</v>
      </c>
      <c r="BR55" s="695">
        <v>0</v>
      </c>
      <c r="BS55" s="695">
        <v>0</v>
      </c>
      <c r="BT55" s="696">
        <v>0</v>
      </c>
    </row>
    <row r="56" spans="2:73">
      <c r="B56" s="690" t="s">
        <v>208</v>
      </c>
      <c r="C56" s="690" t="s">
        <v>716</v>
      </c>
      <c r="D56" s="690" t="s">
        <v>722</v>
      </c>
      <c r="E56" s="690" t="s">
        <v>701</v>
      </c>
      <c r="F56" s="690" t="s">
        <v>737</v>
      </c>
      <c r="G56" s="690" t="s">
        <v>736</v>
      </c>
      <c r="H56" s="690">
        <v>2013</v>
      </c>
      <c r="I56" s="642" t="s">
        <v>568</v>
      </c>
      <c r="J56" s="642" t="s">
        <v>584</v>
      </c>
      <c r="K56" s="632"/>
      <c r="L56" s="694" t="s">
        <v>713</v>
      </c>
      <c r="M56" s="695" t="s">
        <v>713</v>
      </c>
      <c r="N56" s="695">
        <v>3.2128700459999999</v>
      </c>
      <c r="O56" s="695">
        <v>3.2128700459999999</v>
      </c>
      <c r="P56" s="695">
        <v>3.2128700459999999</v>
      </c>
      <c r="Q56" s="695">
        <v>3.0683331790000001</v>
      </c>
      <c r="R56" s="695">
        <v>0.98946249099999994</v>
      </c>
      <c r="S56" s="695">
        <v>0.65118471600000005</v>
      </c>
      <c r="T56" s="695">
        <v>0.65118471600000005</v>
      </c>
      <c r="U56" s="695">
        <v>0.65118471600000005</v>
      </c>
      <c r="V56" s="695">
        <v>0.65118471600000005</v>
      </c>
      <c r="W56" s="695">
        <v>0.65118471600000005</v>
      </c>
      <c r="X56" s="695">
        <v>0.60966880700000003</v>
      </c>
      <c r="Y56" s="695">
        <v>0.60966880700000003</v>
      </c>
      <c r="Z56" s="695">
        <v>0</v>
      </c>
      <c r="AA56" s="695">
        <v>0</v>
      </c>
      <c r="AB56" s="695">
        <v>0</v>
      </c>
      <c r="AC56" s="695">
        <v>0</v>
      </c>
      <c r="AD56" s="695">
        <v>0</v>
      </c>
      <c r="AE56" s="695">
        <v>0</v>
      </c>
      <c r="AF56" s="695">
        <v>0</v>
      </c>
      <c r="AG56" s="695">
        <v>0</v>
      </c>
      <c r="AH56" s="695">
        <v>0</v>
      </c>
      <c r="AI56" s="695">
        <v>0</v>
      </c>
      <c r="AJ56" s="695">
        <v>0</v>
      </c>
      <c r="AK56" s="695">
        <v>0</v>
      </c>
      <c r="AL56" s="695">
        <v>0</v>
      </c>
      <c r="AM56" s="695">
        <v>0</v>
      </c>
      <c r="AN56" s="695">
        <v>0</v>
      </c>
      <c r="AO56" s="696">
        <v>0</v>
      </c>
      <c r="AP56" s="632"/>
      <c r="AQ56" s="694" t="s">
        <v>713</v>
      </c>
      <c r="AR56" s="695" t="s">
        <v>713</v>
      </c>
      <c r="AS56" s="695">
        <v>11130.380258458001</v>
      </c>
      <c r="AT56" s="695">
        <v>11130.380258458001</v>
      </c>
      <c r="AU56" s="695">
        <v>11130.380258458001</v>
      </c>
      <c r="AV56" s="695">
        <v>10573.410963374999</v>
      </c>
      <c r="AW56" s="695">
        <v>3570.082671228</v>
      </c>
      <c r="AX56" s="695">
        <v>2430.4878307889999</v>
      </c>
      <c r="AY56" s="695">
        <v>2430.4878307889999</v>
      </c>
      <c r="AZ56" s="695">
        <v>2430.4878307889999</v>
      </c>
      <c r="BA56" s="695">
        <v>2430.4878307889999</v>
      </c>
      <c r="BB56" s="695">
        <v>2430.4878307889999</v>
      </c>
      <c r="BC56" s="695">
        <v>2053.8607010619999</v>
      </c>
      <c r="BD56" s="695">
        <v>2053.8607010619999</v>
      </c>
      <c r="BE56" s="695">
        <v>0</v>
      </c>
      <c r="BF56" s="695">
        <v>0</v>
      </c>
      <c r="BG56" s="695">
        <v>0</v>
      </c>
      <c r="BH56" s="695">
        <v>0</v>
      </c>
      <c r="BI56" s="695">
        <v>0</v>
      </c>
      <c r="BJ56" s="695">
        <v>0</v>
      </c>
      <c r="BK56" s="695">
        <v>0</v>
      </c>
      <c r="BL56" s="695">
        <v>0</v>
      </c>
      <c r="BM56" s="695">
        <v>0</v>
      </c>
      <c r="BN56" s="695">
        <v>0</v>
      </c>
      <c r="BO56" s="695">
        <v>0</v>
      </c>
      <c r="BP56" s="695">
        <v>0</v>
      </c>
      <c r="BQ56" s="695">
        <v>0</v>
      </c>
      <c r="BR56" s="695">
        <v>0</v>
      </c>
      <c r="BS56" s="695">
        <v>0</v>
      </c>
      <c r="BT56" s="696">
        <v>0</v>
      </c>
    </row>
    <row r="57" spans="2:73">
      <c r="B57" s="690" t="s">
        <v>208</v>
      </c>
      <c r="C57" s="690" t="s">
        <v>715</v>
      </c>
      <c r="D57" s="690" t="s">
        <v>723</v>
      </c>
      <c r="E57" s="690" t="s">
        <v>701</v>
      </c>
      <c r="F57" s="690" t="s">
        <v>29</v>
      </c>
      <c r="G57" s="690" t="s">
        <v>736</v>
      </c>
      <c r="H57" s="690">
        <v>2013</v>
      </c>
      <c r="I57" s="642" t="s">
        <v>568</v>
      </c>
      <c r="J57" s="642" t="s">
        <v>584</v>
      </c>
      <c r="K57" s="632"/>
      <c r="L57" s="694">
        <v>0</v>
      </c>
      <c r="M57" s="695">
        <v>0</v>
      </c>
      <c r="N57" s="695">
        <v>0.57864239200000001</v>
      </c>
      <c r="O57" s="695">
        <v>0.57864239200000001</v>
      </c>
      <c r="P57" s="695">
        <v>0.55775648799999999</v>
      </c>
      <c r="Q57" s="695">
        <v>0.47813571599999999</v>
      </c>
      <c r="R57" s="695">
        <v>0.47813571599999999</v>
      </c>
      <c r="S57" s="695">
        <v>0.47813571599999999</v>
      </c>
      <c r="T57" s="695">
        <v>0.47813571599999999</v>
      </c>
      <c r="U57" s="695">
        <v>0.47746667300000001</v>
      </c>
      <c r="V57" s="695">
        <v>0.35711741899999999</v>
      </c>
      <c r="W57" s="695">
        <v>0.35711741899999999</v>
      </c>
      <c r="X57" s="695">
        <v>0.28686024300000001</v>
      </c>
      <c r="Y57" s="695">
        <v>0.28685221500000002</v>
      </c>
      <c r="Z57" s="695">
        <v>0.28685221500000002</v>
      </c>
      <c r="AA57" s="695">
        <v>0.28642457399999999</v>
      </c>
      <c r="AB57" s="695">
        <v>0.28642457399999999</v>
      </c>
      <c r="AC57" s="695">
        <v>0.28607425399999997</v>
      </c>
      <c r="AD57" s="695">
        <v>0.27723419100000002</v>
      </c>
      <c r="AE57" s="695">
        <v>0.16273031900000001</v>
      </c>
      <c r="AF57" s="695">
        <v>0.16273031900000001</v>
      </c>
      <c r="AG57" s="695">
        <v>0.16273031900000001</v>
      </c>
      <c r="AH57" s="695">
        <v>0</v>
      </c>
      <c r="AI57" s="695">
        <v>0</v>
      </c>
      <c r="AJ57" s="695">
        <v>0</v>
      </c>
      <c r="AK57" s="695">
        <v>0</v>
      </c>
      <c r="AL57" s="695">
        <v>0</v>
      </c>
      <c r="AM57" s="695">
        <v>0</v>
      </c>
      <c r="AN57" s="695">
        <v>0</v>
      </c>
      <c r="AO57" s="696">
        <v>0</v>
      </c>
      <c r="AP57" s="632"/>
      <c r="AQ57" s="694">
        <v>0</v>
      </c>
      <c r="AR57" s="695">
        <v>0</v>
      </c>
      <c r="AS57" s="695">
        <v>8633.4702824550004</v>
      </c>
      <c r="AT57" s="695">
        <v>8633.4702824550004</v>
      </c>
      <c r="AU57" s="695">
        <v>8300.7719281819991</v>
      </c>
      <c r="AV57" s="695">
        <v>7032.4667788019997</v>
      </c>
      <c r="AW57" s="695">
        <v>7032.4667788019997</v>
      </c>
      <c r="AX57" s="695">
        <v>7032.4667788019997</v>
      </c>
      <c r="AY57" s="695">
        <v>7032.4667788019997</v>
      </c>
      <c r="AZ57" s="695">
        <v>7026.6059558389998</v>
      </c>
      <c r="BA57" s="695">
        <v>5109.5235760380001</v>
      </c>
      <c r="BB57" s="695">
        <v>5109.5235760380001</v>
      </c>
      <c r="BC57" s="695">
        <v>4645.8145136579997</v>
      </c>
      <c r="BD57" s="695">
        <v>4579.6560715739997</v>
      </c>
      <c r="BE57" s="695">
        <v>4579.6560715739997</v>
      </c>
      <c r="BF57" s="695">
        <v>4560.8297995049998</v>
      </c>
      <c r="BG57" s="695">
        <v>4560.8297995049998</v>
      </c>
      <c r="BH57" s="695">
        <v>4556.9697688140004</v>
      </c>
      <c r="BI57" s="695">
        <v>4416.1535362189998</v>
      </c>
      <c r="BJ57" s="695">
        <v>2592.1841417219998</v>
      </c>
      <c r="BK57" s="695">
        <v>2592.1841417219998</v>
      </c>
      <c r="BL57" s="695">
        <v>2592.1841417219998</v>
      </c>
      <c r="BM57" s="695">
        <v>0</v>
      </c>
      <c r="BN57" s="695">
        <v>0</v>
      </c>
      <c r="BO57" s="695">
        <v>0</v>
      </c>
      <c r="BP57" s="695">
        <v>0</v>
      </c>
      <c r="BQ57" s="695">
        <v>0</v>
      </c>
      <c r="BR57" s="695">
        <v>0</v>
      </c>
      <c r="BS57" s="695">
        <v>0</v>
      </c>
      <c r="BT57" s="696">
        <v>0</v>
      </c>
    </row>
    <row r="58" spans="2:73">
      <c r="B58" s="690" t="s">
        <v>208</v>
      </c>
      <c r="C58" s="690" t="s">
        <v>715</v>
      </c>
      <c r="D58" s="690" t="s">
        <v>2</v>
      </c>
      <c r="E58" s="690" t="s">
        <v>701</v>
      </c>
      <c r="F58" s="690" t="s">
        <v>29</v>
      </c>
      <c r="G58" s="690" t="s">
        <v>736</v>
      </c>
      <c r="H58" s="690">
        <v>2013</v>
      </c>
      <c r="I58" s="642" t="s">
        <v>568</v>
      </c>
      <c r="J58" s="642" t="s">
        <v>584</v>
      </c>
      <c r="K58" s="632"/>
      <c r="L58" s="694" t="s">
        <v>713</v>
      </c>
      <c r="M58" s="695" t="s">
        <v>713</v>
      </c>
      <c r="N58" s="695">
        <v>0.20719409899999999</v>
      </c>
      <c r="O58" s="695">
        <v>0.20719409899999999</v>
      </c>
      <c r="P58" s="695">
        <v>0.20719409899999999</v>
      </c>
      <c r="Q58" s="695">
        <v>0.20719409899999999</v>
      </c>
      <c r="R58" s="695">
        <v>0</v>
      </c>
      <c r="S58" s="695">
        <v>0</v>
      </c>
      <c r="T58" s="695">
        <v>0</v>
      </c>
      <c r="U58" s="695">
        <v>0</v>
      </c>
      <c r="V58" s="695">
        <v>0</v>
      </c>
      <c r="W58" s="695">
        <v>0</v>
      </c>
      <c r="X58" s="695">
        <v>0</v>
      </c>
      <c r="Y58" s="695">
        <v>0</v>
      </c>
      <c r="Z58" s="695">
        <v>0</v>
      </c>
      <c r="AA58" s="695">
        <v>0</v>
      </c>
      <c r="AB58" s="695">
        <v>0</v>
      </c>
      <c r="AC58" s="695">
        <v>0</v>
      </c>
      <c r="AD58" s="695">
        <v>0</v>
      </c>
      <c r="AE58" s="695">
        <v>0</v>
      </c>
      <c r="AF58" s="695">
        <v>0</v>
      </c>
      <c r="AG58" s="695">
        <v>0</v>
      </c>
      <c r="AH58" s="695">
        <v>0</v>
      </c>
      <c r="AI58" s="695">
        <v>0</v>
      </c>
      <c r="AJ58" s="695">
        <v>0</v>
      </c>
      <c r="AK58" s="695">
        <v>0</v>
      </c>
      <c r="AL58" s="695">
        <v>0</v>
      </c>
      <c r="AM58" s="695">
        <v>0</v>
      </c>
      <c r="AN58" s="695">
        <v>0</v>
      </c>
      <c r="AO58" s="696">
        <v>0</v>
      </c>
      <c r="AP58" s="632"/>
      <c r="AQ58" s="694" t="s">
        <v>713</v>
      </c>
      <c r="AR58" s="695" t="s">
        <v>713</v>
      </c>
      <c r="AS58" s="695">
        <v>369.43987800000002</v>
      </c>
      <c r="AT58" s="695">
        <v>369.43987800000002</v>
      </c>
      <c r="AU58" s="695">
        <v>369.43987800000002</v>
      </c>
      <c r="AV58" s="695">
        <v>369.43987800000002</v>
      </c>
      <c r="AW58" s="695">
        <v>0</v>
      </c>
      <c r="AX58" s="695">
        <v>0</v>
      </c>
      <c r="AY58" s="695">
        <v>0</v>
      </c>
      <c r="AZ58" s="695">
        <v>0</v>
      </c>
      <c r="BA58" s="695">
        <v>0</v>
      </c>
      <c r="BB58" s="695">
        <v>0</v>
      </c>
      <c r="BC58" s="695">
        <v>0</v>
      </c>
      <c r="BD58" s="695">
        <v>0</v>
      </c>
      <c r="BE58" s="695">
        <v>0</v>
      </c>
      <c r="BF58" s="695">
        <v>0</v>
      </c>
      <c r="BG58" s="695">
        <v>0</v>
      </c>
      <c r="BH58" s="695">
        <v>0</v>
      </c>
      <c r="BI58" s="695">
        <v>0</v>
      </c>
      <c r="BJ58" s="695">
        <v>0</v>
      </c>
      <c r="BK58" s="695">
        <v>0</v>
      </c>
      <c r="BL58" s="695">
        <v>0</v>
      </c>
      <c r="BM58" s="695">
        <v>0</v>
      </c>
      <c r="BN58" s="695">
        <v>0</v>
      </c>
      <c r="BO58" s="695">
        <v>0</v>
      </c>
      <c r="BP58" s="695">
        <v>0</v>
      </c>
      <c r="BQ58" s="695">
        <v>0</v>
      </c>
      <c r="BR58" s="695">
        <v>0</v>
      </c>
      <c r="BS58" s="695">
        <v>0</v>
      </c>
      <c r="BT58" s="696">
        <v>0</v>
      </c>
    </row>
    <row r="59" spans="2:73">
      <c r="B59" s="690" t="s">
        <v>208</v>
      </c>
      <c r="C59" s="690" t="s">
        <v>715</v>
      </c>
      <c r="D59" s="690" t="s">
        <v>1</v>
      </c>
      <c r="E59" s="690" t="s">
        <v>701</v>
      </c>
      <c r="F59" s="690" t="s">
        <v>29</v>
      </c>
      <c r="G59" s="690" t="s">
        <v>736</v>
      </c>
      <c r="H59" s="690">
        <v>2013</v>
      </c>
      <c r="I59" s="642" t="s">
        <v>568</v>
      </c>
      <c r="J59" s="642" t="s">
        <v>584</v>
      </c>
      <c r="K59" s="632"/>
      <c r="L59" s="694" t="s">
        <v>713</v>
      </c>
      <c r="M59" s="695" t="s">
        <v>713</v>
      </c>
      <c r="N59" s="695">
        <v>4.590208423</v>
      </c>
      <c r="O59" s="695">
        <v>4.590208423</v>
      </c>
      <c r="P59" s="695">
        <v>4.590208423</v>
      </c>
      <c r="Q59" s="695">
        <v>4.4854243929999997</v>
      </c>
      <c r="R59" s="695">
        <v>2.852254142</v>
      </c>
      <c r="S59" s="695">
        <v>0</v>
      </c>
      <c r="T59" s="695">
        <v>0</v>
      </c>
      <c r="U59" s="695">
        <v>0</v>
      </c>
      <c r="V59" s="695">
        <v>0</v>
      </c>
      <c r="W59" s="695">
        <v>0</v>
      </c>
      <c r="X59" s="695">
        <v>0</v>
      </c>
      <c r="Y59" s="695">
        <v>0</v>
      </c>
      <c r="Z59" s="695">
        <v>0</v>
      </c>
      <c r="AA59" s="695">
        <v>0</v>
      </c>
      <c r="AB59" s="695">
        <v>0</v>
      </c>
      <c r="AC59" s="695">
        <v>0</v>
      </c>
      <c r="AD59" s="695">
        <v>0</v>
      </c>
      <c r="AE59" s="695">
        <v>0</v>
      </c>
      <c r="AF59" s="695">
        <v>0</v>
      </c>
      <c r="AG59" s="695">
        <v>0</v>
      </c>
      <c r="AH59" s="695">
        <v>0</v>
      </c>
      <c r="AI59" s="695">
        <v>0</v>
      </c>
      <c r="AJ59" s="695">
        <v>0</v>
      </c>
      <c r="AK59" s="695">
        <v>0</v>
      </c>
      <c r="AL59" s="695">
        <v>0</v>
      </c>
      <c r="AM59" s="695">
        <v>0</v>
      </c>
      <c r="AN59" s="695">
        <v>0</v>
      </c>
      <c r="AO59" s="696">
        <v>0</v>
      </c>
      <c r="AP59" s="632"/>
      <c r="AQ59" s="694" t="s">
        <v>713</v>
      </c>
      <c r="AR59" s="695" t="s">
        <v>713</v>
      </c>
      <c r="AS59" s="695">
        <v>29514.547200948</v>
      </c>
      <c r="AT59" s="695">
        <v>29514.547200948</v>
      </c>
      <c r="AU59" s="695">
        <v>29514.547200948</v>
      </c>
      <c r="AV59" s="695">
        <v>29412.002682614999</v>
      </c>
      <c r="AW59" s="695">
        <v>19407.208425821998</v>
      </c>
      <c r="AX59" s="695">
        <v>0</v>
      </c>
      <c r="AY59" s="695">
        <v>0</v>
      </c>
      <c r="AZ59" s="695">
        <v>0</v>
      </c>
      <c r="BA59" s="695">
        <v>0</v>
      </c>
      <c r="BB59" s="695">
        <v>0</v>
      </c>
      <c r="BC59" s="695">
        <v>0</v>
      </c>
      <c r="BD59" s="695">
        <v>0</v>
      </c>
      <c r="BE59" s="695">
        <v>0</v>
      </c>
      <c r="BF59" s="695">
        <v>0</v>
      </c>
      <c r="BG59" s="695">
        <v>0</v>
      </c>
      <c r="BH59" s="695">
        <v>0</v>
      </c>
      <c r="BI59" s="695">
        <v>0</v>
      </c>
      <c r="BJ59" s="695">
        <v>0</v>
      </c>
      <c r="BK59" s="695">
        <v>0</v>
      </c>
      <c r="BL59" s="695">
        <v>0</v>
      </c>
      <c r="BM59" s="695">
        <v>0</v>
      </c>
      <c r="BN59" s="695">
        <v>0</v>
      </c>
      <c r="BO59" s="695">
        <v>0</v>
      </c>
      <c r="BP59" s="695">
        <v>0</v>
      </c>
      <c r="BQ59" s="695">
        <v>0</v>
      </c>
      <c r="BR59" s="695">
        <v>0</v>
      </c>
      <c r="BS59" s="695">
        <v>0</v>
      </c>
      <c r="BT59" s="696">
        <v>0</v>
      </c>
    </row>
    <row r="60" spans="2:73" ht="15.75">
      <c r="B60" s="690" t="s">
        <v>208</v>
      </c>
      <c r="C60" s="690" t="s">
        <v>715</v>
      </c>
      <c r="D60" s="690" t="s">
        <v>724</v>
      </c>
      <c r="E60" s="690" t="s">
        <v>701</v>
      </c>
      <c r="F60" s="690" t="s">
        <v>29</v>
      </c>
      <c r="G60" s="690" t="s">
        <v>736</v>
      </c>
      <c r="H60" s="690">
        <v>2013</v>
      </c>
      <c r="I60" s="642" t="s">
        <v>568</v>
      </c>
      <c r="J60" s="642" t="s">
        <v>584</v>
      </c>
      <c r="K60" s="632"/>
      <c r="L60" s="694">
        <v>0</v>
      </c>
      <c r="M60" s="695">
        <v>0</v>
      </c>
      <c r="N60" s="695">
        <v>1.3258527710000001</v>
      </c>
      <c r="O60" s="695">
        <v>1.3258527710000001</v>
      </c>
      <c r="P60" s="695">
        <v>1.2530640770000001</v>
      </c>
      <c r="Q60" s="695">
        <v>1.004654741</v>
      </c>
      <c r="R60" s="695">
        <v>1.004654741</v>
      </c>
      <c r="S60" s="695">
        <v>1.004654741</v>
      </c>
      <c r="T60" s="695">
        <v>1.004654741</v>
      </c>
      <c r="U60" s="695">
        <v>1.002754269</v>
      </c>
      <c r="V60" s="695">
        <v>0.86185747599999996</v>
      </c>
      <c r="W60" s="695">
        <v>0.86185747599999996</v>
      </c>
      <c r="X60" s="695">
        <v>0.62538864999999999</v>
      </c>
      <c r="Y60" s="695">
        <v>0.40395577799999999</v>
      </c>
      <c r="Z60" s="695">
        <v>0.40395577799999999</v>
      </c>
      <c r="AA60" s="695">
        <v>0.395998136</v>
      </c>
      <c r="AB60" s="695">
        <v>0.395998136</v>
      </c>
      <c r="AC60" s="695">
        <v>0.39191564800000001</v>
      </c>
      <c r="AD60" s="695">
        <v>0.33828905500000001</v>
      </c>
      <c r="AE60" s="695">
        <v>0.198568036</v>
      </c>
      <c r="AF60" s="695">
        <v>0.198568036</v>
      </c>
      <c r="AG60" s="695">
        <v>0.198568036</v>
      </c>
      <c r="AH60" s="695">
        <v>0</v>
      </c>
      <c r="AI60" s="695">
        <v>0</v>
      </c>
      <c r="AJ60" s="695">
        <v>0</v>
      </c>
      <c r="AK60" s="695">
        <v>0</v>
      </c>
      <c r="AL60" s="695">
        <v>0</v>
      </c>
      <c r="AM60" s="695">
        <v>0</v>
      </c>
      <c r="AN60" s="695">
        <v>0</v>
      </c>
      <c r="AO60" s="696">
        <v>0</v>
      </c>
      <c r="AP60" s="632"/>
      <c r="AQ60" s="694">
        <v>0</v>
      </c>
      <c r="AR60" s="695">
        <v>0</v>
      </c>
      <c r="AS60" s="695">
        <v>19243.625376914999</v>
      </c>
      <c r="AT60" s="695">
        <v>19243.625376914999</v>
      </c>
      <c r="AU60" s="695">
        <v>18084.150613174999</v>
      </c>
      <c r="AV60" s="695">
        <v>14127.157554752001</v>
      </c>
      <c r="AW60" s="695">
        <v>14127.157554752001</v>
      </c>
      <c r="AX60" s="695">
        <v>14127.157554752001</v>
      </c>
      <c r="AY60" s="695">
        <v>14127.157554752001</v>
      </c>
      <c r="AZ60" s="695">
        <v>14110.509419960001</v>
      </c>
      <c r="BA60" s="695">
        <v>11866.11861363</v>
      </c>
      <c r="BB60" s="695">
        <v>11866.11861363</v>
      </c>
      <c r="BC60" s="695">
        <v>10325.437406912</v>
      </c>
      <c r="BD60" s="695">
        <v>6638.2583389689999</v>
      </c>
      <c r="BE60" s="695">
        <v>6638.2583389689999</v>
      </c>
      <c r="BF60" s="695">
        <v>6287.9349732130004</v>
      </c>
      <c r="BG60" s="695">
        <v>6287.9349732130004</v>
      </c>
      <c r="BH60" s="695">
        <v>6242.9517397379996</v>
      </c>
      <c r="BI60" s="695">
        <v>5388.7163086139999</v>
      </c>
      <c r="BJ60" s="695">
        <v>3163.0547767910002</v>
      </c>
      <c r="BK60" s="695">
        <v>3163.0547767910002</v>
      </c>
      <c r="BL60" s="695">
        <v>3163.0547767910002</v>
      </c>
      <c r="BM60" s="695">
        <v>0</v>
      </c>
      <c r="BN60" s="695">
        <v>0</v>
      </c>
      <c r="BO60" s="695">
        <v>0</v>
      </c>
      <c r="BP60" s="695">
        <v>0</v>
      </c>
      <c r="BQ60" s="695">
        <v>0</v>
      </c>
      <c r="BR60" s="695">
        <v>0</v>
      </c>
      <c r="BS60" s="695">
        <v>0</v>
      </c>
      <c r="BT60" s="696">
        <v>0</v>
      </c>
      <c r="BU60" s="163"/>
    </row>
    <row r="61" spans="2:73">
      <c r="B61" s="690" t="s">
        <v>208</v>
      </c>
      <c r="C61" s="690" t="s">
        <v>715</v>
      </c>
      <c r="D61" s="690" t="s">
        <v>14</v>
      </c>
      <c r="E61" s="690" t="s">
        <v>701</v>
      </c>
      <c r="F61" s="690" t="s">
        <v>29</v>
      </c>
      <c r="G61" s="690" t="s">
        <v>736</v>
      </c>
      <c r="H61" s="690">
        <v>2013</v>
      </c>
      <c r="I61" s="642" t="s">
        <v>568</v>
      </c>
      <c r="J61" s="642" t="s">
        <v>584</v>
      </c>
      <c r="K61" s="632"/>
      <c r="L61" s="694">
        <v>0</v>
      </c>
      <c r="M61" s="695">
        <v>0</v>
      </c>
      <c r="N61" s="695">
        <v>2.5302951079999998</v>
      </c>
      <c r="O61" s="695">
        <v>2.4936188719999999</v>
      </c>
      <c r="P61" s="695">
        <v>2.4902846649999999</v>
      </c>
      <c r="Q61" s="695">
        <v>2.2871315399999999</v>
      </c>
      <c r="R61" s="695">
        <v>2.1810740860000002</v>
      </c>
      <c r="S61" s="695">
        <v>2.092834335</v>
      </c>
      <c r="T61" s="695">
        <v>2.0178681100000002</v>
      </c>
      <c r="U61" s="695">
        <v>2.0178681100000002</v>
      </c>
      <c r="V61" s="695">
        <v>1.2543982330000001</v>
      </c>
      <c r="W61" s="695">
        <v>1.2543982330000001</v>
      </c>
      <c r="X61" s="695">
        <v>0.98427461100000002</v>
      </c>
      <c r="Y61" s="695">
        <v>0.98427461100000002</v>
      </c>
      <c r="Z61" s="695">
        <v>0.57946555300000002</v>
      </c>
      <c r="AA61" s="695">
        <v>0.57946555300000002</v>
      </c>
      <c r="AB61" s="695">
        <v>0.235508785</v>
      </c>
      <c r="AC61" s="695">
        <v>8.5640900000000006E-2</v>
      </c>
      <c r="AD61" s="695">
        <v>8.5640900000000006E-2</v>
      </c>
      <c r="AE61" s="695">
        <v>8.5640900000000006E-2</v>
      </c>
      <c r="AF61" s="695">
        <v>8.5640900000000006E-2</v>
      </c>
      <c r="AG61" s="695">
        <v>8.5640900000000006E-2</v>
      </c>
      <c r="AH61" s="695">
        <v>8.5640900000000006E-2</v>
      </c>
      <c r="AI61" s="695">
        <v>0</v>
      </c>
      <c r="AJ61" s="695">
        <v>0</v>
      </c>
      <c r="AK61" s="695">
        <v>0</v>
      </c>
      <c r="AL61" s="695">
        <v>0</v>
      </c>
      <c r="AM61" s="695">
        <v>0</v>
      </c>
      <c r="AN61" s="695">
        <v>0</v>
      </c>
      <c r="AO61" s="696">
        <v>0</v>
      </c>
      <c r="AP61" s="632"/>
      <c r="AQ61" s="694">
        <v>0</v>
      </c>
      <c r="AR61" s="695">
        <v>0</v>
      </c>
      <c r="AS61" s="695">
        <v>33346.461601256997</v>
      </c>
      <c r="AT61" s="695">
        <v>32640.420021057005</v>
      </c>
      <c r="AU61" s="695">
        <v>32576.234474182002</v>
      </c>
      <c r="AV61" s="695">
        <v>28665.403640747001</v>
      </c>
      <c r="AW61" s="695">
        <v>26534.582206726001</v>
      </c>
      <c r="AX61" s="695">
        <v>24835.90927887</v>
      </c>
      <c r="AY61" s="695">
        <v>23392.760322571001</v>
      </c>
      <c r="AZ61" s="695">
        <v>23392.760322571001</v>
      </c>
      <c r="BA61" s="695">
        <v>8695.4653854370008</v>
      </c>
      <c r="BB61" s="695">
        <v>8695.4653854370008</v>
      </c>
      <c r="BC61" s="695">
        <v>5906.1573638919999</v>
      </c>
      <c r="BD61" s="695">
        <v>5906.1573638919999</v>
      </c>
      <c r="BE61" s="695">
        <v>4560.3069000240002</v>
      </c>
      <c r="BF61" s="695">
        <v>4560.3069000240002</v>
      </c>
      <c r="BG61" s="695">
        <v>1867.2314605710001</v>
      </c>
      <c r="BH61" s="695">
        <v>631.37658691399997</v>
      </c>
      <c r="BI61" s="695">
        <v>631.37658691399997</v>
      </c>
      <c r="BJ61" s="695">
        <v>631.37658691399997</v>
      </c>
      <c r="BK61" s="695">
        <v>631.37658691399997</v>
      </c>
      <c r="BL61" s="695">
        <v>631.37658691399997</v>
      </c>
      <c r="BM61" s="695">
        <v>631.37658691399997</v>
      </c>
      <c r="BN61" s="695">
        <v>0</v>
      </c>
      <c r="BO61" s="695">
        <v>0</v>
      </c>
      <c r="BP61" s="695">
        <v>0</v>
      </c>
      <c r="BQ61" s="695">
        <v>0</v>
      </c>
      <c r="BR61" s="695">
        <v>0</v>
      </c>
      <c r="BS61" s="695">
        <v>0</v>
      </c>
      <c r="BT61" s="696">
        <v>0</v>
      </c>
    </row>
    <row r="62" spans="2:73">
      <c r="B62" s="690" t="s">
        <v>208</v>
      </c>
      <c r="C62" s="690" t="s">
        <v>715</v>
      </c>
      <c r="D62" s="690" t="s">
        <v>725</v>
      </c>
      <c r="E62" s="690" t="s">
        <v>701</v>
      </c>
      <c r="F62" s="690" t="s">
        <v>29</v>
      </c>
      <c r="G62" s="690" t="s">
        <v>736</v>
      </c>
      <c r="H62" s="690">
        <v>2013</v>
      </c>
      <c r="I62" s="642" t="s">
        <v>568</v>
      </c>
      <c r="J62" s="642" t="s">
        <v>584</v>
      </c>
      <c r="K62" s="632"/>
      <c r="L62" s="694" t="s">
        <v>713</v>
      </c>
      <c r="M62" s="695" t="s">
        <v>713</v>
      </c>
      <c r="N62" s="695">
        <v>25.322670712000001</v>
      </c>
      <c r="O62" s="695">
        <v>25.322670712000001</v>
      </c>
      <c r="P62" s="695">
        <v>25.322670712000001</v>
      </c>
      <c r="Q62" s="695">
        <v>25.322670712000001</v>
      </c>
      <c r="R62" s="695">
        <v>25.322670712000001</v>
      </c>
      <c r="S62" s="695">
        <v>25.322670712000001</v>
      </c>
      <c r="T62" s="695">
        <v>25.322670712000001</v>
      </c>
      <c r="U62" s="695">
        <v>25.322670712000001</v>
      </c>
      <c r="V62" s="695">
        <v>25.322670712000001</v>
      </c>
      <c r="W62" s="695">
        <v>25.322670712000001</v>
      </c>
      <c r="X62" s="695">
        <v>25.322670712000001</v>
      </c>
      <c r="Y62" s="695">
        <v>25.322670712000001</v>
      </c>
      <c r="Z62" s="695">
        <v>25.322670712000001</v>
      </c>
      <c r="AA62" s="695">
        <v>25.322670712000001</v>
      </c>
      <c r="AB62" s="695">
        <v>25.322670712000001</v>
      </c>
      <c r="AC62" s="695">
        <v>25.322670712000001</v>
      </c>
      <c r="AD62" s="695">
        <v>25.322670712000001</v>
      </c>
      <c r="AE62" s="695">
        <v>25.322670712000001</v>
      </c>
      <c r="AF62" s="695">
        <v>24.190201991999999</v>
      </c>
      <c r="AG62" s="695">
        <v>0</v>
      </c>
      <c r="AH62" s="695">
        <v>0</v>
      </c>
      <c r="AI62" s="695">
        <v>0</v>
      </c>
      <c r="AJ62" s="695">
        <v>0</v>
      </c>
      <c r="AK62" s="695">
        <v>0</v>
      </c>
      <c r="AL62" s="695">
        <v>0</v>
      </c>
      <c r="AM62" s="695">
        <v>0</v>
      </c>
      <c r="AN62" s="695">
        <v>0</v>
      </c>
      <c r="AO62" s="696">
        <v>0</v>
      </c>
      <c r="AP62" s="632"/>
      <c r="AQ62" s="694" t="s">
        <v>713</v>
      </c>
      <c r="AR62" s="695" t="s">
        <v>713</v>
      </c>
      <c r="AS62" s="695">
        <v>47983.528767304007</v>
      </c>
      <c r="AT62" s="695">
        <v>47983.528767304007</v>
      </c>
      <c r="AU62" s="695">
        <v>47983.528767304007</v>
      </c>
      <c r="AV62" s="695">
        <v>47983.528767304007</v>
      </c>
      <c r="AW62" s="695">
        <v>47983.528767304007</v>
      </c>
      <c r="AX62" s="695">
        <v>47983.528767304007</v>
      </c>
      <c r="AY62" s="695">
        <v>47983.528767304007</v>
      </c>
      <c r="AZ62" s="695">
        <v>47983.528767304007</v>
      </c>
      <c r="BA62" s="695">
        <v>47983.528767304007</v>
      </c>
      <c r="BB62" s="695">
        <v>47983.528767304007</v>
      </c>
      <c r="BC62" s="695">
        <v>47983.528767304007</v>
      </c>
      <c r="BD62" s="695">
        <v>47983.528767304007</v>
      </c>
      <c r="BE62" s="695">
        <v>47983.528767304007</v>
      </c>
      <c r="BF62" s="695">
        <v>47983.528767304007</v>
      </c>
      <c r="BG62" s="695">
        <v>47983.528767304007</v>
      </c>
      <c r="BH62" s="695">
        <v>47983.528767304007</v>
      </c>
      <c r="BI62" s="695">
        <v>47983.528767304007</v>
      </c>
      <c r="BJ62" s="695">
        <v>47983.528767304007</v>
      </c>
      <c r="BK62" s="695">
        <v>46970.813608367003</v>
      </c>
      <c r="BL62" s="695">
        <v>0</v>
      </c>
      <c r="BM62" s="695">
        <v>0</v>
      </c>
      <c r="BN62" s="695">
        <v>0</v>
      </c>
      <c r="BO62" s="695">
        <v>0</v>
      </c>
      <c r="BP62" s="695">
        <v>0</v>
      </c>
      <c r="BQ62" s="695">
        <v>0</v>
      </c>
      <c r="BR62" s="695">
        <v>0</v>
      </c>
      <c r="BS62" s="695">
        <v>0</v>
      </c>
      <c r="BT62" s="696">
        <v>0</v>
      </c>
    </row>
    <row r="63" spans="2:73">
      <c r="B63" s="690" t="s">
        <v>720</v>
      </c>
      <c r="C63" s="690" t="s">
        <v>715</v>
      </c>
      <c r="D63" s="690" t="s">
        <v>725</v>
      </c>
      <c r="E63" s="690" t="s">
        <v>701</v>
      </c>
      <c r="F63" s="690" t="s">
        <v>29</v>
      </c>
      <c r="G63" s="690" t="s">
        <v>736</v>
      </c>
      <c r="H63" s="690">
        <v>2012</v>
      </c>
      <c r="I63" s="642" t="s">
        <v>568</v>
      </c>
      <c r="J63" s="642" t="s">
        <v>577</v>
      </c>
      <c r="K63" s="632"/>
      <c r="L63" s="694" t="s">
        <v>713</v>
      </c>
      <c r="M63" s="695">
        <v>0.94306268300000007</v>
      </c>
      <c r="N63" s="695">
        <v>0.94306268300000007</v>
      </c>
      <c r="O63" s="695">
        <v>0.94306268300000007</v>
      </c>
      <c r="P63" s="695">
        <v>0.94306268300000007</v>
      </c>
      <c r="Q63" s="695">
        <v>0.94306268300000007</v>
      </c>
      <c r="R63" s="695">
        <v>0.94306268300000007</v>
      </c>
      <c r="S63" s="695">
        <v>0.94306268300000007</v>
      </c>
      <c r="T63" s="695">
        <v>0.94306268300000007</v>
      </c>
      <c r="U63" s="695">
        <v>0.94306268300000007</v>
      </c>
      <c r="V63" s="695">
        <v>0.94306268300000007</v>
      </c>
      <c r="W63" s="695">
        <v>0.94306268300000007</v>
      </c>
      <c r="X63" s="695">
        <v>0.94306268300000007</v>
      </c>
      <c r="Y63" s="695">
        <v>0.94306268300000007</v>
      </c>
      <c r="Z63" s="695">
        <v>0.94306268300000007</v>
      </c>
      <c r="AA63" s="695">
        <v>0.94306268300000007</v>
      </c>
      <c r="AB63" s="695">
        <v>0.94306268300000007</v>
      </c>
      <c r="AC63" s="695">
        <v>0.94306268300000007</v>
      </c>
      <c r="AD63" s="695">
        <v>0.94306268300000007</v>
      </c>
      <c r="AE63" s="695">
        <v>0.94306268300000007</v>
      </c>
      <c r="AF63" s="695">
        <v>0.75189418600000002</v>
      </c>
      <c r="AG63" s="695">
        <v>0</v>
      </c>
      <c r="AH63" s="695">
        <v>0</v>
      </c>
      <c r="AI63" s="695">
        <v>0</v>
      </c>
      <c r="AJ63" s="695">
        <v>0</v>
      </c>
      <c r="AK63" s="695">
        <v>0</v>
      </c>
      <c r="AL63" s="695">
        <v>0</v>
      </c>
      <c r="AM63" s="695">
        <v>0</v>
      </c>
      <c r="AN63" s="695">
        <v>0</v>
      </c>
      <c r="AO63" s="696">
        <v>0</v>
      </c>
      <c r="AP63" s="632"/>
      <c r="AQ63" s="694" t="s">
        <v>713</v>
      </c>
      <c r="AR63" s="695">
        <v>1846.992707165</v>
      </c>
      <c r="AS63" s="695">
        <v>1846.992707165</v>
      </c>
      <c r="AT63" s="695">
        <v>1846.992707165</v>
      </c>
      <c r="AU63" s="695">
        <v>1846.992707165</v>
      </c>
      <c r="AV63" s="695">
        <v>1846.992707165</v>
      </c>
      <c r="AW63" s="695">
        <v>1846.992707165</v>
      </c>
      <c r="AX63" s="695">
        <v>1846.992707165</v>
      </c>
      <c r="AY63" s="695">
        <v>1846.992707165</v>
      </c>
      <c r="AZ63" s="695">
        <v>1846.992707165</v>
      </c>
      <c r="BA63" s="695">
        <v>1846.992707165</v>
      </c>
      <c r="BB63" s="695">
        <v>1846.992707165</v>
      </c>
      <c r="BC63" s="695">
        <v>1846.992707165</v>
      </c>
      <c r="BD63" s="695">
        <v>1846.992707165</v>
      </c>
      <c r="BE63" s="695">
        <v>1846.992707165</v>
      </c>
      <c r="BF63" s="695">
        <v>1846.992707165</v>
      </c>
      <c r="BG63" s="695">
        <v>1846.992707165</v>
      </c>
      <c r="BH63" s="695">
        <v>1846.992707165</v>
      </c>
      <c r="BI63" s="695">
        <v>1846.992707165</v>
      </c>
      <c r="BJ63" s="695">
        <v>1655.380123636</v>
      </c>
      <c r="BK63" s="695">
        <v>0</v>
      </c>
      <c r="BL63" s="695">
        <v>0</v>
      </c>
      <c r="BM63" s="695">
        <v>0</v>
      </c>
      <c r="BN63" s="695">
        <v>0</v>
      </c>
      <c r="BO63" s="695">
        <v>0</v>
      </c>
      <c r="BP63" s="695">
        <v>0</v>
      </c>
      <c r="BQ63" s="695">
        <v>0</v>
      </c>
      <c r="BR63" s="695">
        <v>0</v>
      </c>
      <c r="BS63" s="695">
        <v>0</v>
      </c>
      <c r="BT63" s="696">
        <v>0</v>
      </c>
    </row>
    <row r="64" spans="2:73">
      <c r="B64" s="690" t="s">
        <v>743</v>
      </c>
      <c r="C64" s="690" t="s">
        <v>718</v>
      </c>
      <c r="D64" s="690" t="s">
        <v>726</v>
      </c>
      <c r="E64" s="690" t="s">
        <v>701</v>
      </c>
      <c r="F64" s="690" t="s">
        <v>718</v>
      </c>
      <c r="G64" s="690" t="s">
        <v>738</v>
      </c>
      <c r="H64" s="690">
        <v>2013</v>
      </c>
      <c r="I64" s="642" t="s">
        <v>568</v>
      </c>
      <c r="J64" s="642" t="s">
        <v>584</v>
      </c>
      <c r="K64" s="632"/>
      <c r="L64" s="694" t="s">
        <v>713</v>
      </c>
      <c r="M64" s="695" t="s">
        <v>713</v>
      </c>
      <c r="N64" s="695">
        <v>149.72909999999999</v>
      </c>
      <c r="O64" s="695" t="s">
        <v>713</v>
      </c>
      <c r="P64" s="695" t="s">
        <v>713</v>
      </c>
      <c r="Q64" s="695" t="s">
        <v>713</v>
      </c>
      <c r="R64" s="695" t="s">
        <v>713</v>
      </c>
      <c r="S64" s="695" t="s">
        <v>713</v>
      </c>
      <c r="T64" s="695" t="s">
        <v>713</v>
      </c>
      <c r="U64" s="695" t="s">
        <v>713</v>
      </c>
      <c r="V64" s="695" t="s">
        <v>713</v>
      </c>
      <c r="W64" s="695" t="s">
        <v>713</v>
      </c>
      <c r="X64" s="695" t="s">
        <v>713</v>
      </c>
      <c r="Y64" s="695" t="s">
        <v>713</v>
      </c>
      <c r="Z64" s="695" t="s">
        <v>713</v>
      </c>
      <c r="AA64" s="695" t="s">
        <v>713</v>
      </c>
      <c r="AB64" s="695" t="s">
        <v>713</v>
      </c>
      <c r="AC64" s="695" t="s">
        <v>713</v>
      </c>
      <c r="AD64" s="695" t="s">
        <v>713</v>
      </c>
      <c r="AE64" s="695" t="s">
        <v>713</v>
      </c>
      <c r="AF64" s="695" t="s">
        <v>713</v>
      </c>
      <c r="AG64" s="695" t="s">
        <v>713</v>
      </c>
      <c r="AH64" s="695" t="s">
        <v>713</v>
      </c>
      <c r="AI64" s="695" t="s">
        <v>713</v>
      </c>
      <c r="AJ64" s="695" t="s">
        <v>713</v>
      </c>
      <c r="AK64" s="695" t="s">
        <v>713</v>
      </c>
      <c r="AL64" s="695" t="s">
        <v>713</v>
      </c>
      <c r="AM64" s="695" t="s">
        <v>713</v>
      </c>
      <c r="AN64" s="695" t="s">
        <v>713</v>
      </c>
      <c r="AO64" s="696" t="s">
        <v>713</v>
      </c>
      <c r="AP64" s="632"/>
      <c r="AQ64" s="694" t="s">
        <v>713</v>
      </c>
      <c r="AR64" s="695" t="s">
        <v>713</v>
      </c>
      <c r="AS64" s="695">
        <v>5795.1679999999997</v>
      </c>
      <c r="AT64" s="695" t="s">
        <v>713</v>
      </c>
      <c r="AU64" s="695" t="s">
        <v>713</v>
      </c>
      <c r="AV64" s="695" t="s">
        <v>713</v>
      </c>
      <c r="AW64" s="695" t="s">
        <v>713</v>
      </c>
      <c r="AX64" s="695" t="s">
        <v>713</v>
      </c>
      <c r="AY64" s="695" t="s">
        <v>713</v>
      </c>
      <c r="AZ64" s="695" t="s">
        <v>713</v>
      </c>
      <c r="BA64" s="695" t="s">
        <v>713</v>
      </c>
      <c r="BB64" s="695" t="s">
        <v>713</v>
      </c>
      <c r="BC64" s="695" t="s">
        <v>713</v>
      </c>
      <c r="BD64" s="695" t="s">
        <v>713</v>
      </c>
      <c r="BE64" s="695" t="s">
        <v>713</v>
      </c>
      <c r="BF64" s="695" t="s">
        <v>713</v>
      </c>
      <c r="BG64" s="695" t="s">
        <v>713</v>
      </c>
      <c r="BH64" s="695" t="s">
        <v>713</v>
      </c>
      <c r="BI64" s="695" t="s">
        <v>713</v>
      </c>
      <c r="BJ64" s="695" t="s">
        <v>713</v>
      </c>
      <c r="BK64" s="695" t="s">
        <v>713</v>
      </c>
      <c r="BL64" s="695" t="s">
        <v>713</v>
      </c>
      <c r="BM64" s="695" t="s">
        <v>713</v>
      </c>
      <c r="BN64" s="695" t="s">
        <v>713</v>
      </c>
      <c r="BO64" s="695" t="s">
        <v>713</v>
      </c>
      <c r="BP64" s="695" t="s">
        <v>713</v>
      </c>
      <c r="BQ64" s="695" t="s">
        <v>713</v>
      </c>
      <c r="BR64" s="695" t="s">
        <v>713</v>
      </c>
      <c r="BS64" s="695" t="s">
        <v>713</v>
      </c>
      <c r="BT64" s="696" t="s">
        <v>713</v>
      </c>
    </row>
    <row r="65" spans="2:73">
      <c r="B65" s="690" t="s">
        <v>208</v>
      </c>
      <c r="C65" s="690" t="s">
        <v>715</v>
      </c>
      <c r="D65" s="690" t="s">
        <v>1</v>
      </c>
      <c r="E65" s="690" t="s">
        <v>701</v>
      </c>
      <c r="F65" s="690" t="s">
        <v>29</v>
      </c>
      <c r="G65" s="690" t="s">
        <v>736</v>
      </c>
      <c r="H65" s="690">
        <v>2013</v>
      </c>
      <c r="I65" s="642" t="s">
        <v>568</v>
      </c>
      <c r="J65" s="642" t="s">
        <v>584</v>
      </c>
      <c r="K65" s="632"/>
      <c r="L65" s="694">
        <v>0</v>
      </c>
      <c r="M65" s="695">
        <v>0</v>
      </c>
      <c r="N65" s="695">
        <v>9.7884593584629878E-4</v>
      </c>
      <c r="O65" s="695">
        <v>9.7884593584629878E-4</v>
      </c>
      <c r="P65" s="695">
        <v>9.7884593584629878E-4</v>
      </c>
      <c r="Q65" s="695">
        <v>9.7884593584629878E-4</v>
      </c>
      <c r="R65" s="695">
        <v>5.4381114456423369E-4</v>
      </c>
      <c r="S65" s="695">
        <v>0</v>
      </c>
      <c r="T65" s="695">
        <v>0</v>
      </c>
      <c r="U65" s="695">
        <v>0</v>
      </c>
      <c r="V65" s="695">
        <v>0</v>
      </c>
      <c r="W65" s="695">
        <v>0</v>
      </c>
      <c r="X65" s="695">
        <v>0</v>
      </c>
      <c r="Y65" s="695">
        <v>0</v>
      </c>
      <c r="Z65" s="695">
        <v>0</v>
      </c>
      <c r="AA65" s="695">
        <v>0</v>
      </c>
      <c r="AB65" s="695">
        <v>0</v>
      </c>
      <c r="AC65" s="695">
        <v>0</v>
      </c>
      <c r="AD65" s="695">
        <v>0</v>
      </c>
      <c r="AE65" s="695">
        <v>0</v>
      </c>
      <c r="AF65" s="695">
        <v>0</v>
      </c>
      <c r="AG65" s="695">
        <v>0</v>
      </c>
      <c r="AH65" s="695">
        <v>0</v>
      </c>
      <c r="AI65" s="695">
        <v>0</v>
      </c>
      <c r="AJ65" s="695">
        <v>0</v>
      </c>
      <c r="AK65" s="695">
        <v>0</v>
      </c>
      <c r="AL65" s="695">
        <v>0</v>
      </c>
      <c r="AM65" s="695">
        <v>0</v>
      </c>
      <c r="AN65" s="695">
        <v>0</v>
      </c>
      <c r="AO65" s="696">
        <v>0</v>
      </c>
      <c r="AP65" s="632"/>
      <c r="AQ65" s="694">
        <v>0</v>
      </c>
      <c r="AR65" s="695">
        <v>0</v>
      </c>
      <c r="AS65" s="695">
        <v>6.8500801057561178</v>
      </c>
      <c r="AT65" s="695">
        <v>6.8500801057561178</v>
      </c>
      <c r="AU65" s="695">
        <v>6.8500801057561178</v>
      </c>
      <c r="AV65" s="695">
        <v>6.8500801057561178</v>
      </c>
      <c r="AW65" s="695">
        <v>3.7001808728833296</v>
      </c>
      <c r="AX65" s="695">
        <v>0</v>
      </c>
      <c r="AY65" s="695">
        <v>0</v>
      </c>
      <c r="AZ65" s="695">
        <v>0</v>
      </c>
      <c r="BA65" s="695">
        <v>0</v>
      </c>
      <c r="BB65" s="695">
        <v>0</v>
      </c>
      <c r="BC65" s="695">
        <v>0</v>
      </c>
      <c r="BD65" s="695">
        <v>0</v>
      </c>
      <c r="BE65" s="695">
        <v>0</v>
      </c>
      <c r="BF65" s="695">
        <v>0</v>
      </c>
      <c r="BG65" s="695">
        <v>0</v>
      </c>
      <c r="BH65" s="695">
        <v>0</v>
      </c>
      <c r="BI65" s="695">
        <v>0</v>
      </c>
      <c r="BJ65" s="695">
        <v>0</v>
      </c>
      <c r="BK65" s="695">
        <v>0</v>
      </c>
      <c r="BL65" s="695">
        <v>0</v>
      </c>
      <c r="BM65" s="695">
        <v>0</v>
      </c>
      <c r="BN65" s="695">
        <v>0</v>
      </c>
      <c r="BO65" s="695">
        <v>0</v>
      </c>
      <c r="BP65" s="695">
        <v>0</v>
      </c>
      <c r="BQ65" s="695">
        <v>0</v>
      </c>
      <c r="BR65" s="695">
        <v>0</v>
      </c>
      <c r="BS65" s="695">
        <v>0</v>
      </c>
      <c r="BT65" s="696">
        <v>0</v>
      </c>
    </row>
    <row r="66" spans="2:73">
      <c r="B66" s="690" t="s">
        <v>720</v>
      </c>
      <c r="C66" s="690" t="s">
        <v>715</v>
      </c>
      <c r="D66" s="690" t="s">
        <v>725</v>
      </c>
      <c r="E66" s="690" t="s">
        <v>701</v>
      </c>
      <c r="F66" s="690" t="s">
        <v>29</v>
      </c>
      <c r="G66" s="690" t="s">
        <v>736</v>
      </c>
      <c r="H66" s="690">
        <v>2012</v>
      </c>
      <c r="I66" s="642" t="s">
        <v>568</v>
      </c>
      <c r="J66" s="642" t="s">
        <v>577</v>
      </c>
      <c r="K66" s="632"/>
      <c r="L66" s="694">
        <v>0</v>
      </c>
      <c r="M66" s="695">
        <v>4.5727500365913302E-3</v>
      </c>
      <c r="N66" s="695">
        <v>4.5727500365913302E-3</v>
      </c>
      <c r="O66" s="695">
        <v>4.5727500365913302E-3</v>
      </c>
      <c r="P66" s="695">
        <v>4.5727500365913302E-3</v>
      </c>
      <c r="Q66" s="695">
        <v>4.5727500365913302E-3</v>
      </c>
      <c r="R66" s="695">
        <v>4.5727500365913302E-3</v>
      </c>
      <c r="S66" s="695">
        <v>4.5727500365913302E-3</v>
      </c>
      <c r="T66" s="695">
        <v>4.5727500365913302E-3</v>
      </c>
      <c r="U66" s="695">
        <v>4.5727500365913302E-3</v>
      </c>
      <c r="V66" s="695">
        <v>4.5727500365913302E-3</v>
      </c>
      <c r="W66" s="695">
        <v>4.5727500365913302E-3</v>
      </c>
      <c r="X66" s="695">
        <v>4.5727500365913302E-3</v>
      </c>
      <c r="Y66" s="695">
        <v>4.5727500365913302E-3</v>
      </c>
      <c r="Z66" s="695">
        <v>4.5727500365913302E-3</v>
      </c>
      <c r="AA66" s="695">
        <v>4.5727500365913302E-3</v>
      </c>
      <c r="AB66" s="695">
        <v>4.5727500365913302E-3</v>
      </c>
      <c r="AC66" s="695">
        <v>4.5727500365913302E-3</v>
      </c>
      <c r="AD66" s="695">
        <v>4.5727500365913302E-3</v>
      </c>
      <c r="AE66" s="695">
        <v>4.5727500365913302E-3</v>
      </c>
      <c r="AF66" s="695">
        <v>3.9303503270656679E-3</v>
      </c>
      <c r="AG66" s="695">
        <v>0</v>
      </c>
      <c r="AH66" s="695">
        <v>0</v>
      </c>
      <c r="AI66" s="695">
        <v>0</v>
      </c>
      <c r="AJ66" s="695">
        <v>0</v>
      </c>
      <c r="AK66" s="695">
        <v>0</v>
      </c>
      <c r="AL66" s="695">
        <v>0</v>
      </c>
      <c r="AM66" s="695">
        <v>0</v>
      </c>
      <c r="AN66" s="695">
        <v>0</v>
      </c>
      <c r="AO66" s="696">
        <v>0</v>
      </c>
      <c r="AP66" s="632"/>
      <c r="AQ66" s="694">
        <v>0</v>
      </c>
      <c r="AR66" s="695">
        <v>9.297002954188244</v>
      </c>
      <c r="AS66" s="695">
        <v>9.297002954188244</v>
      </c>
      <c r="AT66" s="695">
        <v>9.297002954188244</v>
      </c>
      <c r="AU66" s="695">
        <v>9.297002954188244</v>
      </c>
      <c r="AV66" s="695">
        <v>9.297002954188244</v>
      </c>
      <c r="AW66" s="695">
        <v>9.297002954188244</v>
      </c>
      <c r="AX66" s="695">
        <v>9.297002954188244</v>
      </c>
      <c r="AY66" s="695">
        <v>9.297002954188244</v>
      </c>
      <c r="AZ66" s="695">
        <v>9.297002954188244</v>
      </c>
      <c r="BA66" s="695">
        <v>9.297002954188244</v>
      </c>
      <c r="BB66" s="695">
        <v>9.297002954188244</v>
      </c>
      <c r="BC66" s="695">
        <v>9.297002954188244</v>
      </c>
      <c r="BD66" s="695">
        <v>9.297002954188244</v>
      </c>
      <c r="BE66" s="695">
        <v>9.297002954188244</v>
      </c>
      <c r="BF66" s="695">
        <v>9.297002954188244</v>
      </c>
      <c r="BG66" s="695">
        <v>9.297002954188244</v>
      </c>
      <c r="BH66" s="695">
        <v>9.297002954188244</v>
      </c>
      <c r="BI66" s="695">
        <v>9.297002954188244</v>
      </c>
      <c r="BJ66" s="695">
        <v>8.6531109441669756</v>
      </c>
      <c r="BK66" s="695">
        <v>0</v>
      </c>
      <c r="BL66" s="695">
        <v>0</v>
      </c>
      <c r="BM66" s="695">
        <v>0</v>
      </c>
      <c r="BN66" s="695">
        <v>0</v>
      </c>
      <c r="BO66" s="695">
        <v>0</v>
      </c>
      <c r="BP66" s="695">
        <v>0</v>
      </c>
      <c r="BQ66" s="695">
        <v>0</v>
      </c>
      <c r="BR66" s="695">
        <v>0</v>
      </c>
      <c r="BS66" s="695">
        <v>0</v>
      </c>
      <c r="BT66" s="696">
        <v>0</v>
      </c>
    </row>
    <row r="67" spans="2:73">
      <c r="B67" s="690" t="s">
        <v>720</v>
      </c>
      <c r="C67" s="690" t="s">
        <v>716</v>
      </c>
      <c r="D67" s="690" t="s">
        <v>21</v>
      </c>
      <c r="E67" s="690" t="s">
        <v>701</v>
      </c>
      <c r="F67" s="690" t="s">
        <v>740</v>
      </c>
      <c r="G67" s="690" t="s">
        <v>736</v>
      </c>
      <c r="H67" s="690">
        <v>2014</v>
      </c>
      <c r="I67" s="642" t="s">
        <v>569</v>
      </c>
      <c r="J67" s="642" t="s">
        <v>584</v>
      </c>
      <c r="K67" s="632"/>
      <c r="L67" s="694">
        <v>0</v>
      </c>
      <c r="M67" s="695">
        <v>0</v>
      </c>
      <c r="N67" s="695">
        <v>0</v>
      </c>
      <c r="O67" s="695">
        <v>73.802638799999997</v>
      </c>
      <c r="P67" s="695">
        <v>73.049950949999996</v>
      </c>
      <c r="Q67" s="695">
        <v>53.104711809999998</v>
      </c>
      <c r="R67" s="695">
        <v>31.991789749999999</v>
      </c>
      <c r="S67" s="695">
        <v>31.991789749999999</v>
      </c>
      <c r="T67" s="695">
        <v>31.991789749999999</v>
      </c>
      <c r="U67" s="695">
        <v>31.991789749999999</v>
      </c>
      <c r="V67" s="695">
        <v>31.849163690000001</v>
      </c>
      <c r="W67" s="695">
        <v>31.849163690000001</v>
      </c>
      <c r="X67" s="695">
        <v>31.849163690000001</v>
      </c>
      <c r="Y67" s="695">
        <v>31.28910728</v>
      </c>
      <c r="Z67" s="695">
        <v>7.4222291599999997</v>
      </c>
      <c r="AA67" s="695">
        <v>0</v>
      </c>
      <c r="AB67" s="695">
        <v>0</v>
      </c>
      <c r="AC67" s="695">
        <v>0</v>
      </c>
      <c r="AD67" s="695">
        <v>0</v>
      </c>
      <c r="AE67" s="695">
        <v>0</v>
      </c>
      <c r="AF67" s="695">
        <v>0</v>
      </c>
      <c r="AG67" s="695">
        <v>0</v>
      </c>
      <c r="AH67" s="695">
        <v>0</v>
      </c>
      <c r="AI67" s="695">
        <v>0</v>
      </c>
      <c r="AJ67" s="695">
        <v>0</v>
      </c>
      <c r="AK67" s="695">
        <v>0</v>
      </c>
      <c r="AL67" s="695">
        <v>0</v>
      </c>
      <c r="AM67" s="695">
        <v>0</v>
      </c>
      <c r="AN67" s="695">
        <v>0</v>
      </c>
      <c r="AO67" s="696">
        <v>0</v>
      </c>
      <c r="AP67" s="632"/>
      <c r="AQ67" s="694">
        <v>0</v>
      </c>
      <c r="AR67" s="695">
        <v>0</v>
      </c>
      <c r="AS67" s="695">
        <v>0</v>
      </c>
      <c r="AT67" s="695">
        <v>269177.16019999998</v>
      </c>
      <c r="AU67" s="695">
        <v>266581.86940000003</v>
      </c>
      <c r="AV67" s="695">
        <v>188926.2249</v>
      </c>
      <c r="AW67" s="695">
        <v>121103.9191</v>
      </c>
      <c r="AX67" s="695">
        <v>121103.9191</v>
      </c>
      <c r="AY67" s="695">
        <v>121103.9191</v>
      </c>
      <c r="AZ67" s="695">
        <v>121103.9191</v>
      </c>
      <c r="BA67" s="695">
        <v>120961.3947</v>
      </c>
      <c r="BB67" s="695">
        <v>120961.3947</v>
      </c>
      <c r="BC67" s="695">
        <v>120961.3947</v>
      </c>
      <c r="BD67" s="695">
        <v>115797.09639999999</v>
      </c>
      <c r="BE67" s="695">
        <v>23847.513889999998</v>
      </c>
      <c r="BF67" s="695">
        <v>0</v>
      </c>
      <c r="BG67" s="695">
        <v>0</v>
      </c>
      <c r="BH67" s="695">
        <v>0</v>
      </c>
      <c r="BI67" s="695">
        <v>0</v>
      </c>
      <c r="BJ67" s="695">
        <v>0</v>
      </c>
      <c r="BK67" s="695">
        <v>0</v>
      </c>
      <c r="BL67" s="695">
        <v>0</v>
      </c>
      <c r="BM67" s="695">
        <v>0</v>
      </c>
      <c r="BN67" s="695">
        <v>0</v>
      </c>
      <c r="BO67" s="695">
        <v>0</v>
      </c>
      <c r="BP67" s="695">
        <v>0</v>
      </c>
      <c r="BQ67" s="695">
        <v>0</v>
      </c>
      <c r="BR67" s="695">
        <v>0</v>
      </c>
      <c r="BS67" s="695">
        <v>0</v>
      </c>
      <c r="BT67" s="696">
        <v>0</v>
      </c>
    </row>
    <row r="68" spans="2:73">
      <c r="B68" s="690" t="s">
        <v>208</v>
      </c>
      <c r="C68" s="690" t="s">
        <v>716</v>
      </c>
      <c r="D68" s="690" t="s">
        <v>22</v>
      </c>
      <c r="E68" s="690" t="s">
        <v>701</v>
      </c>
      <c r="F68" s="690" t="s">
        <v>740</v>
      </c>
      <c r="G68" s="690" t="s">
        <v>736</v>
      </c>
      <c r="H68" s="690">
        <v>2012</v>
      </c>
      <c r="I68" s="642" t="s">
        <v>569</v>
      </c>
      <c r="J68" s="642" t="s">
        <v>577</v>
      </c>
      <c r="K68" s="632"/>
      <c r="L68" s="694">
        <v>0</v>
      </c>
      <c r="M68" s="695">
        <v>0</v>
      </c>
      <c r="N68" s="695">
        <v>0</v>
      </c>
      <c r="O68" s="695">
        <v>0</v>
      </c>
      <c r="P68" s="695">
        <v>0</v>
      </c>
      <c r="Q68" s="695">
        <v>0</v>
      </c>
      <c r="R68" s="695">
        <v>0</v>
      </c>
      <c r="S68" s="695">
        <v>0</v>
      </c>
      <c r="T68" s="695">
        <v>0</v>
      </c>
      <c r="U68" s="695">
        <v>0</v>
      </c>
      <c r="V68" s="695">
        <v>0</v>
      </c>
      <c r="W68" s="695">
        <v>0</v>
      </c>
      <c r="X68" s="695">
        <v>0</v>
      </c>
      <c r="Y68" s="695">
        <v>0</v>
      </c>
      <c r="Z68" s="695">
        <v>0</v>
      </c>
      <c r="AA68" s="695">
        <v>0</v>
      </c>
      <c r="AB68" s="695">
        <v>0</v>
      </c>
      <c r="AC68" s="695">
        <v>0</v>
      </c>
      <c r="AD68" s="695">
        <v>0</v>
      </c>
      <c r="AE68" s="695">
        <v>0</v>
      </c>
      <c r="AF68" s="695">
        <v>0</v>
      </c>
      <c r="AG68" s="695">
        <v>0</v>
      </c>
      <c r="AH68" s="695">
        <v>0</v>
      </c>
      <c r="AI68" s="695">
        <v>0</v>
      </c>
      <c r="AJ68" s="695">
        <v>0</v>
      </c>
      <c r="AK68" s="695">
        <v>0</v>
      </c>
      <c r="AL68" s="695">
        <v>0</v>
      </c>
      <c r="AM68" s="695">
        <v>0</v>
      </c>
      <c r="AN68" s="695">
        <v>0</v>
      </c>
      <c r="AO68" s="696">
        <v>0</v>
      </c>
      <c r="AP68" s="632"/>
      <c r="AQ68" s="694">
        <v>0</v>
      </c>
      <c r="AR68" s="695">
        <v>0</v>
      </c>
      <c r="AS68" s="695">
        <v>0</v>
      </c>
      <c r="AT68" s="695">
        <v>0</v>
      </c>
      <c r="AU68" s="695">
        <v>0</v>
      </c>
      <c r="AV68" s="695">
        <v>0</v>
      </c>
      <c r="AW68" s="695">
        <v>0</v>
      </c>
      <c r="AX68" s="695">
        <v>0</v>
      </c>
      <c r="AY68" s="695">
        <v>0</v>
      </c>
      <c r="AZ68" s="695">
        <v>0</v>
      </c>
      <c r="BA68" s="695">
        <v>0</v>
      </c>
      <c r="BB68" s="695">
        <v>0</v>
      </c>
      <c r="BC68" s="695">
        <v>0</v>
      </c>
      <c r="BD68" s="695">
        <v>0</v>
      </c>
      <c r="BE68" s="695">
        <v>0</v>
      </c>
      <c r="BF68" s="695">
        <v>0</v>
      </c>
      <c r="BG68" s="695">
        <v>0</v>
      </c>
      <c r="BH68" s="695">
        <v>0</v>
      </c>
      <c r="BI68" s="695">
        <v>0</v>
      </c>
      <c r="BJ68" s="695">
        <v>0</v>
      </c>
      <c r="BK68" s="695">
        <v>0</v>
      </c>
      <c r="BL68" s="695">
        <v>0</v>
      </c>
      <c r="BM68" s="695">
        <v>0</v>
      </c>
      <c r="BN68" s="695">
        <v>0</v>
      </c>
      <c r="BO68" s="695">
        <v>0</v>
      </c>
      <c r="BP68" s="695">
        <v>0</v>
      </c>
      <c r="BQ68" s="695">
        <v>0</v>
      </c>
      <c r="BR68" s="695">
        <v>0</v>
      </c>
      <c r="BS68" s="695">
        <v>0</v>
      </c>
      <c r="BT68" s="696">
        <v>0</v>
      </c>
    </row>
    <row r="69" spans="2:73">
      <c r="B69" s="690" t="s">
        <v>208</v>
      </c>
      <c r="C69" s="690" t="s">
        <v>716</v>
      </c>
      <c r="D69" s="690" t="s">
        <v>22</v>
      </c>
      <c r="E69" s="690" t="s">
        <v>701</v>
      </c>
      <c r="F69" s="690" t="s">
        <v>740</v>
      </c>
      <c r="G69" s="690" t="s">
        <v>736</v>
      </c>
      <c r="H69" s="690">
        <v>2013</v>
      </c>
      <c r="I69" s="642" t="s">
        <v>569</v>
      </c>
      <c r="J69" s="642" t="s">
        <v>577</v>
      </c>
      <c r="K69" s="632"/>
      <c r="L69" s="694">
        <v>0</v>
      </c>
      <c r="M69" s="695">
        <v>0</v>
      </c>
      <c r="N69" s="695">
        <v>1.0890010889999999</v>
      </c>
      <c r="O69" s="695">
        <v>1.0890010889999999</v>
      </c>
      <c r="P69" s="695">
        <v>1.0890010889999999</v>
      </c>
      <c r="Q69" s="695">
        <v>1.0890010889999999</v>
      </c>
      <c r="R69" s="695">
        <v>1.0890010889999999</v>
      </c>
      <c r="S69" s="695">
        <v>1.023600829</v>
      </c>
      <c r="T69" s="695">
        <v>1.023600829</v>
      </c>
      <c r="U69" s="695">
        <v>1.023600829</v>
      </c>
      <c r="V69" s="695">
        <v>1.023600829</v>
      </c>
      <c r="W69" s="695">
        <v>0.54684890100000005</v>
      </c>
      <c r="X69" s="695">
        <v>0</v>
      </c>
      <c r="Y69" s="695">
        <v>0</v>
      </c>
      <c r="Z69" s="695">
        <v>0</v>
      </c>
      <c r="AA69" s="695">
        <v>0</v>
      </c>
      <c r="AB69" s="695">
        <v>0</v>
      </c>
      <c r="AC69" s="695">
        <v>0</v>
      </c>
      <c r="AD69" s="695">
        <v>0</v>
      </c>
      <c r="AE69" s="695">
        <v>0</v>
      </c>
      <c r="AF69" s="695">
        <v>0</v>
      </c>
      <c r="AG69" s="695">
        <v>0</v>
      </c>
      <c r="AH69" s="695">
        <v>0</v>
      </c>
      <c r="AI69" s="695">
        <v>0</v>
      </c>
      <c r="AJ69" s="695">
        <v>0</v>
      </c>
      <c r="AK69" s="695">
        <v>0</v>
      </c>
      <c r="AL69" s="695">
        <v>0</v>
      </c>
      <c r="AM69" s="695">
        <v>0</v>
      </c>
      <c r="AN69" s="695">
        <v>0</v>
      </c>
      <c r="AO69" s="696">
        <v>0</v>
      </c>
      <c r="AP69" s="632"/>
      <c r="AQ69" s="694">
        <v>0</v>
      </c>
      <c r="AR69" s="695">
        <v>0</v>
      </c>
      <c r="AS69" s="695">
        <v>6859.5999140000004</v>
      </c>
      <c r="AT69" s="695">
        <v>6859.5999140000004</v>
      </c>
      <c r="AU69" s="695">
        <v>6859.5999140000004</v>
      </c>
      <c r="AV69" s="695">
        <v>6859.5999140000004</v>
      </c>
      <c r="AW69" s="695">
        <v>6859.5999140000004</v>
      </c>
      <c r="AX69" s="695">
        <v>6447.6447509999998</v>
      </c>
      <c r="AY69" s="695">
        <v>6447.6447509999998</v>
      </c>
      <c r="AZ69" s="695">
        <v>6447.6447509999998</v>
      </c>
      <c r="BA69" s="695">
        <v>6447.6447509999998</v>
      </c>
      <c r="BB69" s="695">
        <v>3444.5922169999999</v>
      </c>
      <c r="BC69" s="695">
        <v>0</v>
      </c>
      <c r="BD69" s="695">
        <v>0</v>
      </c>
      <c r="BE69" s="695">
        <v>0</v>
      </c>
      <c r="BF69" s="695">
        <v>0</v>
      </c>
      <c r="BG69" s="695">
        <v>0</v>
      </c>
      <c r="BH69" s="695">
        <v>0</v>
      </c>
      <c r="BI69" s="695">
        <v>0</v>
      </c>
      <c r="BJ69" s="695">
        <v>0</v>
      </c>
      <c r="BK69" s="695">
        <v>0</v>
      </c>
      <c r="BL69" s="695">
        <v>0</v>
      </c>
      <c r="BM69" s="695">
        <v>0</v>
      </c>
      <c r="BN69" s="695">
        <v>0</v>
      </c>
      <c r="BO69" s="695">
        <v>0</v>
      </c>
      <c r="BP69" s="695">
        <v>0</v>
      </c>
      <c r="BQ69" s="695">
        <v>0</v>
      </c>
      <c r="BR69" s="695">
        <v>0</v>
      </c>
      <c r="BS69" s="695">
        <v>0</v>
      </c>
      <c r="BT69" s="696">
        <v>0</v>
      </c>
    </row>
    <row r="70" spans="2:73">
      <c r="B70" s="690" t="s">
        <v>208</v>
      </c>
      <c r="C70" s="690" t="s">
        <v>716</v>
      </c>
      <c r="D70" s="690" t="s">
        <v>22</v>
      </c>
      <c r="E70" s="690" t="s">
        <v>701</v>
      </c>
      <c r="F70" s="690" t="s">
        <v>740</v>
      </c>
      <c r="G70" s="690" t="s">
        <v>736</v>
      </c>
      <c r="H70" s="690">
        <v>2014</v>
      </c>
      <c r="I70" s="642" t="s">
        <v>569</v>
      </c>
      <c r="J70" s="642" t="s">
        <v>584</v>
      </c>
      <c r="K70" s="632"/>
      <c r="L70" s="694">
        <v>0</v>
      </c>
      <c r="M70" s="695">
        <v>0</v>
      </c>
      <c r="N70" s="695">
        <v>0</v>
      </c>
      <c r="O70" s="695">
        <v>39.008039099999998</v>
      </c>
      <c r="P70" s="695">
        <v>39.008039099999998</v>
      </c>
      <c r="Q70" s="695">
        <v>39.008039099999998</v>
      </c>
      <c r="R70" s="695">
        <v>39.008039099999998</v>
      </c>
      <c r="S70" s="695">
        <v>39.008039099999998</v>
      </c>
      <c r="T70" s="695">
        <v>39.008039099999998</v>
      </c>
      <c r="U70" s="695">
        <v>38.030288550000002</v>
      </c>
      <c r="V70" s="695">
        <v>38.030288550000002</v>
      </c>
      <c r="W70" s="695">
        <v>38.030288550000002</v>
      </c>
      <c r="X70" s="695">
        <v>33.888062410000003</v>
      </c>
      <c r="Y70" s="695">
        <v>29.834029919999999</v>
      </c>
      <c r="Z70" s="695">
        <v>29.834029919999999</v>
      </c>
      <c r="AA70" s="695">
        <v>27.354520730000001</v>
      </c>
      <c r="AB70" s="695">
        <v>27.354520730000001</v>
      </c>
      <c r="AC70" s="695">
        <v>27.354520730000001</v>
      </c>
      <c r="AD70" s="695">
        <v>21.89961121</v>
      </c>
      <c r="AE70" s="695">
        <v>1.9503093869999999</v>
      </c>
      <c r="AF70" s="695">
        <v>1.9503093869999999</v>
      </c>
      <c r="AG70" s="695">
        <v>1.9503093869999999</v>
      </c>
      <c r="AH70" s="695">
        <v>1.9503093869999999</v>
      </c>
      <c r="AI70" s="695">
        <v>0</v>
      </c>
      <c r="AJ70" s="695">
        <v>0</v>
      </c>
      <c r="AK70" s="695">
        <v>0</v>
      </c>
      <c r="AL70" s="695">
        <v>0</v>
      </c>
      <c r="AM70" s="695">
        <v>0</v>
      </c>
      <c r="AN70" s="695">
        <v>0</v>
      </c>
      <c r="AO70" s="696">
        <v>0</v>
      </c>
      <c r="AP70" s="632"/>
      <c r="AQ70" s="694">
        <v>0</v>
      </c>
      <c r="AR70" s="695">
        <v>0</v>
      </c>
      <c r="AS70" s="695">
        <v>0</v>
      </c>
      <c r="AT70" s="695">
        <v>517820.09100000007</v>
      </c>
      <c r="AU70" s="695">
        <v>517820.09100000007</v>
      </c>
      <c r="AV70" s="695">
        <v>517820.09100000007</v>
      </c>
      <c r="AW70" s="695">
        <v>517820.09100000007</v>
      </c>
      <c r="AX70" s="695">
        <v>517820.09100000007</v>
      </c>
      <c r="AY70" s="695">
        <v>517820.09100000007</v>
      </c>
      <c r="AZ70" s="695">
        <v>513839.42790000001</v>
      </c>
      <c r="BA70" s="695">
        <v>513839.42790000001</v>
      </c>
      <c r="BB70" s="695">
        <v>425034.76549999998</v>
      </c>
      <c r="BC70" s="695">
        <v>383735.01360000001</v>
      </c>
      <c r="BD70" s="695">
        <v>302817.391</v>
      </c>
      <c r="BE70" s="695">
        <v>217048.24290000001</v>
      </c>
      <c r="BF70" s="695">
        <v>193804.2297</v>
      </c>
      <c r="BG70" s="695">
        <v>193804.2297</v>
      </c>
      <c r="BH70" s="695">
        <v>193804.2297</v>
      </c>
      <c r="BI70" s="695">
        <v>153648.5043</v>
      </c>
      <c r="BJ70" s="695">
        <v>6793.8803749999997</v>
      </c>
      <c r="BK70" s="695">
        <v>6793.8803749999997</v>
      </c>
      <c r="BL70" s="695">
        <v>6793.8803749999997</v>
      </c>
      <c r="BM70" s="695">
        <v>6793.8803749999997</v>
      </c>
      <c r="BN70" s="695">
        <v>0</v>
      </c>
      <c r="BO70" s="695">
        <v>0</v>
      </c>
      <c r="BP70" s="695">
        <v>0</v>
      </c>
      <c r="BQ70" s="695">
        <v>0</v>
      </c>
      <c r="BR70" s="695">
        <v>0</v>
      </c>
      <c r="BS70" s="695">
        <v>0</v>
      </c>
      <c r="BT70" s="696">
        <v>0</v>
      </c>
    </row>
    <row r="71" spans="2:73">
      <c r="B71" s="690" t="s">
        <v>208</v>
      </c>
      <c r="C71" s="690" t="s">
        <v>715</v>
      </c>
      <c r="D71" s="690" t="s">
        <v>2</v>
      </c>
      <c r="E71" s="690" t="s">
        <v>701</v>
      </c>
      <c r="F71" s="690" t="s">
        <v>29</v>
      </c>
      <c r="G71" s="690" t="s">
        <v>736</v>
      </c>
      <c r="H71" s="690">
        <v>2014</v>
      </c>
      <c r="I71" s="642" t="s">
        <v>569</v>
      </c>
      <c r="J71" s="642" t="s">
        <v>584</v>
      </c>
      <c r="K71" s="632"/>
      <c r="L71" s="694">
        <v>0</v>
      </c>
      <c r="M71" s="695">
        <v>0</v>
      </c>
      <c r="N71" s="695">
        <v>0</v>
      </c>
      <c r="O71" s="695">
        <v>0.41438819799999999</v>
      </c>
      <c r="P71" s="695">
        <v>0.41438819799999999</v>
      </c>
      <c r="Q71" s="695">
        <v>0.41438819799999999</v>
      </c>
      <c r="R71" s="695">
        <v>0.41438819799999999</v>
      </c>
      <c r="S71" s="695">
        <v>0</v>
      </c>
      <c r="T71" s="695">
        <v>0</v>
      </c>
      <c r="U71" s="695">
        <v>0</v>
      </c>
      <c r="V71" s="695">
        <v>0</v>
      </c>
      <c r="W71" s="695">
        <v>0</v>
      </c>
      <c r="X71" s="695">
        <v>0</v>
      </c>
      <c r="Y71" s="695">
        <v>0</v>
      </c>
      <c r="Z71" s="695">
        <v>0</v>
      </c>
      <c r="AA71" s="695">
        <v>0</v>
      </c>
      <c r="AB71" s="695">
        <v>0</v>
      </c>
      <c r="AC71" s="695">
        <v>0</v>
      </c>
      <c r="AD71" s="695">
        <v>0</v>
      </c>
      <c r="AE71" s="695">
        <v>0</v>
      </c>
      <c r="AF71" s="695">
        <v>0</v>
      </c>
      <c r="AG71" s="695">
        <v>0</v>
      </c>
      <c r="AH71" s="695">
        <v>0</v>
      </c>
      <c r="AI71" s="695">
        <v>0</v>
      </c>
      <c r="AJ71" s="695">
        <v>0</v>
      </c>
      <c r="AK71" s="695">
        <v>0</v>
      </c>
      <c r="AL71" s="695">
        <v>0</v>
      </c>
      <c r="AM71" s="695">
        <v>0</v>
      </c>
      <c r="AN71" s="695">
        <v>0</v>
      </c>
      <c r="AO71" s="696">
        <v>0</v>
      </c>
      <c r="AP71" s="632"/>
      <c r="AQ71" s="697">
        <v>0</v>
      </c>
      <c r="AR71" s="698">
        <v>0</v>
      </c>
      <c r="AS71" s="698">
        <v>0</v>
      </c>
      <c r="AT71" s="698">
        <v>738.87975589999996</v>
      </c>
      <c r="AU71" s="698">
        <v>738.87975589999996</v>
      </c>
      <c r="AV71" s="698">
        <v>738.87975589999996</v>
      </c>
      <c r="AW71" s="698">
        <v>738.87975589999996</v>
      </c>
      <c r="AX71" s="698">
        <v>0</v>
      </c>
      <c r="AY71" s="698">
        <v>0</v>
      </c>
      <c r="AZ71" s="698">
        <v>0</v>
      </c>
      <c r="BA71" s="698">
        <v>0</v>
      </c>
      <c r="BB71" s="698">
        <v>0</v>
      </c>
      <c r="BC71" s="698">
        <v>0</v>
      </c>
      <c r="BD71" s="698">
        <v>0</v>
      </c>
      <c r="BE71" s="698">
        <v>0</v>
      </c>
      <c r="BF71" s="698">
        <v>0</v>
      </c>
      <c r="BG71" s="698">
        <v>0</v>
      </c>
      <c r="BH71" s="698">
        <v>0</v>
      </c>
      <c r="BI71" s="698">
        <v>0</v>
      </c>
      <c r="BJ71" s="698">
        <v>0</v>
      </c>
      <c r="BK71" s="698">
        <v>0</v>
      </c>
      <c r="BL71" s="698">
        <v>0</v>
      </c>
      <c r="BM71" s="698">
        <v>0</v>
      </c>
      <c r="BN71" s="698">
        <v>0</v>
      </c>
      <c r="BO71" s="698">
        <v>0</v>
      </c>
      <c r="BP71" s="698">
        <v>0</v>
      </c>
      <c r="BQ71" s="698">
        <v>0</v>
      </c>
      <c r="BR71" s="698">
        <v>0</v>
      </c>
      <c r="BS71" s="698">
        <v>0</v>
      </c>
      <c r="BT71" s="699">
        <v>0</v>
      </c>
    </row>
    <row r="72" spans="2:73">
      <c r="B72" s="690" t="s">
        <v>208</v>
      </c>
      <c r="C72" s="690" t="s">
        <v>715</v>
      </c>
      <c r="D72" s="690" t="s">
        <v>1</v>
      </c>
      <c r="E72" s="690" t="s">
        <v>701</v>
      </c>
      <c r="F72" s="690" t="s">
        <v>29</v>
      </c>
      <c r="G72" s="690" t="s">
        <v>736</v>
      </c>
      <c r="H72" s="690">
        <v>2014</v>
      </c>
      <c r="I72" s="642" t="s">
        <v>569</v>
      </c>
      <c r="J72" s="642" t="s">
        <v>584</v>
      </c>
      <c r="K72" s="632"/>
      <c r="L72" s="694">
        <v>0</v>
      </c>
      <c r="M72" s="695">
        <v>0</v>
      </c>
      <c r="N72" s="695">
        <v>0</v>
      </c>
      <c r="O72" s="695">
        <v>0.35026289199999999</v>
      </c>
      <c r="P72" s="695">
        <v>0.35026289199999999</v>
      </c>
      <c r="Q72" s="695">
        <v>0.35026289199999999</v>
      </c>
      <c r="R72" s="695">
        <v>0</v>
      </c>
      <c r="S72" s="695">
        <v>0</v>
      </c>
      <c r="T72" s="695">
        <v>0</v>
      </c>
      <c r="U72" s="695">
        <v>0</v>
      </c>
      <c r="V72" s="695">
        <v>0</v>
      </c>
      <c r="W72" s="695">
        <v>0</v>
      </c>
      <c r="X72" s="695">
        <v>0</v>
      </c>
      <c r="Y72" s="695">
        <v>0</v>
      </c>
      <c r="Z72" s="695">
        <v>0</v>
      </c>
      <c r="AA72" s="695">
        <v>0</v>
      </c>
      <c r="AB72" s="695">
        <v>0</v>
      </c>
      <c r="AC72" s="695">
        <v>0</v>
      </c>
      <c r="AD72" s="695">
        <v>0</v>
      </c>
      <c r="AE72" s="695">
        <v>0</v>
      </c>
      <c r="AF72" s="695">
        <v>0</v>
      </c>
      <c r="AG72" s="695">
        <v>0</v>
      </c>
      <c r="AH72" s="695">
        <v>0</v>
      </c>
      <c r="AI72" s="695">
        <v>0</v>
      </c>
      <c r="AJ72" s="695">
        <v>0</v>
      </c>
      <c r="AK72" s="695">
        <v>0</v>
      </c>
      <c r="AL72" s="695">
        <v>0</v>
      </c>
      <c r="AM72" s="695">
        <v>0</v>
      </c>
      <c r="AN72" s="695">
        <v>0</v>
      </c>
      <c r="AO72" s="696">
        <v>0</v>
      </c>
      <c r="AP72" s="632"/>
      <c r="AQ72" s="691">
        <v>0</v>
      </c>
      <c r="AR72" s="692">
        <v>0</v>
      </c>
      <c r="AS72" s="692">
        <v>0</v>
      </c>
      <c r="AT72" s="692">
        <v>313.22413979999999</v>
      </c>
      <c r="AU72" s="692">
        <v>313.22413979999999</v>
      </c>
      <c r="AV72" s="692">
        <v>313.22413979999999</v>
      </c>
      <c r="AW72" s="692">
        <v>0</v>
      </c>
      <c r="AX72" s="692">
        <v>0</v>
      </c>
      <c r="AY72" s="692">
        <v>0</v>
      </c>
      <c r="AZ72" s="692">
        <v>0</v>
      </c>
      <c r="BA72" s="692">
        <v>0</v>
      </c>
      <c r="BB72" s="692">
        <v>0</v>
      </c>
      <c r="BC72" s="692">
        <v>0</v>
      </c>
      <c r="BD72" s="692">
        <v>0</v>
      </c>
      <c r="BE72" s="692">
        <v>0</v>
      </c>
      <c r="BF72" s="692">
        <v>0</v>
      </c>
      <c r="BG72" s="692">
        <v>0</v>
      </c>
      <c r="BH72" s="692">
        <v>0</v>
      </c>
      <c r="BI72" s="692">
        <v>0</v>
      </c>
      <c r="BJ72" s="692">
        <v>0</v>
      </c>
      <c r="BK72" s="692">
        <v>0</v>
      </c>
      <c r="BL72" s="692">
        <v>0</v>
      </c>
      <c r="BM72" s="692">
        <v>0</v>
      </c>
      <c r="BN72" s="692">
        <v>0</v>
      </c>
      <c r="BO72" s="692">
        <v>0</v>
      </c>
      <c r="BP72" s="692">
        <v>0</v>
      </c>
      <c r="BQ72" s="692">
        <v>0</v>
      </c>
      <c r="BR72" s="692">
        <v>0</v>
      </c>
      <c r="BS72" s="692">
        <v>0</v>
      </c>
      <c r="BT72" s="693">
        <v>0</v>
      </c>
    </row>
    <row r="73" spans="2:73">
      <c r="B73" s="690" t="s">
        <v>208</v>
      </c>
      <c r="C73" s="690" t="s">
        <v>715</v>
      </c>
      <c r="D73" s="690" t="s">
        <v>1</v>
      </c>
      <c r="E73" s="690" t="s">
        <v>701</v>
      </c>
      <c r="F73" s="690" t="s">
        <v>29</v>
      </c>
      <c r="G73" s="690" t="s">
        <v>736</v>
      </c>
      <c r="H73" s="690">
        <v>2014</v>
      </c>
      <c r="I73" s="642" t="s">
        <v>569</v>
      </c>
      <c r="J73" s="642" t="s">
        <v>584</v>
      </c>
      <c r="K73" s="632"/>
      <c r="L73" s="694">
        <v>0</v>
      </c>
      <c r="M73" s="695">
        <v>0</v>
      </c>
      <c r="N73" s="695">
        <v>0</v>
      </c>
      <c r="O73" s="695">
        <v>1.061939006</v>
      </c>
      <c r="P73" s="695">
        <v>1.061939006</v>
      </c>
      <c r="Q73" s="695">
        <v>1.061939006</v>
      </c>
      <c r="R73" s="695">
        <v>1.061939006</v>
      </c>
      <c r="S73" s="695">
        <v>0</v>
      </c>
      <c r="T73" s="695">
        <v>0</v>
      </c>
      <c r="U73" s="695">
        <v>0</v>
      </c>
      <c r="V73" s="695">
        <v>0</v>
      </c>
      <c r="W73" s="695">
        <v>0</v>
      </c>
      <c r="X73" s="695">
        <v>0</v>
      </c>
      <c r="Y73" s="695">
        <v>0</v>
      </c>
      <c r="Z73" s="695">
        <v>0</v>
      </c>
      <c r="AA73" s="695">
        <v>0</v>
      </c>
      <c r="AB73" s="695">
        <v>0</v>
      </c>
      <c r="AC73" s="695">
        <v>0</v>
      </c>
      <c r="AD73" s="695">
        <v>0</v>
      </c>
      <c r="AE73" s="695">
        <v>0</v>
      </c>
      <c r="AF73" s="695">
        <v>0</v>
      </c>
      <c r="AG73" s="695">
        <v>0</v>
      </c>
      <c r="AH73" s="695">
        <v>0</v>
      </c>
      <c r="AI73" s="695">
        <v>0</v>
      </c>
      <c r="AJ73" s="695">
        <v>0</v>
      </c>
      <c r="AK73" s="695">
        <v>0</v>
      </c>
      <c r="AL73" s="695">
        <v>0</v>
      </c>
      <c r="AM73" s="695">
        <v>0</v>
      </c>
      <c r="AN73" s="695">
        <v>0</v>
      </c>
      <c r="AO73" s="696">
        <v>0</v>
      </c>
      <c r="AP73" s="632"/>
      <c r="AQ73" s="694">
        <v>0</v>
      </c>
      <c r="AR73" s="695">
        <v>0</v>
      </c>
      <c r="AS73" s="695">
        <v>0</v>
      </c>
      <c r="AT73" s="695">
        <v>1893.502849</v>
      </c>
      <c r="AU73" s="695">
        <v>1893.502849</v>
      </c>
      <c r="AV73" s="695">
        <v>1893.502849</v>
      </c>
      <c r="AW73" s="695">
        <v>1893.502849</v>
      </c>
      <c r="AX73" s="695">
        <v>0</v>
      </c>
      <c r="AY73" s="695">
        <v>0</v>
      </c>
      <c r="AZ73" s="695">
        <v>0</v>
      </c>
      <c r="BA73" s="695">
        <v>0</v>
      </c>
      <c r="BB73" s="695">
        <v>0</v>
      </c>
      <c r="BC73" s="695">
        <v>0</v>
      </c>
      <c r="BD73" s="695">
        <v>0</v>
      </c>
      <c r="BE73" s="695">
        <v>0</v>
      </c>
      <c r="BF73" s="695">
        <v>0</v>
      </c>
      <c r="BG73" s="695">
        <v>0</v>
      </c>
      <c r="BH73" s="695">
        <v>0</v>
      </c>
      <c r="BI73" s="695">
        <v>0</v>
      </c>
      <c r="BJ73" s="695">
        <v>0</v>
      </c>
      <c r="BK73" s="695">
        <v>0</v>
      </c>
      <c r="BL73" s="695">
        <v>0</v>
      </c>
      <c r="BM73" s="695">
        <v>0</v>
      </c>
      <c r="BN73" s="695">
        <v>0</v>
      </c>
      <c r="BO73" s="695">
        <v>0</v>
      </c>
      <c r="BP73" s="695">
        <v>0</v>
      </c>
      <c r="BQ73" s="695">
        <v>0</v>
      </c>
      <c r="BR73" s="695">
        <v>0</v>
      </c>
      <c r="BS73" s="695">
        <v>0</v>
      </c>
      <c r="BT73" s="696">
        <v>0</v>
      </c>
    </row>
    <row r="74" spans="2:73">
      <c r="B74" s="690" t="s">
        <v>208</v>
      </c>
      <c r="C74" s="690" t="s">
        <v>715</v>
      </c>
      <c r="D74" s="690" t="s">
        <v>1</v>
      </c>
      <c r="E74" s="690" t="s">
        <v>701</v>
      </c>
      <c r="F74" s="690" t="s">
        <v>29</v>
      </c>
      <c r="G74" s="690" t="s">
        <v>736</v>
      </c>
      <c r="H74" s="690">
        <v>2014</v>
      </c>
      <c r="I74" s="642" t="s">
        <v>569</v>
      </c>
      <c r="J74" s="642" t="s">
        <v>584</v>
      </c>
      <c r="K74" s="632"/>
      <c r="L74" s="694">
        <v>0</v>
      </c>
      <c r="M74" s="695">
        <v>0</v>
      </c>
      <c r="N74" s="695">
        <v>0</v>
      </c>
      <c r="O74" s="695">
        <v>2.0894330551368414</v>
      </c>
      <c r="P74" s="695">
        <v>2.0894330551368414</v>
      </c>
      <c r="Q74" s="695">
        <v>2.0894330551368414</v>
      </c>
      <c r="R74" s="695">
        <v>2.0894330551368414</v>
      </c>
      <c r="S74" s="695">
        <v>0</v>
      </c>
      <c r="T74" s="695">
        <v>0</v>
      </c>
      <c r="U74" s="695">
        <v>0</v>
      </c>
      <c r="V74" s="695">
        <v>0</v>
      </c>
      <c r="W74" s="695">
        <v>0</v>
      </c>
      <c r="X74" s="695">
        <v>0</v>
      </c>
      <c r="Y74" s="695">
        <v>0</v>
      </c>
      <c r="Z74" s="695">
        <v>0</v>
      </c>
      <c r="AA74" s="695">
        <v>0</v>
      </c>
      <c r="AB74" s="695">
        <v>0</v>
      </c>
      <c r="AC74" s="695">
        <v>0</v>
      </c>
      <c r="AD74" s="695">
        <v>0</v>
      </c>
      <c r="AE74" s="695">
        <v>0</v>
      </c>
      <c r="AF74" s="695">
        <v>0</v>
      </c>
      <c r="AG74" s="695">
        <v>0</v>
      </c>
      <c r="AH74" s="695">
        <v>0</v>
      </c>
      <c r="AI74" s="695">
        <v>0</v>
      </c>
      <c r="AJ74" s="695">
        <v>0</v>
      </c>
      <c r="AK74" s="695">
        <v>0</v>
      </c>
      <c r="AL74" s="695">
        <v>0</v>
      </c>
      <c r="AM74" s="695">
        <v>0</v>
      </c>
      <c r="AN74" s="695">
        <v>0</v>
      </c>
      <c r="AO74" s="696">
        <v>0</v>
      </c>
      <c r="AP74" s="632"/>
      <c r="AQ74" s="694">
        <v>0</v>
      </c>
      <c r="AR74" s="695">
        <v>0</v>
      </c>
      <c r="AS74" s="695">
        <v>0</v>
      </c>
      <c r="AT74" s="695">
        <v>15128.683298025982</v>
      </c>
      <c r="AU74" s="695">
        <v>15128.683298025982</v>
      </c>
      <c r="AV74" s="695">
        <v>15128.683298025982</v>
      </c>
      <c r="AW74" s="695">
        <v>15128.683298025982</v>
      </c>
      <c r="AX74" s="695">
        <v>0</v>
      </c>
      <c r="AY74" s="695">
        <v>0</v>
      </c>
      <c r="AZ74" s="695">
        <v>0</v>
      </c>
      <c r="BA74" s="695">
        <v>0</v>
      </c>
      <c r="BB74" s="695">
        <v>0</v>
      </c>
      <c r="BC74" s="695">
        <v>0</v>
      </c>
      <c r="BD74" s="695">
        <v>0</v>
      </c>
      <c r="BE74" s="695">
        <v>0</v>
      </c>
      <c r="BF74" s="695">
        <v>0</v>
      </c>
      <c r="BG74" s="695">
        <v>0</v>
      </c>
      <c r="BH74" s="695">
        <v>0</v>
      </c>
      <c r="BI74" s="695">
        <v>0</v>
      </c>
      <c r="BJ74" s="695">
        <v>0</v>
      </c>
      <c r="BK74" s="695">
        <v>0</v>
      </c>
      <c r="BL74" s="695">
        <v>0</v>
      </c>
      <c r="BM74" s="695">
        <v>0</v>
      </c>
      <c r="BN74" s="695">
        <v>0</v>
      </c>
      <c r="BO74" s="695">
        <v>0</v>
      </c>
      <c r="BP74" s="695">
        <v>0</v>
      </c>
      <c r="BQ74" s="695">
        <v>0</v>
      </c>
      <c r="BR74" s="695">
        <v>0</v>
      </c>
      <c r="BS74" s="695">
        <v>0</v>
      </c>
      <c r="BT74" s="696">
        <v>0</v>
      </c>
    </row>
    <row r="75" spans="2:73">
      <c r="B75" s="690" t="s">
        <v>208</v>
      </c>
      <c r="C75" s="690" t="s">
        <v>715</v>
      </c>
      <c r="D75" s="690" t="s">
        <v>1</v>
      </c>
      <c r="E75" s="690" t="s">
        <v>701</v>
      </c>
      <c r="F75" s="690" t="s">
        <v>29</v>
      </c>
      <c r="G75" s="690" t="s">
        <v>736</v>
      </c>
      <c r="H75" s="690">
        <v>2014</v>
      </c>
      <c r="I75" s="642" t="s">
        <v>569</v>
      </c>
      <c r="J75" s="642" t="s">
        <v>584</v>
      </c>
      <c r="K75" s="632"/>
      <c r="L75" s="694">
        <v>0</v>
      </c>
      <c r="M75" s="695">
        <v>0</v>
      </c>
      <c r="N75" s="695">
        <v>0</v>
      </c>
      <c r="O75" s="695">
        <v>2.9402575612207347</v>
      </c>
      <c r="P75" s="695">
        <v>2.9402575612207347</v>
      </c>
      <c r="Q75" s="695">
        <v>2.9402575612207347</v>
      </c>
      <c r="R75" s="695">
        <v>2.9402575612207347</v>
      </c>
      <c r="S75" s="695">
        <v>2.9402575612207347</v>
      </c>
      <c r="T75" s="695">
        <v>0</v>
      </c>
      <c r="U75" s="695">
        <v>0</v>
      </c>
      <c r="V75" s="695">
        <v>0</v>
      </c>
      <c r="W75" s="695">
        <v>0</v>
      </c>
      <c r="X75" s="695">
        <v>0</v>
      </c>
      <c r="Y75" s="695">
        <v>0</v>
      </c>
      <c r="Z75" s="695">
        <v>0</v>
      </c>
      <c r="AA75" s="695">
        <v>0</v>
      </c>
      <c r="AB75" s="695">
        <v>0</v>
      </c>
      <c r="AC75" s="695">
        <v>0</v>
      </c>
      <c r="AD75" s="695">
        <v>0</v>
      </c>
      <c r="AE75" s="695">
        <v>0</v>
      </c>
      <c r="AF75" s="695">
        <v>0</v>
      </c>
      <c r="AG75" s="695">
        <v>0</v>
      </c>
      <c r="AH75" s="695">
        <v>0</v>
      </c>
      <c r="AI75" s="695">
        <v>0</v>
      </c>
      <c r="AJ75" s="695">
        <v>0</v>
      </c>
      <c r="AK75" s="695">
        <v>0</v>
      </c>
      <c r="AL75" s="695">
        <v>0</v>
      </c>
      <c r="AM75" s="695">
        <v>0</v>
      </c>
      <c r="AN75" s="695">
        <v>0</v>
      </c>
      <c r="AO75" s="696">
        <v>0</v>
      </c>
      <c r="AP75" s="632"/>
      <c r="AQ75" s="694">
        <v>0</v>
      </c>
      <c r="AR75" s="695">
        <v>0</v>
      </c>
      <c r="AS75" s="695">
        <v>0</v>
      </c>
      <c r="AT75" s="695">
        <v>20006.630932657823</v>
      </c>
      <c r="AU75" s="695">
        <v>20006.630932657823</v>
      </c>
      <c r="AV75" s="695">
        <v>20006.630932657823</v>
      </c>
      <c r="AW75" s="695">
        <v>20006.630932657823</v>
      </c>
      <c r="AX75" s="695">
        <v>20006.630932657823</v>
      </c>
      <c r="AY75" s="695">
        <v>0</v>
      </c>
      <c r="AZ75" s="695">
        <v>0</v>
      </c>
      <c r="BA75" s="695">
        <v>0</v>
      </c>
      <c r="BB75" s="695">
        <v>0</v>
      </c>
      <c r="BC75" s="695">
        <v>0</v>
      </c>
      <c r="BD75" s="695">
        <v>0</v>
      </c>
      <c r="BE75" s="695">
        <v>0</v>
      </c>
      <c r="BF75" s="695">
        <v>0</v>
      </c>
      <c r="BG75" s="695">
        <v>0</v>
      </c>
      <c r="BH75" s="695">
        <v>0</v>
      </c>
      <c r="BI75" s="695">
        <v>0</v>
      </c>
      <c r="BJ75" s="695">
        <v>0</v>
      </c>
      <c r="BK75" s="695">
        <v>0</v>
      </c>
      <c r="BL75" s="695">
        <v>0</v>
      </c>
      <c r="BM75" s="695">
        <v>0</v>
      </c>
      <c r="BN75" s="695">
        <v>0</v>
      </c>
      <c r="BO75" s="695">
        <v>0</v>
      </c>
      <c r="BP75" s="695">
        <v>0</v>
      </c>
      <c r="BQ75" s="695">
        <v>0</v>
      </c>
      <c r="BR75" s="695">
        <v>0</v>
      </c>
      <c r="BS75" s="695">
        <v>0</v>
      </c>
      <c r="BT75" s="696">
        <v>0</v>
      </c>
    </row>
    <row r="76" spans="2:73">
      <c r="B76" s="690" t="s">
        <v>208</v>
      </c>
      <c r="C76" s="690" t="s">
        <v>715</v>
      </c>
      <c r="D76" s="690" t="s">
        <v>5</v>
      </c>
      <c r="E76" s="690" t="s">
        <v>701</v>
      </c>
      <c r="F76" s="690" t="s">
        <v>29</v>
      </c>
      <c r="G76" s="690" t="s">
        <v>736</v>
      </c>
      <c r="H76" s="690">
        <v>2014</v>
      </c>
      <c r="I76" s="642" t="s">
        <v>569</v>
      </c>
      <c r="J76" s="642" t="s">
        <v>584</v>
      </c>
      <c r="K76" s="632"/>
      <c r="L76" s="694">
        <v>0</v>
      </c>
      <c r="M76" s="695">
        <v>0</v>
      </c>
      <c r="N76" s="695">
        <v>0</v>
      </c>
      <c r="O76" s="695">
        <v>9.0096485689999994</v>
      </c>
      <c r="P76" s="695">
        <v>7.8644453780000001</v>
      </c>
      <c r="Q76" s="695">
        <v>7.2676288839999996</v>
      </c>
      <c r="R76" s="695">
        <v>7.2676288839999996</v>
      </c>
      <c r="S76" s="695">
        <v>7.2676288839999996</v>
      </c>
      <c r="T76" s="695">
        <v>7.2676288839999996</v>
      </c>
      <c r="U76" s="695">
        <v>7.2676288839999996</v>
      </c>
      <c r="V76" s="695">
        <v>7.26219342</v>
      </c>
      <c r="W76" s="695">
        <v>7.26219342</v>
      </c>
      <c r="X76" s="695">
        <v>6.779762453</v>
      </c>
      <c r="Y76" s="695">
        <v>6.1700001880000004</v>
      </c>
      <c r="Z76" s="695">
        <v>5.226559054</v>
      </c>
      <c r="AA76" s="695">
        <v>5.226559054</v>
      </c>
      <c r="AB76" s="695">
        <v>5.2014089620000004</v>
      </c>
      <c r="AC76" s="695">
        <v>5.2014089620000004</v>
      </c>
      <c r="AD76" s="695">
        <v>5.1907847240000002</v>
      </c>
      <c r="AE76" s="695">
        <v>4.2197669539999998</v>
      </c>
      <c r="AF76" s="695">
        <v>4.2197669539999998</v>
      </c>
      <c r="AG76" s="695">
        <v>4.2197669539999998</v>
      </c>
      <c r="AH76" s="695">
        <v>4.2197669539999998</v>
      </c>
      <c r="AI76" s="695">
        <v>0</v>
      </c>
      <c r="AJ76" s="695">
        <v>0</v>
      </c>
      <c r="AK76" s="695">
        <v>0</v>
      </c>
      <c r="AL76" s="695">
        <v>0</v>
      </c>
      <c r="AM76" s="695">
        <v>0</v>
      </c>
      <c r="AN76" s="695">
        <v>0</v>
      </c>
      <c r="AO76" s="696">
        <v>0</v>
      </c>
      <c r="AP76" s="632"/>
      <c r="AQ76" s="694">
        <v>0</v>
      </c>
      <c r="AR76" s="695">
        <v>0</v>
      </c>
      <c r="AS76" s="695">
        <v>0</v>
      </c>
      <c r="AT76" s="695">
        <v>137666.86499999999</v>
      </c>
      <c r="AU76" s="695">
        <v>119424.5512</v>
      </c>
      <c r="AV76" s="695">
        <v>109917.6673</v>
      </c>
      <c r="AW76" s="695">
        <v>109917.6673</v>
      </c>
      <c r="AX76" s="695">
        <v>109917.6673</v>
      </c>
      <c r="AY76" s="695">
        <v>109917.6673</v>
      </c>
      <c r="AZ76" s="695">
        <v>109917.6673</v>
      </c>
      <c r="BA76" s="695">
        <v>109870.0526</v>
      </c>
      <c r="BB76" s="695">
        <v>109870.0526</v>
      </c>
      <c r="BC76" s="695">
        <v>102185.253</v>
      </c>
      <c r="BD76" s="695">
        <v>99343.525339999993</v>
      </c>
      <c r="BE76" s="695">
        <v>84005.715630000006</v>
      </c>
      <c r="BF76" s="695">
        <v>84005.715630000006</v>
      </c>
      <c r="BG76" s="695">
        <v>82802.761010000002</v>
      </c>
      <c r="BH76" s="695">
        <v>82802.761010000002</v>
      </c>
      <c r="BI76" s="695">
        <v>82685.696939999994</v>
      </c>
      <c r="BJ76" s="695">
        <v>67218.039300000004</v>
      </c>
      <c r="BK76" s="695">
        <v>67218.039300000004</v>
      </c>
      <c r="BL76" s="695">
        <v>67218.039300000004</v>
      </c>
      <c r="BM76" s="695">
        <v>67218.039300000004</v>
      </c>
      <c r="BN76" s="695">
        <v>0</v>
      </c>
      <c r="BO76" s="695">
        <v>0</v>
      </c>
      <c r="BP76" s="695">
        <v>0</v>
      </c>
      <c r="BQ76" s="695">
        <v>0</v>
      </c>
      <c r="BR76" s="695">
        <v>0</v>
      </c>
      <c r="BS76" s="695">
        <v>0</v>
      </c>
      <c r="BT76" s="696">
        <v>0</v>
      </c>
    </row>
    <row r="77" spans="2:73">
      <c r="B77" s="690" t="s">
        <v>208</v>
      </c>
      <c r="C77" s="690" t="s">
        <v>715</v>
      </c>
      <c r="D77" s="690" t="s">
        <v>4</v>
      </c>
      <c r="E77" s="690" t="s">
        <v>701</v>
      </c>
      <c r="F77" s="690" t="s">
        <v>29</v>
      </c>
      <c r="G77" s="690" t="s">
        <v>736</v>
      </c>
      <c r="H77" s="690">
        <v>2013</v>
      </c>
      <c r="I77" s="642" t="s">
        <v>569</v>
      </c>
      <c r="J77" s="642" t="s">
        <v>577</v>
      </c>
      <c r="K77" s="632"/>
      <c r="L77" s="694">
        <v>0</v>
      </c>
      <c r="M77" s="695">
        <v>0</v>
      </c>
      <c r="N77" s="695">
        <v>2E-3</v>
      </c>
      <c r="O77" s="695">
        <v>2E-3</v>
      </c>
      <c r="P77" s="695">
        <v>2E-3</v>
      </c>
      <c r="Q77" s="695">
        <v>2E-3</v>
      </c>
      <c r="R77" s="695">
        <v>2E-3</v>
      </c>
      <c r="S77" s="695">
        <v>2E-3</v>
      </c>
      <c r="T77" s="695">
        <v>2E-3</v>
      </c>
      <c r="U77" s="695">
        <v>2E-3</v>
      </c>
      <c r="V77" s="695">
        <v>1E-3</v>
      </c>
      <c r="W77" s="695">
        <v>1E-3</v>
      </c>
      <c r="X77" s="695">
        <v>1E-3</v>
      </c>
      <c r="Y77" s="695">
        <v>1E-3</v>
      </c>
      <c r="Z77" s="695">
        <v>1E-3</v>
      </c>
      <c r="AA77" s="695">
        <v>1E-3</v>
      </c>
      <c r="AB77" s="695">
        <v>1E-3</v>
      </c>
      <c r="AC77" s="695">
        <v>1E-3</v>
      </c>
      <c r="AD77" s="695">
        <v>1E-3</v>
      </c>
      <c r="AE77" s="695">
        <v>1E-3</v>
      </c>
      <c r="AF77" s="695">
        <v>1E-3</v>
      </c>
      <c r="AG77" s="695">
        <v>1E-3</v>
      </c>
      <c r="AH77" s="695">
        <v>0</v>
      </c>
      <c r="AI77" s="695">
        <v>0</v>
      </c>
      <c r="AJ77" s="695">
        <v>0</v>
      </c>
      <c r="AK77" s="695">
        <v>0</v>
      </c>
      <c r="AL77" s="695">
        <v>0</v>
      </c>
      <c r="AM77" s="695">
        <v>0</v>
      </c>
      <c r="AN77" s="695">
        <v>0</v>
      </c>
      <c r="AO77" s="696">
        <v>0</v>
      </c>
      <c r="AP77" s="632"/>
      <c r="AQ77" s="694">
        <v>0</v>
      </c>
      <c r="AR77" s="695">
        <v>0</v>
      </c>
      <c r="AS77" s="695">
        <v>26</v>
      </c>
      <c r="AT77" s="695">
        <v>26</v>
      </c>
      <c r="AU77" s="695">
        <v>25</v>
      </c>
      <c r="AV77" s="695">
        <v>22</v>
      </c>
      <c r="AW77" s="695">
        <v>22</v>
      </c>
      <c r="AX77" s="695">
        <v>22</v>
      </c>
      <c r="AY77" s="695">
        <v>22</v>
      </c>
      <c r="AZ77" s="695">
        <v>22</v>
      </c>
      <c r="BA77" s="695">
        <v>18</v>
      </c>
      <c r="BB77" s="695">
        <v>18</v>
      </c>
      <c r="BC77" s="695">
        <v>17</v>
      </c>
      <c r="BD77" s="695">
        <v>17</v>
      </c>
      <c r="BE77" s="695">
        <v>17</v>
      </c>
      <c r="BF77" s="695">
        <v>17</v>
      </c>
      <c r="BG77" s="695">
        <v>17</v>
      </c>
      <c r="BH77" s="695">
        <v>17</v>
      </c>
      <c r="BI77" s="695">
        <v>9</v>
      </c>
      <c r="BJ77" s="695">
        <v>9</v>
      </c>
      <c r="BK77" s="695">
        <v>9</v>
      </c>
      <c r="BL77" s="695">
        <v>9</v>
      </c>
      <c r="BM77" s="695">
        <v>0</v>
      </c>
      <c r="BN77" s="695">
        <v>0</v>
      </c>
      <c r="BO77" s="695">
        <v>0</v>
      </c>
      <c r="BP77" s="695">
        <v>0</v>
      </c>
      <c r="BQ77" s="695">
        <v>0</v>
      </c>
      <c r="BR77" s="695">
        <v>0</v>
      </c>
      <c r="BS77" s="695">
        <v>0</v>
      </c>
      <c r="BT77" s="696">
        <v>0</v>
      </c>
    </row>
    <row r="78" spans="2:73">
      <c r="B78" s="690" t="s">
        <v>208</v>
      </c>
      <c r="C78" s="690" t="s">
        <v>715</v>
      </c>
      <c r="D78" s="690" t="s">
        <v>4</v>
      </c>
      <c r="E78" s="690" t="s">
        <v>701</v>
      </c>
      <c r="F78" s="690" t="s">
        <v>29</v>
      </c>
      <c r="G78" s="690" t="s">
        <v>736</v>
      </c>
      <c r="H78" s="690">
        <v>2014</v>
      </c>
      <c r="I78" s="642" t="s">
        <v>569</v>
      </c>
      <c r="J78" s="642" t="s">
        <v>584</v>
      </c>
      <c r="K78" s="632"/>
      <c r="L78" s="694">
        <v>0</v>
      </c>
      <c r="M78" s="695">
        <v>0</v>
      </c>
      <c r="N78" s="695">
        <v>0</v>
      </c>
      <c r="O78" s="695">
        <v>2.3596373009999998</v>
      </c>
      <c r="P78" s="695">
        <v>2.223338252</v>
      </c>
      <c r="Q78" s="695">
        <v>2.1575091949999998</v>
      </c>
      <c r="R78" s="695">
        <v>2.1575091949999998</v>
      </c>
      <c r="S78" s="695">
        <v>2.1575091949999998</v>
      </c>
      <c r="T78" s="695">
        <v>2.1575091949999998</v>
      </c>
      <c r="U78" s="695">
        <v>2.1575091949999998</v>
      </c>
      <c r="V78" s="695">
        <v>2.1512244389999999</v>
      </c>
      <c r="W78" s="695">
        <v>2.1512244389999999</v>
      </c>
      <c r="X78" s="695">
        <v>1.8950196610000001</v>
      </c>
      <c r="Y78" s="695">
        <v>1.380864871</v>
      </c>
      <c r="Z78" s="695">
        <v>1.3808308389999999</v>
      </c>
      <c r="AA78" s="695">
        <v>1.3808308389999999</v>
      </c>
      <c r="AB78" s="695">
        <v>1.378101322</v>
      </c>
      <c r="AC78" s="695">
        <v>1.378101322</v>
      </c>
      <c r="AD78" s="695">
        <v>1.375723298</v>
      </c>
      <c r="AE78" s="695">
        <v>0.61994058399999996</v>
      </c>
      <c r="AF78" s="695">
        <v>0.61994058399999996</v>
      </c>
      <c r="AG78" s="695">
        <v>0.61994058399999996</v>
      </c>
      <c r="AH78" s="695">
        <v>0.61994058399999996</v>
      </c>
      <c r="AI78" s="695">
        <v>0</v>
      </c>
      <c r="AJ78" s="695">
        <v>0</v>
      </c>
      <c r="AK78" s="695">
        <v>0</v>
      </c>
      <c r="AL78" s="695">
        <v>0</v>
      </c>
      <c r="AM78" s="695">
        <v>0</v>
      </c>
      <c r="AN78" s="695">
        <v>0</v>
      </c>
      <c r="AO78" s="696">
        <v>0</v>
      </c>
      <c r="AP78" s="632"/>
      <c r="AQ78" s="694">
        <v>0</v>
      </c>
      <c r="AR78" s="695">
        <v>0</v>
      </c>
      <c r="AS78" s="695">
        <v>0</v>
      </c>
      <c r="AT78" s="695">
        <v>31539.497859999999</v>
      </c>
      <c r="AU78" s="695">
        <v>29368.346000000001</v>
      </c>
      <c r="AV78" s="695">
        <v>28319.733550000001</v>
      </c>
      <c r="AW78" s="695">
        <v>28319.733550000001</v>
      </c>
      <c r="AX78" s="695">
        <v>28319.733550000001</v>
      </c>
      <c r="AY78" s="695">
        <v>28319.733550000001</v>
      </c>
      <c r="AZ78" s="695">
        <v>28319.733550000001</v>
      </c>
      <c r="BA78" s="695">
        <v>28264.679100000001</v>
      </c>
      <c r="BB78" s="695">
        <v>28264.679100000001</v>
      </c>
      <c r="BC78" s="695">
        <v>24183.509910000001</v>
      </c>
      <c r="BD78" s="695">
        <v>22353.19283</v>
      </c>
      <c r="BE78" s="695">
        <v>22072.727470000002</v>
      </c>
      <c r="BF78" s="695">
        <v>22072.727470000002</v>
      </c>
      <c r="BG78" s="695">
        <v>21940.545999999998</v>
      </c>
      <c r="BH78" s="695">
        <v>21940.545999999998</v>
      </c>
      <c r="BI78" s="695">
        <v>21914.343540000002</v>
      </c>
      <c r="BJ78" s="695">
        <v>9875.2350559999995</v>
      </c>
      <c r="BK78" s="695">
        <v>9875.2350559999995</v>
      </c>
      <c r="BL78" s="695">
        <v>9875.2350559999995</v>
      </c>
      <c r="BM78" s="695">
        <v>9875.2350559999995</v>
      </c>
      <c r="BN78" s="695">
        <v>0</v>
      </c>
      <c r="BO78" s="695">
        <v>0</v>
      </c>
      <c r="BP78" s="695">
        <v>0</v>
      </c>
      <c r="BQ78" s="695">
        <v>0</v>
      </c>
      <c r="BR78" s="695">
        <v>0</v>
      </c>
      <c r="BS78" s="695">
        <v>0</v>
      </c>
      <c r="BT78" s="696">
        <v>0</v>
      </c>
    </row>
    <row r="79" spans="2:73" ht="15.75">
      <c r="B79" s="690" t="s">
        <v>208</v>
      </c>
      <c r="C79" s="690" t="s">
        <v>721</v>
      </c>
      <c r="D79" s="690" t="s">
        <v>14</v>
      </c>
      <c r="E79" s="690" t="s">
        <v>701</v>
      </c>
      <c r="F79" s="690" t="s">
        <v>29</v>
      </c>
      <c r="G79" s="690" t="s">
        <v>736</v>
      </c>
      <c r="H79" s="690">
        <v>2012</v>
      </c>
      <c r="I79" s="642" t="s">
        <v>569</v>
      </c>
      <c r="J79" s="642" t="s">
        <v>577</v>
      </c>
      <c r="K79" s="632"/>
      <c r="L79" s="694">
        <v>0</v>
      </c>
      <c r="M79" s="695">
        <v>9.1400002999999994E-2</v>
      </c>
      <c r="N79" s="695">
        <v>9.1400002999999994E-2</v>
      </c>
      <c r="O79" s="695">
        <v>9.1400002999999994E-2</v>
      </c>
      <c r="P79" s="695">
        <v>9.1400002999999994E-2</v>
      </c>
      <c r="Q79" s="695">
        <v>8.9229790000000003E-2</v>
      </c>
      <c r="R79" s="695">
        <v>8.8144684000000001E-2</v>
      </c>
      <c r="S79" s="695">
        <v>8.7059576999999999E-2</v>
      </c>
      <c r="T79" s="695">
        <v>8.7059576999999999E-2</v>
      </c>
      <c r="U79" s="695">
        <v>8.7059576999999999E-2</v>
      </c>
      <c r="V79" s="695">
        <v>7.9400002999999997E-2</v>
      </c>
      <c r="W79" s="695">
        <v>7.9400002999999997E-2</v>
      </c>
      <c r="X79" s="695">
        <v>7.9400002999999997E-2</v>
      </c>
      <c r="Y79" s="695">
        <v>7.9400002999999997E-2</v>
      </c>
      <c r="Z79" s="695">
        <v>7.9400002999999997E-2</v>
      </c>
      <c r="AA79" s="695">
        <v>7.9400002999999997E-2</v>
      </c>
      <c r="AB79" s="695">
        <v>0</v>
      </c>
      <c r="AC79" s="695">
        <v>0</v>
      </c>
      <c r="AD79" s="695">
        <v>0</v>
      </c>
      <c r="AE79" s="695">
        <v>0</v>
      </c>
      <c r="AF79" s="695">
        <v>0</v>
      </c>
      <c r="AG79" s="695">
        <v>0</v>
      </c>
      <c r="AH79" s="695">
        <v>0</v>
      </c>
      <c r="AI79" s="695">
        <v>0</v>
      </c>
      <c r="AJ79" s="695">
        <v>0</v>
      </c>
      <c r="AK79" s="695">
        <v>0</v>
      </c>
      <c r="AL79" s="695">
        <v>0</v>
      </c>
      <c r="AM79" s="695">
        <v>0</v>
      </c>
      <c r="AN79" s="695">
        <v>0</v>
      </c>
      <c r="AO79" s="696">
        <v>0</v>
      </c>
      <c r="AP79" s="632"/>
      <c r="AQ79" s="694">
        <v>883</v>
      </c>
      <c r="AR79" s="695">
        <v>883</v>
      </c>
      <c r="AS79" s="695">
        <v>883</v>
      </c>
      <c r="AT79" s="695">
        <v>883</v>
      </c>
      <c r="AU79" s="695">
        <v>883</v>
      </c>
      <c r="AV79" s="695">
        <v>841.40425110000001</v>
      </c>
      <c r="AW79" s="695">
        <v>820.60638429999995</v>
      </c>
      <c r="AX79" s="695">
        <v>799.80851749999999</v>
      </c>
      <c r="AY79" s="695">
        <v>799.80851749999999</v>
      </c>
      <c r="AZ79" s="695">
        <v>799.80851749999999</v>
      </c>
      <c r="BA79" s="695">
        <v>653</v>
      </c>
      <c r="BB79" s="695">
        <v>653</v>
      </c>
      <c r="BC79" s="695">
        <v>653</v>
      </c>
      <c r="BD79" s="695">
        <v>653</v>
      </c>
      <c r="BE79" s="695">
        <v>653</v>
      </c>
      <c r="BF79" s="695">
        <v>653</v>
      </c>
      <c r="BG79" s="695">
        <v>0</v>
      </c>
      <c r="BH79" s="695">
        <v>0</v>
      </c>
      <c r="BI79" s="695">
        <v>0</v>
      </c>
      <c r="BJ79" s="695">
        <v>0</v>
      </c>
      <c r="BK79" s="695">
        <v>0</v>
      </c>
      <c r="BL79" s="695">
        <v>0</v>
      </c>
      <c r="BM79" s="695">
        <v>0</v>
      </c>
      <c r="BN79" s="695">
        <v>0</v>
      </c>
      <c r="BO79" s="695">
        <v>0</v>
      </c>
      <c r="BP79" s="695">
        <v>0</v>
      </c>
      <c r="BQ79" s="695">
        <v>0</v>
      </c>
      <c r="BR79" s="695">
        <v>0</v>
      </c>
      <c r="BS79" s="695">
        <v>0</v>
      </c>
      <c r="BT79" s="696">
        <v>0</v>
      </c>
      <c r="BU79" s="163"/>
    </row>
    <row r="80" spans="2:73" ht="15.75">
      <c r="B80" s="690" t="s">
        <v>208</v>
      </c>
      <c r="C80" s="690" t="s">
        <v>721</v>
      </c>
      <c r="D80" s="690" t="s">
        <v>14</v>
      </c>
      <c r="E80" s="690" t="s">
        <v>701</v>
      </c>
      <c r="F80" s="690" t="s">
        <v>29</v>
      </c>
      <c r="G80" s="690" t="s">
        <v>736</v>
      </c>
      <c r="H80" s="690">
        <v>2013</v>
      </c>
      <c r="I80" s="642" t="s">
        <v>569</v>
      </c>
      <c r="J80" s="642" t="s">
        <v>577</v>
      </c>
      <c r="K80" s="632"/>
      <c r="L80" s="694">
        <v>0</v>
      </c>
      <c r="M80" s="695">
        <v>0</v>
      </c>
      <c r="N80" s="695">
        <v>0.87983257500000001</v>
      </c>
      <c r="O80" s="695">
        <v>0.87784564300000001</v>
      </c>
      <c r="P80" s="695">
        <v>0.87766501200000002</v>
      </c>
      <c r="Q80" s="695">
        <v>0.863496971</v>
      </c>
      <c r="R80" s="695">
        <v>0.85713547099999998</v>
      </c>
      <c r="S80" s="695">
        <v>0.85077397099999996</v>
      </c>
      <c r="T80" s="695">
        <v>0.84256638900000003</v>
      </c>
      <c r="U80" s="695">
        <v>0.84256638900000003</v>
      </c>
      <c r="V80" s="695">
        <v>0.77824280599999995</v>
      </c>
      <c r="W80" s="695">
        <v>0.77824280599999995</v>
      </c>
      <c r="X80" s="695">
        <v>0.73292095999999995</v>
      </c>
      <c r="Y80" s="695">
        <v>0.73292095999999995</v>
      </c>
      <c r="Z80" s="695">
        <v>0.59720002100000003</v>
      </c>
      <c r="AA80" s="695">
        <v>0.59720002100000003</v>
      </c>
      <c r="AB80" s="695">
        <v>4.1399999999999999E-2</v>
      </c>
      <c r="AC80" s="695">
        <v>0</v>
      </c>
      <c r="AD80" s="695">
        <v>0</v>
      </c>
      <c r="AE80" s="695">
        <v>0</v>
      </c>
      <c r="AF80" s="695">
        <v>0</v>
      </c>
      <c r="AG80" s="695">
        <v>0</v>
      </c>
      <c r="AH80" s="695">
        <v>0</v>
      </c>
      <c r="AI80" s="695">
        <v>0</v>
      </c>
      <c r="AJ80" s="695">
        <v>0</v>
      </c>
      <c r="AK80" s="695">
        <v>0</v>
      </c>
      <c r="AL80" s="695">
        <v>0</v>
      </c>
      <c r="AM80" s="695">
        <v>0</v>
      </c>
      <c r="AN80" s="695">
        <v>0</v>
      </c>
      <c r="AO80" s="696">
        <v>0</v>
      </c>
      <c r="AP80" s="632"/>
      <c r="AQ80" s="694">
        <v>0</v>
      </c>
      <c r="AR80" s="695">
        <v>0</v>
      </c>
      <c r="AS80" s="695">
        <v>7997.6251220000004</v>
      </c>
      <c r="AT80" s="695">
        <v>7958.9322359999996</v>
      </c>
      <c r="AU80" s="695">
        <v>7955.4147030000004</v>
      </c>
      <c r="AV80" s="695">
        <v>7683.4169009999996</v>
      </c>
      <c r="AW80" s="695">
        <v>7561.4881590000005</v>
      </c>
      <c r="AX80" s="695">
        <v>7439.5593950000002</v>
      </c>
      <c r="AY80" s="695">
        <v>7282.1078109999999</v>
      </c>
      <c r="AZ80" s="695">
        <v>6972.2296980000001</v>
      </c>
      <c r="BA80" s="695">
        <v>5738.0274429999999</v>
      </c>
      <c r="BB80" s="695">
        <v>5738.0274429999999</v>
      </c>
      <c r="BC80" s="695">
        <v>5364.1628110000001</v>
      </c>
      <c r="BD80" s="695">
        <v>5364.1628110000001</v>
      </c>
      <c r="BE80" s="695">
        <v>4913</v>
      </c>
      <c r="BF80" s="695">
        <v>4913</v>
      </c>
      <c r="BG80" s="695">
        <v>342</v>
      </c>
      <c r="BH80" s="695">
        <v>0</v>
      </c>
      <c r="BI80" s="695">
        <v>0</v>
      </c>
      <c r="BJ80" s="695">
        <v>0</v>
      </c>
      <c r="BK80" s="695">
        <v>0</v>
      </c>
      <c r="BL80" s="695">
        <v>0</v>
      </c>
      <c r="BM80" s="695">
        <v>0</v>
      </c>
      <c r="BN80" s="695">
        <v>0</v>
      </c>
      <c r="BO80" s="695">
        <v>0</v>
      </c>
      <c r="BP80" s="695">
        <v>0</v>
      </c>
      <c r="BQ80" s="695">
        <v>0</v>
      </c>
      <c r="BR80" s="695">
        <v>0</v>
      </c>
      <c r="BS80" s="695">
        <v>0</v>
      </c>
      <c r="BT80" s="696">
        <v>0</v>
      </c>
      <c r="BU80" s="163"/>
    </row>
    <row r="81" spans="2:73">
      <c r="B81" s="690" t="s">
        <v>208</v>
      </c>
      <c r="C81" s="690" t="s">
        <v>721</v>
      </c>
      <c r="D81" s="690" t="s">
        <v>14</v>
      </c>
      <c r="E81" s="690" t="s">
        <v>701</v>
      </c>
      <c r="F81" s="690" t="s">
        <v>29</v>
      </c>
      <c r="G81" s="690" t="s">
        <v>736</v>
      </c>
      <c r="H81" s="690">
        <v>2014</v>
      </c>
      <c r="I81" s="642" t="s">
        <v>569</v>
      </c>
      <c r="J81" s="642" t="s">
        <v>584</v>
      </c>
      <c r="K81" s="632"/>
      <c r="L81" s="694">
        <v>0</v>
      </c>
      <c r="M81" s="695">
        <v>0</v>
      </c>
      <c r="N81" s="695">
        <v>0</v>
      </c>
      <c r="O81" s="695">
        <v>2.8647613789999999</v>
      </c>
      <c r="P81" s="695">
        <v>2.8636356620000001</v>
      </c>
      <c r="Q81" s="695">
        <v>2.7054003259999999</v>
      </c>
      <c r="R81" s="695">
        <v>2.6307855170000001</v>
      </c>
      <c r="S81" s="695">
        <v>2.5561707089999999</v>
      </c>
      <c r="T81" s="695">
        <v>2.5561707089999999</v>
      </c>
      <c r="U81" s="695">
        <v>2.476769563</v>
      </c>
      <c r="V81" s="695">
        <v>2.476769563</v>
      </c>
      <c r="W81" s="695">
        <v>1.7785931749999999</v>
      </c>
      <c r="X81" s="695">
        <v>1.6479931699999999</v>
      </c>
      <c r="Y81" s="695">
        <v>1.6479931699999999</v>
      </c>
      <c r="Z81" s="695">
        <v>1.6479931699999999</v>
      </c>
      <c r="AA81" s="695">
        <v>1.2187624800000001</v>
      </c>
      <c r="AB81" s="695">
        <v>1.2187624800000001</v>
      </c>
      <c r="AC81" s="695">
        <v>0.241662502</v>
      </c>
      <c r="AD81" s="695">
        <v>0.17180000200000001</v>
      </c>
      <c r="AE81" s="695">
        <v>0.17180000200000001</v>
      </c>
      <c r="AF81" s="695">
        <v>0.17180000200000001</v>
      </c>
      <c r="AG81" s="695">
        <v>0.17180000200000001</v>
      </c>
      <c r="AH81" s="695">
        <v>0.17180000200000001</v>
      </c>
      <c r="AI81" s="695">
        <v>0.17180000200000001</v>
      </c>
      <c r="AJ81" s="695">
        <v>0</v>
      </c>
      <c r="AK81" s="695">
        <v>0</v>
      </c>
      <c r="AL81" s="695">
        <v>0</v>
      </c>
      <c r="AM81" s="695">
        <v>0</v>
      </c>
      <c r="AN81" s="695">
        <v>0</v>
      </c>
      <c r="AO81" s="696">
        <v>0</v>
      </c>
      <c r="AP81" s="632"/>
      <c r="AQ81" s="694">
        <v>0</v>
      </c>
      <c r="AR81" s="695">
        <v>0</v>
      </c>
      <c r="AS81" s="695">
        <v>0</v>
      </c>
      <c r="AT81" s="695">
        <v>32836.041559999998</v>
      </c>
      <c r="AU81" s="695">
        <v>32814.11969</v>
      </c>
      <c r="AV81" s="695">
        <v>29778.510590000002</v>
      </c>
      <c r="AW81" s="695">
        <v>28348.39386</v>
      </c>
      <c r="AX81" s="695">
        <v>26918.276539999999</v>
      </c>
      <c r="AY81" s="695">
        <v>26918.276539999999</v>
      </c>
      <c r="AZ81" s="695">
        <v>25395.07086</v>
      </c>
      <c r="BA81" s="695">
        <v>25395.07086</v>
      </c>
      <c r="BB81" s="695">
        <v>12006.873809999999</v>
      </c>
      <c r="BC81" s="695">
        <v>11884.873809999999</v>
      </c>
      <c r="BD81" s="695">
        <v>11303.97134</v>
      </c>
      <c r="BE81" s="695">
        <v>11303.97134</v>
      </c>
      <c r="BF81" s="695">
        <v>9877.125</v>
      </c>
      <c r="BG81" s="695">
        <v>9877.125</v>
      </c>
      <c r="BH81" s="695">
        <v>1843.125</v>
      </c>
      <c r="BI81" s="695">
        <v>1266</v>
      </c>
      <c r="BJ81" s="695">
        <v>1266</v>
      </c>
      <c r="BK81" s="695">
        <v>1266</v>
      </c>
      <c r="BL81" s="695">
        <v>1266</v>
      </c>
      <c r="BM81" s="695">
        <v>1266</v>
      </c>
      <c r="BN81" s="695">
        <v>1266</v>
      </c>
      <c r="BO81" s="695">
        <v>0</v>
      </c>
      <c r="BP81" s="695">
        <v>0</v>
      </c>
      <c r="BQ81" s="695">
        <v>0</v>
      </c>
      <c r="BR81" s="695">
        <v>0</v>
      </c>
      <c r="BS81" s="695">
        <v>0</v>
      </c>
      <c r="BT81" s="696">
        <v>0</v>
      </c>
    </row>
    <row r="82" spans="2:73" ht="15.75">
      <c r="B82" s="690" t="s">
        <v>208</v>
      </c>
      <c r="C82" s="690" t="s">
        <v>715</v>
      </c>
      <c r="D82" s="690" t="s">
        <v>3</v>
      </c>
      <c r="E82" s="690" t="s">
        <v>701</v>
      </c>
      <c r="F82" s="690" t="s">
        <v>29</v>
      </c>
      <c r="G82" s="690" t="s">
        <v>738</v>
      </c>
      <c r="H82" s="690">
        <v>2013</v>
      </c>
      <c r="I82" s="642" t="s">
        <v>569</v>
      </c>
      <c r="J82" s="642" t="s">
        <v>577</v>
      </c>
      <c r="K82" s="632"/>
      <c r="L82" s="694">
        <v>0</v>
      </c>
      <c r="M82" s="695">
        <v>0</v>
      </c>
      <c r="N82" s="695">
        <v>0.92115265099999999</v>
      </c>
      <c r="O82" s="695">
        <v>0.92115265099999999</v>
      </c>
      <c r="P82" s="695">
        <v>0.92115265099999999</v>
      </c>
      <c r="Q82" s="695">
        <v>0.92115265099999999</v>
      </c>
      <c r="R82" s="695">
        <v>0.92115265099999999</v>
      </c>
      <c r="S82" s="695">
        <v>0.92115265099999999</v>
      </c>
      <c r="T82" s="695">
        <v>0.92115265099999999</v>
      </c>
      <c r="U82" s="695">
        <v>0.92115265099999999</v>
      </c>
      <c r="V82" s="695">
        <v>0.92115265099999999</v>
      </c>
      <c r="W82" s="695">
        <v>0.92115265099999999</v>
      </c>
      <c r="X82" s="695">
        <v>0.92115265099999999</v>
      </c>
      <c r="Y82" s="695">
        <v>0.92115265099999999</v>
      </c>
      <c r="Z82" s="695">
        <v>0.92115265099999999</v>
      </c>
      <c r="AA82" s="695">
        <v>0.92115265099999999</v>
      </c>
      <c r="AB82" s="695">
        <v>0.92115265099999999</v>
      </c>
      <c r="AC82" s="695">
        <v>0.92115265099999999</v>
      </c>
      <c r="AD82" s="695">
        <v>0.92115265099999999</v>
      </c>
      <c r="AE82" s="695">
        <v>0.92115265099999999</v>
      </c>
      <c r="AF82" s="695">
        <v>0.78881093499999999</v>
      </c>
      <c r="AG82" s="695">
        <v>0</v>
      </c>
      <c r="AH82" s="695">
        <v>0</v>
      </c>
      <c r="AI82" s="695">
        <v>0</v>
      </c>
      <c r="AJ82" s="695">
        <v>0</v>
      </c>
      <c r="AK82" s="695">
        <v>0</v>
      </c>
      <c r="AL82" s="695">
        <v>0</v>
      </c>
      <c r="AM82" s="695">
        <v>0</v>
      </c>
      <c r="AN82" s="695">
        <v>0</v>
      </c>
      <c r="AO82" s="696">
        <v>0</v>
      </c>
      <c r="AP82" s="632"/>
      <c r="AQ82" s="694">
        <v>0</v>
      </c>
      <c r="AR82" s="695">
        <v>0</v>
      </c>
      <c r="AS82" s="695">
        <v>1650.0041293999998</v>
      </c>
      <c r="AT82" s="695">
        <v>1650.0041293999998</v>
      </c>
      <c r="AU82" s="695">
        <v>1650.0041293999998</v>
      </c>
      <c r="AV82" s="695">
        <v>1650.0041293999998</v>
      </c>
      <c r="AW82" s="695">
        <v>1650.0041293999998</v>
      </c>
      <c r="AX82" s="695">
        <v>1650.0041293999998</v>
      </c>
      <c r="AY82" s="695">
        <v>1650.0041293999998</v>
      </c>
      <c r="AZ82" s="695">
        <v>1650.0041293999998</v>
      </c>
      <c r="BA82" s="695">
        <v>1650.0041293999998</v>
      </c>
      <c r="BB82" s="695">
        <v>1650.0041293999998</v>
      </c>
      <c r="BC82" s="695">
        <v>1650.0041293999998</v>
      </c>
      <c r="BD82" s="695">
        <v>1650.0041293999998</v>
      </c>
      <c r="BE82" s="695">
        <v>1650.0041293999998</v>
      </c>
      <c r="BF82" s="695">
        <v>1650.0041293999998</v>
      </c>
      <c r="BG82" s="695">
        <v>1650.0041293999998</v>
      </c>
      <c r="BH82" s="695">
        <v>1650.0041293999998</v>
      </c>
      <c r="BI82" s="695">
        <v>1650.0041293999998</v>
      </c>
      <c r="BJ82" s="695">
        <v>1650.0041293999998</v>
      </c>
      <c r="BK82" s="695">
        <v>1531.6569649999999</v>
      </c>
      <c r="BL82" s="695">
        <v>0</v>
      </c>
      <c r="BM82" s="695">
        <v>0</v>
      </c>
      <c r="BN82" s="695">
        <v>0</v>
      </c>
      <c r="BO82" s="695">
        <v>0</v>
      </c>
      <c r="BP82" s="695">
        <v>0</v>
      </c>
      <c r="BQ82" s="695">
        <v>0</v>
      </c>
      <c r="BR82" s="695">
        <v>0</v>
      </c>
      <c r="BS82" s="695">
        <v>0</v>
      </c>
      <c r="BT82" s="696">
        <v>0</v>
      </c>
      <c r="BU82" s="163"/>
    </row>
    <row r="83" spans="2:73" ht="15.75">
      <c r="B83" s="690" t="s">
        <v>208</v>
      </c>
      <c r="C83" s="690" t="s">
        <v>715</v>
      </c>
      <c r="D83" s="690" t="s">
        <v>3</v>
      </c>
      <c r="E83" s="690" t="s">
        <v>701</v>
      </c>
      <c r="F83" s="690" t="s">
        <v>29</v>
      </c>
      <c r="G83" s="690" t="s">
        <v>736</v>
      </c>
      <c r="H83" s="690">
        <v>2014</v>
      </c>
      <c r="I83" s="642" t="s">
        <v>569</v>
      </c>
      <c r="J83" s="642" t="s">
        <v>584</v>
      </c>
      <c r="K83" s="632"/>
      <c r="L83" s="694">
        <v>0</v>
      </c>
      <c r="M83" s="695">
        <v>0</v>
      </c>
      <c r="N83" s="695">
        <v>0</v>
      </c>
      <c r="O83" s="695">
        <v>28.820905144000001</v>
      </c>
      <c r="P83" s="695">
        <v>28.820905144000001</v>
      </c>
      <c r="Q83" s="695">
        <v>28.820905144000001</v>
      </c>
      <c r="R83" s="695">
        <v>28.820905144000001</v>
      </c>
      <c r="S83" s="695">
        <v>28.820905144000001</v>
      </c>
      <c r="T83" s="695">
        <v>28.820905144000001</v>
      </c>
      <c r="U83" s="695">
        <v>28.820905144000001</v>
      </c>
      <c r="V83" s="695">
        <v>28.820905144000001</v>
      </c>
      <c r="W83" s="695">
        <v>28.820905144000001</v>
      </c>
      <c r="X83" s="695">
        <v>28.820905144000001</v>
      </c>
      <c r="Y83" s="695">
        <v>28.820905144000001</v>
      </c>
      <c r="Z83" s="695">
        <v>28.820905144000001</v>
      </c>
      <c r="AA83" s="695">
        <v>28.820905144000001</v>
      </c>
      <c r="AB83" s="695">
        <v>28.820905144000001</v>
      </c>
      <c r="AC83" s="695">
        <v>28.820905144000001</v>
      </c>
      <c r="AD83" s="695">
        <v>28.820905144000001</v>
      </c>
      <c r="AE83" s="695">
        <v>28.820905144000001</v>
      </c>
      <c r="AF83" s="695">
        <v>28.820905144000001</v>
      </c>
      <c r="AG83" s="695">
        <v>27.661217600000001</v>
      </c>
      <c r="AH83" s="695">
        <v>0</v>
      </c>
      <c r="AI83" s="695">
        <v>0</v>
      </c>
      <c r="AJ83" s="695">
        <v>0</v>
      </c>
      <c r="AK83" s="695">
        <v>0</v>
      </c>
      <c r="AL83" s="695">
        <v>0</v>
      </c>
      <c r="AM83" s="695">
        <v>0</v>
      </c>
      <c r="AN83" s="695">
        <v>0</v>
      </c>
      <c r="AO83" s="696">
        <v>0</v>
      </c>
      <c r="AP83" s="632"/>
      <c r="AQ83" s="694">
        <v>0</v>
      </c>
      <c r="AR83" s="695">
        <v>0</v>
      </c>
      <c r="AS83" s="695">
        <v>0</v>
      </c>
      <c r="AT83" s="695">
        <v>55115.777832</v>
      </c>
      <c r="AU83" s="695">
        <v>55115.777832</v>
      </c>
      <c r="AV83" s="695">
        <v>55115.777832</v>
      </c>
      <c r="AW83" s="695">
        <v>55115.777832</v>
      </c>
      <c r="AX83" s="695">
        <v>55115.777832</v>
      </c>
      <c r="AY83" s="695">
        <v>55115.777832</v>
      </c>
      <c r="AZ83" s="695">
        <v>55115.777832</v>
      </c>
      <c r="BA83" s="695">
        <v>55115.777832</v>
      </c>
      <c r="BB83" s="695">
        <v>55115.777832</v>
      </c>
      <c r="BC83" s="695">
        <v>55115.777832</v>
      </c>
      <c r="BD83" s="695">
        <v>55115.777832</v>
      </c>
      <c r="BE83" s="695">
        <v>55115.777832</v>
      </c>
      <c r="BF83" s="695">
        <v>55115.777832</v>
      </c>
      <c r="BG83" s="695">
        <v>55115.777832</v>
      </c>
      <c r="BH83" s="695">
        <v>55115.777832</v>
      </c>
      <c r="BI83" s="695">
        <v>55115.777832</v>
      </c>
      <c r="BJ83" s="695">
        <v>55115.777832</v>
      </c>
      <c r="BK83" s="695">
        <v>55115.777832</v>
      </c>
      <c r="BL83" s="695">
        <v>54078.722119999999</v>
      </c>
      <c r="BM83" s="695">
        <v>0</v>
      </c>
      <c r="BN83" s="695">
        <v>0</v>
      </c>
      <c r="BO83" s="695">
        <v>0</v>
      </c>
      <c r="BP83" s="695">
        <v>0</v>
      </c>
      <c r="BQ83" s="695">
        <v>0</v>
      </c>
      <c r="BR83" s="695">
        <v>0</v>
      </c>
      <c r="BS83" s="695">
        <v>0</v>
      </c>
      <c r="BT83" s="696">
        <v>0</v>
      </c>
      <c r="BU83" s="163"/>
    </row>
    <row r="84" spans="2:73" ht="15.75">
      <c r="B84" s="690" t="s">
        <v>208</v>
      </c>
      <c r="C84" s="690" t="s">
        <v>487</v>
      </c>
      <c r="D84" s="690" t="s">
        <v>727</v>
      </c>
      <c r="E84" s="690" t="s">
        <v>701</v>
      </c>
      <c r="F84" s="690" t="s">
        <v>487</v>
      </c>
      <c r="G84" s="690" t="s">
        <v>738</v>
      </c>
      <c r="H84" s="690">
        <v>2014</v>
      </c>
      <c r="I84" s="642" t="s">
        <v>569</v>
      </c>
      <c r="J84" s="642" t="s">
        <v>584</v>
      </c>
      <c r="K84" s="632"/>
      <c r="L84" s="694">
        <v>0</v>
      </c>
      <c r="M84" s="695">
        <v>0</v>
      </c>
      <c r="N84" s="695">
        <v>0</v>
      </c>
      <c r="O84" s="695">
        <v>50.261953249999998</v>
      </c>
      <c r="P84" s="695">
        <v>0</v>
      </c>
      <c r="Q84" s="695">
        <v>0</v>
      </c>
      <c r="R84" s="695">
        <v>0</v>
      </c>
      <c r="S84" s="695">
        <v>0</v>
      </c>
      <c r="T84" s="695">
        <v>0</v>
      </c>
      <c r="U84" s="695">
        <v>0</v>
      </c>
      <c r="V84" s="695">
        <v>0</v>
      </c>
      <c r="W84" s="695">
        <v>0</v>
      </c>
      <c r="X84" s="695">
        <v>0</v>
      </c>
      <c r="Y84" s="695">
        <v>0</v>
      </c>
      <c r="Z84" s="695">
        <v>0</v>
      </c>
      <c r="AA84" s="695">
        <v>0</v>
      </c>
      <c r="AB84" s="695">
        <v>0</v>
      </c>
      <c r="AC84" s="695">
        <v>0</v>
      </c>
      <c r="AD84" s="695">
        <v>0</v>
      </c>
      <c r="AE84" s="695">
        <v>0</v>
      </c>
      <c r="AF84" s="695">
        <v>0</v>
      </c>
      <c r="AG84" s="695">
        <v>0</v>
      </c>
      <c r="AH84" s="695">
        <v>0</v>
      </c>
      <c r="AI84" s="695">
        <v>0</v>
      </c>
      <c r="AJ84" s="695">
        <v>0</v>
      </c>
      <c r="AK84" s="695">
        <v>0</v>
      </c>
      <c r="AL84" s="695">
        <v>0</v>
      </c>
      <c r="AM84" s="695">
        <v>0</v>
      </c>
      <c r="AN84" s="695">
        <v>0</v>
      </c>
      <c r="AO84" s="696">
        <v>0</v>
      </c>
      <c r="AP84" s="632"/>
      <c r="AQ84" s="694">
        <v>0</v>
      </c>
      <c r="AR84" s="695">
        <v>0</v>
      </c>
      <c r="AS84" s="695">
        <v>0</v>
      </c>
      <c r="AT84" s="695">
        <v>0</v>
      </c>
      <c r="AU84" s="695">
        <v>0</v>
      </c>
      <c r="AV84" s="695">
        <v>0</v>
      </c>
      <c r="AW84" s="695">
        <v>0</v>
      </c>
      <c r="AX84" s="695">
        <v>0</v>
      </c>
      <c r="AY84" s="695">
        <v>0</v>
      </c>
      <c r="AZ84" s="695">
        <v>0</v>
      </c>
      <c r="BA84" s="695">
        <v>0</v>
      </c>
      <c r="BB84" s="695">
        <v>0</v>
      </c>
      <c r="BC84" s="695">
        <v>0</v>
      </c>
      <c r="BD84" s="695">
        <v>0</v>
      </c>
      <c r="BE84" s="695">
        <v>0</v>
      </c>
      <c r="BF84" s="695">
        <v>0</v>
      </c>
      <c r="BG84" s="695">
        <v>0</v>
      </c>
      <c r="BH84" s="695">
        <v>0</v>
      </c>
      <c r="BI84" s="695">
        <v>0</v>
      </c>
      <c r="BJ84" s="695">
        <v>0</v>
      </c>
      <c r="BK84" s="695">
        <v>0</v>
      </c>
      <c r="BL84" s="695">
        <v>0</v>
      </c>
      <c r="BM84" s="695">
        <v>0</v>
      </c>
      <c r="BN84" s="695">
        <v>0</v>
      </c>
      <c r="BO84" s="695">
        <v>0</v>
      </c>
      <c r="BP84" s="695">
        <v>0</v>
      </c>
      <c r="BQ84" s="695">
        <v>0</v>
      </c>
      <c r="BR84" s="695">
        <v>0</v>
      </c>
      <c r="BS84" s="695">
        <v>0</v>
      </c>
      <c r="BT84" s="696">
        <v>0</v>
      </c>
      <c r="BU84" s="163"/>
    </row>
    <row r="85" spans="2:73">
      <c r="B85" s="690" t="s">
        <v>208</v>
      </c>
      <c r="C85" s="690" t="s">
        <v>719</v>
      </c>
      <c r="D85" s="690" t="s">
        <v>17</v>
      </c>
      <c r="E85" s="690" t="s">
        <v>701</v>
      </c>
      <c r="F85" s="690" t="s">
        <v>740</v>
      </c>
      <c r="G85" s="690" t="s">
        <v>736</v>
      </c>
      <c r="H85" s="690">
        <v>2012</v>
      </c>
      <c r="I85" s="642" t="s">
        <v>569</v>
      </c>
      <c r="J85" s="642" t="s">
        <v>577</v>
      </c>
      <c r="K85" s="632"/>
      <c r="L85" s="694">
        <v>0</v>
      </c>
      <c r="M85" s="695">
        <v>19.105</v>
      </c>
      <c r="N85" s="695">
        <v>19.105</v>
      </c>
      <c r="O85" s="695">
        <v>19.105</v>
      </c>
      <c r="P85" s="695">
        <v>19.105</v>
      </c>
      <c r="Q85" s="695">
        <v>19.105</v>
      </c>
      <c r="R85" s="695">
        <v>19.105</v>
      </c>
      <c r="S85" s="695">
        <v>19.105</v>
      </c>
      <c r="T85" s="695">
        <v>19.105</v>
      </c>
      <c r="U85" s="695">
        <v>19.105</v>
      </c>
      <c r="V85" s="695">
        <v>19.105</v>
      </c>
      <c r="W85" s="695">
        <v>19.105</v>
      </c>
      <c r="X85" s="695">
        <v>19.105</v>
      </c>
      <c r="Y85" s="695">
        <v>19.105</v>
      </c>
      <c r="Z85" s="695">
        <v>19.105</v>
      </c>
      <c r="AA85" s="695">
        <v>0</v>
      </c>
      <c r="AB85" s="695">
        <v>0</v>
      </c>
      <c r="AC85" s="695">
        <v>0</v>
      </c>
      <c r="AD85" s="695">
        <v>0</v>
      </c>
      <c r="AE85" s="695">
        <v>0</v>
      </c>
      <c r="AF85" s="695">
        <v>0</v>
      </c>
      <c r="AG85" s="695">
        <v>0</v>
      </c>
      <c r="AH85" s="695">
        <v>0</v>
      </c>
      <c r="AI85" s="695">
        <v>0</v>
      </c>
      <c r="AJ85" s="695">
        <v>0</v>
      </c>
      <c r="AK85" s="695">
        <v>0</v>
      </c>
      <c r="AL85" s="695">
        <v>0</v>
      </c>
      <c r="AM85" s="695">
        <v>0</v>
      </c>
      <c r="AN85" s="695">
        <v>0</v>
      </c>
      <c r="AO85" s="696">
        <v>0</v>
      </c>
      <c r="AP85" s="632"/>
      <c r="AQ85" s="694">
        <v>0</v>
      </c>
      <c r="AR85" s="695">
        <v>98123.28</v>
      </c>
      <c r="AS85" s="695">
        <v>98123.28</v>
      </c>
      <c r="AT85" s="695">
        <v>98123.28</v>
      </c>
      <c r="AU85" s="695">
        <v>98123.28</v>
      </c>
      <c r="AV85" s="695">
        <v>98123.28</v>
      </c>
      <c r="AW85" s="695">
        <v>98123.28</v>
      </c>
      <c r="AX85" s="695">
        <v>98123.28</v>
      </c>
      <c r="AY85" s="695">
        <v>98123.28</v>
      </c>
      <c r="AZ85" s="695">
        <v>98123.28</v>
      </c>
      <c r="BA85" s="695">
        <v>98123.28</v>
      </c>
      <c r="BB85" s="695">
        <v>98123.28</v>
      </c>
      <c r="BC85" s="695">
        <v>98123.28</v>
      </c>
      <c r="BD85" s="695">
        <v>98123.28</v>
      </c>
      <c r="BE85" s="695">
        <v>98123.28</v>
      </c>
      <c r="BF85" s="695">
        <v>0</v>
      </c>
      <c r="BG85" s="695">
        <v>0</v>
      </c>
      <c r="BH85" s="695">
        <v>0</v>
      </c>
      <c r="BI85" s="695">
        <v>0</v>
      </c>
      <c r="BJ85" s="695">
        <v>0</v>
      </c>
      <c r="BK85" s="695">
        <v>0</v>
      </c>
      <c r="BL85" s="695">
        <v>0</v>
      </c>
      <c r="BM85" s="695">
        <v>0</v>
      </c>
      <c r="BN85" s="695">
        <v>0</v>
      </c>
      <c r="BO85" s="695">
        <v>0</v>
      </c>
      <c r="BP85" s="695">
        <v>0</v>
      </c>
      <c r="BQ85" s="695">
        <v>0</v>
      </c>
      <c r="BR85" s="695">
        <v>0</v>
      </c>
      <c r="BS85" s="695">
        <v>0</v>
      </c>
      <c r="BT85" s="696">
        <v>0</v>
      </c>
    </row>
    <row r="86" spans="2:73">
      <c r="B86" s="690" t="s">
        <v>744</v>
      </c>
      <c r="C86" s="690" t="s">
        <v>718</v>
      </c>
      <c r="D86" s="690" t="s">
        <v>9</v>
      </c>
      <c r="E86" s="690" t="s">
        <v>701</v>
      </c>
      <c r="F86" s="690" t="s">
        <v>718</v>
      </c>
      <c r="G86" s="690" t="s">
        <v>738</v>
      </c>
      <c r="H86" s="690">
        <v>2014</v>
      </c>
      <c r="I86" s="642" t="s">
        <v>569</v>
      </c>
      <c r="J86" s="642" t="s">
        <v>584</v>
      </c>
      <c r="K86" s="632"/>
      <c r="L86" s="694">
        <v>0</v>
      </c>
      <c r="M86" s="695">
        <v>0</v>
      </c>
      <c r="N86" s="695">
        <v>0</v>
      </c>
      <c r="O86" s="695">
        <v>64.169619999999995</v>
      </c>
      <c r="P86" s="695">
        <v>0</v>
      </c>
      <c r="Q86" s="695">
        <v>0</v>
      </c>
      <c r="R86" s="695">
        <v>0</v>
      </c>
      <c r="S86" s="695">
        <v>0</v>
      </c>
      <c r="T86" s="695">
        <v>0</v>
      </c>
      <c r="U86" s="695">
        <v>0</v>
      </c>
      <c r="V86" s="695">
        <v>0</v>
      </c>
      <c r="W86" s="695">
        <v>0</v>
      </c>
      <c r="X86" s="695">
        <v>0</v>
      </c>
      <c r="Y86" s="695">
        <v>0</v>
      </c>
      <c r="Z86" s="695">
        <v>0</v>
      </c>
      <c r="AA86" s="695">
        <v>0</v>
      </c>
      <c r="AB86" s="695">
        <v>0</v>
      </c>
      <c r="AC86" s="695">
        <v>0</v>
      </c>
      <c r="AD86" s="695">
        <v>0</v>
      </c>
      <c r="AE86" s="695">
        <v>0</v>
      </c>
      <c r="AF86" s="695">
        <v>0</v>
      </c>
      <c r="AG86" s="695">
        <v>0</v>
      </c>
      <c r="AH86" s="695">
        <v>0</v>
      </c>
      <c r="AI86" s="695">
        <v>0</v>
      </c>
      <c r="AJ86" s="695">
        <v>0</v>
      </c>
      <c r="AK86" s="695">
        <v>0</v>
      </c>
      <c r="AL86" s="695">
        <v>0</v>
      </c>
      <c r="AM86" s="695">
        <v>0</v>
      </c>
      <c r="AN86" s="695">
        <v>0</v>
      </c>
      <c r="AO86" s="696">
        <v>0</v>
      </c>
      <c r="AP86" s="632"/>
      <c r="AQ86" s="694">
        <v>0</v>
      </c>
      <c r="AR86" s="695">
        <v>0</v>
      </c>
      <c r="AS86" s="695">
        <v>0</v>
      </c>
      <c r="AT86" s="695">
        <v>0</v>
      </c>
      <c r="AU86" s="695">
        <v>0</v>
      </c>
      <c r="AV86" s="695">
        <v>0</v>
      </c>
      <c r="AW86" s="695">
        <v>0</v>
      </c>
      <c r="AX86" s="695">
        <v>0</v>
      </c>
      <c r="AY86" s="695">
        <v>0</v>
      </c>
      <c r="AZ86" s="695">
        <v>0</v>
      </c>
      <c r="BA86" s="695">
        <v>0</v>
      </c>
      <c r="BB86" s="695">
        <v>0</v>
      </c>
      <c r="BC86" s="695">
        <v>0</v>
      </c>
      <c r="BD86" s="695">
        <v>0</v>
      </c>
      <c r="BE86" s="695">
        <v>0</v>
      </c>
      <c r="BF86" s="695">
        <v>0</v>
      </c>
      <c r="BG86" s="695">
        <v>0</v>
      </c>
      <c r="BH86" s="695">
        <v>0</v>
      </c>
      <c r="BI86" s="695">
        <v>0</v>
      </c>
      <c r="BJ86" s="695">
        <v>0</v>
      </c>
      <c r="BK86" s="695">
        <v>0</v>
      </c>
      <c r="BL86" s="695">
        <v>0</v>
      </c>
      <c r="BM86" s="695">
        <v>0</v>
      </c>
      <c r="BN86" s="695">
        <v>0</v>
      </c>
      <c r="BO86" s="695">
        <v>0</v>
      </c>
      <c r="BP86" s="695">
        <v>0</v>
      </c>
      <c r="BQ86" s="695">
        <v>0</v>
      </c>
      <c r="BR86" s="695">
        <v>0</v>
      </c>
      <c r="BS86" s="695">
        <v>0</v>
      </c>
      <c r="BT86" s="696">
        <v>0</v>
      </c>
    </row>
    <row r="87" spans="2:73">
      <c r="B87" s="690" t="s">
        <v>720</v>
      </c>
      <c r="C87" s="690" t="s">
        <v>716</v>
      </c>
      <c r="D87" s="690" t="s">
        <v>728</v>
      </c>
      <c r="E87" s="690" t="s">
        <v>701</v>
      </c>
      <c r="F87" s="690" t="s">
        <v>740</v>
      </c>
      <c r="G87" s="690" t="s">
        <v>738</v>
      </c>
      <c r="H87" s="690">
        <v>2014</v>
      </c>
      <c r="I87" s="642" t="s">
        <v>569</v>
      </c>
      <c r="J87" s="642" t="s">
        <v>584</v>
      </c>
      <c r="K87" s="632"/>
      <c r="L87" s="694">
        <v>0</v>
      </c>
      <c r="M87" s="695">
        <v>0</v>
      </c>
      <c r="N87" s="695">
        <v>0</v>
      </c>
      <c r="O87" s="695">
        <v>1.67161</v>
      </c>
      <c r="P87" s="695">
        <v>0</v>
      </c>
      <c r="Q87" s="695">
        <v>0</v>
      </c>
      <c r="R87" s="695">
        <v>0</v>
      </c>
      <c r="S87" s="695">
        <v>0</v>
      </c>
      <c r="T87" s="695">
        <v>0</v>
      </c>
      <c r="U87" s="695">
        <v>0</v>
      </c>
      <c r="V87" s="695">
        <v>0</v>
      </c>
      <c r="W87" s="695">
        <v>0</v>
      </c>
      <c r="X87" s="695">
        <v>0</v>
      </c>
      <c r="Y87" s="695">
        <v>0</v>
      </c>
      <c r="Z87" s="695">
        <v>0</v>
      </c>
      <c r="AA87" s="695">
        <v>0</v>
      </c>
      <c r="AB87" s="695">
        <v>0</v>
      </c>
      <c r="AC87" s="695">
        <v>0</v>
      </c>
      <c r="AD87" s="695">
        <v>0</v>
      </c>
      <c r="AE87" s="695">
        <v>0</v>
      </c>
      <c r="AF87" s="695">
        <v>0</v>
      </c>
      <c r="AG87" s="695">
        <v>0</v>
      </c>
      <c r="AH87" s="695">
        <v>0</v>
      </c>
      <c r="AI87" s="695">
        <v>0</v>
      </c>
      <c r="AJ87" s="695">
        <v>0</v>
      </c>
      <c r="AK87" s="695">
        <v>0</v>
      </c>
      <c r="AL87" s="695">
        <v>0</v>
      </c>
      <c r="AM87" s="695">
        <v>0</v>
      </c>
      <c r="AN87" s="695">
        <v>0</v>
      </c>
      <c r="AO87" s="696">
        <v>0</v>
      </c>
      <c r="AP87" s="632"/>
      <c r="AQ87" s="694">
        <v>0</v>
      </c>
      <c r="AR87" s="695">
        <v>0</v>
      </c>
      <c r="AS87" s="695">
        <v>0</v>
      </c>
      <c r="AT87" s="695">
        <v>0</v>
      </c>
      <c r="AU87" s="695">
        <v>0</v>
      </c>
      <c r="AV87" s="695">
        <v>0</v>
      </c>
      <c r="AW87" s="695">
        <v>0</v>
      </c>
      <c r="AX87" s="695">
        <v>0</v>
      </c>
      <c r="AY87" s="695">
        <v>0</v>
      </c>
      <c r="AZ87" s="695">
        <v>0</v>
      </c>
      <c r="BA87" s="695">
        <v>0</v>
      </c>
      <c r="BB87" s="695">
        <v>0</v>
      </c>
      <c r="BC87" s="695">
        <v>0</v>
      </c>
      <c r="BD87" s="695">
        <v>0</v>
      </c>
      <c r="BE87" s="695">
        <v>0</v>
      </c>
      <c r="BF87" s="695">
        <v>0</v>
      </c>
      <c r="BG87" s="695">
        <v>0</v>
      </c>
      <c r="BH87" s="695">
        <v>0</v>
      </c>
      <c r="BI87" s="695">
        <v>0</v>
      </c>
      <c r="BJ87" s="695">
        <v>0</v>
      </c>
      <c r="BK87" s="695">
        <v>0</v>
      </c>
      <c r="BL87" s="695">
        <v>0</v>
      </c>
      <c r="BM87" s="695">
        <v>0</v>
      </c>
      <c r="BN87" s="695">
        <v>0</v>
      </c>
      <c r="BO87" s="695">
        <v>0</v>
      </c>
      <c r="BP87" s="695">
        <v>0</v>
      </c>
      <c r="BQ87" s="695">
        <v>0</v>
      </c>
      <c r="BR87" s="695">
        <v>0</v>
      </c>
      <c r="BS87" s="695">
        <v>0</v>
      </c>
      <c r="BT87" s="696">
        <v>0</v>
      </c>
    </row>
    <row r="88" spans="2:73">
      <c r="B88" s="690" t="s">
        <v>720</v>
      </c>
      <c r="C88" s="690" t="s">
        <v>715</v>
      </c>
      <c r="D88" s="690" t="s">
        <v>42</v>
      </c>
      <c r="E88" s="690" t="s">
        <v>701</v>
      </c>
      <c r="F88" s="690" t="s">
        <v>29</v>
      </c>
      <c r="G88" s="690" t="s">
        <v>738</v>
      </c>
      <c r="H88" s="690">
        <v>2014</v>
      </c>
      <c r="I88" s="642" t="s">
        <v>569</v>
      </c>
      <c r="J88" s="642" t="s">
        <v>584</v>
      </c>
      <c r="K88" s="632"/>
      <c r="L88" s="694">
        <v>0</v>
      </c>
      <c r="M88" s="695">
        <v>0</v>
      </c>
      <c r="N88" s="695">
        <v>0</v>
      </c>
      <c r="O88" s="695">
        <v>16.95035</v>
      </c>
      <c r="P88" s="695">
        <v>0</v>
      </c>
      <c r="Q88" s="695">
        <v>0</v>
      </c>
      <c r="R88" s="695">
        <v>0</v>
      </c>
      <c r="S88" s="695">
        <v>0</v>
      </c>
      <c r="T88" s="695">
        <v>0</v>
      </c>
      <c r="U88" s="695">
        <v>0</v>
      </c>
      <c r="V88" s="695">
        <v>0</v>
      </c>
      <c r="W88" s="695">
        <v>0</v>
      </c>
      <c r="X88" s="695">
        <v>0</v>
      </c>
      <c r="Y88" s="695">
        <v>0</v>
      </c>
      <c r="Z88" s="695">
        <v>0</v>
      </c>
      <c r="AA88" s="695">
        <v>0</v>
      </c>
      <c r="AB88" s="695">
        <v>0</v>
      </c>
      <c r="AC88" s="695">
        <v>0</v>
      </c>
      <c r="AD88" s="695">
        <v>0</v>
      </c>
      <c r="AE88" s="695">
        <v>0</v>
      </c>
      <c r="AF88" s="695">
        <v>0</v>
      </c>
      <c r="AG88" s="695">
        <v>0</v>
      </c>
      <c r="AH88" s="695">
        <v>0</v>
      </c>
      <c r="AI88" s="695">
        <v>0</v>
      </c>
      <c r="AJ88" s="695">
        <v>0</v>
      </c>
      <c r="AK88" s="695">
        <v>0</v>
      </c>
      <c r="AL88" s="695">
        <v>0</v>
      </c>
      <c r="AM88" s="695">
        <v>0</v>
      </c>
      <c r="AN88" s="695">
        <v>0</v>
      </c>
      <c r="AO88" s="696">
        <v>0</v>
      </c>
      <c r="AP88" s="632"/>
      <c r="AQ88" s="697">
        <v>0</v>
      </c>
      <c r="AR88" s="698">
        <v>0</v>
      </c>
      <c r="AS88" s="698">
        <v>0</v>
      </c>
      <c r="AT88" s="698">
        <v>0</v>
      </c>
      <c r="AU88" s="698">
        <v>0</v>
      </c>
      <c r="AV88" s="698">
        <v>0</v>
      </c>
      <c r="AW88" s="698">
        <v>0</v>
      </c>
      <c r="AX88" s="698">
        <v>0</v>
      </c>
      <c r="AY88" s="698">
        <v>0</v>
      </c>
      <c r="AZ88" s="698">
        <v>0</v>
      </c>
      <c r="BA88" s="698">
        <v>0</v>
      </c>
      <c r="BB88" s="698">
        <v>0</v>
      </c>
      <c r="BC88" s="698">
        <v>0</v>
      </c>
      <c r="BD88" s="698">
        <v>0</v>
      </c>
      <c r="BE88" s="698">
        <v>0</v>
      </c>
      <c r="BF88" s="698">
        <v>0</v>
      </c>
      <c r="BG88" s="698">
        <v>0</v>
      </c>
      <c r="BH88" s="698">
        <v>0</v>
      </c>
      <c r="BI88" s="698">
        <v>0</v>
      </c>
      <c r="BJ88" s="698">
        <v>0</v>
      </c>
      <c r="BK88" s="698">
        <v>0</v>
      </c>
      <c r="BL88" s="698">
        <v>0</v>
      </c>
      <c r="BM88" s="698">
        <v>0</v>
      </c>
      <c r="BN88" s="698">
        <v>0</v>
      </c>
      <c r="BO88" s="698">
        <v>0</v>
      </c>
      <c r="BP88" s="698">
        <v>0</v>
      </c>
      <c r="BQ88" s="698">
        <v>0</v>
      </c>
      <c r="BR88" s="698">
        <v>0</v>
      </c>
      <c r="BS88" s="698">
        <v>0</v>
      </c>
      <c r="BT88" s="699">
        <v>0</v>
      </c>
    </row>
    <row r="89" spans="2:73">
      <c r="B89" s="690" t="s">
        <v>720</v>
      </c>
      <c r="C89" s="690" t="s">
        <v>718</v>
      </c>
      <c r="D89" s="690" t="s">
        <v>729</v>
      </c>
      <c r="E89" s="690" t="s">
        <v>701</v>
      </c>
      <c r="F89" s="690" t="s">
        <v>718</v>
      </c>
      <c r="G89" s="690" t="s">
        <v>736</v>
      </c>
      <c r="H89" s="690">
        <v>2012</v>
      </c>
      <c r="I89" s="642" t="s">
        <v>569</v>
      </c>
      <c r="J89" s="642" t="s">
        <v>577</v>
      </c>
      <c r="K89" s="632"/>
      <c r="L89" s="694">
        <v>0</v>
      </c>
      <c r="M89" s="695">
        <v>0</v>
      </c>
      <c r="N89" s="695">
        <v>0</v>
      </c>
      <c r="O89" s="695">
        <v>0</v>
      </c>
      <c r="P89" s="695">
        <v>0</v>
      </c>
      <c r="Q89" s="695">
        <v>0</v>
      </c>
      <c r="R89" s="695">
        <v>0</v>
      </c>
      <c r="S89" s="695">
        <v>0</v>
      </c>
      <c r="T89" s="695">
        <v>0</v>
      </c>
      <c r="U89" s="695">
        <v>0</v>
      </c>
      <c r="V89" s="695">
        <v>0</v>
      </c>
      <c r="W89" s="695">
        <v>0</v>
      </c>
      <c r="X89" s="695">
        <v>0</v>
      </c>
      <c r="Y89" s="695">
        <v>0</v>
      </c>
      <c r="Z89" s="695">
        <v>0</v>
      </c>
      <c r="AA89" s="695">
        <v>0</v>
      </c>
      <c r="AB89" s="695">
        <v>0</v>
      </c>
      <c r="AC89" s="695">
        <v>0</v>
      </c>
      <c r="AD89" s="695">
        <v>0</v>
      </c>
      <c r="AE89" s="695">
        <v>0</v>
      </c>
      <c r="AF89" s="695">
        <v>0</v>
      </c>
      <c r="AG89" s="695">
        <v>0</v>
      </c>
      <c r="AH89" s="695">
        <v>0</v>
      </c>
      <c r="AI89" s="695">
        <v>0</v>
      </c>
      <c r="AJ89" s="695">
        <v>0</v>
      </c>
      <c r="AK89" s="695">
        <v>0</v>
      </c>
      <c r="AL89" s="695">
        <v>0</v>
      </c>
      <c r="AM89" s="695">
        <v>0</v>
      </c>
      <c r="AN89" s="695">
        <v>0</v>
      </c>
      <c r="AO89" s="696">
        <v>0</v>
      </c>
      <c r="AP89" s="632"/>
      <c r="AQ89" s="691">
        <v>0</v>
      </c>
      <c r="AR89" s="692">
        <v>0</v>
      </c>
      <c r="AS89" s="692">
        <v>0</v>
      </c>
      <c r="AT89" s="692">
        <v>0</v>
      </c>
      <c r="AU89" s="692">
        <v>0</v>
      </c>
      <c r="AV89" s="692">
        <v>0</v>
      </c>
      <c r="AW89" s="692">
        <v>0</v>
      </c>
      <c r="AX89" s="692">
        <v>0</v>
      </c>
      <c r="AY89" s="692">
        <v>0</v>
      </c>
      <c r="AZ89" s="692">
        <v>0</v>
      </c>
      <c r="BA89" s="692">
        <v>0</v>
      </c>
      <c r="BB89" s="692">
        <v>0</v>
      </c>
      <c r="BC89" s="692">
        <v>0</v>
      </c>
      <c r="BD89" s="692">
        <v>0</v>
      </c>
      <c r="BE89" s="692">
        <v>0</v>
      </c>
      <c r="BF89" s="692">
        <v>0</v>
      </c>
      <c r="BG89" s="692">
        <v>0</v>
      </c>
      <c r="BH89" s="692">
        <v>0</v>
      </c>
      <c r="BI89" s="692">
        <v>0</v>
      </c>
      <c r="BJ89" s="692">
        <v>0</v>
      </c>
      <c r="BK89" s="692">
        <v>0</v>
      </c>
      <c r="BL89" s="692">
        <v>0</v>
      </c>
      <c r="BM89" s="692">
        <v>0</v>
      </c>
      <c r="BN89" s="692">
        <v>0</v>
      </c>
      <c r="BO89" s="692">
        <v>0</v>
      </c>
      <c r="BP89" s="692">
        <v>0</v>
      </c>
      <c r="BQ89" s="692">
        <v>0</v>
      </c>
      <c r="BR89" s="692">
        <v>0</v>
      </c>
      <c r="BS89" s="692">
        <v>0</v>
      </c>
      <c r="BT89" s="693">
        <v>0</v>
      </c>
    </row>
    <row r="90" spans="2:73">
      <c r="B90" s="690" t="s">
        <v>720</v>
      </c>
      <c r="C90" s="690" t="s">
        <v>718</v>
      </c>
      <c r="D90" s="690" t="s">
        <v>729</v>
      </c>
      <c r="E90" s="690" t="s">
        <v>701</v>
      </c>
      <c r="F90" s="690" t="s">
        <v>718</v>
      </c>
      <c r="G90" s="690" t="s">
        <v>736</v>
      </c>
      <c r="H90" s="690">
        <v>2013</v>
      </c>
      <c r="I90" s="642" t="s">
        <v>569</v>
      </c>
      <c r="J90" s="642" t="s">
        <v>577</v>
      </c>
      <c r="K90" s="632"/>
      <c r="L90" s="694">
        <v>0</v>
      </c>
      <c r="M90" s="695">
        <v>0</v>
      </c>
      <c r="N90" s="695">
        <v>0.17749799999999999</v>
      </c>
      <c r="O90" s="695">
        <v>0.17749799999999999</v>
      </c>
      <c r="P90" s="695">
        <v>0.17749799999999999</v>
      </c>
      <c r="Q90" s="695">
        <v>0</v>
      </c>
      <c r="R90" s="695">
        <v>0</v>
      </c>
      <c r="S90" s="695">
        <v>0</v>
      </c>
      <c r="T90" s="695">
        <v>0</v>
      </c>
      <c r="U90" s="695">
        <v>0</v>
      </c>
      <c r="V90" s="695">
        <v>0</v>
      </c>
      <c r="W90" s="695">
        <v>0</v>
      </c>
      <c r="X90" s="695">
        <v>0</v>
      </c>
      <c r="Y90" s="695">
        <v>0</v>
      </c>
      <c r="Z90" s="695">
        <v>0</v>
      </c>
      <c r="AA90" s="695">
        <v>0</v>
      </c>
      <c r="AB90" s="695">
        <v>0</v>
      </c>
      <c r="AC90" s="695">
        <v>0</v>
      </c>
      <c r="AD90" s="695">
        <v>0</v>
      </c>
      <c r="AE90" s="695">
        <v>0</v>
      </c>
      <c r="AF90" s="695">
        <v>0</v>
      </c>
      <c r="AG90" s="695">
        <v>0</v>
      </c>
      <c r="AH90" s="695">
        <v>0</v>
      </c>
      <c r="AI90" s="695">
        <v>0</v>
      </c>
      <c r="AJ90" s="695">
        <v>0</v>
      </c>
      <c r="AK90" s="695">
        <v>0</v>
      </c>
      <c r="AL90" s="695">
        <v>0</v>
      </c>
      <c r="AM90" s="695">
        <v>0</v>
      </c>
      <c r="AN90" s="695">
        <v>0</v>
      </c>
      <c r="AO90" s="696">
        <v>0</v>
      </c>
      <c r="AP90" s="632"/>
      <c r="AQ90" s="694">
        <v>0</v>
      </c>
      <c r="AR90" s="695">
        <v>0</v>
      </c>
      <c r="AS90" s="695">
        <v>10731.482309999999</v>
      </c>
      <c r="AT90" s="695">
        <v>13105.59231</v>
      </c>
      <c r="AU90" s="695">
        <v>13105.59231</v>
      </c>
      <c r="AV90" s="695">
        <v>2637.9</v>
      </c>
      <c r="AW90" s="695">
        <v>2637.9</v>
      </c>
      <c r="AX90" s="695">
        <v>2637.9</v>
      </c>
      <c r="AY90" s="695">
        <v>2637.9</v>
      </c>
      <c r="AZ90" s="695">
        <v>2637.9</v>
      </c>
      <c r="BA90" s="695">
        <v>2637.9</v>
      </c>
      <c r="BB90" s="695">
        <v>2637.9</v>
      </c>
      <c r="BC90" s="695">
        <v>2637.9</v>
      </c>
      <c r="BD90" s="695">
        <v>2637.9</v>
      </c>
      <c r="BE90" s="695">
        <v>2637.9</v>
      </c>
      <c r="BF90" s="695">
        <v>2637.9</v>
      </c>
      <c r="BG90" s="695">
        <v>2637.9</v>
      </c>
      <c r="BH90" s="695">
        <v>0</v>
      </c>
      <c r="BI90" s="695">
        <v>0</v>
      </c>
      <c r="BJ90" s="695">
        <v>0</v>
      </c>
      <c r="BK90" s="695">
        <v>0</v>
      </c>
      <c r="BL90" s="695">
        <v>0</v>
      </c>
      <c r="BM90" s="695">
        <v>0</v>
      </c>
      <c r="BN90" s="695">
        <v>0</v>
      </c>
      <c r="BO90" s="695">
        <v>0</v>
      </c>
      <c r="BP90" s="695">
        <v>0</v>
      </c>
      <c r="BQ90" s="695">
        <v>0</v>
      </c>
      <c r="BR90" s="695">
        <v>0</v>
      </c>
      <c r="BS90" s="695">
        <v>0</v>
      </c>
      <c r="BT90" s="696">
        <v>0</v>
      </c>
    </row>
    <row r="91" spans="2:73">
      <c r="B91" s="690" t="s">
        <v>208</v>
      </c>
      <c r="C91" s="690" t="s">
        <v>715</v>
      </c>
      <c r="D91" s="690" t="s">
        <v>95</v>
      </c>
      <c r="E91" s="690" t="s">
        <v>701</v>
      </c>
      <c r="F91" s="690" t="s">
        <v>29</v>
      </c>
      <c r="G91" s="690"/>
      <c r="H91" s="690">
        <v>2015</v>
      </c>
      <c r="I91" s="642" t="s">
        <v>570</v>
      </c>
      <c r="J91" s="642" t="s">
        <v>584</v>
      </c>
      <c r="K91" s="632"/>
      <c r="L91" s="694"/>
      <c r="M91" s="695"/>
      <c r="N91" s="695"/>
      <c r="O91" s="695"/>
      <c r="P91" s="695">
        <v>4</v>
      </c>
      <c r="Q91" s="695">
        <v>4</v>
      </c>
      <c r="R91" s="695">
        <v>4</v>
      </c>
      <c r="S91" s="695">
        <v>4</v>
      </c>
      <c r="T91" s="695">
        <v>4</v>
      </c>
      <c r="U91" s="695">
        <v>4</v>
      </c>
      <c r="V91" s="695">
        <v>4</v>
      </c>
      <c r="W91" s="695">
        <v>4</v>
      </c>
      <c r="X91" s="695">
        <v>4</v>
      </c>
      <c r="Y91" s="695">
        <v>4</v>
      </c>
      <c r="Z91" s="695">
        <v>3</v>
      </c>
      <c r="AA91" s="695">
        <v>3</v>
      </c>
      <c r="AB91" s="695">
        <v>3</v>
      </c>
      <c r="AC91" s="695">
        <v>3</v>
      </c>
      <c r="AD91" s="695">
        <v>3</v>
      </c>
      <c r="AE91" s="695">
        <v>3</v>
      </c>
      <c r="AF91" s="695">
        <v>1</v>
      </c>
      <c r="AG91" s="695">
        <v>1</v>
      </c>
      <c r="AH91" s="695">
        <v>1</v>
      </c>
      <c r="AI91" s="695">
        <v>1</v>
      </c>
      <c r="AJ91" s="695">
        <v>0</v>
      </c>
      <c r="AK91" s="695">
        <v>0</v>
      </c>
      <c r="AL91" s="695">
        <v>0</v>
      </c>
      <c r="AM91" s="695">
        <v>0</v>
      </c>
      <c r="AN91" s="695">
        <v>0</v>
      </c>
      <c r="AO91" s="696">
        <v>0</v>
      </c>
      <c r="AP91" s="632"/>
      <c r="AQ91" s="694"/>
      <c r="AR91" s="695"/>
      <c r="AS91" s="695"/>
      <c r="AT91" s="695"/>
      <c r="AU91" s="695">
        <v>56186</v>
      </c>
      <c r="AV91" s="695">
        <v>55675</v>
      </c>
      <c r="AW91" s="695">
        <v>55675</v>
      </c>
      <c r="AX91" s="695">
        <v>55675</v>
      </c>
      <c r="AY91" s="695">
        <v>55675</v>
      </c>
      <c r="AZ91" s="695">
        <v>55675</v>
      </c>
      <c r="BA91" s="695">
        <v>55675</v>
      </c>
      <c r="BB91" s="695">
        <v>55663</v>
      </c>
      <c r="BC91" s="695">
        <v>55663</v>
      </c>
      <c r="BD91" s="695">
        <v>55663</v>
      </c>
      <c r="BE91" s="695">
        <v>51354</v>
      </c>
      <c r="BF91" s="695">
        <v>51167</v>
      </c>
      <c r="BG91" s="695">
        <v>51167</v>
      </c>
      <c r="BH91" s="695">
        <v>50990</v>
      </c>
      <c r="BI91" s="695">
        <v>50990</v>
      </c>
      <c r="BJ91" s="695">
        <v>50968</v>
      </c>
      <c r="BK91" s="695">
        <v>19050</v>
      </c>
      <c r="BL91" s="695">
        <v>19050</v>
      </c>
      <c r="BM91" s="695">
        <v>19050</v>
      </c>
      <c r="BN91" s="695">
        <v>19050</v>
      </c>
      <c r="BO91" s="695">
        <v>0</v>
      </c>
      <c r="BP91" s="695">
        <v>0</v>
      </c>
      <c r="BQ91" s="695">
        <v>0</v>
      </c>
      <c r="BR91" s="695">
        <v>0</v>
      </c>
      <c r="BS91" s="695">
        <v>0</v>
      </c>
      <c r="BT91" s="696">
        <v>0</v>
      </c>
    </row>
    <row r="92" spans="2:73">
      <c r="B92" s="690" t="s">
        <v>208</v>
      </c>
      <c r="C92" s="690" t="s">
        <v>715</v>
      </c>
      <c r="D92" s="690" t="s">
        <v>96</v>
      </c>
      <c r="E92" s="690" t="s">
        <v>701</v>
      </c>
      <c r="F92" s="690" t="s">
        <v>29</v>
      </c>
      <c r="G92" s="690"/>
      <c r="H92" s="690">
        <v>2015</v>
      </c>
      <c r="I92" s="642" t="s">
        <v>570</v>
      </c>
      <c r="J92" s="642" t="s">
        <v>584</v>
      </c>
      <c r="K92" s="632"/>
      <c r="L92" s="694"/>
      <c r="M92" s="695"/>
      <c r="N92" s="695"/>
      <c r="O92" s="695"/>
      <c r="P92" s="695">
        <v>7</v>
      </c>
      <c r="Q92" s="695">
        <v>7</v>
      </c>
      <c r="R92" s="695">
        <v>7</v>
      </c>
      <c r="S92" s="695">
        <v>7</v>
      </c>
      <c r="T92" s="695">
        <v>7</v>
      </c>
      <c r="U92" s="695">
        <v>7</v>
      </c>
      <c r="V92" s="695">
        <v>7</v>
      </c>
      <c r="W92" s="695">
        <v>7</v>
      </c>
      <c r="X92" s="695">
        <v>7</v>
      </c>
      <c r="Y92" s="695">
        <v>7</v>
      </c>
      <c r="Z92" s="695">
        <v>6</v>
      </c>
      <c r="AA92" s="695">
        <v>6</v>
      </c>
      <c r="AB92" s="695">
        <v>6</v>
      </c>
      <c r="AC92" s="695">
        <v>5</v>
      </c>
      <c r="AD92" s="695">
        <v>5</v>
      </c>
      <c r="AE92" s="695">
        <v>5</v>
      </c>
      <c r="AF92" s="695">
        <v>2</v>
      </c>
      <c r="AG92" s="695">
        <v>2</v>
      </c>
      <c r="AH92" s="695">
        <v>2</v>
      </c>
      <c r="AI92" s="695">
        <v>2</v>
      </c>
      <c r="AJ92" s="695">
        <v>0</v>
      </c>
      <c r="AK92" s="695">
        <v>0</v>
      </c>
      <c r="AL92" s="695">
        <v>0</v>
      </c>
      <c r="AM92" s="695">
        <v>0</v>
      </c>
      <c r="AN92" s="695">
        <v>0</v>
      </c>
      <c r="AO92" s="696">
        <v>0</v>
      </c>
      <c r="AP92" s="632"/>
      <c r="AQ92" s="694"/>
      <c r="AR92" s="695"/>
      <c r="AS92" s="695"/>
      <c r="AT92" s="695"/>
      <c r="AU92" s="695">
        <v>103800</v>
      </c>
      <c r="AV92" s="695">
        <v>101955</v>
      </c>
      <c r="AW92" s="695">
        <v>101955</v>
      </c>
      <c r="AX92" s="695">
        <v>101955</v>
      </c>
      <c r="AY92" s="695">
        <v>101955</v>
      </c>
      <c r="AZ92" s="695">
        <v>101955</v>
      </c>
      <c r="BA92" s="695">
        <v>101955</v>
      </c>
      <c r="BB92" s="695">
        <v>101902</v>
      </c>
      <c r="BC92" s="695">
        <v>101902</v>
      </c>
      <c r="BD92" s="695">
        <v>101902</v>
      </c>
      <c r="BE92" s="695">
        <v>93968</v>
      </c>
      <c r="BF92" s="695">
        <v>89130</v>
      </c>
      <c r="BG92" s="695">
        <v>89130</v>
      </c>
      <c r="BH92" s="695">
        <v>87213</v>
      </c>
      <c r="BI92" s="695">
        <v>87213</v>
      </c>
      <c r="BJ92" s="695">
        <v>87009</v>
      </c>
      <c r="BK92" s="695">
        <v>32234</v>
      </c>
      <c r="BL92" s="695">
        <v>32234</v>
      </c>
      <c r="BM92" s="695">
        <v>32234</v>
      </c>
      <c r="BN92" s="695">
        <v>32234</v>
      </c>
      <c r="BO92" s="695">
        <v>0</v>
      </c>
      <c r="BP92" s="695">
        <v>0</v>
      </c>
      <c r="BQ92" s="695">
        <v>0</v>
      </c>
      <c r="BR92" s="695">
        <v>0</v>
      </c>
      <c r="BS92" s="695">
        <v>0</v>
      </c>
      <c r="BT92" s="696">
        <v>0</v>
      </c>
    </row>
    <row r="93" spans="2:73">
      <c r="B93" s="690" t="s">
        <v>208</v>
      </c>
      <c r="C93" s="690" t="s">
        <v>715</v>
      </c>
      <c r="D93" s="690" t="s">
        <v>97</v>
      </c>
      <c r="E93" s="690" t="s">
        <v>701</v>
      </c>
      <c r="F93" s="690" t="s">
        <v>29</v>
      </c>
      <c r="G93" s="690"/>
      <c r="H93" s="690">
        <v>2015</v>
      </c>
      <c r="I93" s="642" t="s">
        <v>570</v>
      </c>
      <c r="J93" s="642" t="s">
        <v>584</v>
      </c>
      <c r="K93" s="632"/>
      <c r="L93" s="694"/>
      <c r="M93" s="695"/>
      <c r="N93" s="695"/>
      <c r="O93" s="695"/>
      <c r="P93" s="695">
        <v>5</v>
      </c>
      <c r="Q93" s="695">
        <v>5</v>
      </c>
      <c r="R93" s="695">
        <v>5</v>
      </c>
      <c r="S93" s="695">
        <v>5</v>
      </c>
      <c r="T93" s="695">
        <v>2</v>
      </c>
      <c r="U93" s="695">
        <v>0</v>
      </c>
      <c r="V93" s="695">
        <v>0</v>
      </c>
      <c r="W93" s="695">
        <v>0</v>
      </c>
      <c r="X93" s="695">
        <v>0</v>
      </c>
      <c r="Y93" s="695">
        <v>0</v>
      </c>
      <c r="Z93" s="695">
        <v>0</v>
      </c>
      <c r="AA93" s="695">
        <v>0</v>
      </c>
      <c r="AB93" s="695">
        <v>0</v>
      </c>
      <c r="AC93" s="695">
        <v>0</v>
      </c>
      <c r="AD93" s="695">
        <v>0</v>
      </c>
      <c r="AE93" s="695">
        <v>0</v>
      </c>
      <c r="AF93" s="695">
        <v>0</v>
      </c>
      <c r="AG93" s="695">
        <v>0</v>
      </c>
      <c r="AH93" s="695">
        <v>0</v>
      </c>
      <c r="AI93" s="695">
        <v>0</v>
      </c>
      <c r="AJ93" s="695">
        <v>0</v>
      </c>
      <c r="AK93" s="695">
        <v>0</v>
      </c>
      <c r="AL93" s="695">
        <v>0</v>
      </c>
      <c r="AM93" s="695">
        <v>0</v>
      </c>
      <c r="AN93" s="695">
        <v>0</v>
      </c>
      <c r="AO93" s="696">
        <v>0</v>
      </c>
      <c r="AP93" s="632"/>
      <c r="AQ93" s="694"/>
      <c r="AR93" s="695"/>
      <c r="AS93" s="695"/>
      <c r="AT93" s="695"/>
      <c r="AU93" s="695">
        <v>28450</v>
      </c>
      <c r="AV93" s="695">
        <v>28450</v>
      </c>
      <c r="AW93" s="695">
        <v>28450</v>
      </c>
      <c r="AX93" s="695">
        <v>28346</v>
      </c>
      <c r="AY93" s="695">
        <v>15058</v>
      </c>
      <c r="AZ93" s="695">
        <v>0</v>
      </c>
      <c r="BA93" s="695">
        <v>0</v>
      </c>
      <c r="BB93" s="695">
        <v>0</v>
      </c>
      <c r="BC93" s="695">
        <v>0</v>
      </c>
      <c r="BD93" s="695">
        <v>0</v>
      </c>
      <c r="BE93" s="695">
        <v>0</v>
      </c>
      <c r="BF93" s="695">
        <v>0</v>
      </c>
      <c r="BG93" s="695">
        <v>0</v>
      </c>
      <c r="BH93" s="695">
        <v>0</v>
      </c>
      <c r="BI93" s="695">
        <v>0</v>
      </c>
      <c r="BJ93" s="695">
        <v>0</v>
      </c>
      <c r="BK93" s="695">
        <v>0</v>
      </c>
      <c r="BL93" s="695">
        <v>0</v>
      </c>
      <c r="BM93" s="695">
        <v>0</v>
      </c>
      <c r="BN93" s="695">
        <v>0</v>
      </c>
      <c r="BO93" s="695">
        <v>0</v>
      </c>
      <c r="BP93" s="695">
        <v>0</v>
      </c>
      <c r="BQ93" s="695">
        <v>0</v>
      </c>
      <c r="BR93" s="695">
        <v>0</v>
      </c>
      <c r="BS93" s="695">
        <v>0</v>
      </c>
      <c r="BT93" s="696">
        <v>0</v>
      </c>
    </row>
    <row r="94" spans="2:73">
      <c r="B94" s="690" t="s">
        <v>208</v>
      </c>
      <c r="C94" s="690" t="s">
        <v>715</v>
      </c>
      <c r="D94" s="690" t="s">
        <v>671</v>
      </c>
      <c r="E94" s="690" t="s">
        <v>701</v>
      </c>
      <c r="F94" s="690" t="s">
        <v>29</v>
      </c>
      <c r="G94" s="690"/>
      <c r="H94" s="690">
        <v>2015</v>
      </c>
      <c r="I94" s="642" t="s">
        <v>570</v>
      </c>
      <c r="J94" s="642" t="s">
        <v>584</v>
      </c>
      <c r="K94" s="632"/>
      <c r="L94" s="694"/>
      <c r="M94" s="695"/>
      <c r="N94" s="695"/>
      <c r="O94" s="695"/>
      <c r="P94" s="695">
        <v>21</v>
      </c>
      <c r="Q94" s="695">
        <v>21</v>
      </c>
      <c r="R94" s="695">
        <v>21</v>
      </c>
      <c r="S94" s="695">
        <v>21</v>
      </c>
      <c r="T94" s="695">
        <v>21</v>
      </c>
      <c r="U94" s="695">
        <v>21</v>
      </c>
      <c r="V94" s="695">
        <v>21</v>
      </c>
      <c r="W94" s="695">
        <v>21</v>
      </c>
      <c r="X94" s="695">
        <v>21</v>
      </c>
      <c r="Y94" s="695">
        <v>21</v>
      </c>
      <c r="Z94" s="695">
        <v>21</v>
      </c>
      <c r="AA94" s="695">
        <v>21</v>
      </c>
      <c r="AB94" s="695">
        <v>21</v>
      </c>
      <c r="AC94" s="695">
        <v>21</v>
      </c>
      <c r="AD94" s="695">
        <v>21</v>
      </c>
      <c r="AE94" s="695">
        <v>21</v>
      </c>
      <c r="AF94" s="695">
        <v>21</v>
      </c>
      <c r="AG94" s="695">
        <v>21</v>
      </c>
      <c r="AH94" s="695">
        <v>20</v>
      </c>
      <c r="AI94" s="695">
        <v>0</v>
      </c>
      <c r="AJ94" s="695">
        <v>0</v>
      </c>
      <c r="AK94" s="695">
        <v>0</v>
      </c>
      <c r="AL94" s="695">
        <v>0</v>
      </c>
      <c r="AM94" s="695">
        <v>0</v>
      </c>
      <c r="AN94" s="695">
        <v>0</v>
      </c>
      <c r="AO94" s="696">
        <v>0</v>
      </c>
      <c r="AP94" s="632"/>
      <c r="AQ94" s="694"/>
      <c r="AR94" s="695"/>
      <c r="AS94" s="695"/>
      <c r="AT94" s="695"/>
      <c r="AU94" s="695">
        <v>41750</v>
      </c>
      <c r="AV94" s="695">
        <v>41750</v>
      </c>
      <c r="AW94" s="695">
        <v>41750</v>
      </c>
      <c r="AX94" s="695">
        <v>41750</v>
      </c>
      <c r="AY94" s="695">
        <v>41750</v>
      </c>
      <c r="AZ94" s="695">
        <v>41750</v>
      </c>
      <c r="BA94" s="695">
        <v>41750</v>
      </c>
      <c r="BB94" s="695">
        <v>41750</v>
      </c>
      <c r="BC94" s="695">
        <v>41750</v>
      </c>
      <c r="BD94" s="695">
        <v>41750</v>
      </c>
      <c r="BE94" s="695">
        <v>41750</v>
      </c>
      <c r="BF94" s="695">
        <v>41750</v>
      </c>
      <c r="BG94" s="695">
        <v>41750</v>
      </c>
      <c r="BH94" s="695">
        <v>41750</v>
      </c>
      <c r="BI94" s="695">
        <v>41750</v>
      </c>
      <c r="BJ94" s="695">
        <v>41750</v>
      </c>
      <c r="BK94" s="695">
        <v>41750</v>
      </c>
      <c r="BL94" s="695">
        <v>41750</v>
      </c>
      <c r="BM94" s="695">
        <v>40787</v>
      </c>
      <c r="BN94" s="695">
        <v>0</v>
      </c>
      <c r="BO94" s="695">
        <v>0</v>
      </c>
      <c r="BP94" s="695">
        <v>0</v>
      </c>
      <c r="BQ94" s="695">
        <v>0</v>
      </c>
      <c r="BR94" s="695">
        <v>0</v>
      </c>
      <c r="BS94" s="695">
        <v>0</v>
      </c>
      <c r="BT94" s="696">
        <v>0</v>
      </c>
    </row>
    <row r="95" spans="2:73">
      <c r="B95" s="690" t="s">
        <v>208</v>
      </c>
      <c r="C95" s="690" t="s">
        <v>715</v>
      </c>
      <c r="D95" s="690" t="s">
        <v>98</v>
      </c>
      <c r="E95" s="690" t="s">
        <v>701</v>
      </c>
      <c r="F95" s="690" t="s">
        <v>29</v>
      </c>
      <c r="G95" s="690"/>
      <c r="H95" s="690">
        <v>2015</v>
      </c>
      <c r="I95" s="642" t="s">
        <v>570</v>
      </c>
      <c r="J95" s="642" t="s">
        <v>584</v>
      </c>
      <c r="K95" s="632"/>
      <c r="L95" s="694"/>
      <c r="M95" s="695"/>
      <c r="N95" s="695"/>
      <c r="O95" s="695"/>
      <c r="P95" s="695">
        <v>4</v>
      </c>
      <c r="Q95" s="695">
        <v>4</v>
      </c>
      <c r="R95" s="695">
        <v>4</v>
      </c>
      <c r="S95" s="695">
        <v>4</v>
      </c>
      <c r="T95" s="695">
        <v>4</v>
      </c>
      <c r="U95" s="695">
        <v>4</v>
      </c>
      <c r="V95" s="695">
        <v>4</v>
      </c>
      <c r="W95" s="695">
        <v>4</v>
      </c>
      <c r="X95" s="695">
        <v>4</v>
      </c>
      <c r="Y95" s="695">
        <v>4</v>
      </c>
      <c r="Z95" s="695">
        <v>4</v>
      </c>
      <c r="AA95" s="695">
        <v>4</v>
      </c>
      <c r="AB95" s="695">
        <v>4</v>
      </c>
      <c r="AC95" s="695">
        <v>4</v>
      </c>
      <c r="AD95" s="695">
        <v>4</v>
      </c>
      <c r="AE95" s="695">
        <v>4</v>
      </c>
      <c r="AF95" s="695">
        <v>4</v>
      </c>
      <c r="AG95" s="695">
        <v>4</v>
      </c>
      <c r="AH95" s="695">
        <v>4</v>
      </c>
      <c r="AI95" s="695">
        <v>4</v>
      </c>
      <c r="AJ95" s="695">
        <v>4</v>
      </c>
      <c r="AK95" s="695">
        <v>4</v>
      </c>
      <c r="AL95" s="695">
        <v>4</v>
      </c>
      <c r="AM95" s="695">
        <v>0</v>
      </c>
      <c r="AN95" s="695">
        <v>0</v>
      </c>
      <c r="AO95" s="696">
        <v>0</v>
      </c>
      <c r="AP95" s="632"/>
      <c r="AQ95" s="694"/>
      <c r="AR95" s="695"/>
      <c r="AS95" s="695"/>
      <c r="AT95" s="695"/>
      <c r="AU95" s="695">
        <v>13672</v>
      </c>
      <c r="AV95" s="695">
        <v>13672</v>
      </c>
      <c r="AW95" s="695">
        <v>13672</v>
      </c>
      <c r="AX95" s="695">
        <v>13672</v>
      </c>
      <c r="AY95" s="695">
        <v>13672</v>
      </c>
      <c r="AZ95" s="695">
        <v>13672</v>
      </c>
      <c r="BA95" s="695">
        <v>13672</v>
      </c>
      <c r="BB95" s="695">
        <v>13672</v>
      </c>
      <c r="BC95" s="695">
        <v>13672</v>
      </c>
      <c r="BD95" s="695">
        <v>13672</v>
      </c>
      <c r="BE95" s="695">
        <v>13672</v>
      </c>
      <c r="BF95" s="695">
        <v>13672</v>
      </c>
      <c r="BG95" s="695">
        <v>13672</v>
      </c>
      <c r="BH95" s="695">
        <v>13672</v>
      </c>
      <c r="BI95" s="695">
        <v>13672</v>
      </c>
      <c r="BJ95" s="695">
        <v>13672</v>
      </c>
      <c r="BK95" s="695">
        <v>13672</v>
      </c>
      <c r="BL95" s="695">
        <v>13672</v>
      </c>
      <c r="BM95" s="695">
        <v>13672</v>
      </c>
      <c r="BN95" s="695">
        <v>13672</v>
      </c>
      <c r="BO95" s="695">
        <v>9509</v>
      </c>
      <c r="BP95" s="695">
        <v>9509</v>
      </c>
      <c r="BQ95" s="695">
        <v>9509</v>
      </c>
      <c r="BR95" s="695">
        <v>0</v>
      </c>
      <c r="BS95" s="695">
        <v>0</v>
      </c>
      <c r="BT95" s="696">
        <v>0</v>
      </c>
    </row>
    <row r="96" spans="2:73">
      <c r="B96" s="690" t="s">
        <v>208</v>
      </c>
      <c r="C96" s="690" t="s">
        <v>716</v>
      </c>
      <c r="D96" s="690" t="s">
        <v>99</v>
      </c>
      <c r="E96" s="690" t="s">
        <v>701</v>
      </c>
      <c r="F96" s="690"/>
      <c r="G96" s="690"/>
      <c r="H96" s="690">
        <v>2015</v>
      </c>
      <c r="I96" s="642" t="s">
        <v>570</v>
      </c>
      <c r="J96" s="642" t="s">
        <v>584</v>
      </c>
      <c r="K96" s="632"/>
      <c r="L96" s="694"/>
      <c r="M96" s="695"/>
      <c r="N96" s="695"/>
      <c r="O96" s="695"/>
      <c r="P96" s="695">
        <v>0</v>
      </c>
      <c r="Q96" s="695">
        <v>0</v>
      </c>
      <c r="R96" s="695">
        <v>0</v>
      </c>
      <c r="S96" s="695">
        <v>0</v>
      </c>
      <c r="T96" s="695">
        <v>0</v>
      </c>
      <c r="U96" s="695">
        <v>0</v>
      </c>
      <c r="V96" s="695">
        <v>0</v>
      </c>
      <c r="W96" s="695">
        <v>0</v>
      </c>
      <c r="X96" s="695">
        <v>0</v>
      </c>
      <c r="Y96" s="695">
        <v>0</v>
      </c>
      <c r="Z96" s="695">
        <v>0</v>
      </c>
      <c r="AA96" s="695">
        <v>0</v>
      </c>
      <c r="AB96" s="695">
        <v>0</v>
      </c>
      <c r="AC96" s="695">
        <v>0</v>
      </c>
      <c r="AD96" s="695">
        <v>0</v>
      </c>
      <c r="AE96" s="695">
        <v>0</v>
      </c>
      <c r="AF96" s="695">
        <v>0</v>
      </c>
      <c r="AG96" s="695">
        <v>0</v>
      </c>
      <c r="AH96" s="695">
        <v>0</v>
      </c>
      <c r="AI96" s="695">
        <v>0</v>
      </c>
      <c r="AJ96" s="695">
        <v>0</v>
      </c>
      <c r="AK96" s="695">
        <v>0</v>
      </c>
      <c r="AL96" s="695">
        <v>0</v>
      </c>
      <c r="AM96" s="695">
        <v>0</v>
      </c>
      <c r="AN96" s="695">
        <v>0</v>
      </c>
      <c r="AO96" s="696">
        <v>0</v>
      </c>
      <c r="AP96" s="632"/>
      <c r="AQ96" s="694"/>
      <c r="AR96" s="695"/>
      <c r="AS96" s="695"/>
      <c r="AT96" s="695"/>
      <c r="AU96" s="695">
        <v>0</v>
      </c>
      <c r="AV96" s="695">
        <v>0</v>
      </c>
      <c r="AW96" s="695">
        <v>0</v>
      </c>
      <c r="AX96" s="695">
        <v>0</v>
      </c>
      <c r="AY96" s="695">
        <v>0</v>
      </c>
      <c r="AZ96" s="695">
        <v>0</v>
      </c>
      <c r="BA96" s="695">
        <v>0</v>
      </c>
      <c r="BB96" s="695">
        <v>0</v>
      </c>
      <c r="BC96" s="695">
        <v>0</v>
      </c>
      <c r="BD96" s="695">
        <v>0</v>
      </c>
      <c r="BE96" s="695">
        <v>0</v>
      </c>
      <c r="BF96" s="695">
        <v>0</v>
      </c>
      <c r="BG96" s="695">
        <v>0</v>
      </c>
      <c r="BH96" s="695">
        <v>0</v>
      </c>
      <c r="BI96" s="695">
        <v>0</v>
      </c>
      <c r="BJ96" s="695">
        <v>0</v>
      </c>
      <c r="BK96" s="695">
        <v>0</v>
      </c>
      <c r="BL96" s="695">
        <v>0</v>
      </c>
      <c r="BM96" s="695">
        <v>0</v>
      </c>
      <c r="BN96" s="695">
        <v>0</v>
      </c>
      <c r="BO96" s="695">
        <v>0</v>
      </c>
      <c r="BP96" s="695">
        <v>0</v>
      </c>
      <c r="BQ96" s="695">
        <v>0</v>
      </c>
      <c r="BR96" s="695">
        <v>0</v>
      </c>
      <c r="BS96" s="695">
        <v>0</v>
      </c>
      <c r="BT96" s="696">
        <v>0</v>
      </c>
    </row>
    <row r="97" spans="2:73">
      <c r="B97" s="690" t="s">
        <v>208</v>
      </c>
      <c r="C97" s="690" t="s">
        <v>716</v>
      </c>
      <c r="D97" s="690" t="s">
        <v>100</v>
      </c>
      <c r="E97" s="690" t="s">
        <v>701</v>
      </c>
      <c r="F97" s="690" t="s">
        <v>741</v>
      </c>
      <c r="G97" s="690"/>
      <c r="H97" s="690">
        <v>2015</v>
      </c>
      <c r="I97" s="642" t="s">
        <v>570</v>
      </c>
      <c r="J97" s="642" t="s">
        <v>584</v>
      </c>
      <c r="K97" s="632"/>
      <c r="L97" s="694"/>
      <c r="M97" s="695"/>
      <c r="N97" s="695"/>
      <c r="O97" s="695"/>
      <c r="P97" s="695">
        <v>106</v>
      </c>
      <c r="Q97" s="695">
        <v>106</v>
      </c>
      <c r="R97" s="695">
        <v>106</v>
      </c>
      <c r="S97" s="695">
        <v>106</v>
      </c>
      <c r="T97" s="695">
        <v>106</v>
      </c>
      <c r="U97" s="695">
        <v>106</v>
      </c>
      <c r="V97" s="695">
        <v>101</v>
      </c>
      <c r="W97" s="695">
        <v>101</v>
      </c>
      <c r="X97" s="695">
        <v>101</v>
      </c>
      <c r="Y97" s="695">
        <v>86</v>
      </c>
      <c r="Z97" s="695">
        <v>51</v>
      </c>
      <c r="AA97" s="695">
        <v>51</v>
      </c>
      <c r="AB97" s="695">
        <v>44</v>
      </c>
      <c r="AC97" s="695">
        <v>44</v>
      </c>
      <c r="AD97" s="695">
        <v>44</v>
      </c>
      <c r="AE97" s="695">
        <v>29</v>
      </c>
      <c r="AF97" s="695">
        <v>4</v>
      </c>
      <c r="AG97" s="695">
        <v>4</v>
      </c>
      <c r="AH97" s="695">
        <v>4</v>
      </c>
      <c r="AI97" s="695">
        <v>4</v>
      </c>
      <c r="AJ97" s="695">
        <v>0</v>
      </c>
      <c r="AK97" s="695">
        <v>0</v>
      </c>
      <c r="AL97" s="695">
        <v>0</v>
      </c>
      <c r="AM97" s="695">
        <v>0</v>
      </c>
      <c r="AN97" s="695">
        <v>0</v>
      </c>
      <c r="AO97" s="696">
        <v>0</v>
      </c>
      <c r="AP97" s="632"/>
      <c r="AQ97" s="694"/>
      <c r="AR97" s="695"/>
      <c r="AS97" s="695"/>
      <c r="AT97" s="695"/>
      <c r="AU97" s="695">
        <v>1067522</v>
      </c>
      <c r="AV97" s="695">
        <v>1067522</v>
      </c>
      <c r="AW97" s="695">
        <v>1066725</v>
      </c>
      <c r="AX97" s="695">
        <v>1066725</v>
      </c>
      <c r="AY97" s="695">
        <v>1066725</v>
      </c>
      <c r="AZ97" s="695">
        <v>1066725</v>
      </c>
      <c r="BA97" s="695">
        <v>1041283</v>
      </c>
      <c r="BB97" s="695">
        <v>1041283</v>
      </c>
      <c r="BC97" s="695">
        <v>1039707</v>
      </c>
      <c r="BD97" s="695">
        <v>956178</v>
      </c>
      <c r="BE97" s="695">
        <v>752431</v>
      </c>
      <c r="BF97" s="695">
        <v>748249</v>
      </c>
      <c r="BG97" s="695">
        <v>233624</v>
      </c>
      <c r="BH97" s="695">
        <v>233624</v>
      </c>
      <c r="BI97" s="695">
        <v>233624</v>
      </c>
      <c r="BJ97" s="695">
        <v>154693</v>
      </c>
      <c r="BK97" s="695">
        <v>14454</v>
      </c>
      <c r="BL97" s="695">
        <v>14454</v>
      </c>
      <c r="BM97" s="695">
        <v>14454</v>
      </c>
      <c r="BN97" s="695">
        <v>14454</v>
      </c>
      <c r="BO97" s="695">
        <v>0</v>
      </c>
      <c r="BP97" s="695">
        <v>0</v>
      </c>
      <c r="BQ97" s="695">
        <v>0</v>
      </c>
      <c r="BR97" s="695">
        <v>0</v>
      </c>
      <c r="BS97" s="695">
        <v>0</v>
      </c>
      <c r="BT97" s="696">
        <v>0</v>
      </c>
    </row>
    <row r="98" spans="2:73" ht="15.75">
      <c r="B98" s="690" t="s">
        <v>208</v>
      </c>
      <c r="C98" s="690" t="s">
        <v>716</v>
      </c>
      <c r="D98" s="690" t="s">
        <v>101</v>
      </c>
      <c r="E98" s="690" t="s">
        <v>701</v>
      </c>
      <c r="F98" s="690" t="s">
        <v>740</v>
      </c>
      <c r="G98" s="690"/>
      <c r="H98" s="690">
        <v>2015</v>
      </c>
      <c r="I98" s="642" t="s">
        <v>570</v>
      </c>
      <c r="J98" s="642" t="s">
        <v>584</v>
      </c>
      <c r="K98" s="632"/>
      <c r="L98" s="694"/>
      <c r="M98" s="695"/>
      <c r="N98" s="695"/>
      <c r="O98" s="695"/>
      <c r="P98" s="695">
        <v>25</v>
      </c>
      <c r="Q98" s="695">
        <v>17</v>
      </c>
      <c r="R98" s="695">
        <v>14</v>
      </c>
      <c r="S98" s="695">
        <v>14</v>
      </c>
      <c r="T98" s="695">
        <v>14</v>
      </c>
      <c r="U98" s="695">
        <v>14</v>
      </c>
      <c r="V98" s="695">
        <v>14</v>
      </c>
      <c r="W98" s="695">
        <v>14</v>
      </c>
      <c r="X98" s="695">
        <v>14</v>
      </c>
      <c r="Y98" s="695">
        <v>14</v>
      </c>
      <c r="Z98" s="695">
        <v>14</v>
      </c>
      <c r="AA98" s="695">
        <v>1</v>
      </c>
      <c r="AB98" s="695">
        <v>0</v>
      </c>
      <c r="AC98" s="695">
        <v>0</v>
      </c>
      <c r="AD98" s="695">
        <v>0</v>
      </c>
      <c r="AE98" s="695">
        <v>0</v>
      </c>
      <c r="AF98" s="695">
        <v>0</v>
      </c>
      <c r="AG98" s="695">
        <v>0</v>
      </c>
      <c r="AH98" s="695">
        <v>0</v>
      </c>
      <c r="AI98" s="695">
        <v>0</v>
      </c>
      <c r="AJ98" s="695">
        <v>0</v>
      </c>
      <c r="AK98" s="695">
        <v>0</v>
      </c>
      <c r="AL98" s="695">
        <v>0</v>
      </c>
      <c r="AM98" s="695">
        <v>0</v>
      </c>
      <c r="AN98" s="695">
        <v>0</v>
      </c>
      <c r="AO98" s="696">
        <v>0</v>
      </c>
      <c r="AP98" s="632"/>
      <c r="AQ98" s="694"/>
      <c r="AR98" s="695"/>
      <c r="AS98" s="695"/>
      <c r="AT98" s="695"/>
      <c r="AU98" s="695">
        <v>113803</v>
      </c>
      <c r="AV98" s="695">
        <v>77768</v>
      </c>
      <c r="AW98" s="695">
        <v>66569</v>
      </c>
      <c r="AX98" s="695">
        <v>66569</v>
      </c>
      <c r="AY98" s="695">
        <v>66569</v>
      </c>
      <c r="AZ98" s="695">
        <v>66569</v>
      </c>
      <c r="BA98" s="695">
        <v>66569</v>
      </c>
      <c r="BB98" s="695">
        <v>66569</v>
      </c>
      <c r="BC98" s="695">
        <v>66569</v>
      </c>
      <c r="BD98" s="695">
        <v>66569</v>
      </c>
      <c r="BE98" s="695">
        <v>64672</v>
      </c>
      <c r="BF98" s="695">
        <v>3294</v>
      </c>
      <c r="BG98" s="695">
        <v>0</v>
      </c>
      <c r="BH98" s="695">
        <v>0</v>
      </c>
      <c r="BI98" s="695">
        <v>0</v>
      </c>
      <c r="BJ98" s="695">
        <v>0</v>
      </c>
      <c r="BK98" s="695">
        <v>0</v>
      </c>
      <c r="BL98" s="695">
        <v>0</v>
      </c>
      <c r="BM98" s="695">
        <v>0</v>
      </c>
      <c r="BN98" s="695">
        <v>0</v>
      </c>
      <c r="BO98" s="695">
        <v>0</v>
      </c>
      <c r="BP98" s="695">
        <v>0</v>
      </c>
      <c r="BQ98" s="695">
        <v>0</v>
      </c>
      <c r="BR98" s="695">
        <v>0</v>
      </c>
      <c r="BS98" s="695">
        <v>0</v>
      </c>
      <c r="BT98" s="696">
        <v>0</v>
      </c>
      <c r="BU98" s="163"/>
    </row>
    <row r="99" spans="2:73" ht="15.75">
      <c r="B99" s="690" t="s">
        <v>208</v>
      </c>
      <c r="C99" s="690" t="s">
        <v>716</v>
      </c>
      <c r="D99" s="690" t="s">
        <v>102</v>
      </c>
      <c r="E99" s="690" t="s">
        <v>701</v>
      </c>
      <c r="F99" s="690"/>
      <c r="G99" s="690"/>
      <c r="H99" s="690">
        <v>2015</v>
      </c>
      <c r="I99" s="642" t="s">
        <v>570</v>
      </c>
      <c r="J99" s="642" t="s">
        <v>584</v>
      </c>
      <c r="K99" s="632"/>
      <c r="L99" s="694"/>
      <c r="M99" s="695"/>
      <c r="N99" s="695"/>
      <c r="O99" s="695"/>
      <c r="P99" s="695">
        <v>0</v>
      </c>
      <c r="Q99" s="695">
        <v>0</v>
      </c>
      <c r="R99" s="695">
        <v>0</v>
      </c>
      <c r="S99" s="695">
        <v>0</v>
      </c>
      <c r="T99" s="695">
        <v>0</v>
      </c>
      <c r="U99" s="695">
        <v>0</v>
      </c>
      <c r="V99" s="695">
        <v>0</v>
      </c>
      <c r="W99" s="695">
        <v>0</v>
      </c>
      <c r="X99" s="695">
        <v>0</v>
      </c>
      <c r="Y99" s="695">
        <v>0</v>
      </c>
      <c r="Z99" s="695">
        <v>0</v>
      </c>
      <c r="AA99" s="695">
        <v>0</v>
      </c>
      <c r="AB99" s="695">
        <v>0</v>
      </c>
      <c r="AC99" s="695">
        <v>0</v>
      </c>
      <c r="AD99" s="695">
        <v>0</v>
      </c>
      <c r="AE99" s="695">
        <v>0</v>
      </c>
      <c r="AF99" s="695">
        <v>0</v>
      </c>
      <c r="AG99" s="695">
        <v>0</v>
      </c>
      <c r="AH99" s="695">
        <v>0</v>
      </c>
      <c r="AI99" s="695">
        <v>0</v>
      </c>
      <c r="AJ99" s="695">
        <v>0</v>
      </c>
      <c r="AK99" s="695">
        <v>0</v>
      </c>
      <c r="AL99" s="695">
        <v>0</v>
      </c>
      <c r="AM99" s="695">
        <v>0</v>
      </c>
      <c r="AN99" s="695">
        <v>0</v>
      </c>
      <c r="AO99" s="696">
        <v>0</v>
      </c>
      <c r="AP99" s="632"/>
      <c r="AQ99" s="694"/>
      <c r="AR99" s="695"/>
      <c r="AS99" s="695"/>
      <c r="AT99" s="695"/>
      <c r="AU99" s="695">
        <v>0</v>
      </c>
      <c r="AV99" s="695">
        <v>0</v>
      </c>
      <c r="AW99" s="695">
        <v>0</v>
      </c>
      <c r="AX99" s="695">
        <v>0</v>
      </c>
      <c r="AY99" s="695">
        <v>0</v>
      </c>
      <c r="AZ99" s="695">
        <v>0</v>
      </c>
      <c r="BA99" s="695">
        <v>0</v>
      </c>
      <c r="BB99" s="695">
        <v>0</v>
      </c>
      <c r="BC99" s="695">
        <v>0</v>
      </c>
      <c r="BD99" s="695">
        <v>0</v>
      </c>
      <c r="BE99" s="695">
        <v>0</v>
      </c>
      <c r="BF99" s="695">
        <v>0</v>
      </c>
      <c r="BG99" s="695">
        <v>0</v>
      </c>
      <c r="BH99" s="695">
        <v>0</v>
      </c>
      <c r="BI99" s="695">
        <v>0</v>
      </c>
      <c r="BJ99" s="695">
        <v>0</v>
      </c>
      <c r="BK99" s="695">
        <v>0</v>
      </c>
      <c r="BL99" s="695">
        <v>0</v>
      </c>
      <c r="BM99" s="695">
        <v>0</v>
      </c>
      <c r="BN99" s="695">
        <v>0</v>
      </c>
      <c r="BO99" s="695">
        <v>0</v>
      </c>
      <c r="BP99" s="695">
        <v>0</v>
      </c>
      <c r="BQ99" s="695">
        <v>0</v>
      </c>
      <c r="BR99" s="695">
        <v>0</v>
      </c>
      <c r="BS99" s="695">
        <v>0</v>
      </c>
      <c r="BT99" s="696">
        <v>0</v>
      </c>
      <c r="BU99" s="163"/>
    </row>
    <row r="100" spans="2:73" ht="15.75">
      <c r="B100" s="690" t="s">
        <v>208</v>
      </c>
      <c r="C100" s="690" t="s">
        <v>716</v>
      </c>
      <c r="D100" s="690" t="s">
        <v>103</v>
      </c>
      <c r="E100" s="690" t="s">
        <v>701</v>
      </c>
      <c r="F100" s="690"/>
      <c r="G100" s="690"/>
      <c r="H100" s="690">
        <v>2015</v>
      </c>
      <c r="I100" s="642" t="s">
        <v>570</v>
      </c>
      <c r="J100" s="642" t="s">
        <v>584</v>
      </c>
      <c r="K100" s="632"/>
      <c r="L100" s="694"/>
      <c r="M100" s="695"/>
      <c r="N100" s="695"/>
      <c r="O100" s="695"/>
      <c r="P100" s="695">
        <v>0</v>
      </c>
      <c r="Q100" s="695">
        <v>0</v>
      </c>
      <c r="R100" s="695">
        <v>0</v>
      </c>
      <c r="S100" s="695">
        <v>0</v>
      </c>
      <c r="T100" s="695">
        <v>0</v>
      </c>
      <c r="U100" s="695">
        <v>0</v>
      </c>
      <c r="V100" s="695">
        <v>0</v>
      </c>
      <c r="W100" s="695">
        <v>0</v>
      </c>
      <c r="X100" s="695">
        <v>0</v>
      </c>
      <c r="Y100" s="695">
        <v>0</v>
      </c>
      <c r="Z100" s="695">
        <v>0</v>
      </c>
      <c r="AA100" s="695">
        <v>0</v>
      </c>
      <c r="AB100" s="695">
        <v>0</v>
      </c>
      <c r="AC100" s="695">
        <v>0</v>
      </c>
      <c r="AD100" s="695">
        <v>0</v>
      </c>
      <c r="AE100" s="695">
        <v>0</v>
      </c>
      <c r="AF100" s="695">
        <v>0</v>
      </c>
      <c r="AG100" s="695">
        <v>0</v>
      </c>
      <c r="AH100" s="695">
        <v>0</v>
      </c>
      <c r="AI100" s="695">
        <v>0</v>
      </c>
      <c r="AJ100" s="695">
        <v>0</v>
      </c>
      <c r="AK100" s="695">
        <v>0</v>
      </c>
      <c r="AL100" s="695">
        <v>0</v>
      </c>
      <c r="AM100" s="695">
        <v>0</v>
      </c>
      <c r="AN100" s="695">
        <v>0</v>
      </c>
      <c r="AO100" s="696">
        <v>0</v>
      </c>
      <c r="AP100" s="632"/>
      <c r="AQ100" s="694"/>
      <c r="AR100" s="695"/>
      <c r="AS100" s="695"/>
      <c r="AT100" s="695"/>
      <c r="AU100" s="695">
        <v>0</v>
      </c>
      <c r="AV100" s="695">
        <v>0</v>
      </c>
      <c r="AW100" s="695">
        <v>0</v>
      </c>
      <c r="AX100" s="695">
        <v>0</v>
      </c>
      <c r="AY100" s="695">
        <v>0</v>
      </c>
      <c r="AZ100" s="695">
        <v>0</v>
      </c>
      <c r="BA100" s="695">
        <v>0</v>
      </c>
      <c r="BB100" s="695">
        <v>0</v>
      </c>
      <c r="BC100" s="695">
        <v>0</v>
      </c>
      <c r="BD100" s="695">
        <v>0</v>
      </c>
      <c r="BE100" s="695">
        <v>0</v>
      </c>
      <c r="BF100" s="695">
        <v>0</v>
      </c>
      <c r="BG100" s="695">
        <v>0</v>
      </c>
      <c r="BH100" s="695">
        <v>0</v>
      </c>
      <c r="BI100" s="695">
        <v>0</v>
      </c>
      <c r="BJ100" s="695">
        <v>0</v>
      </c>
      <c r="BK100" s="695">
        <v>0</v>
      </c>
      <c r="BL100" s="695">
        <v>0</v>
      </c>
      <c r="BM100" s="695">
        <v>0</v>
      </c>
      <c r="BN100" s="695">
        <v>0</v>
      </c>
      <c r="BO100" s="695">
        <v>0</v>
      </c>
      <c r="BP100" s="695">
        <v>0</v>
      </c>
      <c r="BQ100" s="695">
        <v>0</v>
      </c>
      <c r="BR100" s="695">
        <v>0</v>
      </c>
      <c r="BS100" s="695">
        <v>0</v>
      </c>
      <c r="BT100" s="696">
        <v>0</v>
      </c>
      <c r="BU100" s="163"/>
    </row>
    <row r="101" spans="2:73">
      <c r="B101" s="690" t="s">
        <v>208</v>
      </c>
      <c r="C101" s="690" t="s">
        <v>718</v>
      </c>
      <c r="D101" s="690" t="s">
        <v>104</v>
      </c>
      <c r="E101" s="690" t="s">
        <v>701</v>
      </c>
      <c r="F101" s="690" t="s">
        <v>718</v>
      </c>
      <c r="G101" s="690"/>
      <c r="H101" s="690">
        <v>2015</v>
      </c>
      <c r="I101" s="642" t="s">
        <v>570</v>
      </c>
      <c r="J101" s="642" t="s">
        <v>584</v>
      </c>
      <c r="K101" s="632"/>
      <c r="L101" s="694"/>
      <c r="M101" s="695"/>
      <c r="N101" s="695"/>
      <c r="O101" s="695"/>
      <c r="P101" s="695">
        <v>0</v>
      </c>
      <c r="Q101" s="695">
        <v>0</v>
      </c>
      <c r="R101" s="695">
        <v>0</v>
      </c>
      <c r="S101" s="695">
        <v>0</v>
      </c>
      <c r="T101" s="695">
        <v>0</v>
      </c>
      <c r="U101" s="695">
        <v>0</v>
      </c>
      <c r="V101" s="695">
        <v>0</v>
      </c>
      <c r="W101" s="695">
        <v>0</v>
      </c>
      <c r="X101" s="695">
        <v>0</v>
      </c>
      <c r="Y101" s="695">
        <v>0</v>
      </c>
      <c r="Z101" s="695">
        <v>0</v>
      </c>
      <c r="AA101" s="695">
        <v>0</v>
      </c>
      <c r="AB101" s="695">
        <v>0</v>
      </c>
      <c r="AC101" s="695">
        <v>0</v>
      </c>
      <c r="AD101" s="695">
        <v>0</v>
      </c>
      <c r="AE101" s="695">
        <v>0</v>
      </c>
      <c r="AF101" s="695">
        <v>0</v>
      </c>
      <c r="AG101" s="695">
        <v>0</v>
      </c>
      <c r="AH101" s="695">
        <v>0</v>
      </c>
      <c r="AI101" s="695">
        <v>0</v>
      </c>
      <c r="AJ101" s="695">
        <v>0</v>
      </c>
      <c r="AK101" s="695">
        <v>0</v>
      </c>
      <c r="AL101" s="695">
        <v>0</v>
      </c>
      <c r="AM101" s="695">
        <v>0</v>
      </c>
      <c r="AN101" s="695">
        <v>0</v>
      </c>
      <c r="AO101" s="696">
        <v>0</v>
      </c>
      <c r="AP101" s="632"/>
      <c r="AQ101" s="694"/>
      <c r="AR101" s="695"/>
      <c r="AS101" s="695"/>
      <c r="AT101" s="695"/>
      <c r="AU101" s="695">
        <v>0</v>
      </c>
      <c r="AV101" s="695">
        <v>0</v>
      </c>
      <c r="AW101" s="695">
        <v>0</v>
      </c>
      <c r="AX101" s="695">
        <v>0</v>
      </c>
      <c r="AY101" s="695">
        <v>0</v>
      </c>
      <c r="AZ101" s="695">
        <v>0</v>
      </c>
      <c r="BA101" s="695">
        <v>0</v>
      </c>
      <c r="BB101" s="695">
        <v>0</v>
      </c>
      <c r="BC101" s="695">
        <v>0</v>
      </c>
      <c r="BD101" s="695">
        <v>0</v>
      </c>
      <c r="BE101" s="695">
        <v>0</v>
      </c>
      <c r="BF101" s="695">
        <v>0</v>
      </c>
      <c r="BG101" s="695">
        <v>0</v>
      </c>
      <c r="BH101" s="695">
        <v>0</v>
      </c>
      <c r="BI101" s="695">
        <v>0</v>
      </c>
      <c r="BJ101" s="695">
        <v>0</v>
      </c>
      <c r="BK101" s="695">
        <v>0</v>
      </c>
      <c r="BL101" s="695">
        <v>0</v>
      </c>
      <c r="BM101" s="695">
        <v>0</v>
      </c>
      <c r="BN101" s="695">
        <v>0</v>
      </c>
      <c r="BO101" s="695">
        <v>0</v>
      </c>
      <c r="BP101" s="695">
        <v>0</v>
      </c>
      <c r="BQ101" s="695">
        <v>0</v>
      </c>
      <c r="BR101" s="695">
        <v>0</v>
      </c>
      <c r="BS101" s="695">
        <v>0</v>
      </c>
      <c r="BT101" s="696">
        <v>0</v>
      </c>
    </row>
    <row r="102" spans="2:73" ht="15.75">
      <c r="B102" s="690" t="s">
        <v>208</v>
      </c>
      <c r="C102" s="690" t="s">
        <v>718</v>
      </c>
      <c r="D102" s="690" t="s">
        <v>106</v>
      </c>
      <c r="E102" s="690" t="s">
        <v>701</v>
      </c>
      <c r="F102" s="690" t="s">
        <v>718</v>
      </c>
      <c r="G102" s="690"/>
      <c r="H102" s="690">
        <v>2015</v>
      </c>
      <c r="I102" s="642" t="s">
        <v>570</v>
      </c>
      <c r="J102" s="642" t="s">
        <v>584</v>
      </c>
      <c r="K102" s="632"/>
      <c r="L102" s="694"/>
      <c r="M102" s="695"/>
      <c r="N102" s="695"/>
      <c r="O102" s="695"/>
      <c r="P102" s="695">
        <v>0</v>
      </c>
      <c r="Q102" s="695">
        <v>0</v>
      </c>
      <c r="R102" s="695">
        <v>0</v>
      </c>
      <c r="S102" s="695">
        <v>0</v>
      </c>
      <c r="T102" s="695">
        <v>0</v>
      </c>
      <c r="U102" s="695">
        <v>0</v>
      </c>
      <c r="V102" s="695">
        <v>0</v>
      </c>
      <c r="W102" s="695">
        <v>0</v>
      </c>
      <c r="X102" s="695">
        <v>0</v>
      </c>
      <c r="Y102" s="695">
        <v>0</v>
      </c>
      <c r="Z102" s="695">
        <v>0</v>
      </c>
      <c r="AA102" s="695">
        <v>0</v>
      </c>
      <c r="AB102" s="695">
        <v>0</v>
      </c>
      <c r="AC102" s="695">
        <v>0</v>
      </c>
      <c r="AD102" s="695">
        <v>0</v>
      </c>
      <c r="AE102" s="695">
        <v>0</v>
      </c>
      <c r="AF102" s="695">
        <v>0</v>
      </c>
      <c r="AG102" s="695">
        <v>0</v>
      </c>
      <c r="AH102" s="695">
        <v>0</v>
      </c>
      <c r="AI102" s="695">
        <v>0</v>
      </c>
      <c r="AJ102" s="695">
        <v>0</v>
      </c>
      <c r="AK102" s="695">
        <v>0</v>
      </c>
      <c r="AL102" s="695">
        <v>0</v>
      </c>
      <c r="AM102" s="695">
        <v>0</v>
      </c>
      <c r="AN102" s="695">
        <v>0</v>
      </c>
      <c r="AO102" s="696">
        <v>0</v>
      </c>
      <c r="AP102" s="632"/>
      <c r="AQ102" s="694"/>
      <c r="AR102" s="695"/>
      <c r="AS102" s="695"/>
      <c r="AT102" s="695"/>
      <c r="AU102" s="695">
        <v>2774</v>
      </c>
      <c r="AV102" s="695">
        <v>2774</v>
      </c>
      <c r="AW102" s="695">
        <v>2774</v>
      </c>
      <c r="AX102" s="695">
        <v>2774</v>
      </c>
      <c r="AY102" s="695">
        <v>2774</v>
      </c>
      <c r="AZ102" s="695">
        <v>2774</v>
      </c>
      <c r="BA102" s="695">
        <v>2774</v>
      </c>
      <c r="BB102" s="695">
        <v>2774</v>
      </c>
      <c r="BC102" s="695">
        <v>1474</v>
      </c>
      <c r="BD102" s="695">
        <v>1474</v>
      </c>
      <c r="BE102" s="695">
        <v>1474</v>
      </c>
      <c r="BF102" s="695">
        <v>1474</v>
      </c>
      <c r="BG102" s="695">
        <v>1474</v>
      </c>
      <c r="BH102" s="695">
        <v>1474</v>
      </c>
      <c r="BI102" s="695">
        <v>1474</v>
      </c>
      <c r="BJ102" s="695">
        <v>0</v>
      </c>
      <c r="BK102" s="695">
        <v>0</v>
      </c>
      <c r="BL102" s="695">
        <v>0</v>
      </c>
      <c r="BM102" s="695">
        <v>0</v>
      </c>
      <c r="BN102" s="695">
        <v>0</v>
      </c>
      <c r="BO102" s="695">
        <v>0</v>
      </c>
      <c r="BP102" s="695">
        <v>0</v>
      </c>
      <c r="BQ102" s="695">
        <v>0</v>
      </c>
      <c r="BR102" s="695">
        <v>0</v>
      </c>
      <c r="BS102" s="695">
        <v>0</v>
      </c>
      <c r="BT102" s="696">
        <v>0</v>
      </c>
      <c r="BU102" s="163"/>
    </row>
    <row r="103" spans="2:73" ht="15.75">
      <c r="B103" s="690" t="s">
        <v>208</v>
      </c>
      <c r="C103" s="690" t="s">
        <v>718</v>
      </c>
      <c r="D103" s="690" t="s">
        <v>105</v>
      </c>
      <c r="E103" s="690" t="s">
        <v>701</v>
      </c>
      <c r="F103" s="690" t="s">
        <v>718</v>
      </c>
      <c r="G103" s="690"/>
      <c r="H103" s="690">
        <v>2015</v>
      </c>
      <c r="I103" s="642" t="s">
        <v>570</v>
      </c>
      <c r="J103" s="642" t="s">
        <v>584</v>
      </c>
      <c r="K103" s="632"/>
      <c r="L103" s="694"/>
      <c r="M103" s="695"/>
      <c r="N103" s="695"/>
      <c r="O103" s="695"/>
      <c r="P103" s="695">
        <v>0</v>
      </c>
      <c r="Q103" s="695">
        <v>0</v>
      </c>
      <c r="R103" s="695">
        <v>0</v>
      </c>
      <c r="S103" s="695">
        <v>0</v>
      </c>
      <c r="T103" s="695">
        <v>0</v>
      </c>
      <c r="U103" s="695">
        <v>0</v>
      </c>
      <c r="V103" s="695">
        <v>0</v>
      </c>
      <c r="W103" s="695">
        <v>0</v>
      </c>
      <c r="X103" s="695">
        <v>0</v>
      </c>
      <c r="Y103" s="695">
        <v>0</v>
      </c>
      <c r="Z103" s="695">
        <v>0</v>
      </c>
      <c r="AA103" s="695">
        <v>0</v>
      </c>
      <c r="AB103" s="695">
        <v>0</v>
      </c>
      <c r="AC103" s="695">
        <v>0</v>
      </c>
      <c r="AD103" s="695">
        <v>0</v>
      </c>
      <c r="AE103" s="695">
        <v>0</v>
      </c>
      <c r="AF103" s="695">
        <v>0</v>
      </c>
      <c r="AG103" s="695">
        <v>0</v>
      </c>
      <c r="AH103" s="695">
        <v>0</v>
      </c>
      <c r="AI103" s="695">
        <v>0</v>
      </c>
      <c r="AJ103" s="695">
        <v>0</v>
      </c>
      <c r="AK103" s="695">
        <v>0</v>
      </c>
      <c r="AL103" s="695">
        <v>0</v>
      </c>
      <c r="AM103" s="695">
        <v>0</v>
      </c>
      <c r="AN103" s="695">
        <v>0</v>
      </c>
      <c r="AO103" s="696">
        <v>0</v>
      </c>
      <c r="AP103" s="632"/>
      <c r="AQ103" s="694"/>
      <c r="AR103" s="695"/>
      <c r="AS103" s="695"/>
      <c r="AT103" s="695"/>
      <c r="AU103" s="695">
        <v>0</v>
      </c>
      <c r="AV103" s="695">
        <v>0</v>
      </c>
      <c r="AW103" s="695">
        <v>0</v>
      </c>
      <c r="AX103" s="695">
        <v>0</v>
      </c>
      <c r="AY103" s="695">
        <v>0</v>
      </c>
      <c r="AZ103" s="695">
        <v>0</v>
      </c>
      <c r="BA103" s="695">
        <v>0</v>
      </c>
      <c r="BB103" s="695">
        <v>0</v>
      </c>
      <c r="BC103" s="695">
        <v>0</v>
      </c>
      <c r="BD103" s="695">
        <v>0</v>
      </c>
      <c r="BE103" s="695">
        <v>0</v>
      </c>
      <c r="BF103" s="695">
        <v>0</v>
      </c>
      <c r="BG103" s="695">
        <v>0</v>
      </c>
      <c r="BH103" s="695">
        <v>0</v>
      </c>
      <c r="BI103" s="695">
        <v>0</v>
      </c>
      <c r="BJ103" s="695">
        <v>0</v>
      </c>
      <c r="BK103" s="695">
        <v>0</v>
      </c>
      <c r="BL103" s="695">
        <v>0</v>
      </c>
      <c r="BM103" s="695">
        <v>0</v>
      </c>
      <c r="BN103" s="695">
        <v>0</v>
      </c>
      <c r="BO103" s="695">
        <v>0</v>
      </c>
      <c r="BP103" s="695">
        <v>0</v>
      </c>
      <c r="BQ103" s="695">
        <v>0</v>
      </c>
      <c r="BR103" s="695">
        <v>0</v>
      </c>
      <c r="BS103" s="695">
        <v>0</v>
      </c>
      <c r="BT103" s="696">
        <v>0</v>
      </c>
      <c r="BU103" s="163"/>
    </row>
    <row r="104" spans="2:73" ht="15.75">
      <c r="B104" s="690" t="s">
        <v>208</v>
      </c>
      <c r="C104" s="690" t="s">
        <v>715</v>
      </c>
      <c r="D104" s="690" t="s">
        <v>108</v>
      </c>
      <c r="E104" s="690" t="s">
        <v>701</v>
      </c>
      <c r="F104" s="690" t="s">
        <v>29</v>
      </c>
      <c r="G104" s="690"/>
      <c r="H104" s="690">
        <v>2015</v>
      </c>
      <c r="I104" s="642" t="s">
        <v>570</v>
      </c>
      <c r="J104" s="642" t="s">
        <v>584</v>
      </c>
      <c r="K104" s="632"/>
      <c r="L104" s="694"/>
      <c r="M104" s="695"/>
      <c r="N104" s="695"/>
      <c r="O104" s="695"/>
      <c r="P104" s="695">
        <v>1</v>
      </c>
      <c r="Q104" s="695">
        <v>1</v>
      </c>
      <c r="R104" s="695">
        <v>1</v>
      </c>
      <c r="S104" s="695">
        <v>1</v>
      </c>
      <c r="T104" s="695">
        <v>1</v>
      </c>
      <c r="U104" s="695">
        <v>1</v>
      </c>
      <c r="V104" s="695">
        <v>1</v>
      </c>
      <c r="W104" s="695">
        <v>1</v>
      </c>
      <c r="X104" s="695">
        <v>1</v>
      </c>
      <c r="Y104" s="695">
        <v>1</v>
      </c>
      <c r="Z104" s="695">
        <v>1</v>
      </c>
      <c r="AA104" s="695">
        <v>1</v>
      </c>
      <c r="AB104" s="695">
        <v>1</v>
      </c>
      <c r="AC104" s="695">
        <v>1</v>
      </c>
      <c r="AD104" s="695">
        <v>1</v>
      </c>
      <c r="AE104" s="695">
        <v>1</v>
      </c>
      <c r="AF104" s="695">
        <v>1</v>
      </c>
      <c r="AG104" s="695">
        <v>1</v>
      </c>
      <c r="AH104" s="695">
        <v>1</v>
      </c>
      <c r="AI104" s="695">
        <v>1</v>
      </c>
      <c r="AJ104" s="695">
        <v>0</v>
      </c>
      <c r="AK104" s="695">
        <v>0</v>
      </c>
      <c r="AL104" s="695">
        <v>0</v>
      </c>
      <c r="AM104" s="695">
        <v>0</v>
      </c>
      <c r="AN104" s="695">
        <v>0</v>
      </c>
      <c r="AO104" s="696">
        <v>0</v>
      </c>
      <c r="AP104" s="632"/>
      <c r="AQ104" s="694"/>
      <c r="AR104" s="695"/>
      <c r="AS104" s="695"/>
      <c r="AT104" s="695"/>
      <c r="AU104" s="695">
        <v>5339</v>
      </c>
      <c r="AV104" s="695">
        <v>4870</v>
      </c>
      <c r="AW104" s="695">
        <v>4794</v>
      </c>
      <c r="AX104" s="695">
        <v>4717</v>
      </c>
      <c r="AY104" s="695">
        <v>4717</v>
      </c>
      <c r="AZ104" s="695">
        <v>4717</v>
      </c>
      <c r="BA104" s="695">
        <v>4486</v>
      </c>
      <c r="BB104" s="695">
        <v>4486</v>
      </c>
      <c r="BC104" s="695">
        <v>3856</v>
      </c>
      <c r="BD104" s="695">
        <v>3856</v>
      </c>
      <c r="BE104" s="695">
        <v>3805</v>
      </c>
      <c r="BF104" s="695">
        <v>3805</v>
      </c>
      <c r="BG104" s="695">
        <v>3164</v>
      </c>
      <c r="BH104" s="695">
        <v>3164</v>
      </c>
      <c r="BI104" s="695">
        <v>2222</v>
      </c>
      <c r="BJ104" s="695">
        <v>2140</v>
      </c>
      <c r="BK104" s="695">
        <v>2140</v>
      </c>
      <c r="BL104" s="695">
        <v>2140</v>
      </c>
      <c r="BM104" s="695">
        <v>2140</v>
      </c>
      <c r="BN104" s="695">
        <v>2140</v>
      </c>
      <c r="BO104" s="695">
        <v>591</v>
      </c>
      <c r="BP104" s="695">
        <v>0</v>
      </c>
      <c r="BQ104" s="695">
        <v>0</v>
      </c>
      <c r="BR104" s="695">
        <v>0</v>
      </c>
      <c r="BS104" s="695">
        <v>0</v>
      </c>
      <c r="BT104" s="696">
        <v>0</v>
      </c>
      <c r="BU104" s="163"/>
    </row>
    <row r="105" spans="2:73" ht="15.75">
      <c r="B105" s="690" t="s">
        <v>208</v>
      </c>
      <c r="C105" s="690" t="s">
        <v>730</v>
      </c>
      <c r="D105" s="690" t="s">
        <v>109</v>
      </c>
      <c r="E105" s="690" t="s">
        <v>701</v>
      </c>
      <c r="F105" s="690"/>
      <c r="G105" s="690"/>
      <c r="H105" s="690">
        <v>2015</v>
      </c>
      <c r="I105" s="642" t="s">
        <v>570</v>
      </c>
      <c r="J105" s="642" t="s">
        <v>584</v>
      </c>
      <c r="K105" s="632"/>
      <c r="L105" s="694"/>
      <c r="M105" s="695"/>
      <c r="N105" s="695"/>
      <c r="O105" s="695"/>
      <c r="P105" s="695">
        <v>0</v>
      </c>
      <c r="Q105" s="695">
        <v>0</v>
      </c>
      <c r="R105" s="695">
        <v>0</v>
      </c>
      <c r="S105" s="695">
        <v>0</v>
      </c>
      <c r="T105" s="695">
        <v>0</v>
      </c>
      <c r="U105" s="695">
        <v>0</v>
      </c>
      <c r="V105" s="695">
        <v>0</v>
      </c>
      <c r="W105" s="695">
        <v>0</v>
      </c>
      <c r="X105" s="695">
        <v>0</v>
      </c>
      <c r="Y105" s="695">
        <v>0</v>
      </c>
      <c r="Z105" s="695">
        <v>0</v>
      </c>
      <c r="AA105" s="695">
        <v>0</v>
      </c>
      <c r="AB105" s="695">
        <v>0</v>
      </c>
      <c r="AC105" s="695">
        <v>0</v>
      </c>
      <c r="AD105" s="695">
        <v>0</v>
      </c>
      <c r="AE105" s="695">
        <v>0</v>
      </c>
      <c r="AF105" s="695">
        <v>0</v>
      </c>
      <c r="AG105" s="695">
        <v>0</v>
      </c>
      <c r="AH105" s="695">
        <v>0</v>
      </c>
      <c r="AI105" s="695">
        <v>0</v>
      </c>
      <c r="AJ105" s="695">
        <v>0</v>
      </c>
      <c r="AK105" s="695">
        <v>0</v>
      </c>
      <c r="AL105" s="695">
        <v>0</v>
      </c>
      <c r="AM105" s="695">
        <v>0</v>
      </c>
      <c r="AN105" s="695">
        <v>0</v>
      </c>
      <c r="AO105" s="696">
        <v>0</v>
      </c>
      <c r="AP105" s="632"/>
      <c r="AQ105" s="694"/>
      <c r="AR105" s="695"/>
      <c r="AS105" s="695"/>
      <c r="AT105" s="695"/>
      <c r="AU105" s="695">
        <v>0</v>
      </c>
      <c r="AV105" s="695">
        <v>0</v>
      </c>
      <c r="AW105" s="695">
        <v>0</v>
      </c>
      <c r="AX105" s="695">
        <v>0</v>
      </c>
      <c r="AY105" s="695">
        <v>0</v>
      </c>
      <c r="AZ105" s="695">
        <v>0</v>
      </c>
      <c r="BA105" s="695">
        <v>0</v>
      </c>
      <c r="BB105" s="695">
        <v>0</v>
      </c>
      <c r="BC105" s="695">
        <v>0</v>
      </c>
      <c r="BD105" s="695">
        <v>0</v>
      </c>
      <c r="BE105" s="695">
        <v>0</v>
      </c>
      <c r="BF105" s="695">
        <v>0</v>
      </c>
      <c r="BG105" s="695">
        <v>0</v>
      </c>
      <c r="BH105" s="695">
        <v>0</v>
      </c>
      <c r="BI105" s="695">
        <v>0</v>
      </c>
      <c r="BJ105" s="695">
        <v>0</v>
      </c>
      <c r="BK105" s="695">
        <v>0</v>
      </c>
      <c r="BL105" s="695">
        <v>0</v>
      </c>
      <c r="BM105" s="695">
        <v>0</v>
      </c>
      <c r="BN105" s="695">
        <v>0</v>
      </c>
      <c r="BO105" s="695">
        <v>0</v>
      </c>
      <c r="BP105" s="695">
        <v>0</v>
      </c>
      <c r="BQ105" s="695">
        <v>0</v>
      </c>
      <c r="BR105" s="695">
        <v>0</v>
      </c>
      <c r="BS105" s="695">
        <v>0</v>
      </c>
      <c r="BT105" s="696">
        <v>0</v>
      </c>
      <c r="BU105" s="163"/>
    </row>
    <row r="106" spans="2:73" ht="15.75">
      <c r="B106" s="690" t="s">
        <v>208</v>
      </c>
      <c r="C106" s="690" t="s">
        <v>730</v>
      </c>
      <c r="D106" s="690" t="s">
        <v>110</v>
      </c>
      <c r="E106" s="690" t="s">
        <v>701</v>
      </c>
      <c r="F106" s="690"/>
      <c r="G106" s="690"/>
      <c r="H106" s="690">
        <v>2015</v>
      </c>
      <c r="I106" s="642" t="s">
        <v>570</v>
      </c>
      <c r="J106" s="642" t="s">
        <v>584</v>
      </c>
      <c r="K106" s="632"/>
      <c r="L106" s="694"/>
      <c r="M106" s="695"/>
      <c r="N106" s="695"/>
      <c r="O106" s="695"/>
      <c r="P106" s="695">
        <v>0</v>
      </c>
      <c r="Q106" s="695">
        <v>0</v>
      </c>
      <c r="R106" s="695">
        <v>0</v>
      </c>
      <c r="S106" s="695">
        <v>0</v>
      </c>
      <c r="T106" s="695">
        <v>0</v>
      </c>
      <c r="U106" s="695">
        <v>0</v>
      </c>
      <c r="V106" s="695">
        <v>0</v>
      </c>
      <c r="W106" s="695">
        <v>0</v>
      </c>
      <c r="X106" s="695">
        <v>0</v>
      </c>
      <c r="Y106" s="695">
        <v>0</v>
      </c>
      <c r="Z106" s="695">
        <v>0</v>
      </c>
      <c r="AA106" s="695">
        <v>0</v>
      </c>
      <c r="AB106" s="695">
        <v>0</v>
      </c>
      <c r="AC106" s="695">
        <v>0</v>
      </c>
      <c r="AD106" s="695">
        <v>0</v>
      </c>
      <c r="AE106" s="695">
        <v>0</v>
      </c>
      <c r="AF106" s="695">
        <v>0</v>
      </c>
      <c r="AG106" s="695">
        <v>0</v>
      </c>
      <c r="AH106" s="695">
        <v>0</v>
      </c>
      <c r="AI106" s="695">
        <v>0</v>
      </c>
      <c r="AJ106" s="695">
        <v>0</v>
      </c>
      <c r="AK106" s="695">
        <v>0</v>
      </c>
      <c r="AL106" s="695">
        <v>0</v>
      </c>
      <c r="AM106" s="695">
        <v>0</v>
      </c>
      <c r="AN106" s="695">
        <v>0</v>
      </c>
      <c r="AO106" s="696">
        <v>0</v>
      </c>
      <c r="AP106" s="632"/>
      <c r="AQ106" s="694"/>
      <c r="AR106" s="695"/>
      <c r="AS106" s="695"/>
      <c r="AT106" s="695"/>
      <c r="AU106" s="695">
        <v>0</v>
      </c>
      <c r="AV106" s="695">
        <v>0</v>
      </c>
      <c r="AW106" s="695">
        <v>0</v>
      </c>
      <c r="AX106" s="695">
        <v>0</v>
      </c>
      <c r="AY106" s="695">
        <v>0</v>
      </c>
      <c r="AZ106" s="695">
        <v>0</v>
      </c>
      <c r="BA106" s="695">
        <v>0</v>
      </c>
      <c r="BB106" s="695">
        <v>0</v>
      </c>
      <c r="BC106" s="695">
        <v>0</v>
      </c>
      <c r="BD106" s="695">
        <v>0</v>
      </c>
      <c r="BE106" s="695">
        <v>0</v>
      </c>
      <c r="BF106" s="695">
        <v>0</v>
      </c>
      <c r="BG106" s="695">
        <v>0</v>
      </c>
      <c r="BH106" s="695">
        <v>0</v>
      </c>
      <c r="BI106" s="695">
        <v>0</v>
      </c>
      <c r="BJ106" s="695">
        <v>0</v>
      </c>
      <c r="BK106" s="695">
        <v>0</v>
      </c>
      <c r="BL106" s="695">
        <v>0</v>
      </c>
      <c r="BM106" s="695">
        <v>0</v>
      </c>
      <c r="BN106" s="695">
        <v>0</v>
      </c>
      <c r="BO106" s="695">
        <v>0</v>
      </c>
      <c r="BP106" s="695">
        <v>0</v>
      </c>
      <c r="BQ106" s="695">
        <v>0</v>
      </c>
      <c r="BR106" s="695">
        <v>0</v>
      </c>
      <c r="BS106" s="695">
        <v>0</v>
      </c>
      <c r="BT106" s="696">
        <v>0</v>
      </c>
      <c r="BU106" s="163"/>
    </row>
    <row r="107" spans="2:73" ht="15.75">
      <c r="B107" s="690" t="s">
        <v>208</v>
      </c>
      <c r="C107" s="690" t="s">
        <v>730</v>
      </c>
      <c r="D107" s="690" t="s">
        <v>111</v>
      </c>
      <c r="E107" s="690" t="s">
        <v>701</v>
      </c>
      <c r="F107" s="690"/>
      <c r="G107" s="690"/>
      <c r="H107" s="690">
        <v>2015</v>
      </c>
      <c r="I107" s="642" t="s">
        <v>570</v>
      </c>
      <c r="J107" s="642" t="s">
        <v>584</v>
      </c>
      <c r="K107" s="632"/>
      <c r="L107" s="694"/>
      <c r="M107" s="695"/>
      <c r="N107" s="695"/>
      <c r="O107" s="695"/>
      <c r="P107" s="695">
        <v>0</v>
      </c>
      <c r="Q107" s="695">
        <v>0</v>
      </c>
      <c r="R107" s="695">
        <v>0</v>
      </c>
      <c r="S107" s="695">
        <v>0</v>
      </c>
      <c r="T107" s="695">
        <v>0</v>
      </c>
      <c r="U107" s="695">
        <v>0</v>
      </c>
      <c r="V107" s="695">
        <v>0</v>
      </c>
      <c r="W107" s="695">
        <v>0</v>
      </c>
      <c r="X107" s="695">
        <v>0</v>
      </c>
      <c r="Y107" s="695">
        <v>0</v>
      </c>
      <c r="Z107" s="695">
        <v>0</v>
      </c>
      <c r="AA107" s="695">
        <v>0</v>
      </c>
      <c r="AB107" s="695">
        <v>0</v>
      </c>
      <c r="AC107" s="695">
        <v>0</v>
      </c>
      <c r="AD107" s="695">
        <v>0</v>
      </c>
      <c r="AE107" s="695">
        <v>0</v>
      </c>
      <c r="AF107" s="695">
        <v>0</v>
      </c>
      <c r="AG107" s="695">
        <v>0</v>
      </c>
      <c r="AH107" s="695">
        <v>0</v>
      </c>
      <c r="AI107" s="695">
        <v>0</v>
      </c>
      <c r="AJ107" s="695">
        <v>0</v>
      </c>
      <c r="AK107" s="695">
        <v>0</v>
      </c>
      <c r="AL107" s="695">
        <v>0</v>
      </c>
      <c r="AM107" s="695">
        <v>0</v>
      </c>
      <c r="AN107" s="695">
        <v>0</v>
      </c>
      <c r="AO107" s="696">
        <v>0</v>
      </c>
      <c r="AP107" s="632"/>
      <c r="AQ107" s="697"/>
      <c r="AR107" s="698"/>
      <c r="AS107" s="698"/>
      <c r="AT107" s="698"/>
      <c r="AU107" s="698">
        <v>0</v>
      </c>
      <c r="AV107" s="698">
        <v>0</v>
      </c>
      <c r="AW107" s="698">
        <v>0</v>
      </c>
      <c r="AX107" s="698">
        <v>0</v>
      </c>
      <c r="AY107" s="698">
        <v>0</v>
      </c>
      <c r="AZ107" s="698">
        <v>0</v>
      </c>
      <c r="BA107" s="698">
        <v>0</v>
      </c>
      <c r="BB107" s="698">
        <v>0</v>
      </c>
      <c r="BC107" s="698">
        <v>0</v>
      </c>
      <c r="BD107" s="698">
        <v>0</v>
      </c>
      <c r="BE107" s="698">
        <v>0</v>
      </c>
      <c r="BF107" s="698">
        <v>0</v>
      </c>
      <c r="BG107" s="698">
        <v>0</v>
      </c>
      <c r="BH107" s="698">
        <v>0</v>
      </c>
      <c r="BI107" s="698">
        <v>0</v>
      </c>
      <c r="BJ107" s="698">
        <v>0</v>
      </c>
      <c r="BK107" s="698">
        <v>0</v>
      </c>
      <c r="BL107" s="698">
        <v>0</v>
      </c>
      <c r="BM107" s="698">
        <v>0</v>
      </c>
      <c r="BN107" s="698">
        <v>0</v>
      </c>
      <c r="BO107" s="698">
        <v>0</v>
      </c>
      <c r="BP107" s="698">
        <v>0</v>
      </c>
      <c r="BQ107" s="698">
        <v>0</v>
      </c>
      <c r="BR107" s="698">
        <v>0</v>
      </c>
      <c r="BS107" s="698">
        <v>0</v>
      </c>
      <c r="BT107" s="699">
        <v>0</v>
      </c>
      <c r="BU107" s="163"/>
    </row>
    <row r="108" spans="2:73" ht="15.75">
      <c r="B108" s="690" t="s">
        <v>208</v>
      </c>
      <c r="C108" s="690" t="s">
        <v>730</v>
      </c>
      <c r="D108" s="690" t="s">
        <v>112</v>
      </c>
      <c r="E108" s="690" t="s">
        <v>701</v>
      </c>
      <c r="F108" s="690"/>
      <c r="G108" s="690"/>
      <c r="H108" s="690">
        <v>2015</v>
      </c>
      <c r="I108" s="642" t="s">
        <v>570</v>
      </c>
      <c r="J108" s="642" t="s">
        <v>584</v>
      </c>
      <c r="K108" s="632"/>
      <c r="L108" s="694"/>
      <c r="M108" s="695"/>
      <c r="N108" s="695"/>
      <c r="O108" s="695"/>
      <c r="P108" s="695">
        <v>0</v>
      </c>
      <c r="Q108" s="695">
        <v>0</v>
      </c>
      <c r="R108" s="695">
        <v>0</v>
      </c>
      <c r="S108" s="695">
        <v>0</v>
      </c>
      <c r="T108" s="695">
        <v>0</v>
      </c>
      <c r="U108" s="695">
        <v>0</v>
      </c>
      <c r="V108" s="695">
        <v>0</v>
      </c>
      <c r="W108" s="695">
        <v>0</v>
      </c>
      <c r="X108" s="695">
        <v>0</v>
      </c>
      <c r="Y108" s="695">
        <v>0</v>
      </c>
      <c r="Z108" s="695">
        <v>0</v>
      </c>
      <c r="AA108" s="695">
        <v>0</v>
      </c>
      <c r="AB108" s="695">
        <v>0</v>
      </c>
      <c r="AC108" s="695">
        <v>0</v>
      </c>
      <c r="AD108" s="695">
        <v>0</v>
      </c>
      <c r="AE108" s="695">
        <v>0</v>
      </c>
      <c r="AF108" s="695">
        <v>0</v>
      </c>
      <c r="AG108" s="695">
        <v>0</v>
      </c>
      <c r="AH108" s="695">
        <v>0</v>
      </c>
      <c r="AI108" s="695">
        <v>0</v>
      </c>
      <c r="AJ108" s="695">
        <v>0</v>
      </c>
      <c r="AK108" s="695">
        <v>0</v>
      </c>
      <c r="AL108" s="695">
        <v>0</v>
      </c>
      <c r="AM108" s="695">
        <v>0</v>
      </c>
      <c r="AN108" s="695">
        <v>0</v>
      </c>
      <c r="AO108" s="696">
        <v>0</v>
      </c>
      <c r="AP108" s="632"/>
      <c r="AQ108" s="691"/>
      <c r="AR108" s="692"/>
      <c r="AS108" s="692"/>
      <c r="AT108" s="692"/>
      <c r="AU108" s="692">
        <v>0</v>
      </c>
      <c r="AV108" s="692">
        <v>0</v>
      </c>
      <c r="AW108" s="692">
        <v>0</v>
      </c>
      <c r="AX108" s="692">
        <v>0</v>
      </c>
      <c r="AY108" s="692">
        <v>0</v>
      </c>
      <c r="AZ108" s="692">
        <v>0</v>
      </c>
      <c r="BA108" s="692">
        <v>0</v>
      </c>
      <c r="BB108" s="692">
        <v>0</v>
      </c>
      <c r="BC108" s="692">
        <v>0</v>
      </c>
      <c r="BD108" s="692">
        <v>0</v>
      </c>
      <c r="BE108" s="692">
        <v>0</v>
      </c>
      <c r="BF108" s="692">
        <v>0</v>
      </c>
      <c r="BG108" s="692">
        <v>0</v>
      </c>
      <c r="BH108" s="692">
        <v>0</v>
      </c>
      <c r="BI108" s="692">
        <v>0</v>
      </c>
      <c r="BJ108" s="692">
        <v>0</v>
      </c>
      <c r="BK108" s="692">
        <v>0</v>
      </c>
      <c r="BL108" s="692">
        <v>0</v>
      </c>
      <c r="BM108" s="692">
        <v>0</v>
      </c>
      <c r="BN108" s="692">
        <v>0</v>
      </c>
      <c r="BO108" s="692">
        <v>0</v>
      </c>
      <c r="BP108" s="692">
        <v>0</v>
      </c>
      <c r="BQ108" s="692">
        <v>0</v>
      </c>
      <c r="BR108" s="692">
        <v>0</v>
      </c>
      <c r="BS108" s="692">
        <v>0</v>
      </c>
      <c r="BT108" s="693">
        <v>0</v>
      </c>
      <c r="BU108" s="163"/>
    </row>
    <row r="109" spans="2:73" ht="15.75">
      <c r="B109" s="690" t="s">
        <v>208</v>
      </c>
      <c r="C109" s="690" t="s">
        <v>731</v>
      </c>
      <c r="D109" s="690" t="s">
        <v>492</v>
      </c>
      <c r="E109" s="690" t="s">
        <v>701</v>
      </c>
      <c r="F109" s="690"/>
      <c r="G109" s="690"/>
      <c r="H109" s="690">
        <v>2015</v>
      </c>
      <c r="I109" s="642" t="s">
        <v>570</v>
      </c>
      <c r="J109" s="642" t="s">
        <v>584</v>
      </c>
      <c r="K109" s="632"/>
      <c r="L109" s="694"/>
      <c r="M109" s="695"/>
      <c r="N109" s="695"/>
      <c r="O109" s="695"/>
      <c r="P109" s="695">
        <v>0</v>
      </c>
      <c r="Q109" s="695">
        <v>0</v>
      </c>
      <c r="R109" s="695">
        <v>0</v>
      </c>
      <c r="S109" s="695">
        <v>0</v>
      </c>
      <c r="T109" s="695">
        <v>0</v>
      </c>
      <c r="U109" s="695">
        <v>0</v>
      </c>
      <c r="V109" s="695">
        <v>0</v>
      </c>
      <c r="W109" s="695">
        <v>0</v>
      </c>
      <c r="X109" s="695">
        <v>0</v>
      </c>
      <c r="Y109" s="695">
        <v>0</v>
      </c>
      <c r="Z109" s="695">
        <v>0</v>
      </c>
      <c r="AA109" s="695">
        <v>0</v>
      </c>
      <c r="AB109" s="695">
        <v>0</v>
      </c>
      <c r="AC109" s="695">
        <v>0</v>
      </c>
      <c r="AD109" s="695">
        <v>0</v>
      </c>
      <c r="AE109" s="695">
        <v>0</v>
      </c>
      <c r="AF109" s="695">
        <v>0</v>
      </c>
      <c r="AG109" s="695">
        <v>0</v>
      </c>
      <c r="AH109" s="695">
        <v>0</v>
      </c>
      <c r="AI109" s="695">
        <v>0</v>
      </c>
      <c r="AJ109" s="695">
        <v>0</v>
      </c>
      <c r="AK109" s="695">
        <v>0</v>
      </c>
      <c r="AL109" s="695">
        <v>0</v>
      </c>
      <c r="AM109" s="695">
        <v>0</v>
      </c>
      <c r="AN109" s="695">
        <v>0</v>
      </c>
      <c r="AO109" s="696">
        <v>0</v>
      </c>
      <c r="AP109" s="632"/>
      <c r="AQ109" s="694"/>
      <c r="AR109" s="695"/>
      <c r="AS109" s="695"/>
      <c r="AT109" s="695"/>
      <c r="AU109" s="695">
        <v>0</v>
      </c>
      <c r="AV109" s="695">
        <v>0</v>
      </c>
      <c r="AW109" s="695">
        <v>0</v>
      </c>
      <c r="AX109" s="695">
        <v>0</v>
      </c>
      <c r="AY109" s="695">
        <v>0</v>
      </c>
      <c r="AZ109" s="695">
        <v>0</v>
      </c>
      <c r="BA109" s="695">
        <v>0</v>
      </c>
      <c r="BB109" s="695">
        <v>0</v>
      </c>
      <c r="BC109" s="695">
        <v>0</v>
      </c>
      <c r="BD109" s="695">
        <v>0</v>
      </c>
      <c r="BE109" s="695">
        <v>0</v>
      </c>
      <c r="BF109" s="695">
        <v>0</v>
      </c>
      <c r="BG109" s="695">
        <v>0</v>
      </c>
      <c r="BH109" s="695">
        <v>0</v>
      </c>
      <c r="BI109" s="695">
        <v>0</v>
      </c>
      <c r="BJ109" s="695">
        <v>0</v>
      </c>
      <c r="BK109" s="695">
        <v>0</v>
      </c>
      <c r="BL109" s="695">
        <v>0</v>
      </c>
      <c r="BM109" s="695">
        <v>0</v>
      </c>
      <c r="BN109" s="695">
        <v>0</v>
      </c>
      <c r="BO109" s="695">
        <v>0</v>
      </c>
      <c r="BP109" s="695">
        <v>0</v>
      </c>
      <c r="BQ109" s="695">
        <v>0</v>
      </c>
      <c r="BR109" s="695">
        <v>0</v>
      </c>
      <c r="BS109" s="695">
        <v>0</v>
      </c>
      <c r="BT109" s="696">
        <v>0</v>
      </c>
      <c r="BU109" s="163"/>
    </row>
    <row r="110" spans="2:73" ht="15.75">
      <c r="B110" s="690" t="s">
        <v>208</v>
      </c>
      <c r="C110" s="690" t="s">
        <v>731</v>
      </c>
      <c r="D110" s="690" t="s">
        <v>488</v>
      </c>
      <c r="E110" s="690" t="s">
        <v>701</v>
      </c>
      <c r="F110" s="690"/>
      <c r="G110" s="690"/>
      <c r="H110" s="690">
        <v>2015</v>
      </c>
      <c r="I110" s="642" t="s">
        <v>570</v>
      </c>
      <c r="J110" s="642" t="s">
        <v>584</v>
      </c>
      <c r="K110" s="632"/>
      <c r="L110" s="694"/>
      <c r="M110" s="695"/>
      <c r="N110" s="695"/>
      <c r="O110" s="695"/>
      <c r="P110" s="695">
        <v>0</v>
      </c>
      <c r="Q110" s="695">
        <v>0</v>
      </c>
      <c r="R110" s="695">
        <v>0</v>
      </c>
      <c r="S110" s="695">
        <v>0</v>
      </c>
      <c r="T110" s="695">
        <v>0</v>
      </c>
      <c r="U110" s="695">
        <v>0</v>
      </c>
      <c r="V110" s="695">
        <v>0</v>
      </c>
      <c r="W110" s="695">
        <v>0</v>
      </c>
      <c r="X110" s="695">
        <v>0</v>
      </c>
      <c r="Y110" s="695">
        <v>0</v>
      </c>
      <c r="Z110" s="695">
        <v>0</v>
      </c>
      <c r="AA110" s="695">
        <v>0</v>
      </c>
      <c r="AB110" s="695">
        <v>0</v>
      </c>
      <c r="AC110" s="695">
        <v>0</v>
      </c>
      <c r="AD110" s="695">
        <v>0</v>
      </c>
      <c r="AE110" s="695">
        <v>0</v>
      </c>
      <c r="AF110" s="695">
        <v>0</v>
      </c>
      <c r="AG110" s="695">
        <v>0</v>
      </c>
      <c r="AH110" s="695">
        <v>0</v>
      </c>
      <c r="AI110" s="695">
        <v>0</v>
      </c>
      <c r="AJ110" s="695">
        <v>0</v>
      </c>
      <c r="AK110" s="695">
        <v>0</v>
      </c>
      <c r="AL110" s="695">
        <v>0</v>
      </c>
      <c r="AM110" s="695">
        <v>0</v>
      </c>
      <c r="AN110" s="695">
        <v>0</v>
      </c>
      <c r="AO110" s="696">
        <v>0</v>
      </c>
      <c r="AP110" s="632"/>
      <c r="AQ110" s="694"/>
      <c r="AR110" s="695"/>
      <c r="AS110" s="695"/>
      <c r="AT110" s="695"/>
      <c r="AU110" s="695">
        <v>0</v>
      </c>
      <c r="AV110" s="695">
        <v>0</v>
      </c>
      <c r="AW110" s="695">
        <v>0</v>
      </c>
      <c r="AX110" s="695">
        <v>0</v>
      </c>
      <c r="AY110" s="695">
        <v>0</v>
      </c>
      <c r="AZ110" s="695">
        <v>0</v>
      </c>
      <c r="BA110" s="695">
        <v>0</v>
      </c>
      <c r="BB110" s="695">
        <v>0</v>
      </c>
      <c r="BC110" s="695">
        <v>0</v>
      </c>
      <c r="BD110" s="695">
        <v>0</v>
      </c>
      <c r="BE110" s="695">
        <v>0</v>
      </c>
      <c r="BF110" s="695">
        <v>0</v>
      </c>
      <c r="BG110" s="695">
        <v>0</v>
      </c>
      <c r="BH110" s="695">
        <v>0</v>
      </c>
      <c r="BI110" s="695">
        <v>0</v>
      </c>
      <c r="BJ110" s="695">
        <v>0</v>
      </c>
      <c r="BK110" s="695">
        <v>0</v>
      </c>
      <c r="BL110" s="695">
        <v>0</v>
      </c>
      <c r="BM110" s="695">
        <v>0</v>
      </c>
      <c r="BN110" s="695">
        <v>0</v>
      </c>
      <c r="BO110" s="695">
        <v>0</v>
      </c>
      <c r="BP110" s="695">
        <v>0</v>
      </c>
      <c r="BQ110" s="695">
        <v>0</v>
      </c>
      <c r="BR110" s="695">
        <v>0</v>
      </c>
      <c r="BS110" s="695">
        <v>0</v>
      </c>
      <c r="BT110" s="696">
        <v>0</v>
      </c>
      <c r="BU110" s="163"/>
    </row>
    <row r="111" spans="2:73" ht="15.75">
      <c r="B111" s="690" t="s">
        <v>208</v>
      </c>
      <c r="C111" s="690" t="s">
        <v>715</v>
      </c>
      <c r="D111" s="690" t="s">
        <v>97</v>
      </c>
      <c r="E111" s="690" t="s">
        <v>701</v>
      </c>
      <c r="F111" s="690"/>
      <c r="G111" s="690"/>
      <c r="H111" s="690">
        <v>2015</v>
      </c>
      <c r="I111" s="642" t="s">
        <v>571</v>
      </c>
      <c r="J111" s="642" t="s">
        <v>735</v>
      </c>
      <c r="K111" s="632"/>
      <c r="L111" s="694"/>
      <c r="M111" s="695"/>
      <c r="N111" s="695"/>
      <c r="O111" s="695"/>
      <c r="P111" s="695">
        <v>0</v>
      </c>
      <c r="Q111" s="695">
        <v>0</v>
      </c>
      <c r="R111" s="695">
        <v>0</v>
      </c>
      <c r="S111" s="695">
        <v>0</v>
      </c>
      <c r="T111" s="695">
        <v>0</v>
      </c>
      <c r="U111" s="695">
        <v>0</v>
      </c>
      <c r="V111" s="695">
        <v>0</v>
      </c>
      <c r="W111" s="695">
        <v>0</v>
      </c>
      <c r="X111" s="695">
        <v>0</v>
      </c>
      <c r="Y111" s="695">
        <v>0</v>
      </c>
      <c r="Z111" s="695">
        <v>0</v>
      </c>
      <c r="AA111" s="695">
        <v>0</v>
      </c>
      <c r="AB111" s="695">
        <v>0</v>
      </c>
      <c r="AC111" s="695">
        <v>0</v>
      </c>
      <c r="AD111" s="695">
        <v>0</v>
      </c>
      <c r="AE111" s="695">
        <v>0</v>
      </c>
      <c r="AF111" s="695">
        <v>0</v>
      </c>
      <c r="AG111" s="695">
        <v>0</v>
      </c>
      <c r="AH111" s="695">
        <v>0</v>
      </c>
      <c r="AI111" s="695">
        <v>0</v>
      </c>
      <c r="AJ111" s="695">
        <v>0</v>
      </c>
      <c r="AK111" s="695">
        <v>0</v>
      </c>
      <c r="AL111" s="695">
        <v>0</v>
      </c>
      <c r="AM111" s="695">
        <v>0</v>
      </c>
      <c r="AN111" s="695">
        <v>0</v>
      </c>
      <c r="AO111" s="696">
        <v>0</v>
      </c>
      <c r="AP111" s="632"/>
      <c r="AQ111" s="694"/>
      <c r="AR111" s="695"/>
      <c r="AS111" s="695"/>
      <c r="AT111" s="695"/>
      <c r="AU111" s="695">
        <v>0</v>
      </c>
      <c r="AV111" s="695">
        <v>0</v>
      </c>
      <c r="AW111" s="695">
        <v>0</v>
      </c>
      <c r="AX111" s="695">
        <v>0</v>
      </c>
      <c r="AY111" s="695">
        <v>0</v>
      </c>
      <c r="AZ111" s="695">
        <v>0</v>
      </c>
      <c r="BA111" s="695">
        <v>0</v>
      </c>
      <c r="BB111" s="695">
        <v>0</v>
      </c>
      <c r="BC111" s="695">
        <v>0</v>
      </c>
      <c r="BD111" s="695">
        <v>0</v>
      </c>
      <c r="BE111" s="695">
        <v>0</v>
      </c>
      <c r="BF111" s="695">
        <v>0</v>
      </c>
      <c r="BG111" s="695">
        <v>0</v>
      </c>
      <c r="BH111" s="695">
        <v>0</v>
      </c>
      <c r="BI111" s="695">
        <v>0</v>
      </c>
      <c r="BJ111" s="695">
        <v>0</v>
      </c>
      <c r="BK111" s="695">
        <v>0</v>
      </c>
      <c r="BL111" s="695">
        <v>0</v>
      </c>
      <c r="BM111" s="695">
        <v>0</v>
      </c>
      <c r="BN111" s="695">
        <v>0</v>
      </c>
      <c r="BO111" s="695">
        <v>0</v>
      </c>
      <c r="BP111" s="695">
        <v>0</v>
      </c>
      <c r="BQ111" s="695">
        <v>0</v>
      </c>
      <c r="BR111" s="695">
        <v>0</v>
      </c>
      <c r="BS111" s="695">
        <v>0</v>
      </c>
      <c r="BT111" s="696">
        <v>0</v>
      </c>
      <c r="BU111" s="163"/>
    </row>
    <row r="112" spans="2:73">
      <c r="B112" s="690" t="s">
        <v>208</v>
      </c>
      <c r="C112" s="690" t="s">
        <v>715</v>
      </c>
      <c r="D112" s="690" t="s">
        <v>95</v>
      </c>
      <c r="E112" s="690" t="s">
        <v>701</v>
      </c>
      <c r="F112" s="690" t="s">
        <v>29</v>
      </c>
      <c r="G112" s="690"/>
      <c r="H112" s="690">
        <v>2015</v>
      </c>
      <c r="I112" s="642" t="s">
        <v>571</v>
      </c>
      <c r="J112" s="642" t="s">
        <v>735</v>
      </c>
      <c r="K112" s="632"/>
      <c r="L112" s="694"/>
      <c r="M112" s="695"/>
      <c r="N112" s="695"/>
      <c r="O112" s="695"/>
      <c r="P112" s="695">
        <v>1</v>
      </c>
      <c r="Q112" s="695">
        <v>1</v>
      </c>
      <c r="R112" s="695">
        <v>1</v>
      </c>
      <c r="S112" s="695">
        <v>1</v>
      </c>
      <c r="T112" s="695">
        <v>1</v>
      </c>
      <c r="U112" s="695">
        <v>1</v>
      </c>
      <c r="V112" s="695">
        <v>1</v>
      </c>
      <c r="W112" s="695">
        <v>1</v>
      </c>
      <c r="X112" s="695">
        <v>1</v>
      </c>
      <c r="Y112" s="695">
        <v>1</v>
      </c>
      <c r="Z112" s="695">
        <v>1</v>
      </c>
      <c r="AA112" s="695">
        <v>1</v>
      </c>
      <c r="AB112" s="695">
        <v>1</v>
      </c>
      <c r="AC112" s="695">
        <v>1</v>
      </c>
      <c r="AD112" s="695">
        <v>1</v>
      </c>
      <c r="AE112" s="695">
        <v>1</v>
      </c>
      <c r="AF112" s="695">
        <v>0</v>
      </c>
      <c r="AG112" s="695">
        <v>0</v>
      </c>
      <c r="AH112" s="695">
        <v>0</v>
      </c>
      <c r="AI112" s="695">
        <v>0</v>
      </c>
      <c r="AJ112" s="695">
        <v>0</v>
      </c>
      <c r="AK112" s="695">
        <v>0</v>
      </c>
      <c r="AL112" s="695">
        <v>0</v>
      </c>
      <c r="AM112" s="695">
        <v>0</v>
      </c>
      <c r="AN112" s="695">
        <v>0</v>
      </c>
      <c r="AO112" s="696">
        <v>0</v>
      </c>
      <c r="AP112" s="632"/>
      <c r="AQ112" s="694"/>
      <c r="AR112" s="695"/>
      <c r="AS112" s="695"/>
      <c r="AT112" s="695"/>
      <c r="AU112" s="695">
        <v>9384</v>
      </c>
      <c r="AV112" s="695">
        <v>9249</v>
      </c>
      <c r="AW112" s="695">
        <v>9249</v>
      </c>
      <c r="AX112" s="695">
        <v>9249</v>
      </c>
      <c r="AY112" s="695">
        <v>9249</v>
      </c>
      <c r="AZ112" s="695">
        <v>9249</v>
      </c>
      <c r="BA112" s="695">
        <v>9249</v>
      </c>
      <c r="BB112" s="695">
        <v>9245</v>
      </c>
      <c r="BC112" s="695">
        <v>9245</v>
      </c>
      <c r="BD112" s="695">
        <v>9245</v>
      </c>
      <c r="BE112" s="695">
        <v>9015</v>
      </c>
      <c r="BF112" s="695">
        <v>9005</v>
      </c>
      <c r="BG112" s="695">
        <v>9005</v>
      </c>
      <c r="BH112" s="695">
        <v>8984</v>
      </c>
      <c r="BI112" s="695">
        <v>8984</v>
      </c>
      <c r="BJ112" s="695">
        <v>8968</v>
      </c>
      <c r="BK112" s="695">
        <v>4648</v>
      </c>
      <c r="BL112" s="695">
        <v>4648</v>
      </c>
      <c r="BM112" s="695">
        <v>4648</v>
      </c>
      <c r="BN112" s="695">
        <v>4648</v>
      </c>
      <c r="BO112" s="695">
        <v>0</v>
      </c>
      <c r="BP112" s="695">
        <v>0</v>
      </c>
      <c r="BQ112" s="695">
        <v>0</v>
      </c>
      <c r="BR112" s="695">
        <v>0</v>
      </c>
      <c r="BS112" s="695">
        <v>0</v>
      </c>
      <c r="BT112" s="696">
        <v>0</v>
      </c>
    </row>
    <row r="113" spans="2:73">
      <c r="B113" s="690" t="s">
        <v>208</v>
      </c>
      <c r="C113" s="690" t="s">
        <v>715</v>
      </c>
      <c r="D113" s="690" t="s">
        <v>96</v>
      </c>
      <c r="E113" s="690" t="s">
        <v>701</v>
      </c>
      <c r="F113" s="690" t="s">
        <v>29</v>
      </c>
      <c r="G113" s="690"/>
      <c r="H113" s="690">
        <v>2015</v>
      </c>
      <c r="I113" s="642" t="s">
        <v>571</v>
      </c>
      <c r="J113" s="642" t="s">
        <v>735</v>
      </c>
      <c r="K113" s="632"/>
      <c r="L113" s="694"/>
      <c r="M113" s="695"/>
      <c r="N113" s="695"/>
      <c r="O113" s="695"/>
      <c r="P113" s="695">
        <v>0</v>
      </c>
      <c r="Q113" s="695">
        <v>0</v>
      </c>
      <c r="R113" s="695">
        <v>0</v>
      </c>
      <c r="S113" s="695">
        <v>0</v>
      </c>
      <c r="T113" s="695">
        <v>0</v>
      </c>
      <c r="U113" s="695">
        <v>0</v>
      </c>
      <c r="V113" s="695">
        <v>0</v>
      </c>
      <c r="W113" s="695">
        <v>0</v>
      </c>
      <c r="X113" s="695">
        <v>0</v>
      </c>
      <c r="Y113" s="695">
        <v>0</v>
      </c>
      <c r="Z113" s="695">
        <v>0</v>
      </c>
      <c r="AA113" s="695">
        <v>0</v>
      </c>
      <c r="AB113" s="695">
        <v>0</v>
      </c>
      <c r="AC113" s="695">
        <v>0</v>
      </c>
      <c r="AD113" s="695">
        <v>0</v>
      </c>
      <c r="AE113" s="695">
        <v>0</v>
      </c>
      <c r="AF113" s="695">
        <v>0</v>
      </c>
      <c r="AG113" s="695">
        <v>0</v>
      </c>
      <c r="AH113" s="695">
        <v>0</v>
      </c>
      <c r="AI113" s="695">
        <v>0</v>
      </c>
      <c r="AJ113" s="695">
        <v>0</v>
      </c>
      <c r="AK113" s="695">
        <v>0</v>
      </c>
      <c r="AL113" s="695">
        <v>0</v>
      </c>
      <c r="AM113" s="695">
        <v>0</v>
      </c>
      <c r="AN113" s="695">
        <v>0</v>
      </c>
      <c r="AO113" s="696">
        <v>0</v>
      </c>
      <c r="AP113" s="632"/>
      <c r="AQ113" s="694"/>
      <c r="AR113" s="695"/>
      <c r="AS113" s="695"/>
      <c r="AT113" s="695"/>
      <c r="AU113" s="695">
        <v>1074</v>
      </c>
      <c r="AV113" s="695">
        <v>1061</v>
      </c>
      <c r="AW113" s="695">
        <v>1061</v>
      </c>
      <c r="AX113" s="695">
        <v>1061</v>
      </c>
      <c r="AY113" s="695">
        <v>1061</v>
      </c>
      <c r="AZ113" s="695">
        <v>1061</v>
      </c>
      <c r="BA113" s="695">
        <v>1061</v>
      </c>
      <c r="BB113" s="695">
        <v>1058</v>
      </c>
      <c r="BC113" s="695">
        <v>1058</v>
      </c>
      <c r="BD113" s="695">
        <v>1058</v>
      </c>
      <c r="BE113" s="695">
        <v>898</v>
      </c>
      <c r="BF113" s="695">
        <v>890</v>
      </c>
      <c r="BG113" s="695">
        <v>890</v>
      </c>
      <c r="BH113" s="695">
        <v>863</v>
      </c>
      <c r="BI113" s="695">
        <v>863</v>
      </c>
      <c r="BJ113" s="695">
        <v>860</v>
      </c>
      <c r="BK113" s="695">
        <v>359</v>
      </c>
      <c r="BL113" s="695">
        <v>359</v>
      </c>
      <c r="BM113" s="695">
        <v>359</v>
      </c>
      <c r="BN113" s="695">
        <v>359</v>
      </c>
      <c r="BO113" s="695">
        <v>0</v>
      </c>
      <c r="BP113" s="695">
        <v>0</v>
      </c>
      <c r="BQ113" s="695">
        <v>0</v>
      </c>
      <c r="BR113" s="695">
        <v>0</v>
      </c>
      <c r="BS113" s="695">
        <v>0</v>
      </c>
      <c r="BT113" s="696">
        <v>0</v>
      </c>
    </row>
    <row r="114" spans="2:73">
      <c r="B114" s="690" t="s">
        <v>208</v>
      </c>
      <c r="C114" s="690" t="s">
        <v>715</v>
      </c>
      <c r="D114" s="690" t="s">
        <v>671</v>
      </c>
      <c r="E114" s="690" t="s">
        <v>701</v>
      </c>
      <c r="F114" s="690" t="s">
        <v>29</v>
      </c>
      <c r="G114" s="690"/>
      <c r="H114" s="690">
        <v>2015</v>
      </c>
      <c r="I114" s="642" t="s">
        <v>571</v>
      </c>
      <c r="J114" s="642" t="s">
        <v>735</v>
      </c>
      <c r="K114" s="632"/>
      <c r="L114" s="694"/>
      <c r="M114" s="695"/>
      <c r="N114" s="695"/>
      <c r="O114" s="695"/>
      <c r="P114" s="695">
        <v>0</v>
      </c>
      <c r="Q114" s="695">
        <v>0</v>
      </c>
      <c r="R114" s="695">
        <v>0</v>
      </c>
      <c r="S114" s="695">
        <v>0</v>
      </c>
      <c r="T114" s="695">
        <v>0</v>
      </c>
      <c r="U114" s="695">
        <v>0</v>
      </c>
      <c r="V114" s="695">
        <v>0</v>
      </c>
      <c r="W114" s="695">
        <v>0</v>
      </c>
      <c r="X114" s="695">
        <v>0</v>
      </c>
      <c r="Y114" s="695">
        <v>0</v>
      </c>
      <c r="Z114" s="695">
        <v>0</v>
      </c>
      <c r="AA114" s="695">
        <v>0</v>
      </c>
      <c r="AB114" s="695">
        <v>0</v>
      </c>
      <c r="AC114" s="695">
        <v>0</v>
      </c>
      <c r="AD114" s="695">
        <v>0</v>
      </c>
      <c r="AE114" s="695">
        <v>0</v>
      </c>
      <c r="AF114" s="695">
        <v>0</v>
      </c>
      <c r="AG114" s="695">
        <v>0</v>
      </c>
      <c r="AH114" s="695">
        <v>0</v>
      </c>
      <c r="AI114" s="695">
        <v>0</v>
      </c>
      <c r="AJ114" s="695">
        <v>0</v>
      </c>
      <c r="AK114" s="695">
        <v>0</v>
      </c>
      <c r="AL114" s="695">
        <v>0</v>
      </c>
      <c r="AM114" s="695">
        <v>0</v>
      </c>
      <c r="AN114" s="695">
        <v>0</v>
      </c>
      <c r="AO114" s="696">
        <v>0</v>
      </c>
      <c r="AP114" s="632"/>
      <c r="AQ114" s="694"/>
      <c r="AR114" s="695"/>
      <c r="AS114" s="695"/>
      <c r="AT114" s="695"/>
      <c r="AU114" s="695">
        <v>0</v>
      </c>
      <c r="AV114" s="695">
        <v>0</v>
      </c>
      <c r="AW114" s="695">
        <v>0</v>
      </c>
      <c r="AX114" s="695">
        <v>0</v>
      </c>
      <c r="AY114" s="695">
        <v>0</v>
      </c>
      <c r="AZ114" s="695">
        <v>0</v>
      </c>
      <c r="BA114" s="695">
        <v>0</v>
      </c>
      <c r="BB114" s="695">
        <v>0</v>
      </c>
      <c r="BC114" s="695">
        <v>0</v>
      </c>
      <c r="BD114" s="695">
        <v>0</v>
      </c>
      <c r="BE114" s="695">
        <v>0</v>
      </c>
      <c r="BF114" s="695">
        <v>0</v>
      </c>
      <c r="BG114" s="695">
        <v>0</v>
      </c>
      <c r="BH114" s="695">
        <v>0</v>
      </c>
      <c r="BI114" s="695">
        <v>0</v>
      </c>
      <c r="BJ114" s="695">
        <v>0</v>
      </c>
      <c r="BK114" s="695">
        <v>0</v>
      </c>
      <c r="BL114" s="695">
        <v>0</v>
      </c>
      <c r="BM114" s="695">
        <v>0</v>
      </c>
      <c r="BN114" s="695">
        <v>0</v>
      </c>
      <c r="BO114" s="695">
        <v>0</v>
      </c>
      <c r="BP114" s="695">
        <v>0</v>
      </c>
      <c r="BQ114" s="695">
        <v>0</v>
      </c>
      <c r="BR114" s="695">
        <v>0</v>
      </c>
      <c r="BS114" s="695">
        <v>0</v>
      </c>
      <c r="BT114" s="696">
        <v>0</v>
      </c>
    </row>
    <row r="115" spans="2:73" ht="15.75">
      <c r="B115" s="690" t="s">
        <v>208</v>
      </c>
      <c r="C115" s="690" t="s">
        <v>715</v>
      </c>
      <c r="D115" s="690" t="s">
        <v>98</v>
      </c>
      <c r="E115" s="690" t="s">
        <v>701</v>
      </c>
      <c r="F115" s="690" t="s">
        <v>29</v>
      </c>
      <c r="G115" s="690"/>
      <c r="H115" s="690">
        <v>2015</v>
      </c>
      <c r="I115" s="642" t="s">
        <v>571</v>
      </c>
      <c r="J115" s="642" t="s">
        <v>735</v>
      </c>
      <c r="K115" s="632"/>
      <c r="L115" s="694"/>
      <c r="M115" s="695"/>
      <c r="N115" s="695"/>
      <c r="O115" s="695"/>
      <c r="P115" s="695">
        <v>0</v>
      </c>
      <c r="Q115" s="695">
        <v>0</v>
      </c>
      <c r="R115" s="695">
        <v>0</v>
      </c>
      <c r="S115" s="695">
        <v>0</v>
      </c>
      <c r="T115" s="695">
        <v>0</v>
      </c>
      <c r="U115" s="695">
        <v>0</v>
      </c>
      <c r="V115" s="695">
        <v>0</v>
      </c>
      <c r="W115" s="695">
        <v>0</v>
      </c>
      <c r="X115" s="695">
        <v>0</v>
      </c>
      <c r="Y115" s="695">
        <v>0</v>
      </c>
      <c r="Z115" s="695">
        <v>0</v>
      </c>
      <c r="AA115" s="695">
        <v>0</v>
      </c>
      <c r="AB115" s="695">
        <v>0</v>
      </c>
      <c r="AC115" s="695">
        <v>0</v>
      </c>
      <c r="AD115" s="695">
        <v>0</v>
      </c>
      <c r="AE115" s="695">
        <v>0</v>
      </c>
      <c r="AF115" s="695">
        <v>0</v>
      </c>
      <c r="AG115" s="695">
        <v>0</v>
      </c>
      <c r="AH115" s="695">
        <v>0</v>
      </c>
      <c r="AI115" s="695">
        <v>0</v>
      </c>
      <c r="AJ115" s="695">
        <v>0</v>
      </c>
      <c r="AK115" s="695">
        <v>0</v>
      </c>
      <c r="AL115" s="695">
        <v>0</v>
      </c>
      <c r="AM115" s="695">
        <v>0</v>
      </c>
      <c r="AN115" s="695">
        <v>0</v>
      </c>
      <c r="AO115" s="696">
        <v>0</v>
      </c>
      <c r="AP115" s="632"/>
      <c r="AQ115" s="694"/>
      <c r="AR115" s="695"/>
      <c r="AS115" s="695"/>
      <c r="AT115" s="695"/>
      <c r="AU115" s="695">
        <v>7078</v>
      </c>
      <c r="AV115" s="695">
        <v>7078</v>
      </c>
      <c r="AW115" s="695">
        <v>7078</v>
      </c>
      <c r="AX115" s="695">
        <v>7078</v>
      </c>
      <c r="AY115" s="695">
        <v>7078</v>
      </c>
      <c r="AZ115" s="695">
        <v>7078</v>
      </c>
      <c r="BA115" s="695">
        <v>7078</v>
      </c>
      <c r="BB115" s="695">
        <v>7078</v>
      </c>
      <c r="BC115" s="695">
        <v>7078</v>
      </c>
      <c r="BD115" s="695">
        <v>7078</v>
      </c>
      <c r="BE115" s="695">
        <v>7078</v>
      </c>
      <c r="BF115" s="695">
        <v>7078</v>
      </c>
      <c r="BG115" s="695">
        <v>7078</v>
      </c>
      <c r="BH115" s="695">
        <v>7078</v>
      </c>
      <c r="BI115" s="695">
        <v>7078</v>
      </c>
      <c r="BJ115" s="695">
        <v>7078</v>
      </c>
      <c r="BK115" s="695">
        <v>7078</v>
      </c>
      <c r="BL115" s="695">
        <v>7078</v>
      </c>
      <c r="BM115" s="695">
        <v>7078</v>
      </c>
      <c r="BN115" s="695">
        <v>7078</v>
      </c>
      <c r="BO115" s="695">
        <v>5542</v>
      </c>
      <c r="BP115" s="695">
        <v>5542</v>
      </c>
      <c r="BQ115" s="695">
        <v>5542</v>
      </c>
      <c r="BR115" s="695">
        <v>0</v>
      </c>
      <c r="BS115" s="695">
        <v>0</v>
      </c>
      <c r="BT115" s="696">
        <v>0</v>
      </c>
      <c r="BU115" s="163"/>
    </row>
    <row r="116" spans="2:73" ht="15.75">
      <c r="B116" s="690" t="s">
        <v>208</v>
      </c>
      <c r="C116" s="690" t="s">
        <v>716</v>
      </c>
      <c r="D116" s="690" t="s">
        <v>99</v>
      </c>
      <c r="E116" s="690" t="s">
        <v>701</v>
      </c>
      <c r="F116" s="690" t="s">
        <v>741</v>
      </c>
      <c r="G116" s="690"/>
      <c r="H116" s="690">
        <v>2015</v>
      </c>
      <c r="I116" s="642" t="s">
        <v>571</v>
      </c>
      <c r="J116" s="642" t="s">
        <v>735</v>
      </c>
      <c r="K116" s="632"/>
      <c r="L116" s="694"/>
      <c r="M116" s="695"/>
      <c r="N116" s="695"/>
      <c r="O116" s="695"/>
      <c r="P116" s="695">
        <v>17</v>
      </c>
      <c r="Q116" s="695">
        <v>17</v>
      </c>
      <c r="R116" s="695">
        <v>17</v>
      </c>
      <c r="S116" s="695">
        <v>17</v>
      </c>
      <c r="T116" s="695">
        <v>18</v>
      </c>
      <c r="U116" s="695">
        <v>18</v>
      </c>
      <c r="V116" s="695">
        <v>18</v>
      </c>
      <c r="W116" s="695">
        <v>18</v>
      </c>
      <c r="X116" s="695">
        <v>18</v>
      </c>
      <c r="Y116" s="695">
        <v>18</v>
      </c>
      <c r="Z116" s="695">
        <v>18</v>
      </c>
      <c r="AA116" s="695">
        <v>18</v>
      </c>
      <c r="AB116" s="695">
        <v>18</v>
      </c>
      <c r="AC116" s="695">
        <v>13</v>
      </c>
      <c r="AD116" s="695">
        <v>0</v>
      </c>
      <c r="AE116" s="695">
        <v>0</v>
      </c>
      <c r="AF116" s="695">
        <v>0</v>
      </c>
      <c r="AG116" s="695">
        <v>0</v>
      </c>
      <c r="AH116" s="695">
        <v>0</v>
      </c>
      <c r="AI116" s="695">
        <v>0</v>
      </c>
      <c r="AJ116" s="695">
        <v>0</v>
      </c>
      <c r="AK116" s="695">
        <v>0</v>
      </c>
      <c r="AL116" s="695">
        <v>0</v>
      </c>
      <c r="AM116" s="695">
        <v>0</v>
      </c>
      <c r="AN116" s="695">
        <v>0</v>
      </c>
      <c r="AO116" s="696">
        <v>0</v>
      </c>
      <c r="AP116" s="632"/>
      <c r="AQ116" s="694"/>
      <c r="AR116" s="695"/>
      <c r="AS116" s="695"/>
      <c r="AT116" s="695"/>
      <c r="AU116" s="695">
        <v>78394</v>
      </c>
      <c r="AV116" s="695">
        <v>78394</v>
      </c>
      <c r="AW116" s="695">
        <v>78394</v>
      </c>
      <c r="AX116" s="695">
        <v>78394</v>
      </c>
      <c r="AY116" s="695">
        <v>78394</v>
      </c>
      <c r="AZ116" s="695">
        <v>78394</v>
      </c>
      <c r="BA116" s="695">
        <v>78394</v>
      </c>
      <c r="BB116" s="695">
        <v>78394</v>
      </c>
      <c r="BC116" s="695">
        <v>78394</v>
      </c>
      <c r="BD116" s="695">
        <v>78394</v>
      </c>
      <c r="BE116" s="695">
        <v>78394</v>
      </c>
      <c r="BF116" s="695">
        <v>78394</v>
      </c>
      <c r="BG116" s="695">
        <v>78394</v>
      </c>
      <c r="BH116" s="695">
        <v>54876</v>
      </c>
      <c r="BI116" s="695">
        <v>0</v>
      </c>
      <c r="BJ116" s="695">
        <v>0</v>
      </c>
      <c r="BK116" s="695">
        <v>0</v>
      </c>
      <c r="BL116" s="695">
        <v>0</v>
      </c>
      <c r="BM116" s="695">
        <v>0</v>
      </c>
      <c r="BN116" s="695">
        <v>0</v>
      </c>
      <c r="BO116" s="695">
        <v>0</v>
      </c>
      <c r="BP116" s="695">
        <v>0</v>
      </c>
      <c r="BQ116" s="695">
        <v>0</v>
      </c>
      <c r="BR116" s="695">
        <v>0</v>
      </c>
      <c r="BS116" s="695">
        <v>0</v>
      </c>
      <c r="BT116" s="696">
        <v>0</v>
      </c>
      <c r="BU116" s="163"/>
    </row>
    <row r="117" spans="2:73" ht="15.75">
      <c r="B117" s="690" t="s">
        <v>208</v>
      </c>
      <c r="C117" s="690" t="s">
        <v>716</v>
      </c>
      <c r="D117" s="690" t="s">
        <v>100</v>
      </c>
      <c r="E117" s="690" t="s">
        <v>701</v>
      </c>
      <c r="F117" s="690"/>
      <c r="G117" s="690"/>
      <c r="H117" s="690">
        <v>2015</v>
      </c>
      <c r="I117" s="642" t="s">
        <v>571</v>
      </c>
      <c r="J117" s="642" t="s">
        <v>735</v>
      </c>
      <c r="K117" s="632"/>
      <c r="L117" s="694"/>
      <c r="M117" s="695"/>
      <c r="N117" s="695"/>
      <c r="O117" s="695"/>
      <c r="P117" s="695">
        <v>0</v>
      </c>
      <c r="Q117" s="695">
        <v>0</v>
      </c>
      <c r="R117" s="695">
        <v>0</v>
      </c>
      <c r="S117" s="695">
        <v>0</v>
      </c>
      <c r="T117" s="695">
        <v>0</v>
      </c>
      <c r="U117" s="695">
        <v>0</v>
      </c>
      <c r="V117" s="695">
        <v>0</v>
      </c>
      <c r="W117" s="695">
        <v>0</v>
      </c>
      <c r="X117" s="695">
        <v>0</v>
      </c>
      <c r="Y117" s="695">
        <v>0</v>
      </c>
      <c r="Z117" s="695">
        <v>0</v>
      </c>
      <c r="AA117" s="695">
        <v>0</v>
      </c>
      <c r="AB117" s="695">
        <v>0</v>
      </c>
      <c r="AC117" s="695">
        <v>0</v>
      </c>
      <c r="AD117" s="695">
        <v>0</v>
      </c>
      <c r="AE117" s="695">
        <v>0</v>
      </c>
      <c r="AF117" s="695">
        <v>0</v>
      </c>
      <c r="AG117" s="695">
        <v>0</v>
      </c>
      <c r="AH117" s="695">
        <v>0</v>
      </c>
      <c r="AI117" s="695">
        <v>0</v>
      </c>
      <c r="AJ117" s="695">
        <v>0</v>
      </c>
      <c r="AK117" s="695">
        <v>0</v>
      </c>
      <c r="AL117" s="695">
        <v>0</v>
      </c>
      <c r="AM117" s="695">
        <v>0</v>
      </c>
      <c r="AN117" s="695">
        <v>0</v>
      </c>
      <c r="AO117" s="696">
        <v>0</v>
      </c>
      <c r="AP117" s="632"/>
      <c r="AQ117" s="694"/>
      <c r="AR117" s="695"/>
      <c r="AS117" s="695"/>
      <c r="AT117" s="695"/>
      <c r="AU117" s="695">
        <v>0</v>
      </c>
      <c r="AV117" s="695">
        <v>0</v>
      </c>
      <c r="AW117" s="695">
        <v>0</v>
      </c>
      <c r="AX117" s="695">
        <v>0</v>
      </c>
      <c r="AY117" s="695">
        <v>0</v>
      </c>
      <c r="AZ117" s="695">
        <v>0</v>
      </c>
      <c r="BA117" s="695">
        <v>0</v>
      </c>
      <c r="BB117" s="695">
        <v>0</v>
      </c>
      <c r="BC117" s="695">
        <v>0</v>
      </c>
      <c r="BD117" s="695">
        <v>0</v>
      </c>
      <c r="BE117" s="695">
        <v>0</v>
      </c>
      <c r="BF117" s="695">
        <v>0</v>
      </c>
      <c r="BG117" s="695">
        <v>0</v>
      </c>
      <c r="BH117" s="695">
        <v>0</v>
      </c>
      <c r="BI117" s="695">
        <v>0</v>
      </c>
      <c r="BJ117" s="695">
        <v>0</v>
      </c>
      <c r="BK117" s="695">
        <v>0</v>
      </c>
      <c r="BL117" s="695">
        <v>0</v>
      </c>
      <c r="BM117" s="695">
        <v>0</v>
      </c>
      <c r="BN117" s="695">
        <v>0</v>
      </c>
      <c r="BO117" s="695">
        <v>0</v>
      </c>
      <c r="BP117" s="695">
        <v>0</v>
      </c>
      <c r="BQ117" s="695">
        <v>0</v>
      </c>
      <c r="BR117" s="695">
        <v>0</v>
      </c>
      <c r="BS117" s="695">
        <v>0</v>
      </c>
      <c r="BT117" s="696">
        <v>0</v>
      </c>
      <c r="BU117" s="163"/>
    </row>
    <row r="118" spans="2:73" ht="15.75">
      <c r="B118" s="690" t="s">
        <v>208</v>
      </c>
      <c r="C118" s="690" t="s">
        <v>716</v>
      </c>
      <c r="D118" s="690" t="s">
        <v>101</v>
      </c>
      <c r="E118" s="690" t="s">
        <v>701</v>
      </c>
      <c r="F118" s="690"/>
      <c r="G118" s="690"/>
      <c r="H118" s="690">
        <v>2015</v>
      </c>
      <c r="I118" s="642" t="s">
        <v>571</v>
      </c>
      <c r="J118" s="642" t="s">
        <v>735</v>
      </c>
      <c r="K118" s="632"/>
      <c r="L118" s="694"/>
      <c r="M118" s="695"/>
      <c r="N118" s="695"/>
      <c r="O118" s="695"/>
      <c r="P118" s="695">
        <v>0</v>
      </c>
      <c r="Q118" s="695">
        <v>0</v>
      </c>
      <c r="R118" s="695">
        <v>0</v>
      </c>
      <c r="S118" s="695">
        <v>0</v>
      </c>
      <c r="T118" s="695">
        <v>0</v>
      </c>
      <c r="U118" s="695">
        <v>0</v>
      </c>
      <c r="V118" s="695">
        <v>0</v>
      </c>
      <c r="W118" s="695">
        <v>0</v>
      </c>
      <c r="X118" s="695">
        <v>0</v>
      </c>
      <c r="Y118" s="695">
        <v>0</v>
      </c>
      <c r="Z118" s="695">
        <v>0</v>
      </c>
      <c r="AA118" s="695">
        <v>0</v>
      </c>
      <c r="AB118" s="695">
        <v>0</v>
      </c>
      <c r="AC118" s="695">
        <v>0</v>
      </c>
      <c r="AD118" s="695">
        <v>0</v>
      </c>
      <c r="AE118" s="695">
        <v>0</v>
      </c>
      <c r="AF118" s="695">
        <v>0</v>
      </c>
      <c r="AG118" s="695">
        <v>0</v>
      </c>
      <c r="AH118" s="695">
        <v>0</v>
      </c>
      <c r="AI118" s="695">
        <v>0</v>
      </c>
      <c r="AJ118" s="695">
        <v>0</v>
      </c>
      <c r="AK118" s="695">
        <v>0</v>
      </c>
      <c r="AL118" s="695">
        <v>0</v>
      </c>
      <c r="AM118" s="695">
        <v>0</v>
      </c>
      <c r="AN118" s="695">
        <v>0</v>
      </c>
      <c r="AO118" s="696">
        <v>0</v>
      </c>
      <c r="AP118" s="632"/>
      <c r="AQ118" s="694"/>
      <c r="AR118" s="695"/>
      <c r="AS118" s="695"/>
      <c r="AT118" s="695"/>
      <c r="AU118" s="695">
        <v>0</v>
      </c>
      <c r="AV118" s="695">
        <v>0</v>
      </c>
      <c r="AW118" s="695">
        <v>0</v>
      </c>
      <c r="AX118" s="695">
        <v>0</v>
      </c>
      <c r="AY118" s="695">
        <v>0</v>
      </c>
      <c r="AZ118" s="695">
        <v>0</v>
      </c>
      <c r="BA118" s="695">
        <v>0</v>
      </c>
      <c r="BB118" s="695">
        <v>0</v>
      </c>
      <c r="BC118" s="695">
        <v>0</v>
      </c>
      <c r="BD118" s="695">
        <v>0</v>
      </c>
      <c r="BE118" s="695">
        <v>0</v>
      </c>
      <c r="BF118" s="695">
        <v>0</v>
      </c>
      <c r="BG118" s="695">
        <v>0</v>
      </c>
      <c r="BH118" s="695">
        <v>0</v>
      </c>
      <c r="BI118" s="695">
        <v>0</v>
      </c>
      <c r="BJ118" s="695">
        <v>0</v>
      </c>
      <c r="BK118" s="695">
        <v>0</v>
      </c>
      <c r="BL118" s="695">
        <v>0</v>
      </c>
      <c r="BM118" s="695">
        <v>0</v>
      </c>
      <c r="BN118" s="695">
        <v>0</v>
      </c>
      <c r="BO118" s="695">
        <v>0</v>
      </c>
      <c r="BP118" s="695">
        <v>0</v>
      </c>
      <c r="BQ118" s="695">
        <v>0</v>
      </c>
      <c r="BR118" s="695">
        <v>0</v>
      </c>
      <c r="BS118" s="695">
        <v>0</v>
      </c>
      <c r="BT118" s="696">
        <v>0</v>
      </c>
      <c r="BU118" s="163"/>
    </row>
    <row r="119" spans="2:73" ht="15.75">
      <c r="B119" s="690" t="s">
        <v>208</v>
      </c>
      <c r="C119" s="690" t="s">
        <v>716</v>
      </c>
      <c r="D119" s="690" t="s">
        <v>102</v>
      </c>
      <c r="E119" s="690" t="s">
        <v>701</v>
      </c>
      <c r="F119" s="690"/>
      <c r="G119" s="690"/>
      <c r="H119" s="690">
        <v>2015</v>
      </c>
      <c r="I119" s="642" t="s">
        <v>571</v>
      </c>
      <c r="J119" s="642" t="s">
        <v>735</v>
      </c>
      <c r="K119" s="632"/>
      <c r="L119" s="694"/>
      <c r="M119" s="695"/>
      <c r="N119" s="695"/>
      <c r="O119" s="695"/>
      <c r="P119" s="695">
        <v>0</v>
      </c>
      <c r="Q119" s="695">
        <v>0</v>
      </c>
      <c r="R119" s="695">
        <v>0</v>
      </c>
      <c r="S119" s="695">
        <v>0</v>
      </c>
      <c r="T119" s="695">
        <v>0</v>
      </c>
      <c r="U119" s="695">
        <v>0</v>
      </c>
      <c r="V119" s="695">
        <v>0</v>
      </c>
      <c r="W119" s="695">
        <v>0</v>
      </c>
      <c r="X119" s="695">
        <v>0</v>
      </c>
      <c r="Y119" s="695">
        <v>0</v>
      </c>
      <c r="Z119" s="695">
        <v>0</v>
      </c>
      <c r="AA119" s="695">
        <v>0</v>
      </c>
      <c r="AB119" s="695">
        <v>0</v>
      </c>
      <c r="AC119" s="695">
        <v>0</v>
      </c>
      <c r="AD119" s="695">
        <v>0</v>
      </c>
      <c r="AE119" s="695">
        <v>0</v>
      </c>
      <c r="AF119" s="695">
        <v>0</v>
      </c>
      <c r="AG119" s="695">
        <v>0</v>
      </c>
      <c r="AH119" s="695">
        <v>0</v>
      </c>
      <c r="AI119" s="695">
        <v>0</v>
      </c>
      <c r="AJ119" s="695">
        <v>0</v>
      </c>
      <c r="AK119" s="695">
        <v>0</v>
      </c>
      <c r="AL119" s="695">
        <v>0</v>
      </c>
      <c r="AM119" s="695">
        <v>0</v>
      </c>
      <c r="AN119" s="695">
        <v>0</v>
      </c>
      <c r="AO119" s="696">
        <v>0</v>
      </c>
      <c r="AP119" s="632"/>
      <c r="AQ119" s="694"/>
      <c r="AR119" s="695"/>
      <c r="AS119" s="695"/>
      <c r="AT119" s="695"/>
      <c r="AU119" s="695">
        <v>0</v>
      </c>
      <c r="AV119" s="695">
        <v>0</v>
      </c>
      <c r="AW119" s="695">
        <v>0</v>
      </c>
      <c r="AX119" s="695">
        <v>0</v>
      </c>
      <c r="AY119" s="695">
        <v>0</v>
      </c>
      <c r="AZ119" s="695">
        <v>0</v>
      </c>
      <c r="BA119" s="695">
        <v>0</v>
      </c>
      <c r="BB119" s="695">
        <v>0</v>
      </c>
      <c r="BC119" s="695">
        <v>0</v>
      </c>
      <c r="BD119" s="695">
        <v>0</v>
      </c>
      <c r="BE119" s="695">
        <v>0</v>
      </c>
      <c r="BF119" s="695">
        <v>0</v>
      </c>
      <c r="BG119" s="695">
        <v>0</v>
      </c>
      <c r="BH119" s="695">
        <v>0</v>
      </c>
      <c r="BI119" s="695">
        <v>0</v>
      </c>
      <c r="BJ119" s="695">
        <v>0</v>
      </c>
      <c r="BK119" s="695">
        <v>0</v>
      </c>
      <c r="BL119" s="695">
        <v>0</v>
      </c>
      <c r="BM119" s="695">
        <v>0</v>
      </c>
      <c r="BN119" s="695">
        <v>0</v>
      </c>
      <c r="BO119" s="695">
        <v>0</v>
      </c>
      <c r="BP119" s="695">
        <v>0</v>
      </c>
      <c r="BQ119" s="695">
        <v>0</v>
      </c>
      <c r="BR119" s="695">
        <v>0</v>
      </c>
      <c r="BS119" s="695">
        <v>0</v>
      </c>
      <c r="BT119" s="696">
        <v>0</v>
      </c>
      <c r="BU119" s="163"/>
    </row>
    <row r="120" spans="2:73">
      <c r="B120" s="690" t="s">
        <v>208</v>
      </c>
      <c r="C120" s="690" t="s">
        <v>716</v>
      </c>
      <c r="D120" s="690" t="s">
        <v>103</v>
      </c>
      <c r="E120" s="690" t="s">
        <v>701</v>
      </c>
      <c r="F120" s="690"/>
      <c r="G120" s="690"/>
      <c r="H120" s="690">
        <v>2015</v>
      </c>
      <c r="I120" s="642" t="s">
        <v>571</v>
      </c>
      <c r="J120" s="642" t="s">
        <v>735</v>
      </c>
      <c r="K120" s="632"/>
      <c r="L120" s="694"/>
      <c r="M120" s="695"/>
      <c r="N120" s="695"/>
      <c r="O120" s="695"/>
      <c r="P120" s="695">
        <v>0</v>
      </c>
      <c r="Q120" s="695">
        <v>0</v>
      </c>
      <c r="R120" s="695">
        <v>0</v>
      </c>
      <c r="S120" s="695">
        <v>0</v>
      </c>
      <c r="T120" s="695">
        <v>0</v>
      </c>
      <c r="U120" s="695">
        <v>0</v>
      </c>
      <c r="V120" s="695">
        <v>0</v>
      </c>
      <c r="W120" s="695">
        <v>0</v>
      </c>
      <c r="X120" s="695">
        <v>0</v>
      </c>
      <c r="Y120" s="695">
        <v>0</v>
      </c>
      <c r="Z120" s="695">
        <v>0</v>
      </c>
      <c r="AA120" s="695">
        <v>0</v>
      </c>
      <c r="AB120" s="695">
        <v>0</v>
      </c>
      <c r="AC120" s="695">
        <v>0</v>
      </c>
      <c r="AD120" s="695">
        <v>0</v>
      </c>
      <c r="AE120" s="695">
        <v>0</v>
      </c>
      <c r="AF120" s="695">
        <v>0</v>
      </c>
      <c r="AG120" s="695">
        <v>0</v>
      </c>
      <c r="AH120" s="695">
        <v>0</v>
      </c>
      <c r="AI120" s="695">
        <v>0</v>
      </c>
      <c r="AJ120" s="695">
        <v>0</v>
      </c>
      <c r="AK120" s="695">
        <v>0</v>
      </c>
      <c r="AL120" s="695">
        <v>0</v>
      </c>
      <c r="AM120" s="695">
        <v>0</v>
      </c>
      <c r="AN120" s="695">
        <v>0</v>
      </c>
      <c r="AO120" s="696">
        <v>0</v>
      </c>
      <c r="AP120" s="632"/>
      <c r="AQ120" s="694"/>
      <c r="AR120" s="695"/>
      <c r="AS120" s="695"/>
      <c r="AT120" s="695"/>
      <c r="AU120" s="695">
        <v>0</v>
      </c>
      <c r="AV120" s="695">
        <v>0</v>
      </c>
      <c r="AW120" s="695">
        <v>0</v>
      </c>
      <c r="AX120" s="695">
        <v>0</v>
      </c>
      <c r="AY120" s="695">
        <v>0</v>
      </c>
      <c r="AZ120" s="695">
        <v>0</v>
      </c>
      <c r="BA120" s="695">
        <v>0</v>
      </c>
      <c r="BB120" s="695">
        <v>0</v>
      </c>
      <c r="BC120" s="695">
        <v>0</v>
      </c>
      <c r="BD120" s="695">
        <v>0</v>
      </c>
      <c r="BE120" s="695">
        <v>0</v>
      </c>
      <c r="BF120" s="695">
        <v>0</v>
      </c>
      <c r="BG120" s="695">
        <v>0</v>
      </c>
      <c r="BH120" s="695">
        <v>0</v>
      </c>
      <c r="BI120" s="695">
        <v>0</v>
      </c>
      <c r="BJ120" s="695">
        <v>0</v>
      </c>
      <c r="BK120" s="695">
        <v>0</v>
      </c>
      <c r="BL120" s="695">
        <v>0</v>
      </c>
      <c r="BM120" s="695">
        <v>0</v>
      </c>
      <c r="BN120" s="695">
        <v>0</v>
      </c>
      <c r="BO120" s="695">
        <v>0</v>
      </c>
      <c r="BP120" s="695">
        <v>0</v>
      </c>
      <c r="BQ120" s="695">
        <v>0</v>
      </c>
      <c r="BR120" s="695">
        <v>0</v>
      </c>
      <c r="BS120" s="695">
        <v>0</v>
      </c>
      <c r="BT120" s="696">
        <v>0</v>
      </c>
    </row>
    <row r="121" spans="2:73" ht="15.75">
      <c r="B121" s="690" t="s">
        <v>208</v>
      </c>
      <c r="C121" s="690" t="s">
        <v>716</v>
      </c>
      <c r="D121" s="690" t="s">
        <v>100</v>
      </c>
      <c r="E121" s="690" t="s">
        <v>701</v>
      </c>
      <c r="F121" s="690" t="s">
        <v>741</v>
      </c>
      <c r="G121" s="690"/>
      <c r="H121" s="690">
        <v>2015</v>
      </c>
      <c r="I121" s="642" t="s">
        <v>572</v>
      </c>
      <c r="J121" s="642" t="s">
        <v>735</v>
      </c>
      <c r="K121" s="632"/>
      <c r="L121" s="694"/>
      <c r="M121" s="695"/>
      <c r="N121" s="695"/>
      <c r="O121" s="695"/>
      <c r="P121" s="695">
        <v>-4</v>
      </c>
      <c r="Q121" s="695">
        <v>-4</v>
      </c>
      <c r="R121" s="695">
        <v>-3</v>
      </c>
      <c r="S121" s="695">
        <v>-3</v>
      </c>
      <c r="T121" s="695">
        <v>-3</v>
      </c>
      <c r="U121" s="695">
        <v>-3</v>
      </c>
      <c r="V121" s="695">
        <v>2</v>
      </c>
      <c r="W121" s="695">
        <v>2</v>
      </c>
      <c r="X121" s="695">
        <v>2</v>
      </c>
      <c r="Y121" s="695">
        <v>0</v>
      </c>
      <c r="Z121" s="695">
        <v>-3</v>
      </c>
      <c r="AA121" s="695">
        <v>-3</v>
      </c>
      <c r="AB121" s="695">
        <v>-2</v>
      </c>
      <c r="AC121" s="695">
        <v>-2</v>
      </c>
      <c r="AD121" s="695">
        <v>-2</v>
      </c>
      <c r="AE121" s="695">
        <v>-2</v>
      </c>
      <c r="AF121" s="695">
        <v>-2</v>
      </c>
      <c r="AG121" s="695">
        <v>-2</v>
      </c>
      <c r="AH121" s="695">
        <v>-2</v>
      </c>
      <c r="AI121" s="695">
        <v>-2</v>
      </c>
      <c r="AJ121" s="695">
        <v>0</v>
      </c>
      <c r="AK121" s="695">
        <v>0</v>
      </c>
      <c r="AL121" s="695"/>
      <c r="AM121" s="695"/>
      <c r="AN121" s="695"/>
      <c r="AO121" s="696"/>
      <c r="AP121" s="632"/>
      <c r="AQ121" s="694"/>
      <c r="AR121" s="695"/>
      <c r="AS121" s="695"/>
      <c r="AT121" s="695"/>
      <c r="AU121" s="695">
        <v>-13610</v>
      </c>
      <c r="AV121" s="695">
        <v>-13610</v>
      </c>
      <c r="AW121" s="695">
        <v>-12812</v>
      </c>
      <c r="AX121" s="695">
        <v>-11195</v>
      </c>
      <c r="AY121" s="695">
        <v>-11195</v>
      </c>
      <c r="AZ121" s="695">
        <v>-11195</v>
      </c>
      <c r="BA121" s="695">
        <v>14247</v>
      </c>
      <c r="BB121" s="695">
        <v>14247</v>
      </c>
      <c r="BC121" s="695">
        <v>15822</v>
      </c>
      <c r="BD121" s="695">
        <v>8912</v>
      </c>
      <c r="BE121" s="695">
        <v>-10278</v>
      </c>
      <c r="BF121" s="695">
        <v>-11195</v>
      </c>
      <c r="BG121" s="695">
        <v>-6368</v>
      </c>
      <c r="BH121" s="695">
        <v>-6368</v>
      </c>
      <c r="BI121" s="695">
        <v>-6368</v>
      </c>
      <c r="BJ121" s="695">
        <v>-6368</v>
      </c>
      <c r="BK121" s="695">
        <v>-6368</v>
      </c>
      <c r="BL121" s="695">
        <v>-6368</v>
      </c>
      <c r="BM121" s="695">
        <v>-6368</v>
      </c>
      <c r="BN121" s="695">
        <v>-6368</v>
      </c>
      <c r="BO121" s="695"/>
      <c r="BP121" s="695"/>
      <c r="BQ121" s="695"/>
      <c r="BR121" s="695"/>
      <c r="BS121" s="695"/>
      <c r="BT121" s="696"/>
      <c r="BU121" s="163"/>
    </row>
    <row r="122" spans="2:73" ht="15.75">
      <c r="B122" s="690" t="s">
        <v>208</v>
      </c>
      <c r="C122" s="690" t="s">
        <v>716</v>
      </c>
      <c r="D122" s="690" t="s">
        <v>101</v>
      </c>
      <c r="E122" s="690" t="s">
        <v>701</v>
      </c>
      <c r="F122" s="690" t="s">
        <v>740</v>
      </c>
      <c r="G122" s="690"/>
      <c r="H122" s="690">
        <v>2015</v>
      </c>
      <c r="I122" s="642" t="s">
        <v>572</v>
      </c>
      <c r="J122" s="642" t="s">
        <v>735</v>
      </c>
      <c r="K122" s="632"/>
      <c r="L122" s="697"/>
      <c r="M122" s="698"/>
      <c r="N122" s="698"/>
      <c r="O122" s="698"/>
      <c r="P122" s="698">
        <v>-10</v>
      </c>
      <c r="Q122" s="698">
        <v>-2</v>
      </c>
      <c r="R122" s="698">
        <v>1</v>
      </c>
      <c r="S122" s="698">
        <v>2</v>
      </c>
      <c r="T122" s="698">
        <v>2</v>
      </c>
      <c r="U122" s="698">
        <v>2</v>
      </c>
      <c r="V122" s="698">
        <v>2</v>
      </c>
      <c r="W122" s="698">
        <v>2</v>
      </c>
      <c r="X122" s="698">
        <v>2</v>
      </c>
      <c r="Y122" s="698">
        <v>2</v>
      </c>
      <c r="Z122" s="698">
        <v>2</v>
      </c>
      <c r="AA122" s="698">
        <v>1</v>
      </c>
      <c r="AB122" s="698">
        <v>0</v>
      </c>
      <c r="AC122" s="698">
        <v>0</v>
      </c>
      <c r="AD122" s="698">
        <v>0</v>
      </c>
      <c r="AE122" s="698">
        <v>0</v>
      </c>
      <c r="AF122" s="698">
        <v>0</v>
      </c>
      <c r="AG122" s="698">
        <v>0</v>
      </c>
      <c r="AH122" s="698">
        <v>0</v>
      </c>
      <c r="AI122" s="698">
        <v>0</v>
      </c>
      <c r="AJ122" s="698">
        <v>0</v>
      </c>
      <c r="AK122" s="698">
        <v>0</v>
      </c>
      <c r="AL122" s="698"/>
      <c r="AM122" s="698"/>
      <c r="AN122" s="698"/>
      <c r="AO122" s="699"/>
      <c r="AP122" s="632"/>
      <c r="AQ122" s="697"/>
      <c r="AR122" s="698"/>
      <c r="AS122" s="698"/>
      <c r="AT122" s="698"/>
      <c r="AU122" s="698">
        <v>-43843</v>
      </c>
      <c r="AV122" s="698">
        <v>-7809</v>
      </c>
      <c r="AW122" s="698">
        <v>3390</v>
      </c>
      <c r="AX122" s="698">
        <v>10767</v>
      </c>
      <c r="AY122" s="698">
        <v>10767</v>
      </c>
      <c r="AZ122" s="698">
        <v>10767</v>
      </c>
      <c r="BA122" s="698">
        <v>10767</v>
      </c>
      <c r="BB122" s="698">
        <v>10767</v>
      </c>
      <c r="BC122" s="698">
        <v>10767</v>
      </c>
      <c r="BD122" s="698">
        <v>10767</v>
      </c>
      <c r="BE122" s="698">
        <v>10767</v>
      </c>
      <c r="BF122" s="698">
        <v>3888</v>
      </c>
      <c r="BG122" s="698">
        <v>0</v>
      </c>
      <c r="BH122" s="698">
        <v>0</v>
      </c>
      <c r="BI122" s="698">
        <v>0</v>
      </c>
      <c r="BJ122" s="698">
        <v>0</v>
      </c>
      <c r="BK122" s="698">
        <v>0</v>
      </c>
      <c r="BL122" s="698">
        <v>0</v>
      </c>
      <c r="BM122" s="698">
        <v>0</v>
      </c>
      <c r="BN122" s="698">
        <v>0</v>
      </c>
      <c r="BO122" s="698"/>
      <c r="BP122" s="698"/>
      <c r="BQ122" s="698"/>
      <c r="BR122" s="698"/>
      <c r="BS122" s="698"/>
      <c r="BT122" s="699"/>
      <c r="BU122" s="163"/>
    </row>
    <row r="123" spans="2:73">
      <c r="B123" s="690" t="s">
        <v>208</v>
      </c>
      <c r="C123" s="690" t="s">
        <v>715</v>
      </c>
      <c r="D123" s="690" t="s">
        <v>113</v>
      </c>
      <c r="E123" s="690" t="s">
        <v>701</v>
      </c>
      <c r="F123" s="690" t="s">
        <v>29</v>
      </c>
      <c r="G123" s="690"/>
      <c r="H123" s="690">
        <v>2016</v>
      </c>
      <c r="I123" s="642" t="s">
        <v>571</v>
      </c>
      <c r="J123" s="642" t="s">
        <v>584</v>
      </c>
      <c r="K123" s="632"/>
      <c r="L123" s="697"/>
      <c r="M123" s="698"/>
      <c r="N123" s="698"/>
      <c r="O123" s="698"/>
      <c r="P123" s="698"/>
      <c r="Q123" s="698">
        <v>18</v>
      </c>
      <c r="R123" s="698">
        <v>18</v>
      </c>
      <c r="S123" s="698">
        <v>18</v>
      </c>
      <c r="T123" s="698">
        <v>18</v>
      </c>
      <c r="U123" s="698">
        <v>18</v>
      </c>
      <c r="V123" s="698">
        <v>18</v>
      </c>
      <c r="W123" s="698">
        <v>18</v>
      </c>
      <c r="X123" s="698">
        <v>18</v>
      </c>
      <c r="Y123" s="698">
        <v>18</v>
      </c>
      <c r="Z123" s="698">
        <v>17</v>
      </c>
      <c r="AA123" s="698">
        <v>17</v>
      </c>
      <c r="AB123" s="698">
        <v>17</v>
      </c>
      <c r="AC123" s="698">
        <v>17</v>
      </c>
      <c r="AD123" s="698">
        <v>17</v>
      </c>
      <c r="AE123" s="698">
        <v>15</v>
      </c>
      <c r="AF123" s="698">
        <v>15</v>
      </c>
      <c r="AG123" s="698">
        <v>6</v>
      </c>
      <c r="AH123" s="698">
        <v>0</v>
      </c>
      <c r="AI123" s="698">
        <v>0</v>
      </c>
      <c r="AJ123" s="698">
        <v>0</v>
      </c>
      <c r="AK123" s="698">
        <v>0</v>
      </c>
      <c r="AL123" s="698">
        <v>0</v>
      </c>
      <c r="AM123" s="698">
        <v>0</v>
      </c>
      <c r="AN123" s="698">
        <v>0</v>
      </c>
      <c r="AO123" s="699">
        <v>0</v>
      </c>
      <c r="AP123" s="632"/>
      <c r="AQ123" s="697"/>
      <c r="AR123" s="698"/>
      <c r="AS123" s="698"/>
      <c r="AT123" s="698"/>
      <c r="AU123" s="698"/>
      <c r="AV123" s="698">
        <v>270246</v>
      </c>
      <c r="AW123" s="698">
        <v>270246</v>
      </c>
      <c r="AX123" s="698">
        <v>270246</v>
      </c>
      <c r="AY123" s="698">
        <v>270246</v>
      </c>
      <c r="AZ123" s="698">
        <v>270246</v>
      </c>
      <c r="BA123" s="698">
        <v>270246</v>
      </c>
      <c r="BB123" s="698">
        <v>270246</v>
      </c>
      <c r="BC123" s="698">
        <v>270211</v>
      </c>
      <c r="BD123" s="698">
        <v>270211</v>
      </c>
      <c r="BE123" s="698">
        <v>268909</v>
      </c>
      <c r="BF123" s="698">
        <v>265692</v>
      </c>
      <c r="BG123" s="698">
        <v>265541</v>
      </c>
      <c r="BH123" s="698">
        <v>265541</v>
      </c>
      <c r="BI123" s="698">
        <v>264125</v>
      </c>
      <c r="BJ123" s="698">
        <v>227245</v>
      </c>
      <c r="BK123" s="698">
        <v>227245</v>
      </c>
      <c r="BL123" s="698">
        <v>100572</v>
      </c>
      <c r="BM123" s="698">
        <v>0</v>
      </c>
      <c r="BN123" s="698">
        <v>0</v>
      </c>
      <c r="BO123" s="698">
        <v>0</v>
      </c>
      <c r="BP123" s="698">
        <v>0</v>
      </c>
      <c r="BQ123" s="698">
        <v>0</v>
      </c>
      <c r="BR123" s="698">
        <v>0</v>
      </c>
      <c r="BS123" s="698">
        <v>0</v>
      </c>
      <c r="BT123" s="699">
        <v>0</v>
      </c>
    </row>
    <row r="124" spans="2:73">
      <c r="B124" s="690" t="s">
        <v>208</v>
      </c>
      <c r="C124" s="690" t="s">
        <v>715</v>
      </c>
      <c r="D124" s="690" t="s">
        <v>732</v>
      </c>
      <c r="E124" s="690" t="s">
        <v>701</v>
      </c>
      <c r="F124" s="690" t="s">
        <v>29</v>
      </c>
      <c r="G124" s="690"/>
      <c r="H124" s="690">
        <v>2016</v>
      </c>
      <c r="I124" s="642" t="s">
        <v>571</v>
      </c>
      <c r="J124" s="642" t="s">
        <v>584</v>
      </c>
      <c r="K124" s="632"/>
      <c r="L124" s="697"/>
      <c r="M124" s="698"/>
      <c r="N124" s="698"/>
      <c r="O124" s="698"/>
      <c r="P124" s="698"/>
      <c r="Q124" s="698">
        <v>18</v>
      </c>
      <c r="R124" s="698">
        <v>18</v>
      </c>
      <c r="S124" s="698">
        <v>18</v>
      </c>
      <c r="T124" s="698">
        <v>18</v>
      </c>
      <c r="U124" s="698">
        <v>18</v>
      </c>
      <c r="V124" s="698">
        <v>18</v>
      </c>
      <c r="W124" s="698">
        <v>18</v>
      </c>
      <c r="X124" s="698">
        <v>18</v>
      </c>
      <c r="Y124" s="698">
        <v>18</v>
      </c>
      <c r="Z124" s="698">
        <v>18</v>
      </c>
      <c r="AA124" s="698">
        <v>18</v>
      </c>
      <c r="AB124" s="698">
        <v>18</v>
      </c>
      <c r="AC124" s="698">
        <v>18</v>
      </c>
      <c r="AD124" s="698">
        <v>18</v>
      </c>
      <c r="AE124" s="698">
        <v>18</v>
      </c>
      <c r="AF124" s="698">
        <v>18</v>
      </c>
      <c r="AG124" s="698">
        <v>18</v>
      </c>
      <c r="AH124" s="698">
        <v>18</v>
      </c>
      <c r="AI124" s="698">
        <v>17</v>
      </c>
      <c r="AJ124" s="698">
        <v>0</v>
      </c>
      <c r="AK124" s="698">
        <v>0</v>
      </c>
      <c r="AL124" s="698">
        <v>0</v>
      </c>
      <c r="AM124" s="698">
        <v>0</v>
      </c>
      <c r="AN124" s="698">
        <v>0</v>
      </c>
      <c r="AO124" s="699">
        <v>0</v>
      </c>
      <c r="AP124" s="632"/>
      <c r="AQ124" s="697"/>
      <c r="AR124" s="698"/>
      <c r="AS124" s="698"/>
      <c r="AT124" s="698"/>
      <c r="AU124" s="698"/>
      <c r="AV124" s="698">
        <v>64103</v>
      </c>
      <c r="AW124" s="698">
        <v>64103</v>
      </c>
      <c r="AX124" s="698">
        <v>64103</v>
      </c>
      <c r="AY124" s="698">
        <v>64103</v>
      </c>
      <c r="AZ124" s="698">
        <v>64103</v>
      </c>
      <c r="BA124" s="698">
        <v>64103</v>
      </c>
      <c r="BB124" s="698">
        <v>64103</v>
      </c>
      <c r="BC124" s="698">
        <v>64103</v>
      </c>
      <c r="BD124" s="698">
        <v>64103</v>
      </c>
      <c r="BE124" s="698">
        <v>64103</v>
      </c>
      <c r="BF124" s="698">
        <v>64103</v>
      </c>
      <c r="BG124" s="698">
        <v>64103</v>
      </c>
      <c r="BH124" s="698">
        <v>64103</v>
      </c>
      <c r="BI124" s="698">
        <v>64103</v>
      </c>
      <c r="BJ124" s="698">
        <v>64103</v>
      </c>
      <c r="BK124" s="698">
        <v>64103</v>
      </c>
      <c r="BL124" s="698">
        <v>64103</v>
      </c>
      <c r="BM124" s="698">
        <v>64103</v>
      </c>
      <c r="BN124" s="698">
        <v>63149</v>
      </c>
      <c r="BO124" s="698">
        <v>0</v>
      </c>
      <c r="BP124" s="698">
        <v>0</v>
      </c>
      <c r="BQ124" s="698">
        <v>0</v>
      </c>
      <c r="BR124" s="698">
        <v>0</v>
      </c>
      <c r="BS124" s="698">
        <v>0</v>
      </c>
      <c r="BT124" s="699">
        <v>0</v>
      </c>
    </row>
    <row r="125" spans="2:73">
      <c r="B125" s="690" t="s">
        <v>208</v>
      </c>
      <c r="C125" s="690" t="s">
        <v>716</v>
      </c>
      <c r="D125" s="690" t="s">
        <v>115</v>
      </c>
      <c r="E125" s="690" t="s">
        <v>701</v>
      </c>
      <c r="F125" s="690"/>
      <c r="G125" s="690"/>
      <c r="H125" s="690">
        <v>2016</v>
      </c>
      <c r="I125" s="642" t="s">
        <v>571</v>
      </c>
      <c r="J125" s="642" t="s">
        <v>584</v>
      </c>
      <c r="K125" s="632"/>
      <c r="L125" s="697"/>
      <c r="M125" s="698"/>
      <c r="N125" s="698"/>
      <c r="O125" s="698"/>
      <c r="P125" s="698"/>
      <c r="Q125" s="698">
        <v>0</v>
      </c>
      <c r="R125" s="698">
        <v>0</v>
      </c>
      <c r="S125" s="698">
        <v>0</v>
      </c>
      <c r="T125" s="698">
        <v>0</v>
      </c>
      <c r="U125" s="698">
        <v>0</v>
      </c>
      <c r="V125" s="698">
        <v>0</v>
      </c>
      <c r="W125" s="698">
        <v>0</v>
      </c>
      <c r="X125" s="698">
        <v>0</v>
      </c>
      <c r="Y125" s="698">
        <v>0</v>
      </c>
      <c r="Z125" s="698">
        <v>0</v>
      </c>
      <c r="AA125" s="698">
        <v>0</v>
      </c>
      <c r="AB125" s="698">
        <v>0</v>
      </c>
      <c r="AC125" s="698">
        <v>0</v>
      </c>
      <c r="AD125" s="698">
        <v>0</v>
      </c>
      <c r="AE125" s="698">
        <v>0</v>
      </c>
      <c r="AF125" s="698">
        <v>0</v>
      </c>
      <c r="AG125" s="698">
        <v>0</v>
      </c>
      <c r="AH125" s="698">
        <v>0</v>
      </c>
      <c r="AI125" s="698">
        <v>0</v>
      </c>
      <c r="AJ125" s="698">
        <v>0</v>
      </c>
      <c r="AK125" s="698">
        <v>0</v>
      </c>
      <c r="AL125" s="698">
        <v>0</v>
      </c>
      <c r="AM125" s="698">
        <v>0</v>
      </c>
      <c r="AN125" s="698">
        <v>0</v>
      </c>
      <c r="AO125" s="699">
        <v>0</v>
      </c>
      <c r="AP125" s="632"/>
      <c r="AQ125" s="697"/>
      <c r="AR125" s="698"/>
      <c r="AS125" s="698"/>
      <c r="AT125" s="698"/>
      <c r="AU125" s="698"/>
      <c r="AV125" s="698">
        <v>0</v>
      </c>
      <c r="AW125" s="698">
        <v>0</v>
      </c>
      <c r="AX125" s="698">
        <v>0</v>
      </c>
      <c r="AY125" s="698">
        <v>0</v>
      </c>
      <c r="AZ125" s="698">
        <v>0</v>
      </c>
      <c r="BA125" s="698">
        <v>0</v>
      </c>
      <c r="BB125" s="698">
        <v>0</v>
      </c>
      <c r="BC125" s="698">
        <v>0</v>
      </c>
      <c r="BD125" s="698">
        <v>0</v>
      </c>
      <c r="BE125" s="698">
        <v>0</v>
      </c>
      <c r="BF125" s="698">
        <v>0</v>
      </c>
      <c r="BG125" s="698">
        <v>0</v>
      </c>
      <c r="BH125" s="698">
        <v>0</v>
      </c>
      <c r="BI125" s="698">
        <v>0</v>
      </c>
      <c r="BJ125" s="698">
        <v>0</v>
      </c>
      <c r="BK125" s="698">
        <v>0</v>
      </c>
      <c r="BL125" s="698">
        <v>0</v>
      </c>
      <c r="BM125" s="698">
        <v>0</v>
      </c>
      <c r="BN125" s="698">
        <v>0</v>
      </c>
      <c r="BO125" s="698">
        <v>0</v>
      </c>
      <c r="BP125" s="698">
        <v>0</v>
      </c>
      <c r="BQ125" s="698">
        <v>0</v>
      </c>
      <c r="BR125" s="698">
        <v>0</v>
      </c>
      <c r="BS125" s="698">
        <v>0</v>
      </c>
      <c r="BT125" s="699">
        <v>0</v>
      </c>
    </row>
    <row r="126" spans="2:73">
      <c r="B126" s="690" t="s">
        <v>208</v>
      </c>
      <c r="C126" s="690" t="s">
        <v>721</v>
      </c>
      <c r="D126" s="690" t="s">
        <v>116</v>
      </c>
      <c r="E126" s="690" t="s">
        <v>701</v>
      </c>
      <c r="F126" s="690"/>
      <c r="G126" s="690"/>
      <c r="H126" s="690">
        <v>2016</v>
      </c>
      <c r="I126" s="642" t="s">
        <v>571</v>
      </c>
      <c r="J126" s="642" t="s">
        <v>584</v>
      </c>
      <c r="K126" s="632"/>
      <c r="L126" s="697"/>
      <c r="M126" s="698"/>
      <c r="N126" s="698"/>
      <c r="O126" s="698"/>
      <c r="P126" s="698"/>
      <c r="Q126" s="698">
        <v>0</v>
      </c>
      <c r="R126" s="698">
        <v>0</v>
      </c>
      <c r="S126" s="698">
        <v>0</v>
      </c>
      <c r="T126" s="698">
        <v>0</v>
      </c>
      <c r="U126" s="698">
        <v>0</v>
      </c>
      <c r="V126" s="698">
        <v>0</v>
      </c>
      <c r="W126" s="698">
        <v>0</v>
      </c>
      <c r="X126" s="698">
        <v>0</v>
      </c>
      <c r="Y126" s="698">
        <v>0</v>
      </c>
      <c r="Z126" s="698">
        <v>0</v>
      </c>
      <c r="AA126" s="698">
        <v>0</v>
      </c>
      <c r="AB126" s="698">
        <v>0</v>
      </c>
      <c r="AC126" s="698">
        <v>0</v>
      </c>
      <c r="AD126" s="698">
        <v>0</v>
      </c>
      <c r="AE126" s="698">
        <v>0</v>
      </c>
      <c r="AF126" s="698">
        <v>0</v>
      </c>
      <c r="AG126" s="698">
        <v>0</v>
      </c>
      <c r="AH126" s="698">
        <v>0</v>
      </c>
      <c r="AI126" s="698">
        <v>0</v>
      </c>
      <c r="AJ126" s="698">
        <v>0</v>
      </c>
      <c r="AK126" s="698">
        <v>0</v>
      </c>
      <c r="AL126" s="698">
        <v>0</v>
      </c>
      <c r="AM126" s="698">
        <v>0</v>
      </c>
      <c r="AN126" s="698">
        <v>0</v>
      </c>
      <c r="AO126" s="699">
        <v>0</v>
      </c>
      <c r="AP126" s="632"/>
      <c r="AQ126" s="697"/>
      <c r="AR126" s="698"/>
      <c r="AS126" s="698"/>
      <c r="AT126" s="698"/>
      <c r="AU126" s="698"/>
      <c r="AV126" s="698">
        <v>0</v>
      </c>
      <c r="AW126" s="698">
        <v>0</v>
      </c>
      <c r="AX126" s="698">
        <v>0</v>
      </c>
      <c r="AY126" s="698">
        <v>0</v>
      </c>
      <c r="AZ126" s="698">
        <v>0</v>
      </c>
      <c r="BA126" s="698">
        <v>0</v>
      </c>
      <c r="BB126" s="698">
        <v>0</v>
      </c>
      <c r="BC126" s="698">
        <v>0</v>
      </c>
      <c r="BD126" s="698">
        <v>0</v>
      </c>
      <c r="BE126" s="698">
        <v>0</v>
      </c>
      <c r="BF126" s="698">
        <v>0</v>
      </c>
      <c r="BG126" s="698">
        <v>0</v>
      </c>
      <c r="BH126" s="698">
        <v>0</v>
      </c>
      <c r="BI126" s="698">
        <v>0</v>
      </c>
      <c r="BJ126" s="698">
        <v>0</v>
      </c>
      <c r="BK126" s="698">
        <v>0</v>
      </c>
      <c r="BL126" s="698">
        <v>0</v>
      </c>
      <c r="BM126" s="698">
        <v>0</v>
      </c>
      <c r="BN126" s="698">
        <v>0</v>
      </c>
      <c r="BO126" s="698">
        <v>0</v>
      </c>
      <c r="BP126" s="698">
        <v>0</v>
      </c>
      <c r="BQ126" s="698">
        <v>0</v>
      </c>
      <c r="BR126" s="698">
        <v>0</v>
      </c>
      <c r="BS126" s="698">
        <v>0</v>
      </c>
      <c r="BT126" s="699">
        <v>0</v>
      </c>
    </row>
    <row r="127" spans="2:73">
      <c r="B127" s="690" t="s">
        <v>208</v>
      </c>
      <c r="C127" s="690" t="s">
        <v>716</v>
      </c>
      <c r="D127" s="690" t="s">
        <v>117</v>
      </c>
      <c r="E127" s="690" t="s">
        <v>701</v>
      </c>
      <c r="F127" s="690"/>
      <c r="G127" s="690"/>
      <c r="H127" s="690">
        <v>2016</v>
      </c>
      <c r="I127" s="642" t="s">
        <v>571</v>
      </c>
      <c r="J127" s="642" t="s">
        <v>584</v>
      </c>
      <c r="K127" s="632"/>
      <c r="L127" s="697"/>
      <c r="M127" s="698"/>
      <c r="N127" s="698"/>
      <c r="O127" s="698"/>
      <c r="P127" s="698"/>
      <c r="Q127" s="698">
        <v>0</v>
      </c>
      <c r="R127" s="698">
        <v>0</v>
      </c>
      <c r="S127" s="698">
        <v>0</v>
      </c>
      <c r="T127" s="698">
        <v>0</v>
      </c>
      <c r="U127" s="698">
        <v>0</v>
      </c>
      <c r="V127" s="698">
        <v>0</v>
      </c>
      <c r="W127" s="698">
        <v>0</v>
      </c>
      <c r="X127" s="698">
        <v>0</v>
      </c>
      <c r="Y127" s="698">
        <v>0</v>
      </c>
      <c r="Z127" s="698">
        <v>0</v>
      </c>
      <c r="AA127" s="698">
        <v>0</v>
      </c>
      <c r="AB127" s="698">
        <v>0</v>
      </c>
      <c r="AC127" s="698">
        <v>0</v>
      </c>
      <c r="AD127" s="698">
        <v>0</v>
      </c>
      <c r="AE127" s="698">
        <v>0</v>
      </c>
      <c r="AF127" s="698">
        <v>0</v>
      </c>
      <c r="AG127" s="698">
        <v>0</v>
      </c>
      <c r="AH127" s="698">
        <v>0</v>
      </c>
      <c r="AI127" s="698">
        <v>0</v>
      </c>
      <c r="AJ127" s="698">
        <v>0</v>
      </c>
      <c r="AK127" s="698">
        <v>0</v>
      </c>
      <c r="AL127" s="698">
        <v>0</v>
      </c>
      <c r="AM127" s="698">
        <v>0</v>
      </c>
      <c r="AN127" s="698">
        <v>0</v>
      </c>
      <c r="AO127" s="699">
        <v>0</v>
      </c>
      <c r="AP127" s="632"/>
      <c r="AQ127" s="697"/>
      <c r="AR127" s="698"/>
      <c r="AS127" s="698"/>
      <c r="AT127" s="698"/>
      <c r="AU127" s="698"/>
      <c r="AV127" s="698">
        <v>0</v>
      </c>
      <c r="AW127" s="698">
        <v>0</v>
      </c>
      <c r="AX127" s="698">
        <v>0</v>
      </c>
      <c r="AY127" s="698">
        <v>0</v>
      </c>
      <c r="AZ127" s="698">
        <v>0</v>
      </c>
      <c r="BA127" s="698">
        <v>0</v>
      </c>
      <c r="BB127" s="698">
        <v>0</v>
      </c>
      <c r="BC127" s="698">
        <v>0</v>
      </c>
      <c r="BD127" s="698">
        <v>0</v>
      </c>
      <c r="BE127" s="698">
        <v>0</v>
      </c>
      <c r="BF127" s="698">
        <v>0</v>
      </c>
      <c r="BG127" s="698">
        <v>0</v>
      </c>
      <c r="BH127" s="698">
        <v>0</v>
      </c>
      <c r="BI127" s="698">
        <v>0</v>
      </c>
      <c r="BJ127" s="698">
        <v>0</v>
      </c>
      <c r="BK127" s="698">
        <v>0</v>
      </c>
      <c r="BL127" s="698">
        <v>0</v>
      </c>
      <c r="BM127" s="698">
        <v>0</v>
      </c>
      <c r="BN127" s="698">
        <v>0</v>
      </c>
      <c r="BO127" s="698">
        <v>0</v>
      </c>
      <c r="BP127" s="698">
        <v>0</v>
      </c>
      <c r="BQ127" s="698">
        <v>0</v>
      </c>
      <c r="BR127" s="698">
        <v>0</v>
      </c>
      <c r="BS127" s="698">
        <v>0</v>
      </c>
      <c r="BT127" s="699">
        <v>0</v>
      </c>
    </row>
    <row r="128" spans="2:73">
      <c r="B128" s="690" t="s">
        <v>208</v>
      </c>
      <c r="C128" s="690" t="s">
        <v>716</v>
      </c>
      <c r="D128" s="690" t="s">
        <v>118</v>
      </c>
      <c r="E128" s="690" t="s">
        <v>701</v>
      </c>
      <c r="F128" s="690" t="s">
        <v>745</v>
      </c>
      <c r="G128" s="690"/>
      <c r="H128" s="690">
        <v>2016</v>
      </c>
      <c r="I128" s="642" t="s">
        <v>571</v>
      </c>
      <c r="J128" s="642" t="s">
        <v>584</v>
      </c>
      <c r="K128" s="632"/>
      <c r="L128" s="697"/>
      <c r="M128" s="698"/>
      <c r="N128" s="698"/>
      <c r="O128" s="698"/>
      <c r="P128" s="698"/>
      <c r="Q128" s="698">
        <v>13</v>
      </c>
      <c r="R128" s="698">
        <v>13</v>
      </c>
      <c r="S128" s="698">
        <v>13</v>
      </c>
      <c r="T128" s="698">
        <v>13</v>
      </c>
      <c r="U128" s="698">
        <v>13</v>
      </c>
      <c r="V128" s="698">
        <v>13</v>
      </c>
      <c r="W128" s="698">
        <v>13</v>
      </c>
      <c r="X128" s="698">
        <v>13</v>
      </c>
      <c r="Y128" s="698">
        <v>13</v>
      </c>
      <c r="Z128" s="698">
        <v>13</v>
      </c>
      <c r="AA128" s="698">
        <v>13</v>
      </c>
      <c r="AB128" s="698">
        <v>8</v>
      </c>
      <c r="AC128" s="698">
        <v>0</v>
      </c>
      <c r="AD128" s="698">
        <v>0</v>
      </c>
      <c r="AE128" s="698">
        <v>0</v>
      </c>
      <c r="AF128" s="698">
        <v>0</v>
      </c>
      <c r="AG128" s="698">
        <v>0</v>
      </c>
      <c r="AH128" s="698">
        <v>0</v>
      </c>
      <c r="AI128" s="698">
        <v>0</v>
      </c>
      <c r="AJ128" s="698">
        <v>0</v>
      </c>
      <c r="AK128" s="698">
        <v>0</v>
      </c>
      <c r="AL128" s="698">
        <v>0</v>
      </c>
      <c r="AM128" s="698">
        <v>0</v>
      </c>
      <c r="AN128" s="698">
        <v>0</v>
      </c>
      <c r="AO128" s="699">
        <v>0</v>
      </c>
      <c r="AP128" s="632"/>
      <c r="AQ128" s="697"/>
      <c r="AR128" s="698"/>
      <c r="AS128" s="698"/>
      <c r="AT128" s="698"/>
      <c r="AU128" s="698"/>
      <c r="AV128" s="698">
        <v>208227</v>
      </c>
      <c r="AW128" s="698">
        <v>205663</v>
      </c>
      <c r="AX128" s="698">
        <v>205663</v>
      </c>
      <c r="AY128" s="698">
        <v>205663</v>
      </c>
      <c r="AZ128" s="698">
        <v>205663</v>
      </c>
      <c r="BA128" s="698">
        <v>205663</v>
      </c>
      <c r="BB128" s="698">
        <v>205663</v>
      </c>
      <c r="BC128" s="698">
        <v>205663</v>
      </c>
      <c r="BD128" s="698">
        <v>205663</v>
      </c>
      <c r="BE128" s="698">
        <v>205663</v>
      </c>
      <c r="BF128" s="698">
        <v>202619</v>
      </c>
      <c r="BG128" s="698">
        <v>180492</v>
      </c>
      <c r="BH128" s="698">
        <v>0</v>
      </c>
      <c r="BI128" s="698">
        <v>0</v>
      </c>
      <c r="BJ128" s="698">
        <v>0</v>
      </c>
      <c r="BK128" s="698">
        <v>0</v>
      </c>
      <c r="BL128" s="698">
        <v>0</v>
      </c>
      <c r="BM128" s="698">
        <v>0</v>
      </c>
      <c r="BN128" s="698">
        <v>0</v>
      </c>
      <c r="BO128" s="698">
        <v>0</v>
      </c>
      <c r="BP128" s="698">
        <v>0</v>
      </c>
      <c r="BQ128" s="698">
        <v>0</v>
      </c>
      <c r="BR128" s="698">
        <v>0</v>
      </c>
      <c r="BS128" s="698">
        <v>0</v>
      </c>
      <c r="BT128" s="699">
        <v>0</v>
      </c>
    </row>
    <row r="129" spans="2:72">
      <c r="B129" s="690" t="s">
        <v>208</v>
      </c>
      <c r="C129" s="690" t="s">
        <v>716</v>
      </c>
      <c r="D129" s="690" t="s">
        <v>119</v>
      </c>
      <c r="E129" s="690" t="s">
        <v>701</v>
      </c>
      <c r="F129" s="690" t="s">
        <v>741</v>
      </c>
      <c r="G129" s="690"/>
      <c r="H129" s="690">
        <v>2016</v>
      </c>
      <c r="I129" s="642" t="s">
        <v>571</v>
      </c>
      <c r="J129" s="642" t="s">
        <v>584</v>
      </c>
      <c r="K129" s="632"/>
      <c r="L129" s="697"/>
      <c r="M129" s="698"/>
      <c r="N129" s="698"/>
      <c r="O129" s="698"/>
      <c r="P129" s="698"/>
      <c r="Q129" s="698">
        <v>7</v>
      </c>
      <c r="R129" s="698">
        <v>7</v>
      </c>
      <c r="S129" s="698">
        <v>7</v>
      </c>
      <c r="T129" s="698">
        <v>6</v>
      </c>
      <c r="U129" s="698">
        <v>6</v>
      </c>
      <c r="V129" s="698">
        <v>5</v>
      </c>
      <c r="W129" s="698">
        <v>4</v>
      </c>
      <c r="X129" s="698">
        <v>4</v>
      </c>
      <c r="Y129" s="698">
        <v>4</v>
      </c>
      <c r="Z129" s="698">
        <v>3</v>
      </c>
      <c r="AA129" s="698">
        <v>2</v>
      </c>
      <c r="AB129" s="698">
        <v>1</v>
      </c>
      <c r="AC129" s="698">
        <v>0</v>
      </c>
      <c r="AD129" s="698">
        <v>0</v>
      </c>
      <c r="AE129" s="698">
        <v>0</v>
      </c>
      <c r="AF129" s="698">
        <v>0</v>
      </c>
      <c r="AG129" s="698">
        <v>0</v>
      </c>
      <c r="AH129" s="698">
        <v>0</v>
      </c>
      <c r="AI129" s="698">
        <v>0</v>
      </c>
      <c r="AJ129" s="698">
        <v>0</v>
      </c>
      <c r="AK129" s="698">
        <v>0</v>
      </c>
      <c r="AL129" s="698">
        <v>0</v>
      </c>
      <c r="AM129" s="698">
        <v>0</v>
      </c>
      <c r="AN129" s="698">
        <v>0</v>
      </c>
      <c r="AO129" s="699">
        <v>0</v>
      </c>
      <c r="AP129" s="632"/>
      <c r="AQ129" s="697"/>
      <c r="AR129" s="698"/>
      <c r="AS129" s="698"/>
      <c r="AT129" s="698"/>
      <c r="AU129" s="698"/>
      <c r="AV129" s="698">
        <v>34968</v>
      </c>
      <c r="AW129" s="698">
        <v>34968</v>
      </c>
      <c r="AX129" s="698">
        <v>34373</v>
      </c>
      <c r="AY129" s="698">
        <v>30951</v>
      </c>
      <c r="AZ129" s="698">
        <v>30951</v>
      </c>
      <c r="BA129" s="698">
        <v>17867</v>
      </c>
      <c r="BB129" s="698">
        <v>15822</v>
      </c>
      <c r="BC129" s="698">
        <v>15822</v>
      </c>
      <c r="BD129" s="698">
        <v>15082</v>
      </c>
      <c r="BE129" s="698">
        <v>9914</v>
      </c>
      <c r="BF129" s="698">
        <v>5883</v>
      </c>
      <c r="BG129" s="698">
        <v>2941</v>
      </c>
      <c r="BH129" s="698">
        <v>0</v>
      </c>
      <c r="BI129" s="698">
        <v>0</v>
      </c>
      <c r="BJ129" s="698">
        <v>0</v>
      </c>
      <c r="BK129" s="698">
        <v>0</v>
      </c>
      <c r="BL129" s="698">
        <v>0</v>
      </c>
      <c r="BM129" s="698">
        <v>0</v>
      </c>
      <c r="BN129" s="698">
        <v>0</v>
      </c>
      <c r="BO129" s="698">
        <v>0</v>
      </c>
      <c r="BP129" s="698">
        <v>0</v>
      </c>
      <c r="BQ129" s="698">
        <v>0</v>
      </c>
      <c r="BR129" s="698">
        <v>0</v>
      </c>
      <c r="BS129" s="698">
        <v>0</v>
      </c>
      <c r="BT129" s="699">
        <v>0</v>
      </c>
    </row>
    <row r="130" spans="2:72">
      <c r="B130" s="690" t="s">
        <v>208</v>
      </c>
      <c r="C130" s="690" t="s">
        <v>716</v>
      </c>
      <c r="D130" s="690" t="s">
        <v>120</v>
      </c>
      <c r="E130" s="690" t="s">
        <v>701</v>
      </c>
      <c r="F130" s="690"/>
      <c r="G130" s="690"/>
      <c r="H130" s="690">
        <v>2016</v>
      </c>
      <c r="I130" s="642" t="s">
        <v>571</v>
      </c>
      <c r="J130" s="642" t="s">
        <v>584</v>
      </c>
      <c r="K130" s="632"/>
      <c r="L130" s="697"/>
      <c r="M130" s="698"/>
      <c r="N130" s="698"/>
      <c r="O130" s="698"/>
      <c r="P130" s="698"/>
      <c r="Q130" s="698">
        <v>0</v>
      </c>
      <c r="R130" s="698">
        <v>0</v>
      </c>
      <c r="S130" s="698">
        <v>0</v>
      </c>
      <c r="T130" s="698">
        <v>0</v>
      </c>
      <c r="U130" s="698">
        <v>0</v>
      </c>
      <c r="V130" s="698">
        <v>0</v>
      </c>
      <c r="W130" s="698">
        <v>0</v>
      </c>
      <c r="X130" s="698">
        <v>0</v>
      </c>
      <c r="Y130" s="698">
        <v>0</v>
      </c>
      <c r="Z130" s="698">
        <v>0</v>
      </c>
      <c r="AA130" s="698">
        <v>0</v>
      </c>
      <c r="AB130" s="698">
        <v>0</v>
      </c>
      <c r="AC130" s="698">
        <v>0</v>
      </c>
      <c r="AD130" s="698">
        <v>0</v>
      </c>
      <c r="AE130" s="698">
        <v>0</v>
      </c>
      <c r="AF130" s="698">
        <v>0</v>
      </c>
      <c r="AG130" s="698">
        <v>0</v>
      </c>
      <c r="AH130" s="698">
        <v>0</v>
      </c>
      <c r="AI130" s="698">
        <v>0</v>
      </c>
      <c r="AJ130" s="698">
        <v>0</v>
      </c>
      <c r="AK130" s="698">
        <v>0</v>
      </c>
      <c r="AL130" s="698">
        <v>0</v>
      </c>
      <c r="AM130" s="698">
        <v>0</v>
      </c>
      <c r="AN130" s="698">
        <v>0</v>
      </c>
      <c r="AO130" s="699">
        <v>0</v>
      </c>
      <c r="AP130" s="632"/>
      <c r="AQ130" s="697"/>
      <c r="AR130" s="698"/>
      <c r="AS130" s="698"/>
      <c r="AT130" s="698"/>
      <c r="AU130" s="698"/>
      <c r="AV130" s="698">
        <v>0</v>
      </c>
      <c r="AW130" s="698">
        <v>0</v>
      </c>
      <c r="AX130" s="698">
        <v>0</v>
      </c>
      <c r="AY130" s="698">
        <v>0</v>
      </c>
      <c r="AZ130" s="698">
        <v>0</v>
      </c>
      <c r="BA130" s="698">
        <v>0</v>
      </c>
      <c r="BB130" s="698">
        <v>0</v>
      </c>
      <c r="BC130" s="698">
        <v>0</v>
      </c>
      <c r="BD130" s="698">
        <v>0</v>
      </c>
      <c r="BE130" s="698">
        <v>0</v>
      </c>
      <c r="BF130" s="698">
        <v>0</v>
      </c>
      <c r="BG130" s="698">
        <v>0</v>
      </c>
      <c r="BH130" s="698">
        <v>0</v>
      </c>
      <c r="BI130" s="698">
        <v>0</v>
      </c>
      <c r="BJ130" s="698">
        <v>0</v>
      </c>
      <c r="BK130" s="698">
        <v>0</v>
      </c>
      <c r="BL130" s="698">
        <v>0</v>
      </c>
      <c r="BM130" s="698">
        <v>0</v>
      </c>
      <c r="BN130" s="698">
        <v>0</v>
      </c>
      <c r="BO130" s="698">
        <v>0</v>
      </c>
      <c r="BP130" s="698">
        <v>0</v>
      </c>
      <c r="BQ130" s="698">
        <v>0</v>
      </c>
      <c r="BR130" s="698">
        <v>0</v>
      </c>
      <c r="BS130" s="698">
        <v>0</v>
      </c>
      <c r="BT130" s="699">
        <v>0</v>
      </c>
    </row>
    <row r="131" spans="2:72">
      <c r="B131" s="690" t="s">
        <v>208</v>
      </c>
      <c r="C131" s="690" t="s">
        <v>716</v>
      </c>
      <c r="D131" s="690" t="s">
        <v>121</v>
      </c>
      <c r="E131" s="690" t="s">
        <v>701</v>
      </c>
      <c r="F131" s="690"/>
      <c r="G131" s="690"/>
      <c r="H131" s="690">
        <v>2016</v>
      </c>
      <c r="I131" s="642" t="s">
        <v>571</v>
      </c>
      <c r="J131" s="642" t="s">
        <v>584</v>
      </c>
      <c r="K131" s="632"/>
      <c r="L131" s="697"/>
      <c r="M131" s="698"/>
      <c r="N131" s="698"/>
      <c r="O131" s="698"/>
      <c r="P131" s="698"/>
      <c r="Q131" s="698">
        <v>0</v>
      </c>
      <c r="R131" s="698">
        <v>0</v>
      </c>
      <c r="S131" s="698">
        <v>0</v>
      </c>
      <c r="T131" s="698">
        <v>0</v>
      </c>
      <c r="U131" s="698">
        <v>0</v>
      </c>
      <c r="V131" s="698">
        <v>0</v>
      </c>
      <c r="W131" s="698">
        <v>0</v>
      </c>
      <c r="X131" s="698">
        <v>0</v>
      </c>
      <c r="Y131" s="698">
        <v>0</v>
      </c>
      <c r="Z131" s="698">
        <v>0</v>
      </c>
      <c r="AA131" s="698">
        <v>0</v>
      </c>
      <c r="AB131" s="698">
        <v>0</v>
      </c>
      <c r="AC131" s="698">
        <v>0</v>
      </c>
      <c r="AD131" s="698">
        <v>0</v>
      </c>
      <c r="AE131" s="698">
        <v>0</v>
      </c>
      <c r="AF131" s="698">
        <v>0</v>
      </c>
      <c r="AG131" s="698">
        <v>0</v>
      </c>
      <c r="AH131" s="698">
        <v>0</v>
      </c>
      <c r="AI131" s="698">
        <v>0</v>
      </c>
      <c r="AJ131" s="698">
        <v>0</v>
      </c>
      <c r="AK131" s="698">
        <v>0</v>
      </c>
      <c r="AL131" s="698">
        <v>0</v>
      </c>
      <c r="AM131" s="698">
        <v>0</v>
      </c>
      <c r="AN131" s="698">
        <v>0</v>
      </c>
      <c r="AO131" s="699">
        <v>0</v>
      </c>
      <c r="AP131" s="632"/>
      <c r="AQ131" s="697"/>
      <c r="AR131" s="698"/>
      <c r="AS131" s="698"/>
      <c r="AT131" s="698"/>
      <c r="AU131" s="698"/>
      <c r="AV131" s="698">
        <v>0</v>
      </c>
      <c r="AW131" s="698">
        <v>0</v>
      </c>
      <c r="AX131" s="698">
        <v>0</v>
      </c>
      <c r="AY131" s="698">
        <v>0</v>
      </c>
      <c r="AZ131" s="698">
        <v>0</v>
      </c>
      <c r="BA131" s="698">
        <v>0</v>
      </c>
      <c r="BB131" s="698">
        <v>0</v>
      </c>
      <c r="BC131" s="698">
        <v>0</v>
      </c>
      <c r="BD131" s="698">
        <v>0</v>
      </c>
      <c r="BE131" s="698">
        <v>0</v>
      </c>
      <c r="BF131" s="698">
        <v>0</v>
      </c>
      <c r="BG131" s="698">
        <v>0</v>
      </c>
      <c r="BH131" s="698">
        <v>0</v>
      </c>
      <c r="BI131" s="698">
        <v>0</v>
      </c>
      <c r="BJ131" s="698">
        <v>0</v>
      </c>
      <c r="BK131" s="698">
        <v>0</v>
      </c>
      <c r="BL131" s="698">
        <v>0</v>
      </c>
      <c r="BM131" s="698">
        <v>0</v>
      </c>
      <c r="BN131" s="698">
        <v>0</v>
      </c>
      <c r="BO131" s="698">
        <v>0</v>
      </c>
      <c r="BP131" s="698">
        <v>0</v>
      </c>
      <c r="BQ131" s="698">
        <v>0</v>
      </c>
      <c r="BR131" s="698">
        <v>0</v>
      </c>
      <c r="BS131" s="698">
        <v>0</v>
      </c>
      <c r="BT131" s="699">
        <v>0</v>
      </c>
    </row>
    <row r="132" spans="2:72">
      <c r="B132" s="690" t="s">
        <v>208</v>
      </c>
      <c r="C132" s="690" t="s">
        <v>716</v>
      </c>
      <c r="D132" s="690" t="s">
        <v>122</v>
      </c>
      <c r="E132" s="690" t="s">
        <v>701</v>
      </c>
      <c r="F132" s="690"/>
      <c r="G132" s="690"/>
      <c r="H132" s="690">
        <v>2016</v>
      </c>
      <c r="I132" s="642" t="s">
        <v>571</v>
      </c>
      <c r="J132" s="642" t="s">
        <v>584</v>
      </c>
      <c r="K132" s="632"/>
      <c r="L132" s="697"/>
      <c r="M132" s="698"/>
      <c r="N132" s="698"/>
      <c r="O132" s="698"/>
      <c r="P132" s="698"/>
      <c r="Q132" s="698">
        <v>0</v>
      </c>
      <c r="R132" s="698">
        <v>0</v>
      </c>
      <c r="S132" s="698">
        <v>0</v>
      </c>
      <c r="T132" s="698">
        <v>0</v>
      </c>
      <c r="U132" s="698">
        <v>0</v>
      </c>
      <c r="V132" s="698">
        <v>0</v>
      </c>
      <c r="W132" s="698">
        <v>0</v>
      </c>
      <c r="X132" s="698">
        <v>0</v>
      </c>
      <c r="Y132" s="698">
        <v>0</v>
      </c>
      <c r="Z132" s="698">
        <v>0</v>
      </c>
      <c r="AA132" s="698">
        <v>0</v>
      </c>
      <c r="AB132" s="698">
        <v>0</v>
      </c>
      <c r="AC132" s="698">
        <v>0</v>
      </c>
      <c r="AD132" s="698">
        <v>0</v>
      </c>
      <c r="AE132" s="698">
        <v>0</v>
      </c>
      <c r="AF132" s="698">
        <v>0</v>
      </c>
      <c r="AG132" s="698">
        <v>0</v>
      </c>
      <c r="AH132" s="698">
        <v>0</v>
      </c>
      <c r="AI132" s="698">
        <v>0</v>
      </c>
      <c r="AJ132" s="698">
        <v>0</v>
      </c>
      <c r="AK132" s="698">
        <v>0</v>
      </c>
      <c r="AL132" s="698">
        <v>0</v>
      </c>
      <c r="AM132" s="698">
        <v>0</v>
      </c>
      <c r="AN132" s="698">
        <v>0</v>
      </c>
      <c r="AO132" s="699">
        <v>0</v>
      </c>
      <c r="AP132" s="632"/>
      <c r="AQ132" s="697"/>
      <c r="AR132" s="698"/>
      <c r="AS132" s="698"/>
      <c r="AT132" s="698"/>
      <c r="AU132" s="698"/>
      <c r="AV132" s="698">
        <v>0</v>
      </c>
      <c r="AW132" s="698">
        <v>0</v>
      </c>
      <c r="AX132" s="698">
        <v>0</v>
      </c>
      <c r="AY132" s="698">
        <v>0</v>
      </c>
      <c r="AZ132" s="698">
        <v>0</v>
      </c>
      <c r="BA132" s="698">
        <v>0</v>
      </c>
      <c r="BB132" s="698">
        <v>0</v>
      </c>
      <c r="BC132" s="698">
        <v>0</v>
      </c>
      <c r="BD132" s="698">
        <v>0</v>
      </c>
      <c r="BE132" s="698">
        <v>0</v>
      </c>
      <c r="BF132" s="698">
        <v>0</v>
      </c>
      <c r="BG132" s="698">
        <v>0</v>
      </c>
      <c r="BH132" s="698">
        <v>0</v>
      </c>
      <c r="BI132" s="698">
        <v>0</v>
      </c>
      <c r="BJ132" s="698">
        <v>0</v>
      </c>
      <c r="BK132" s="698">
        <v>0</v>
      </c>
      <c r="BL132" s="698">
        <v>0</v>
      </c>
      <c r="BM132" s="698">
        <v>0</v>
      </c>
      <c r="BN132" s="698">
        <v>0</v>
      </c>
      <c r="BO132" s="698">
        <v>0</v>
      </c>
      <c r="BP132" s="698">
        <v>0</v>
      </c>
      <c r="BQ132" s="698">
        <v>0</v>
      </c>
      <c r="BR132" s="698">
        <v>0</v>
      </c>
      <c r="BS132" s="698">
        <v>0</v>
      </c>
      <c r="BT132" s="699">
        <v>0</v>
      </c>
    </row>
    <row r="133" spans="2:72">
      <c r="B133" s="690" t="s">
        <v>208</v>
      </c>
      <c r="C133" s="690" t="s">
        <v>716</v>
      </c>
      <c r="D133" s="690" t="s">
        <v>124</v>
      </c>
      <c r="E133" s="690" t="s">
        <v>701</v>
      </c>
      <c r="F133" s="690"/>
      <c r="G133" s="690"/>
      <c r="H133" s="690">
        <v>2016</v>
      </c>
      <c r="I133" s="642" t="s">
        <v>571</v>
      </c>
      <c r="J133" s="642" t="s">
        <v>584</v>
      </c>
      <c r="K133" s="632"/>
      <c r="L133" s="697"/>
      <c r="M133" s="698"/>
      <c r="N133" s="698"/>
      <c r="O133" s="698"/>
      <c r="P133" s="698"/>
      <c r="Q133" s="698">
        <v>0</v>
      </c>
      <c r="R133" s="698">
        <v>0</v>
      </c>
      <c r="S133" s="698">
        <v>0</v>
      </c>
      <c r="T133" s="698">
        <v>0</v>
      </c>
      <c r="U133" s="698">
        <v>0</v>
      </c>
      <c r="V133" s="698">
        <v>0</v>
      </c>
      <c r="W133" s="698">
        <v>0</v>
      </c>
      <c r="X133" s="698">
        <v>0</v>
      </c>
      <c r="Y133" s="698">
        <v>0</v>
      </c>
      <c r="Z133" s="698">
        <v>0</v>
      </c>
      <c r="AA133" s="698">
        <v>0</v>
      </c>
      <c r="AB133" s="698">
        <v>0</v>
      </c>
      <c r="AC133" s="698">
        <v>0</v>
      </c>
      <c r="AD133" s="698">
        <v>0</v>
      </c>
      <c r="AE133" s="698">
        <v>0</v>
      </c>
      <c r="AF133" s="698">
        <v>0</v>
      </c>
      <c r="AG133" s="698">
        <v>0</v>
      </c>
      <c r="AH133" s="698">
        <v>0</v>
      </c>
      <c r="AI133" s="698">
        <v>0</v>
      </c>
      <c r="AJ133" s="698">
        <v>0</v>
      </c>
      <c r="AK133" s="698">
        <v>0</v>
      </c>
      <c r="AL133" s="698">
        <v>0</v>
      </c>
      <c r="AM133" s="698">
        <v>0</v>
      </c>
      <c r="AN133" s="698">
        <v>0</v>
      </c>
      <c r="AO133" s="699">
        <v>0</v>
      </c>
      <c r="AP133" s="632"/>
      <c r="AQ133" s="697"/>
      <c r="AR133" s="698"/>
      <c r="AS133" s="698"/>
      <c r="AT133" s="698"/>
      <c r="AU133" s="698"/>
      <c r="AV133" s="698">
        <v>0</v>
      </c>
      <c r="AW133" s="698">
        <v>0</v>
      </c>
      <c r="AX133" s="698">
        <v>0</v>
      </c>
      <c r="AY133" s="698">
        <v>0</v>
      </c>
      <c r="AZ133" s="698">
        <v>0</v>
      </c>
      <c r="BA133" s="698">
        <v>0</v>
      </c>
      <c r="BB133" s="698">
        <v>0</v>
      </c>
      <c r="BC133" s="698">
        <v>0</v>
      </c>
      <c r="BD133" s="698">
        <v>0</v>
      </c>
      <c r="BE133" s="698">
        <v>0</v>
      </c>
      <c r="BF133" s="698">
        <v>0</v>
      </c>
      <c r="BG133" s="698">
        <v>0</v>
      </c>
      <c r="BH133" s="698">
        <v>0</v>
      </c>
      <c r="BI133" s="698">
        <v>0</v>
      </c>
      <c r="BJ133" s="698">
        <v>0</v>
      </c>
      <c r="BK133" s="698">
        <v>0</v>
      </c>
      <c r="BL133" s="698">
        <v>0</v>
      </c>
      <c r="BM133" s="698">
        <v>0</v>
      </c>
      <c r="BN133" s="698">
        <v>0</v>
      </c>
      <c r="BO133" s="698">
        <v>0</v>
      </c>
      <c r="BP133" s="698">
        <v>0</v>
      </c>
      <c r="BQ133" s="698">
        <v>0</v>
      </c>
      <c r="BR133" s="698">
        <v>0</v>
      </c>
      <c r="BS133" s="698">
        <v>0</v>
      </c>
      <c r="BT133" s="699">
        <v>0</v>
      </c>
    </row>
    <row r="134" spans="2:72">
      <c r="B134" s="690" t="s">
        <v>208</v>
      </c>
      <c r="C134" s="690" t="s">
        <v>715</v>
      </c>
      <c r="D134" s="690" t="s">
        <v>113</v>
      </c>
      <c r="E134" s="690" t="s">
        <v>701</v>
      </c>
      <c r="F134" s="690" t="s">
        <v>29</v>
      </c>
      <c r="G134" s="690"/>
      <c r="H134" s="690">
        <v>2016</v>
      </c>
      <c r="I134" s="642" t="s">
        <v>572</v>
      </c>
      <c r="J134" s="642" t="s">
        <v>577</v>
      </c>
      <c r="K134" s="632"/>
      <c r="L134" s="697"/>
      <c r="M134" s="698"/>
      <c r="N134" s="698"/>
      <c r="O134" s="698"/>
      <c r="P134" s="698">
        <v>0</v>
      </c>
      <c r="Q134" s="698">
        <v>2</v>
      </c>
      <c r="R134" s="698">
        <v>2</v>
      </c>
      <c r="S134" s="698">
        <v>2</v>
      </c>
      <c r="T134" s="698">
        <v>2</v>
      </c>
      <c r="U134" s="698">
        <v>2</v>
      </c>
      <c r="V134" s="698">
        <v>2</v>
      </c>
      <c r="W134" s="698">
        <v>2</v>
      </c>
      <c r="X134" s="698">
        <v>2</v>
      </c>
      <c r="Y134" s="698">
        <v>2</v>
      </c>
      <c r="Z134" s="698">
        <v>2</v>
      </c>
      <c r="AA134" s="698">
        <v>2</v>
      </c>
      <c r="AB134" s="698">
        <v>2</v>
      </c>
      <c r="AC134" s="698">
        <v>2</v>
      </c>
      <c r="AD134" s="698">
        <v>2</v>
      </c>
      <c r="AE134" s="698">
        <v>2</v>
      </c>
      <c r="AF134" s="698">
        <v>2</v>
      </c>
      <c r="AG134" s="698">
        <v>1</v>
      </c>
      <c r="AH134" s="698"/>
      <c r="AI134" s="698"/>
      <c r="AJ134" s="698"/>
      <c r="AK134" s="698"/>
      <c r="AL134" s="698"/>
      <c r="AM134" s="698"/>
      <c r="AN134" s="698"/>
      <c r="AO134" s="699"/>
      <c r="AP134" s="632"/>
      <c r="AQ134" s="697"/>
      <c r="AR134" s="698"/>
      <c r="AS134" s="698"/>
      <c r="AT134" s="698"/>
      <c r="AU134" s="698"/>
      <c r="AV134" s="698">
        <v>29546</v>
      </c>
      <c r="AW134" s="698">
        <v>29546</v>
      </c>
      <c r="AX134" s="698">
        <v>29546</v>
      </c>
      <c r="AY134" s="698">
        <v>29546</v>
      </c>
      <c r="AZ134" s="698">
        <v>29546</v>
      </c>
      <c r="BA134" s="698">
        <v>29546</v>
      </c>
      <c r="BB134" s="698">
        <v>29546</v>
      </c>
      <c r="BC134" s="698">
        <v>29544</v>
      </c>
      <c r="BD134" s="698">
        <v>29544</v>
      </c>
      <c r="BE134" s="698">
        <v>29587</v>
      </c>
      <c r="BF134" s="698">
        <v>29611</v>
      </c>
      <c r="BG134" s="698">
        <v>29642</v>
      </c>
      <c r="BH134" s="698">
        <v>29642</v>
      </c>
      <c r="BI134" s="698">
        <v>29565</v>
      </c>
      <c r="BJ134" s="698">
        <v>25598</v>
      </c>
      <c r="BK134" s="698">
        <v>25598</v>
      </c>
      <c r="BL134" s="698">
        <v>10548</v>
      </c>
      <c r="BM134" s="698">
        <v>0</v>
      </c>
      <c r="BN134" s="698"/>
      <c r="BO134" s="698"/>
      <c r="BP134" s="698"/>
      <c r="BQ134" s="698"/>
      <c r="BR134" s="698"/>
      <c r="BS134" s="698"/>
      <c r="BT134" s="699"/>
    </row>
    <row r="135" spans="2:72">
      <c r="B135" s="690" t="s">
        <v>208</v>
      </c>
      <c r="C135" s="690" t="s">
        <v>716</v>
      </c>
      <c r="D135" s="690" t="s">
        <v>732</v>
      </c>
      <c r="E135" s="690" t="s">
        <v>701</v>
      </c>
      <c r="F135" s="690" t="s">
        <v>29</v>
      </c>
      <c r="G135" s="690"/>
      <c r="H135" s="690">
        <v>2016</v>
      </c>
      <c r="I135" s="642" t="s">
        <v>572</v>
      </c>
      <c r="J135" s="642" t="s">
        <v>577</v>
      </c>
      <c r="K135" s="632"/>
      <c r="L135" s="697"/>
      <c r="M135" s="698"/>
      <c r="N135" s="698"/>
      <c r="O135" s="698"/>
      <c r="P135" s="698">
        <v>0</v>
      </c>
      <c r="Q135" s="698">
        <v>0</v>
      </c>
      <c r="R135" s="698">
        <v>0</v>
      </c>
      <c r="S135" s="698">
        <v>0</v>
      </c>
      <c r="T135" s="698">
        <v>0</v>
      </c>
      <c r="U135" s="698">
        <v>0</v>
      </c>
      <c r="V135" s="698">
        <v>0</v>
      </c>
      <c r="W135" s="698">
        <v>0</v>
      </c>
      <c r="X135" s="698">
        <v>0</v>
      </c>
      <c r="Y135" s="698">
        <v>0</v>
      </c>
      <c r="Z135" s="698">
        <v>0</v>
      </c>
      <c r="AA135" s="698">
        <v>0</v>
      </c>
      <c r="AB135" s="698">
        <v>0</v>
      </c>
      <c r="AC135" s="698">
        <v>0</v>
      </c>
      <c r="AD135" s="698">
        <v>0</v>
      </c>
      <c r="AE135" s="698">
        <v>0</v>
      </c>
      <c r="AF135" s="698">
        <v>0</v>
      </c>
      <c r="AG135" s="698">
        <v>0</v>
      </c>
      <c r="AH135" s="698"/>
      <c r="AI135" s="698"/>
      <c r="AJ135" s="698"/>
      <c r="AK135" s="698"/>
      <c r="AL135" s="698"/>
      <c r="AM135" s="698"/>
      <c r="AN135" s="698"/>
      <c r="AO135" s="699"/>
      <c r="AP135" s="632"/>
      <c r="AQ135" s="697"/>
      <c r="AR135" s="698"/>
      <c r="AS135" s="698"/>
      <c r="AT135" s="698"/>
      <c r="AU135" s="698"/>
      <c r="AV135" s="698">
        <v>32</v>
      </c>
      <c r="AW135" s="698">
        <v>32</v>
      </c>
      <c r="AX135" s="698">
        <v>32</v>
      </c>
      <c r="AY135" s="698">
        <v>32</v>
      </c>
      <c r="AZ135" s="698">
        <v>32</v>
      </c>
      <c r="BA135" s="698">
        <v>32</v>
      </c>
      <c r="BB135" s="698">
        <v>32</v>
      </c>
      <c r="BC135" s="698">
        <v>32</v>
      </c>
      <c r="BD135" s="698">
        <v>32</v>
      </c>
      <c r="BE135" s="698">
        <v>32</v>
      </c>
      <c r="BF135" s="698">
        <v>32</v>
      </c>
      <c r="BG135" s="698">
        <v>32</v>
      </c>
      <c r="BH135" s="698">
        <v>32</v>
      </c>
      <c r="BI135" s="698">
        <v>32</v>
      </c>
      <c r="BJ135" s="698">
        <v>32</v>
      </c>
      <c r="BK135" s="698">
        <v>32</v>
      </c>
      <c r="BL135" s="698">
        <v>32</v>
      </c>
      <c r="BM135" s="698">
        <v>32</v>
      </c>
      <c r="BN135" s="698"/>
      <c r="BO135" s="698"/>
      <c r="BP135" s="698"/>
      <c r="BQ135" s="698"/>
      <c r="BR135" s="698"/>
      <c r="BS135" s="698"/>
      <c r="BT135" s="699"/>
    </row>
    <row r="136" spans="2:72">
      <c r="B136" s="690" t="s">
        <v>208</v>
      </c>
      <c r="C136" s="690" t="s">
        <v>716</v>
      </c>
      <c r="D136" s="690" t="s">
        <v>118</v>
      </c>
      <c r="E136" s="690" t="s">
        <v>701</v>
      </c>
      <c r="F136" s="690" t="s">
        <v>746</v>
      </c>
      <c r="G136" s="690"/>
      <c r="H136" s="690">
        <v>2016</v>
      </c>
      <c r="I136" s="642" t="s">
        <v>572</v>
      </c>
      <c r="J136" s="642" t="s">
        <v>577</v>
      </c>
      <c r="K136" s="632"/>
      <c r="L136" s="697"/>
      <c r="M136" s="698"/>
      <c r="N136" s="698"/>
      <c r="O136" s="698"/>
      <c r="P136" s="698">
        <v>0</v>
      </c>
      <c r="Q136" s="698">
        <v>4</v>
      </c>
      <c r="R136" s="698">
        <v>4</v>
      </c>
      <c r="S136" s="698">
        <v>4</v>
      </c>
      <c r="T136" s="698">
        <v>4</v>
      </c>
      <c r="U136" s="698">
        <v>4</v>
      </c>
      <c r="V136" s="698">
        <v>4</v>
      </c>
      <c r="W136" s="698">
        <v>4</v>
      </c>
      <c r="X136" s="698">
        <v>4</v>
      </c>
      <c r="Y136" s="698">
        <v>4</v>
      </c>
      <c r="Z136" s="698">
        <v>4</v>
      </c>
      <c r="AA136" s="698">
        <v>4</v>
      </c>
      <c r="AB136" s="698">
        <v>3</v>
      </c>
      <c r="AC136" s="698">
        <v>0</v>
      </c>
      <c r="AD136" s="698">
        <v>0</v>
      </c>
      <c r="AE136" s="698">
        <v>0</v>
      </c>
      <c r="AF136" s="698">
        <v>0</v>
      </c>
      <c r="AG136" s="698">
        <v>0</v>
      </c>
      <c r="AH136" s="698"/>
      <c r="AI136" s="698"/>
      <c r="AJ136" s="698"/>
      <c r="AK136" s="698"/>
      <c r="AL136" s="698"/>
      <c r="AM136" s="698"/>
      <c r="AN136" s="698"/>
      <c r="AO136" s="699"/>
      <c r="AP136" s="632"/>
      <c r="AQ136" s="697"/>
      <c r="AR136" s="698"/>
      <c r="AS136" s="698"/>
      <c r="AT136" s="698"/>
      <c r="AU136" s="698"/>
      <c r="AV136" s="698">
        <v>34755</v>
      </c>
      <c r="AW136" s="698">
        <v>37320</v>
      </c>
      <c r="AX136" s="698">
        <v>37320</v>
      </c>
      <c r="AY136" s="698">
        <v>37320</v>
      </c>
      <c r="AZ136" s="698">
        <v>37320</v>
      </c>
      <c r="BA136" s="698">
        <v>37320</v>
      </c>
      <c r="BB136" s="698">
        <v>37320</v>
      </c>
      <c r="BC136" s="698">
        <v>37320</v>
      </c>
      <c r="BD136" s="698">
        <v>37320</v>
      </c>
      <c r="BE136" s="698">
        <v>37320</v>
      </c>
      <c r="BF136" s="698">
        <v>34470</v>
      </c>
      <c r="BG136" s="698">
        <v>27785</v>
      </c>
      <c r="BH136" s="698">
        <v>0</v>
      </c>
      <c r="BI136" s="698">
        <v>0</v>
      </c>
      <c r="BJ136" s="698">
        <v>0</v>
      </c>
      <c r="BK136" s="698">
        <v>0</v>
      </c>
      <c r="BL136" s="698">
        <v>0</v>
      </c>
      <c r="BM136" s="698">
        <v>0</v>
      </c>
      <c r="BN136" s="698"/>
      <c r="BO136" s="698"/>
      <c r="BP136" s="698"/>
      <c r="BQ136" s="698"/>
      <c r="BR136" s="698"/>
      <c r="BS136" s="698"/>
      <c r="BT136" s="699"/>
    </row>
    <row r="137" spans="2:72">
      <c r="B137" s="690" t="s">
        <v>208</v>
      </c>
      <c r="C137" s="690" t="s">
        <v>716</v>
      </c>
      <c r="D137" s="690" t="s">
        <v>119</v>
      </c>
      <c r="E137" s="690" t="s">
        <v>701</v>
      </c>
      <c r="F137" s="690" t="s">
        <v>716</v>
      </c>
      <c r="G137" s="690"/>
      <c r="H137" s="690">
        <v>2016</v>
      </c>
      <c r="I137" s="642" t="s">
        <v>572</v>
      </c>
      <c r="J137" s="642" t="s">
        <v>577</v>
      </c>
      <c r="K137" s="632"/>
      <c r="L137" s="697"/>
      <c r="M137" s="698"/>
      <c r="N137" s="698"/>
      <c r="O137" s="698"/>
      <c r="P137" s="698">
        <v>0</v>
      </c>
      <c r="Q137" s="698">
        <v>2</v>
      </c>
      <c r="R137" s="698">
        <v>2</v>
      </c>
      <c r="S137" s="698">
        <v>2</v>
      </c>
      <c r="T137" s="698">
        <v>2</v>
      </c>
      <c r="U137" s="698">
        <v>2</v>
      </c>
      <c r="V137" s="698">
        <v>1</v>
      </c>
      <c r="W137" s="698">
        <v>1</v>
      </c>
      <c r="X137" s="698">
        <v>1</v>
      </c>
      <c r="Y137" s="698">
        <v>1</v>
      </c>
      <c r="Z137" s="698">
        <v>1</v>
      </c>
      <c r="AA137" s="698">
        <v>1</v>
      </c>
      <c r="AB137" s="698">
        <v>0</v>
      </c>
      <c r="AC137" s="698">
        <v>0</v>
      </c>
      <c r="AD137" s="698">
        <v>0</v>
      </c>
      <c r="AE137" s="698">
        <v>0</v>
      </c>
      <c r="AF137" s="698">
        <v>0</v>
      </c>
      <c r="AG137" s="698">
        <v>0</v>
      </c>
      <c r="AH137" s="698"/>
      <c r="AI137" s="698"/>
      <c r="AJ137" s="698"/>
      <c r="AK137" s="698"/>
      <c r="AL137" s="698"/>
      <c r="AM137" s="698"/>
      <c r="AN137" s="698"/>
      <c r="AO137" s="699"/>
      <c r="AP137" s="632"/>
      <c r="AQ137" s="697"/>
      <c r="AR137" s="698"/>
      <c r="AS137" s="698"/>
      <c r="AT137" s="698"/>
      <c r="AU137" s="698"/>
      <c r="AV137" s="698">
        <v>8459</v>
      </c>
      <c r="AW137" s="698">
        <v>8459</v>
      </c>
      <c r="AX137" s="698">
        <v>8248</v>
      </c>
      <c r="AY137" s="698">
        <v>7037</v>
      </c>
      <c r="AZ137" s="698">
        <v>7037</v>
      </c>
      <c r="BA137" s="698">
        <v>4834</v>
      </c>
      <c r="BB137" s="698">
        <v>4730</v>
      </c>
      <c r="BC137" s="698">
        <v>4730</v>
      </c>
      <c r="BD137" s="698">
        <v>4559</v>
      </c>
      <c r="BE137" s="698">
        <v>3369</v>
      </c>
      <c r="BF137" s="698">
        <v>1947</v>
      </c>
      <c r="BG137" s="698">
        <v>912</v>
      </c>
      <c r="BH137" s="698">
        <v>0</v>
      </c>
      <c r="BI137" s="698">
        <v>0</v>
      </c>
      <c r="BJ137" s="698">
        <v>0</v>
      </c>
      <c r="BK137" s="698">
        <v>0</v>
      </c>
      <c r="BL137" s="698">
        <v>0</v>
      </c>
      <c r="BM137" s="698">
        <v>0</v>
      </c>
      <c r="BN137" s="698"/>
      <c r="BO137" s="698"/>
      <c r="BP137" s="698"/>
      <c r="BQ137" s="698"/>
      <c r="BR137" s="698"/>
      <c r="BS137" s="698"/>
      <c r="BT137" s="699"/>
    </row>
    <row r="138" spans="2:72">
      <c r="B138" s="690" t="s">
        <v>208</v>
      </c>
      <c r="C138" s="690" t="s">
        <v>715</v>
      </c>
      <c r="D138" s="690" t="s">
        <v>113</v>
      </c>
      <c r="E138" s="690" t="s">
        <v>701</v>
      </c>
      <c r="F138" s="690" t="s">
        <v>29</v>
      </c>
      <c r="G138" s="690"/>
      <c r="H138" s="690">
        <v>2017</v>
      </c>
      <c r="I138" s="642" t="s">
        <v>572</v>
      </c>
      <c r="J138" s="642" t="s">
        <v>584</v>
      </c>
      <c r="K138" s="632"/>
      <c r="L138" s="697"/>
      <c r="M138" s="698"/>
      <c r="N138" s="698"/>
      <c r="O138" s="698"/>
      <c r="P138" s="698">
        <v>0</v>
      </c>
      <c r="Q138" s="698">
        <v>0</v>
      </c>
      <c r="R138" s="698">
        <v>25</v>
      </c>
      <c r="S138" s="698">
        <v>20</v>
      </c>
      <c r="T138" s="698">
        <v>20</v>
      </c>
      <c r="U138" s="698">
        <v>20</v>
      </c>
      <c r="V138" s="698">
        <v>20</v>
      </c>
      <c r="W138" s="698">
        <v>20</v>
      </c>
      <c r="X138" s="698">
        <v>20</v>
      </c>
      <c r="Y138" s="698">
        <v>20</v>
      </c>
      <c r="Z138" s="698">
        <v>20</v>
      </c>
      <c r="AA138" s="698">
        <v>20</v>
      </c>
      <c r="AB138" s="698">
        <v>19</v>
      </c>
      <c r="AC138" s="698">
        <v>19</v>
      </c>
      <c r="AD138" s="698">
        <v>19</v>
      </c>
      <c r="AE138" s="698">
        <v>19</v>
      </c>
      <c r="AF138" s="698">
        <v>16</v>
      </c>
      <c r="AG138" s="698">
        <v>16</v>
      </c>
      <c r="AH138" s="698">
        <v>2</v>
      </c>
      <c r="AI138" s="698">
        <v>0</v>
      </c>
      <c r="AJ138" s="698">
        <v>0</v>
      </c>
      <c r="AK138" s="698">
        <v>0</v>
      </c>
      <c r="AL138" s="698">
        <v>0</v>
      </c>
      <c r="AM138" s="698">
        <v>0</v>
      </c>
      <c r="AN138" s="698"/>
      <c r="AO138" s="699"/>
      <c r="AP138" s="632"/>
      <c r="AQ138" s="697"/>
      <c r="AR138" s="698"/>
      <c r="AS138" s="698"/>
      <c r="AT138" s="698"/>
      <c r="AU138" s="698">
        <v>0</v>
      </c>
      <c r="AV138" s="698">
        <v>0</v>
      </c>
      <c r="AW138" s="698">
        <v>353831</v>
      </c>
      <c r="AX138" s="698">
        <v>284786</v>
      </c>
      <c r="AY138" s="698">
        <v>284786</v>
      </c>
      <c r="AZ138" s="698">
        <v>284786</v>
      </c>
      <c r="BA138" s="698">
        <v>284786</v>
      </c>
      <c r="BB138" s="698">
        <v>284786</v>
      </c>
      <c r="BC138" s="698">
        <v>284786</v>
      </c>
      <c r="BD138" s="698">
        <v>284784</v>
      </c>
      <c r="BE138" s="698">
        <v>284784</v>
      </c>
      <c r="BF138" s="698">
        <v>284077</v>
      </c>
      <c r="BG138" s="698">
        <v>278088</v>
      </c>
      <c r="BH138" s="698">
        <v>278045</v>
      </c>
      <c r="BI138" s="698">
        <v>278045</v>
      </c>
      <c r="BJ138" s="698">
        <v>278023</v>
      </c>
      <c r="BK138" s="698">
        <v>235967</v>
      </c>
      <c r="BL138" s="698">
        <v>235967</v>
      </c>
      <c r="BM138" s="698">
        <v>27920</v>
      </c>
      <c r="BN138" s="698">
        <v>0</v>
      </c>
      <c r="BO138" s="698">
        <v>0</v>
      </c>
      <c r="BP138" s="698">
        <v>0</v>
      </c>
      <c r="BQ138" s="698"/>
      <c r="BR138" s="698"/>
      <c r="BS138" s="698"/>
      <c r="BT138" s="699"/>
    </row>
    <row r="139" spans="2:72">
      <c r="B139" s="690" t="s">
        <v>208</v>
      </c>
      <c r="C139" s="690" t="s">
        <v>715</v>
      </c>
      <c r="D139" s="690" t="s">
        <v>733</v>
      </c>
      <c r="E139" s="690" t="s">
        <v>701</v>
      </c>
      <c r="F139" s="690" t="s">
        <v>29</v>
      </c>
      <c r="G139" s="690"/>
      <c r="H139" s="690">
        <v>2017</v>
      </c>
      <c r="I139" s="642" t="s">
        <v>572</v>
      </c>
      <c r="J139" s="642" t="s">
        <v>584</v>
      </c>
      <c r="K139" s="632"/>
      <c r="L139" s="697"/>
      <c r="M139" s="698"/>
      <c r="N139" s="698"/>
      <c r="O139" s="698"/>
      <c r="P139" s="698">
        <v>0</v>
      </c>
      <c r="Q139" s="698">
        <v>0</v>
      </c>
      <c r="R139" s="698">
        <v>20</v>
      </c>
      <c r="S139" s="698">
        <v>15</v>
      </c>
      <c r="T139" s="698">
        <v>15</v>
      </c>
      <c r="U139" s="698">
        <v>15</v>
      </c>
      <c r="V139" s="698">
        <v>15</v>
      </c>
      <c r="W139" s="698">
        <v>15</v>
      </c>
      <c r="X139" s="698">
        <v>15</v>
      </c>
      <c r="Y139" s="698">
        <v>15</v>
      </c>
      <c r="Z139" s="698">
        <v>15</v>
      </c>
      <c r="AA139" s="698">
        <v>15</v>
      </c>
      <c r="AB139" s="698">
        <v>14</v>
      </c>
      <c r="AC139" s="698">
        <v>14</v>
      </c>
      <c r="AD139" s="698">
        <v>14</v>
      </c>
      <c r="AE139" s="698">
        <v>12</v>
      </c>
      <c r="AF139" s="698">
        <v>12</v>
      </c>
      <c r="AG139" s="698">
        <v>9</v>
      </c>
      <c r="AH139" s="698">
        <v>7</v>
      </c>
      <c r="AI139" s="698">
        <v>0</v>
      </c>
      <c r="AJ139" s="698">
        <v>0</v>
      </c>
      <c r="AK139" s="698">
        <v>0</v>
      </c>
      <c r="AL139" s="698">
        <v>0</v>
      </c>
      <c r="AM139" s="698">
        <v>0</v>
      </c>
      <c r="AN139" s="698"/>
      <c r="AO139" s="699"/>
      <c r="AP139" s="632"/>
      <c r="AQ139" s="697"/>
      <c r="AR139" s="698"/>
      <c r="AS139" s="698"/>
      <c r="AT139" s="698"/>
      <c r="AU139" s="698">
        <v>0</v>
      </c>
      <c r="AV139" s="698">
        <v>0</v>
      </c>
      <c r="AW139" s="698">
        <v>296767</v>
      </c>
      <c r="AX139" s="698">
        <v>214915</v>
      </c>
      <c r="AY139" s="698">
        <v>214915</v>
      </c>
      <c r="AZ139" s="698">
        <v>214915</v>
      </c>
      <c r="BA139" s="698">
        <v>214915</v>
      </c>
      <c r="BB139" s="698">
        <v>214915</v>
      </c>
      <c r="BC139" s="698">
        <v>214915</v>
      </c>
      <c r="BD139" s="698">
        <v>214911</v>
      </c>
      <c r="BE139" s="698">
        <v>214911</v>
      </c>
      <c r="BF139" s="698">
        <v>214911</v>
      </c>
      <c r="BG139" s="698">
        <v>210998</v>
      </c>
      <c r="BH139" s="698">
        <v>210630</v>
      </c>
      <c r="BI139" s="698">
        <v>210630</v>
      </c>
      <c r="BJ139" s="698">
        <v>177849</v>
      </c>
      <c r="BK139" s="698">
        <v>177849</v>
      </c>
      <c r="BL139" s="698">
        <v>137752</v>
      </c>
      <c r="BM139" s="698">
        <v>109178</v>
      </c>
      <c r="BN139" s="698">
        <v>0</v>
      </c>
      <c r="BO139" s="698">
        <v>0</v>
      </c>
      <c r="BP139" s="698">
        <v>0</v>
      </c>
      <c r="BQ139" s="698"/>
      <c r="BR139" s="698"/>
      <c r="BS139" s="698"/>
      <c r="BT139" s="699"/>
    </row>
    <row r="140" spans="2:72">
      <c r="B140" s="690" t="s">
        <v>208</v>
      </c>
      <c r="C140" s="690" t="s">
        <v>716</v>
      </c>
      <c r="D140" s="690" t="s">
        <v>732</v>
      </c>
      <c r="E140" s="690" t="s">
        <v>701</v>
      </c>
      <c r="F140" s="690" t="s">
        <v>29</v>
      </c>
      <c r="G140" s="690"/>
      <c r="H140" s="690">
        <v>2017</v>
      </c>
      <c r="I140" s="642" t="s">
        <v>572</v>
      </c>
      <c r="J140" s="642" t="s">
        <v>584</v>
      </c>
      <c r="K140" s="632"/>
      <c r="L140" s="697"/>
      <c r="M140" s="698"/>
      <c r="N140" s="698"/>
      <c r="O140" s="698"/>
      <c r="P140" s="698">
        <v>0</v>
      </c>
      <c r="Q140" s="698">
        <v>0</v>
      </c>
      <c r="R140" s="698">
        <v>25</v>
      </c>
      <c r="S140" s="698">
        <v>25</v>
      </c>
      <c r="T140" s="698">
        <v>25</v>
      </c>
      <c r="U140" s="698">
        <v>25</v>
      </c>
      <c r="V140" s="698">
        <v>25</v>
      </c>
      <c r="W140" s="698">
        <v>25</v>
      </c>
      <c r="X140" s="698">
        <v>25</v>
      </c>
      <c r="Y140" s="698">
        <v>25</v>
      </c>
      <c r="Z140" s="698">
        <v>25</v>
      </c>
      <c r="AA140" s="698">
        <v>25</v>
      </c>
      <c r="AB140" s="698">
        <v>25</v>
      </c>
      <c r="AC140" s="698">
        <v>25</v>
      </c>
      <c r="AD140" s="698">
        <v>25</v>
      </c>
      <c r="AE140" s="698">
        <v>25</v>
      </c>
      <c r="AF140" s="698">
        <v>25</v>
      </c>
      <c r="AG140" s="698">
        <v>25</v>
      </c>
      <c r="AH140" s="698">
        <v>25</v>
      </c>
      <c r="AI140" s="698">
        <v>25</v>
      </c>
      <c r="AJ140" s="698">
        <v>24</v>
      </c>
      <c r="AK140" s="698">
        <v>0</v>
      </c>
      <c r="AL140" s="698">
        <v>0</v>
      </c>
      <c r="AM140" s="698">
        <v>0</v>
      </c>
      <c r="AN140" s="698"/>
      <c r="AO140" s="699"/>
      <c r="AP140" s="632"/>
      <c r="AQ140" s="697"/>
      <c r="AR140" s="698"/>
      <c r="AS140" s="698"/>
      <c r="AT140" s="698"/>
      <c r="AU140" s="698">
        <v>0</v>
      </c>
      <c r="AV140" s="698">
        <v>0</v>
      </c>
      <c r="AW140" s="698">
        <v>92992</v>
      </c>
      <c r="AX140" s="698">
        <v>92992</v>
      </c>
      <c r="AY140" s="698">
        <v>92992</v>
      </c>
      <c r="AZ140" s="698">
        <v>92992</v>
      </c>
      <c r="BA140" s="698">
        <v>92992</v>
      </c>
      <c r="BB140" s="698">
        <v>92992</v>
      </c>
      <c r="BC140" s="698">
        <v>92992</v>
      </c>
      <c r="BD140" s="698">
        <v>92992</v>
      </c>
      <c r="BE140" s="698">
        <v>92992</v>
      </c>
      <c r="BF140" s="698">
        <v>92992</v>
      </c>
      <c r="BG140" s="698">
        <v>92992</v>
      </c>
      <c r="BH140" s="698">
        <v>92992</v>
      </c>
      <c r="BI140" s="698">
        <v>92992</v>
      </c>
      <c r="BJ140" s="698">
        <v>92992</v>
      </c>
      <c r="BK140" s="698">
        <v>92992</v>
      </c>
      <c r="BL140" s="698">
        <v>92992</v>
      </c>
      <c r="BM140" s="698">
        <v>92992</v>
      </c>
      <c r="BN140" s="698">
        <v>92992</v>
      </c>
      <c r="BO140" s="698">
        <v>87685</v>
      </c>
      <c r="BP140" s="698">
        <v>0</v>
      </c>
      <c r="BQ140" s="698"/>
      <c r="BR140" s="698"/>
      <c r="BS140" s="698"/>
      <c r="BT140" s="699"/>
    </row>
    <row r="141" spans="2:72">
      <c r="B141" s="690" t="s">
        <v>208</v>
      </c>
      <c r="C141" s="690" t="s">
        <v>715</v>
      </c>
      <c r="D141" s="690" t="s">
        <v>116</v>
      </c>
      <c r="E141" s="690" t="s">
        <v>701</v>
      </c>
      <c r="F141" s="690" t="s">
        <v>29</v>
      </c>
      <c r="G141" s="690"/>
      <c r="H141" s="690">
        <v>2017</v>
      </c>
      <c r="I141" s="642" t="s">
        <v>572</v>
      </c>
      <c r="J141" s="642" t="s">
        <v>584</v>
      </c>
      <c r="K141" s="632"/>
      <c r="L141" s="697"/>
      <c r="M141" s="698"/>
      <c r="N141" s="698"/>
      <c r="O141" s="698"/>
      <c r="P141" s="698">
        <v>0</v>
      </c>
      <c r="Q141" s="698">
        <v>0</v>
      </c>
      <c r="R141" s="698">
        <v>1</v>
      </c>
      <c r="S141" s="698">
        <v>1</v>
      </c>
      <c r="T141" s="698">
        <v>1</v>
      </c>
      <c r="U141" s="698">
        <v>1</v>
      </c>
      <c r="V141" s="698">
        <v>1</v>
      </c>
      <c r="W141" s="698">
        <v>1</v>
      </c>
      <c r="X141" s="698">
        <v>1</v>
      </c>
      <c r="Y141" s="698">
        <v>1</v>
      </c>
      <c r="Z141" s="698">
        <v>1</v>
      </c>
      <c r="AA141" s="698">
        <v>1</v>
      </c>
      <c r="AB141" s="698">
        <v>0</v>
      </c>
      <c r="AC141" s="698">
        <v>0</v>
      </c>
      <c r="AD141" s="698">
        <v>0</v>
      </c>
      <c r="AE141" s="698">
        <v>0</v>
      </c>
      <c r="AF141" s="698">
        <v>0</v>
      </c>
      <c r="AG141" s="698">
        <v>0</v>
      </c>
      <c r="AH141" s="698">
        <v>0</v>
      </c>
      <c r="AI141" s="698">
        <v>0</v>
      </c>
      <c r="AJ141" s="698">
        <v>0</v>
      </c>
      <c r="AK141" s="698">
        <v>0</v>
      </c>
      <c r="AL141" s="698">
        <v>0</v>
      </c>
      <c r="AM141" s="698">
        <v>0</v>
      </c>
      <c r="AN141" s="698"/>
      <c r="AO141" s="699"/>
      <c r="AP141" s="632"/>
      <c r="AQ141" s="697"/>
      <c r="AR141" s="698"/>
      <c r="AS141" s="698"/>
      <c r="AT141" s="698"/>
      <c r="AU141" s="698">
        <v>0</v>
      </c>
      <c r="AV141" s="698">
        <v>0</v>
      </c>
      <c r="AW141" s="698">
        <v>7191</v>
      </c>
      <c r="AX141" s="698">
        <v>7191</v>
      </c>
      <c r="AY141" s="698">
        <v>7191</v>
      </c>
      <c r="AZ141" s="698">
        <v>7191</v>
      </c>
      <c r="BA141" s="698">
        <v>7191</v>
      </c>
      <c r="BB141" s="698">
        <v>7191</v>
      </c>
      <c r="BC141" s="698">
        <v>7191</v>
      </c>
      <c r="BD141" s="698">
        <v>7191</v>
      </c>
      <c r="BE141" s="698">
        <v>7191</v>
      </c>
      <c r="BF141" s="698">
        <v>7191</v>
      </c>
      <c r="BG141" s="698">
        <v>6740</v>
      </c>
      <c r="BH141" s="698">
        <v>6694</v>
      </c>
      <c r="BI141" s="698">
        <v>6694</v>
      </c>
      <c r="BJ141" s="698">
        <v>6694</v>
      </c>
      <c r="BK141" s="698">
        <v>6694</v>
      </c>
      <c r="BL141" s="698">
        <v>6694</v>
      </c>
      <c r="BM141" s="698">
        <v>6694</v>
      </c>
      <c r="BN141" s="698">
        <v>6694</v>
      </c>
      <c r="BO141" s="698">
        <v>6694</v>
      </c>
      <c r="BP141" s="698">
        <v>6694</v>
      </c>
      <c r="BQ141" s="698"/>
      <c r="BR141" s="698"/>
      <c r="BS141" s="698"/>
      <c r="BT141" s="699"/>
    </row>
    <row r="142" spans="2:72">
      <c r="B142" s="690" t="s">
        <v>208</v>
      </c>
      <c r="C142" s="690" t="s">
        <v>718</v>
      </c>
      <c r="D142" s="690" t="s">
        <v>118</v>
      </c>
      <c r="E142" s="690" t="s">
        <v>701</v>
      </c>
      <c r="F142" s="690" t="s">
        <v>737</v>
      </c>
      <c r="G142" s="690"/>
      <c r="H142" s="690">
        <v>2017</v>
      </c>
      <c r="I142" s="642" t="s">
        <v>572</v>
      </c>
      <c r="J142" s="642" t="s">
        <v>584</v>
      </c>
      <c r="K142" s="632"/>
      <c r="L142" s="697"/>
      <c r="M142" s="698"/>
      <c r="N142" s="698"/>
      <c r="O142" s="698"/>
      <c r="P142" s="698">
        <v>0</v>
      </c>
      <c r="Q142" s="698">
        <v>0</v>
      </c>
      <c r="R142" s="698">
        <v>26</v>
      </c>
      <c r="S142" s="698">
        <v>26</v>
      </c>
      <c r="T142" s="698">
        <v>26</v>
      </c>
      <c r="U142" s="698">
        <v>26</v>
      </c>
      <c r="V142" s="698">
        <v>26</v>
      </c>
      <c r="W142" s="698">
        <v>25</v>
      </c>
      <c r="X142" s="698">
        <v>25</v>
      </c>
      <c r="Y142" s="698">
        <v>25</v>
      </c>
      <c r="Z142" s="698">
        <v>25</v>
      </c>
      <c r="AA142" s="698">
        <v>25</v>
      </c>
      <c r="AB142" s="698">
        <v>25</v>
      </c>
      <c r="AC142" s="698">
        <v>25</v>
      </c>
      <c r="AD142" s="698">
        <v>17</v>
      </c>
      <c r="AE142" s="698">
        <v>16</v>
      </c>
      <c r="AF142" s="698">
        <v>3</v>
      </c>
      <c r="AG142" s="698">
        <v>0</v>
      </c>
      <c r="AH142" s="698">
        <v>0</v>
      </c>
      <c r="AI142" s="698">
        <v>0</v>
      </c>
      <c r="AJ142" s="698">
        <v>0</v>
      </c>
      <c r="AK142" s="698">
        <v>0</v>
      </c>
      <c r="AL142" s="698">
        <v>0</v>
      </c>
      <c r="AM142" s="698">
        <v>0</v>
      </c>
      <c r="AN142" s="698"/>
      <c r="AO142" s="699"/>
      <c r="AP142" s="632"/>
      <c r="AQ142" s="697"/>
      <c r="AR142" s="698"/>
      <c r="AS142" s="698"/>
      <c r="AT142" s="698"/>
      <c r="AU142" s="698">
        <v>0</v>
      </c>
      <c r="AV142" s="698">
        <v>0</v>
      </c>
      <c r="AW142" s="698">
        <v>250945</v>
      </c>
      <c r="AX142" s="698">
        <v>250945</v>
      </c>
      <c r="AY142" s="698">
        <v>250945</v>
      </c>
      <c r="AZ142" s="698">
        <v>250945</v>
      </c>
      <c r="BA142" s="698">
        <v>250945</v>
      </c>
      <c r="BB142" s="698">
        <v>244867</v>
      </c>
      <c r="BC142" s="698">
        <v>244867</v>
      </c>
      <c r="BD142" s="698">
        <v>244867</v>
      </c>
      <c r="BE142" s="698">
        <v>244867</v>
      </c>
      <c r="BF142" s="698">
        <v>244867</v>
      </c>
      <c r="BG142" s="698">
        <v>244867</v>
      </c>
      <c r="BH142" s="698">
        <v>244867</v>
      </c>
      <c r="BI142" s="698">
        <v>155905</v>
      </c>
      <c r="BJ142" s="698">
        <v>154000</v>
      </c>
      <c r="BK142" s="698">
        <v>48283</v>
      </c>
      <c r="BL142" s="698">
        <v>0</v>
      </c>
      <c r="BM142" s="698">
        <v>0</v>
      </c>
      <c r="BN142" s="698">
        <v>0</v>
      </c>
      <c r="BO142" s="698">
        <v>0</v>
      </c>
      <c r="BP142" s="698">
        <v>0</v>
      </c>
      <c r="BQ142" s="698"/>
      <c r="BR142" s="698"/>
      <c r="BS142" s="698"/>
      <c r="BT142" s="699"/>
    </row>
    <row r="143" spans="2:72">
      <c r="B143" s="690" t="s">
        <v>208</v>
      </c>
      <c r="C143" s="690" t="s">
        <v>715</v>
      </c>
      <c r="D143" s="690" t="s">
        <v>734</v>
      </c>
      <c r="E143" s="690" t="s">
        <v>701</v>
      </c>
      <c r="F143" s="690" t="s">
        <v>29</v>
      </c>
      <c r="G143" s="690"/>
      <c r="H143" s="690">
        <v>2017</v>
      </c>
      <c r="I143" s="642" t="s">
        <v>572</v>
      </c>
      <c r="J143" s="642" t="s">
        <v>584</v>
      </c>
      <c r="K143" s="632"/>
      <c r="L143" s="697"/>
      <c r="M143" s="698"/>
      <c r="N143" s="698"/>
      <c r="O143" s="698"/>
      <c r="P143" s="698">
        <v>0</v>
      </c>
      <c r="Q143" s="698">
        <v>0</v>
      </c>
      <c r="R143" s="698">
        <v>0</v>
      </c>
      <c r="S143" s="698">
        <v>0</v>
      </c>
      <c r="T143" s="698">
        <v>0</v>
      </c>
      <c r="U143" s="698">
        <v>0</v>
      </c>
      <c r="V143" s="698">
        <v>0</v>
      </c>
      <c r="W143" s="698">
        <v>0</v>
      </c>
      <c r="X143" s="698">
        <v>0</v>
      </c>
      <c r="Y143" s="698">
        <v>0</v>
      </c>
      <c r="Z143" s="698">
        <v>0</v>
      </c>
      <c r="AA143" s="698">
        <v>0</v>
      </c>
      <c r="AB143" s="698">
        <v>0</v>
      </c>
      <c r="AC143" s="698">
        <v>0</v>
      </c>
      <c r="AD143" s="698">
        <v>0</v>
      </c>
      <c r="AE143" s="698">
        <v>0</v>
      </c>
      <c r="AF143" s="698">
        <v>0</v>
      </c>
      <c r="AG143" s="698">
        <v>0</v>
      </c>
      <c r="AH143" s="698">
        <v>0</v>
      </c>
      <c r="AI143" s="698">
        <v>0</v>
      </c>
      <c r="AJ143" s="698">
        <v>0</v>
      </c>
      <c r="AK143" s="698">
        <v>0</v>
      </c>
      <c r="AL143" s="698">
        <v>0</v>
      </c>
      <c r="AM143" s="698">
        <v>0</v>
      </c>
      <c r="AN143" s="698"/>
      <c r="AO143" s="699"/>
      <c r="AP143" s="632"/>
      <c r="AQ143" s="697"/>
      <c r="AR143" s="698"/>
      <c r="AS143" s="698"/>
      <c r="AT143" s="698"/>
      <c r="AU143" s="698">
        <v>0</v>
      </c>
      <c r="AV143" s="698">
        <v>0</v>
      </c>
      <c r="AW143" s="698">
        <v>651</v>
      </c>
      <c r="AX143" s="698">
        <v>651</v>
      </c>
      <c r="AY143" s="698">
        <v>651</v>
      </c>
      <c r="AZ143" s="698">
        <v>651</v>
      </c>
      <c r="BA143" s="698">
        <v>651</v>
      </c>
      <c r="BB143" s="698">
        <v>651</v>
      </c>
      <c r="BC143" s="698">
        <v>651</v>
      </c>
      <c r="BD143" s="698">
        <v>651</v>
      </c>
      <c r="BE143" s="698">
        <v>651</v>
      </c>
      <c r="BF143" s="698">
        <v>651</v>
      </c>
      <c r="BG143" s="698">
        <v>651</v>
      </c>
      <c r="BH143" s="698">
        <v>651</v>
      </c>
      <c r="BI143" s="698">
        <v>651</v>
      </c>
      <c r="BJ143" s="698">
        <v>651</v>
      </c>
      <c r="BK143" s="698">
        <v>651</v>
      </c>
      <c r="BL143" s="698">
        <v>651</v>
      </c>
      <c r="BM143" s="698">
        <v>651</v>
      </c>
      <c r="BN143" s="698">
        <v>651</v>
      </c>
      <c r="BO143" s="698">
        <v>651</v>
      </c>
      <c r="BP143" s="698">
        <v>0</v>
      </c>
      <c r="BQ143" s="698"/>
      <c r="BR143" s="698"/>
      <c r="BS143" s="698"/>
      <c r="BT143" s="699"/>
    </row>
    <row r="144" spans="2:72">
      <c r="B144" s="690" t="s">
        <v>208</v>
      </c>
      <c r="C144" s="690" t="s">
        <v>715</v>
      </c>
      <c r="D144" s="690" t="s">
        <v>113</v>
      </c>
      <c r="E144" s="690" t="s">
        <v>701</v>
      </c>
      <c r="F144" s="690" t="s">
        <v>29</v>
      </c>
      <c r="G144" s="690"/>
      <c r="H144" s="690">
        <v>2017</v>
      </c>
      <c r="I144" s="642" t="s">
        <v>747</v>
      </c>
      <c r="J144" s="642" t="s">
        <v>577</v>
      </c>
      <c r="K144" s="632"/>
      <c r="L144" s="697"/>
      <c r="M144" s="698"/>
      <c r="N144" s="698"/>
      <c r="O144" s="698"/>
      <c r="P144" s="698"/>
      <c r="Q144" s="698"/>
      <c r="R144" s="698"/>
      <c r="S144" s="698"/>
      <c r="T144" s="698"/>
      <c r="U144" s="698"/>
      <c r="V144" s="698"/>
      <c r="W144" s="698"/>
      <c r="X144" s="698"/>
      <c r="Y144" s="698"/>
      <c r="Z144" s="698"/>
      <c r="AA144" s="698"/>
      <c r="AB144" s="698"/>
      <c r="AC144" s="698"/>
      <c r="AD144" s="698"/>
      <c r="AE144" s="698"/>
      <c r="AF144" s="698"/>
      <c r="AG144" s="698"/>
      <c r="AH144" s="698"/>
      <c r="AI144" s="698"/>
      <c r="AJ144" s="698"/>
      <c r="AK144" s="698"/>
      <c r="AL144" s="698"/>
      <c r="AM144" s="698"/>
      <c r="AN144" s="698"/>
      <c r="AO144" s="699"/>
      <c r="AP144" s="632"/>
      <c r="AQ144" s="697"/>
      <c r="AR144" s="698"/>
      <c r="AS144" s="698"/>
      <c r="AT144" s="698"/>
      <c r="AU144" s="698"/>
      <c r="AV144" s="698"/>
      <c r="AW144" s="698">
        <v>413.13489263324323</v>
      </c>
      <c r="AX144" s="698">
        <v>410</v>
      </c>
      <c r="AY144" s="698">
        <v>410</v>
      </c>
      <c r="AZ144" s="698">
        <v>410</v>
      </c>
      <c r="BA144" s="698">
        <v>410</v>
      </c>
      <c r="BB144" s="698">
        <v>410</v>
      </c>
      <c r="BC144" s="698">
        <v>410</v>
      </c>
      <c r="BD144" s="698">
        <v>410</v>
      </c>
      <c r="BE144" s="698">
        <v>410</v>
      </c>
      <c r="BF144" s="698">
        <v>410</v>
      </c>
      <c r="BG144" s="698"/>
      <c r="BH144" s="698"/>
      <c r="BI144" s="698"/>
      <c r="BJ144" s="698"/>
      <c r="BK144" s="698"/>
      <c r="BL144" s="698"/>
      <c r="BM144" s="698"/>
      <c r="BN144" s="698"/>
      <c r="BO144" s="698"/>
      <c r="BP144" s="698"/>
      <c r="BQ144" s="698"/>
      <c r="BR144" s="698"/>
      <c r="BS144" s="698"/>
      <c r="BT144" s="699"/>
    </row>
    <row r="145" spans="2:73">
      <c r="B145" s="690" t="s">
        <v>208</v>
      </c>
      <c r="C145" s="690" t="s">
        <v>715</v>
      </c>
      <c r="D145" s="690" t="s">
        <v>114</v>
      </c>
      <c r="E145" s="690" t="s">
        <v>701</v>
      </c>
      <c r="F145" s="690" t="s">
        <v>29</v>
      </c>
      <c r="G145" s="690"/>
      <c r="H145" s="690">
        <v>2017</v>
      </c>
      <c r="I145" s="642" t="s">
        <v>747</v>
      </c>
      <c r="J145" s="642" t="s">
        <v>577</v>
      </c>
      <c r="K145" s="632"/>
      <c r="L145" s="697"/>
      <c r="M145" s="698"/>
      <c r="N145" s="698"/>
      <c r="O145" s="698"/>
      <c r="P145" s="698"/>
      <c r="Q145" s="698"/>
      <c r="R145" s="698"/>
      <c r="S145" s="698"/>
      <c r="T145" s="698"/>
      <c r="U145" s="698"/>
      <c r="V145" s="698"/>
      <c r="W145" s="698"/>
      <c r="X145" s="698"/>
      <c r="Y145" s="698"/>
      <c r="Z145" s="698"/>
      <c r="AA145" s="698"/>
      <c r="AB145" s="698"/>
      <c r="AC145" s="698"/>
      <c r="AD145" s="698"/>
      <c r="AE145" s="698"/>
      <c r="AF145" s="698"/>
      <c r="AG145" s="698"/>
      <c r="AH145" s="698"/>
      <c r="AI145" s="698"/>
      <c r="AJ145" s="698"/>
      <c r="AK145" s="698"/>
      <c r="AL145" s="698"/>
      <c r="AM145" s="698"/>
      <c r="AN145" s="698"/>
      <c r="AO145" s="699"/>
      <c r="AP145" s="632"/>
      <c r="AQ145" s="697"/>
      <c r="AR145" s="698"/>
      <c r="AS145" s="698"/>
      <c r="AT145" s="698"/>
      <c r="AU145" s="698"/>
      <c r="AV145" s="698"/>
      <c r="AW145" s="698">
        <v>8680.6872550758999</v>
      </c>
      <c r="AX145" s="698">
        <v>8680.6872550758999</v>
      </c>
      <c r="AY145" s="698">
        <v>8680.6872550758999</v>
      </c>
      <c r="AZ145" s="698">
        <v>8680.6872550758999</v>
      </c>
      <c r="BA145" s="698">
        <v>8680.6872550758999</v>
      </c>
      <c r="BB145" s="698">
        <v>8680.6872550758999</v>
      </c>
      <c r="BC145" s="698">
        <v>8680.6872550758999</v>
      </c>
      <c r="BD145" s="698">
        <v>8680.6872550758999</v>
      </c>
      <c r="BE145" s="698">
        <v>8680.6872550758999</v>
      </c>
      <c r="BF145" s="698">
        <v>8680.6872550758999</v>
      </c>
      <c r="BG145" s="698"/>
      <c r="BH145" s="698"/>
      <c r="BI145" s="698"/>
      <c r="BJ145" s="698"/>
      <c r="BK145" s="698"/>
      <c r="BL145" s="698"/>
      <c r="BM145" s="698"/>
      <c r="BN145" s="698"/>
      <c r="BO145" s="698"/>
      <c r="BP145" s="698"/>
      <c r="BQ145" s="698"/>
      <c r="BR145" s="698"/>
      <c r="BS145" s="698"/>
      <c r="BT145" s="699"/>
    </row>
    <row r="146" spans="2:73">
      <c r="B146" s="690" t="s">
        <v>208</v>
      </c>
      <c r="C146" s="690" t="s">
        <v>715</v>
      </c>
      <c r="D146" s="690" t="s">
        <v>116</v>
      </c>
      <c r="E146" s="690" t="s">
        <v>701</v>
      </c>
      <c r="F146" s="690" t="s">
        <v>29</v>
      </c>
      <c r="G146" s="690"/>
      <c r="H146" s="690">
        <v>2017</v>
      </c>
      <c r="I146" s="642" t="s">
        <v>790</v>
      </c>
      <c r="J146" s="642" t="s">
        <v>577</v>
      </c>
      <c r="K146" s="632"/>
      <c r="L146" s="697"/>
      <c r="M146" s="698"/>
      <c r="N146" s="698"/>
      <c r="O146" s="698"/>
      <c r="P146" s="698"/>
      <c r="Q146" s="698"/>
      <c r="R146" s="698"/>
      <c r="S146" s="698"/>
      <c r="T146" s="698"/>
      <c r="U146" s="698"/>
      <c r="V146" s="698"/>
      <c r="W146" s="698"/>
      <c r="X146" s="698"/>
      <c r="Y146" s="698"/>
      <c r="Z146" s="698"/>
      <c r="AA146" s="698"/>
      <c r="AB146" s="698"/>
      <c r="AC146" s="698"/>
      <c r="AD146" s="698"/>
      <c r="AE146" s="698"/>
      <c r="AF146" s="698"/>
      <c r="AG146" s="698"/>
      <c r="AH146" s="698"/>
      <c r="AI146" s="698"/>
      <c r="AJ146" s="698"/>
      <c r="AK146" s="698"/>
      <c r="AL146" s="698"/>
      <c r="AM146" s="698"/>
      <c r="AN146" s="698"/>
      <c r="AO146" s="699"/>
      <c r="AP146" s="632"/>
      <c r="AQ146" s="697"/>
      <c r="AR146" s="698"/>
      <c r="AS146" s="698"/>
      <c r="AT146" s="698"/>
      <c r="AU146" s="698"/>
      <c r="AV146" s="698"/>
      <c r="AW146" s="698">
        <v>90046.258079488296</v>
      </c>
      <c r="AX146" s="698">
        <v>80429.408856747788</v>
      </c>
      <c r="AY146" s="698">
        <v>78633.239455871328</v>
      </c>
      <c r="AZ146" s="698">
        <v>76837.069061484231</v>
      </c>
      <c r="BA146" s="698">
        <v>76837</v>
      </c>
      <c r="BB146" s="698">
        <v>72995</v>
      </c>
      <c r="BC146" s="698">
        <v>72995</v>
      </c>
      <c r="BD146" s="698">
        <v>72995</v>
      </c>
      <c r="BE146" s="698">
        <v>72995</v>
      </c>
      <c r="BF146" s="698">
        <v>72995</v>
      </c>
      <c r="BG146" s="698"/>
      <c r="BH146" s="698"/>
      <c r="BI146" s="698"/>
      <c r="BJ146" s="698"/>
      <c r="BK146" s="698"/>
      <c r="BL146" s="698"/>
      <c r="BM146" s="698"/>
      <c r="BN146" s="698"/>
      <c r="BO146" s="698"/>
      <c r="BP146" s="698"/>
      <c r="BQ146" s="698"/>
      <c r="BR146" s="698"/>
      <c r="BS146" s="698"/>
      <c r="BT146" s="699"/>
    </row>
    <row r="147" spans="2:73">
      <c r="B147" s="690" t="s">
        <v>208</v>
      </c>
      <c r="C147" s="690" t="s">
        <v>718</v>
      </c>
      <c r="D147" s="690" t="s">
        <v>118</v>
      </c>
      <c r="E147" s="690" t="s">
        <v>701</v>
      </c>
      <c r="F147" s="690" t="s">
        <v>737</v>
      </c>
      <c r="G147" s="690"/>
      <c r="H147" s="690">
        <v>2017</v>
      </c>
      <c r="I147" s="642" t="s">
        <v>790</v>
      </c>
      <c r="J147" s="642" t="s">
        <v>577</v>
      </c>
      <c r="K147" s="632"/>
      <c r="L147" s="697"/>
      <c r="M147" s="698"/>
      <c r="N147" s="698"/>
      <c r="O147" s="698"/>
      <c r="P147" s="698"/>
      <c r="Q147" s="698"/>
      <c r="R147" s="698">
        <f>17.79*0.93</f>
        <v>16.544699999999999</v>
      </c>
      <c r="S147" s="698">
        <f t="shared" ref="S147:AA147" si="0">17.79*0.93</f>
        <v>16.544699999999999</v>
      </c>
      <c r="T147" s="698">
        <f t="shared" si="0"/>
        <v>16.544699999999999</v>
      </c>
      <c r="U147" s="698">
        <f t="shared" si="0"/>
        <v>16.544699999999999</v>
      </c>
      <c r="V147" s="698">
        <f t="shared" si="0"/>
        <v>16.544699999999999</v>
      </c>
      <c r="W147" s="698">
        <f t="shared" si="0"/>
        <v>16.544699999999999</v>
      </c>
      <c r="X147" s="698">
        <f t="shared" si="0"/>
        <v>16.544699999999999</v>
      </c>
      <c r="Y147" s="698">
        <f t="shared" si="0"/>
        <v>16.544699999999999</v>
      </c>
      <c r="Z147" s="698">
        <f t="shared" si="0"/>
        <v>16.544699999999999</v>
      </c>
      <c r="AA147" s="698">
        <f t="shared" si="0"/>
        <v>16.544699999999999</v>
      </c>
      <c r="AB147" s="698"/>
      <c r="AC147" s="698"/>
      <c r="AD147" s="698"/>
      <c r="AE147" s="698"/>
      <c r="AF147" s="698"/>
      <c r="AG147" s="698"/>
      <c r="AH147" s="698"/>
      <c r="AI147" s="698"/>
      <c r="AJ147" s="698"/>
      <c r="AK147" s="698"/>
      <c r="AL147" s="698"/>
      <c r="AM147" s="698"/>
      <c r="AN147" s="698"/>
      <c r="AO147" s="699"/>
      <c r="AP147" s="632"/>
      <c r="AQ147" s="697"/>
      <c r="AR147" s="698"/>
      <c r="AS147" s="698"/>
      <c r="AT147" s="698"/>
      <c r="AU147" s="698"/>
      <c r="AV147" s="698"/>
      <c r="AW147" s="698">
        <v>78004.046414921075</v>
      </c>
      <c r="AX147" s="698">
        <v>78004.046414921075</v>
      </c>
      <c r="AY147" s="698">
        <v>77618.308282202808</v>
      </c>
      <c r="AZ147" s="698">
        <v>77618.308282202808</v>
      </c>
      <c r="BA147" s="698">
        <v>77618</v>
      </c>
      <c r="BB147" s="698">
        <v>77618</v>
      </c>
      <c r="BC147" s="698">
        <v>77618</v>
      </c>
      <c r="BD147" s="698">
        <v>77618</v>
      </c>
      <c r="BE147" s="698">
        <v>77618</v>
      </c>
      <c r="BF147" s="698">
        <v>77618</v>
      </c>
      <c r="BG147" s="698"/>
      <c r="BH147" s="698"/>
      <c r="BI147" s="698"/>
      <c r="BJ147" s="698"/>
      <c r="BK147" s="698"/>
      <c r="BL147" s="698"/>
      <c r="BM147" s="698"/>
      <c r="BN147" s="698"/>
      <c r="BO147" s="698"/>
      <c r="BP147" s="698"/>
      <c r="BQ147" s="698"/>
      <c r="BR147" s="698"/>
      <c r="BS147" s="698"/>
      <c r="BT147" s="699"/>
    </row>
    <row r="148" spans="2:73">
      <c r="B148" s="690" t="s">
        <v>208</v>
      </c>
      <c r="C148" s="690" t="s">
        <v>716</v>
      </c>
      <c r="D148" s="690" t="s">
        <v>119</v>
      </c>
      <c r="E148" s="690" t="s">
        <v>701</v>
      </c>
      <c r="F148" s="690" t="s">
        <v>716</v>
      </c>
      <c r="G148" s="690"/>
      <c r="H148" s="690">
        <v>2017</v>
      </c>
      <c r="I148" s="642" t="s">
        <v>790</v>
      </c>
      <c r="J148" s="642" t="s">
        <v>577</v>
      </c>
      <c r="K148" s="632"/>
      <c r="L148" s="697"/>
      <c r="M148" s="698"/>
      <c r="N148" s="698"/>
      <c r="O148" s="698"/>
      <c r="P148" s="698"/>
      <c r="Q148" s="698"/>
      <c r="R148" s="698"/>
      <c r="S148" s="698"/>
      <c r="T148" s="698"/>
      <c r="U148" s="698"/>
      <c r="V148" s="698"/>
      <c r="W148" s="698"/>
      <c r="X148" s="698"/>
      <c r="Y148" s="698"/>
      <c r="Z148" s="698"/>
      <c r="AA148" s="698"/>
      <c r="AB148" s="698"/>
      <c r="AC148" s="698"/>
      <c r="AD148" s="698"/>
      <c r="AE148" s="698"/>
      <c r="AF148" s="698"/>
      <c r="AG148" s="698"/>
      <c r="AH148" s="698"/>
      <c r="AI148" s="698"/>
      <c r="AJ148" s="698"/>
      <c r="AK148" s="698"/>
      <c r="AL148" s="698"/>
      <c r="AM148" s="698"/>
      <c r="AN148" s="698"/>
      <c r="AO148" s="699"/>
      <c r="AP148" s="632"/>
      <c r="AQ148" s="697"/>
      <c r="AR148" s="698"/>
      <c r="AS148" s="698"/>
      <c r="AT148" s="698"/>
      <c r="AU148" s="698"/>
      <c r="AV148" s="698"/>
      <c r="AW148" s="698">
        <v>65502.137072149737</v>
      </c>
      <c r="AX148" s="698">
        <v>57674.718603187022</v>
      </c>
      <c r="AY148" s="698">
        <v>42117.116200128054</v>
      </c>
      <c r="AZ148" s="698">
        <v>41989.356035622506</v>
      </c>
      <c r="BA148" s="698">
        <v>41989</v>
      </c>
      <c r="BB148" s="698">
        <v>27292</v>
      </c>
      <c r="BC148" s="698">
        <v>25927</v>
      </c>
      <c r="BD148" s="698">
        <v>25927</v>
      </c>
      <c r="BE148" s="698">
        <v>24621</v>
      </c>
      <c r="BF148" s="698">
        <v>14532</v>
      </c>
      <c r="BG148" s="698"/>
      <c r="BH148" s="698"/>
      <c r="BI148" s="698"/>
      <c r="BJ148" s="698"/>
      <c r="BK148" s="698"/>
      <c r="BL148" s="698"/>
      <c r="BM148" s="698"/>
      <c r="BN148" s="698"/>
      <c r="BO148" s="698"/>
      <c r="BP148" s="698"/>
      <c r="BQ148" s="698"/>
      <c r="BR148" s="698"/>
      <c r="BS148" s="698"/>
      <c r="BT148" s="699"/>
    </row>
    <row r="149" spans="2:73">
      <c r="B149" s="690" t="s">
        <v>208</v>
      </c>
      <c r="C149" s="690" t="s">
        <v>716</v>
      </c>
      <c r="D149" s="690" t="s">
        <v>122</v>
      </c>
      <c r="E149" s="690" t="s">
        <v>701</v>
      </c>
      <c r="F149" s="690" t="s">
        <v>716</v>
      </c>
      <c r="G149" s="690"/>
      <c r="H149" s="690">
        <v>2017</v>
      </c>
      <c r="I149" s="642" t="s">
        <v>790</v>
      </c>
      <c r="J149" s="642" t="s">
        <v>577</v>
      </c>
      <c r="K149" s="632"/>
      <c r="L149" s="697"/>
      <c r="M149" s="698"/>
      <c r="N149" s="698"/>
      <c r="O149" s="698"/>
      <c r="P149" s="698"/>
      <c r="Q149" s="698"/>
      <c r="R149" s="698"/>
      <c r="S149" s="698"/>
      <c r="T149" s="698"/>
      <c r="U149" s="698"/>
      <c r="V149" s="698"/>
      <c r="W149" s="698"/>
      <c r="X149" s="698"/>
      <c r="Y149" s="698"/>
      <c r="Z149" s="698"/>
      <c r="AA149" s="698"/>
      <c r="AB149" s="698"/>
      <c r="AC149" s="698"/>
      <c r="AD149" s="698"/>
      <c r="AE149" s="698"/>
      <c r="AF149" s="698"/>
      <c r="AG149" s="698"/>
      <c r="AH149" s="698"/>
      <c r="AI149" s="698"/>
      <c r="AJ149" s="698"/>
      <c r="AK149" s="698"/>
      <c r="AL149" s="698"/>
      <c r="AM149" s="698"/>
      <c r="AN149" s="698"/>
      <c r="AO149" s="699"/>
      <c r="AP149" s="632"/>
      <c r="AQ149" s="697"/>
      <c r="AR149" s="698"/>
      <c r="AS149" s="698"/>
      <c r="AT149" s="698"/>
      <c r="AU149" s="698"/>
      <c r="AV149" s="698"/>
      <c r="AW149" s="698">
        <v>623156.52983935457</v>
      </c>
      <c r="AX149" s="698">
        <v>623156.52983935457</v>
      </c>
      <c r="AY149" s="698">
        <v>623156.52983935457</v>
      </c>
      <c r="AZ149" s="698">
        <v>623156.52983935457</v>
      </c>
      <c r="BA149" s="698">
        <v>623156.52983935457</v>
      </c>
      <c r="BB149" s="698">
        <v>623156.52983935457</v>
      </c>
      <c r="BC149" s="698">
        <v>623156.52983935457</v>
      </c>
      <c r="BD149" s="698">
        <v>623156.52983935457</v>
      </c>
      <c r="BE149" s="698">
        <v>623156.52983935457</v>
      </c>
      <c r="BF149" s="698">
        <v>623156.52983935457</v>
      </c>
      <c r="BG149" s="698"/>
      <c r="BH149" s="698"/>
      <c r="BI149" s="698"/>
      <c r="BJ149" s="698"/>
      <c r="BK149" s="698"/>
      <c r="BL149" s="698"/>
      <c r="BM149" s="698"/>
      <c r="BN149" s="698"/>
      <c r="BO149" s="698"/>
      <c r="BP149" s="698"/>
      <c r="BQ149" s="698"/>
      <c r="BR149" s="698"/>
      <c r="BS149" s="698"/>
      <c r="BT149" s="699"/>
    </row>
    <row r="150" spans="2:73">
      <c r="B150" s="806" t="s">
        <v>208</v>
      </c>
      <c r="C150" s="806" t="s">
        <v>716</v>
      </c>
      <c r="D150" s="806" t="s">
        <v>791</v>
      </c>
      <c r="E150" s="806" t="s">
        <v>701</v>
      </c>
      <c r="F150" s="806" t="s">
        <v>716</v>
      </c>
      <c r="G150" s="806"/>
      <c r="H150" s="806">
        <v>2018</v>
      </c>
      <c r="I150" s="807" t="s">
        <v>790</v>
      </c>
      <c r="J150" s="807" t="s">
        <v>584</v>
      </c>
      <c r="K150" s="632"/>
      <c r="L150" s="697"/>
      <c r="M150" s="698"/>
      <c r="N150" s="698"/>
      <c r="O150" s="698"/>
      <c r="P150" s="698"/>
      <c r="Q150" s="698"/>
      <c r="R150" s="698"/>
      <c r="S150" s="698"/>
      <c r="T150" s="698"/>
      <c r="U150" s="698"/>
      <c r="V150" s="698"/>
      <c r="W150" s="698"/>
      <c r="X150" s="698"/>
      <c r="Y150" s="698"/>
      <c r="Z150" s="698"/>
      <c r="AA150" s="698"/>
      <c r="AB150" s="698"/>
      <c r="AC150" s="698"/>
      <c r="AD150" s="698"/>
      <c r="AE150" s="698"/>
      <c r="AF150" s="698"/>
      <c r="AG150" s="698"/>
      <c r="AH150" s="698"/>
      <c r="AI150" s="698"/>
      <c r="AJ150" s="698"/>
      <c r="AK150" s="698"/>
      <c r="AL150" s="698"/>
      <c r="AM150" s="698"/>
      <c r="AN150" s="698"/>
      <c r="AO150" s="699"/>
      <c r="AP150" s="632"/>
      <c r="AQ150" s="697"/>
      <c r="AR150" s="698"/>
      <c r="AS150" s="698"/>
      <c r="AT150" s="698"/>
      <c r="AU150" s="698"/>
      <c r="AV150" s="698"/>
      <c r="AW150" s="698"/>
      <c r="AX150" s="698">
        <v>13908.552499999985</v>
      </c>
      <c r="AY150" s="698">
        <v>13908.552499999985</v>
      </c>
      <c r="AZ150" s="698">
        <v>13908.552499999985</v>
      </c>
      <c r="BA150" s="698">
        <v>13908.552499999985</v>
      </c>
      <c r="BB150" s="698"/>
      <c r="BC150" s="698"/>
      <c r="BD150" s="698"/>
      <c r="BE150" s="698"/>
      <c r="BF150" s="698"/>
      <c r="BG150" s="698"/>
      <c r="BH150" s="698"/>
      <c r="BI150" s="698"/>
      <c r="BJ150" s="698"/>
      <c r="BK150" s="698"/>
      <c r="BL150" s="698"/>
      <c r="BM150" s="698"/>
      <c r="BN150" s="698"/>
      <c r="BO150" s="698"/>
      <c r="BP150" s="698"/>
      <c r="BQ150" s="698"/>
      <c r="BR150" s="698"/>
      <c r="BS150" s="698"/>
      <c r="BT150" s="699"/>
    </row>
    <row r="151" spans="2:73">
      <c r="B151" s="806" t="s">
        <v>208</v>
      </c>
      <c r="C151" s="806" t="s">
        <v>716</v>
      </c>
      <c r="D151" s="806" t="s">
        <v>118</v>
      </c>
      <c r="E151" s="806" t="s">
        <v>701</v>
      </c>
      <c r="F151" s="806" t="s">
        <v>737</v>
      </c>
      <c r="G151" s="806"/>
      <c r="H151" s="806">
        <v>2018</v>
      </c>
      <c r="I151" s="807" t="s">
        <v>790</v>
      </c>
      <c r="J151" s="807" t="s">
        <v>584</v>
      </c>
      <c r="K151" s="632"/>
      <c r="L151" s="697"/>
      <c r="M151" s="698"/>
      <c r="N151" s="698"/>
      <c r="O151" s="698"/>
      <c r="P151" s="698"/>
      <c r="Q151" s="698"/>
      <c r="R151" s="698"/>
      <c r="S151" s="698">
        <v>111.98099999999999</v>
      </c>
      <c r="T151" s="698">
        <v>111.98099999999999</v>
      </c>
      <c r="U151" s="698">
        <v>111.98099999999999</v>
      </c>
      <c r="V151" s="698">
        <v>111.98099999999999</v>
      </c>
      <c r="W151" s="698">
        <v>112.98099999999999</v>
      </c>
      <c r="X151" s="698">
        <v>113.98099999999999</v>
      </c>
      <c r="Y151" s="698">
        <v>114.98099999999999</v>
      </c>
      <c r="Z151" s="698">
        <v>115.98099999999999</v>
      </c>
      <c r="AA151" s="698">
        <v>116.98099999999999</v>
      </c>
      <c r="AB151" s="698"/>
      <c r="AC151" s="698"/>
      <c r="AD151" s="698"/>
      <c r="AE151" s="698"/>
      <c r="AF151" s="698"/>
      <c r="AG151" s="698"/>
      <c r="AH151" s="698"/>
      <c r="AI151" s="698"/>
      <c r="AJ151" s="698"/>
      <c r="AK151" s="698"/>
      <c r="AL151" s="698"/>
      <c r="AM151" s="698"/>
      <c r="AN151" s="698"/>
      <c r="AO151" s="699"/>
      <c r="AP151" s="632"/>
      <c r="AQ151" s="697"/>
      <c r="AR151" s="698"/>
      <c r="AS151" s="698"/>
      <c r="AT151" s="698"/>
      <c r="AU151" s="698"/>
      <c r="AV151" s="698"/>
      <c r="AW151" s="698"/>
      <c r="AX151" s="698">
        <v>977600.63440489711</v>
      </c>
      <c r="AY151" s="698">
        <v>977600.63440489711</v>
      </c>
      <c r="AZ151" s="698">
        <v>972766.29746225104</v>
      </c>
      <c r="BA151" s="698">
        <v>972766.29746225104</v>
      </c>
      <c r="BB151" s="698"/>
      <c r="BC151" s="698"/>
      <c r="BD151" s="698"/>
      <c r="BE151" s="698"/>
      <c r="BF151" s="698"/>
      <c r="BG151" s="698"/>
      <c r="BH151" s="698"/>
      <c r="BI151" s="698"/>
      <c r="BJ151" s="698"/>
      <c r="BK151" s="698"/>
      <c r="BL151" s="698"/>
      <c r="BM151" s="698"/>
      <c r="BN151" s="698"/>
      <c r="BO151" s="698"/>
      <c r="BP151" s="698"/>
      <c r="BQ151" s="698"/>
      <c r="BR151" s="698"/>
      <c r="BS151" s="698"/>
      <c r="BT151" s="699"/>
    </row>
    <row r="152" spans="2:73">
      <c r="B152" s="806" t="s">
        <v>208</v>
      </c>
      <c r="C152" s="806" t="s">
        <v>716</v>
      </c>
      <c r="D152" s="806" t="s">
        <v>119</v>
      </c>
      <c r="E152" s="806" t="s">
        <v>701</v>
      </c>
      <c r="F152" s="806" t="s">
        <v>716</v>
      </c>
      <c r="G152" s="806"/>
      <c r="H152" s="806">
        <v>2018</v>
      </c>
      <c r="I152" s="807" t="s">
        <v>790</v>
      </c>
      <c r="J152" s="807" t="s">
        <v>584</v>
      </c>
      <c r="K152" s="632"/>
      <c r="L152" s="697"/>
      <c r="M152" s="698"/>
      <c r="N152" s="698"/>
      <c r="O152" s="698"/>
      <c r="P152" s="698"/>
      <c r="Q152" s="698"/>
      <c r="R152" s="698"/>
      <c r="S152" s="698"/>
      <c r="T152" s="698"/>
      <c r="U152" s="698"/>
      <c r="V152" s="698"/>
      <c r="W152" s="698"/>
      <c r="X152" s="698"/>
      <c r="Y152" s="698"/>
      <c r="Z152" s="698"/>
      <c r="AA152" s="698"/>
      <c r="AB152" s="698"/>
      <c r="AC152" s="698"/>
      <c r="AD152" s="698"/>
      <c r="AE152" s="698"/>
      <c r="AF152" s="698"/>
      <c r="AG152" s="698"/>
      <c r="AH152" s="698"/>
      <c r="AI152" s="698"/>
      <c r="AJ152" s="698"/>
      <c r="AK152" s="698"/>
      <c r="AL152" s="698"/>
      <c r="AM152" s="698"/>
      <c r="AN152" s="698"/>
      <c r="AO152" s="699"/>
      <c r="AP152" s="632"/>
      <c r="AQ152" s="697"/>
      <c r="AR152" s="698"/>
      <c r="AS152" s="698"/>
      <c r="AT152" s="698"/>
      <c r="AU152" s="698"/>
      <c r="AV152" s="698"/>
      <c r="AW152" s="698"/>
      <c r="AX152" s="698">
        <v>61149.277826525307</v>
      </c>
      <c r="AY152" s="698">
        <v>53842.020261846803</v>
      </c>
      <c r="AZ152" s="698">
        <v>39318.27807292575</v>
      </c>
      <c r="BA152" s="698">
        <v>39318.27807292575</v>
      </c>
      <c r="BB152" s="698"/>
      <c r="BC152" s="698"/>
      <c r="BD152" s="698"/>
      <c r="BE152" s="698"/>
      <c r="BF152" s="698"/>
      <c r="BG152" s="698"/>
      <c r="BH152" s="698"/>
      <c r="BI152" s="698"/>
      <c r="BJ152" s="698"/>
      <c r="BK152" s="698"/>
      <c r="BL152" s="698"/>
      <c r="BM152" s="698"/>
      <c r="BN152" s="698"/>
      <c r="BO152" s="698"/>
      <c r="BP152" s="698"/>
      <c r="BQ152" s="698"/>
      <c r="BR152" s="698"/>
      <c r="BS152" s="698"/>
      <c r="BT152" s="699"/>
    </row>
    <row r="153" spans="2:73">
      <c r="B153" s="806" t="s">
        <v>208</v>
      </c>
      <c r="C153" s="806" t="s">
        <v>715</v>
      </c>
      <c r="D153" s="806" t="s">
        <v>114</v>
      </c>
      <c r="E153" s="806" t="s">
        <v>701</v>
      </c>
      <c r="F153" s="806" t="s">
        <v>29</v>
      </c>
      <c r="G153" s="806"/>
      <c r="H153" s="806">
        <v>2018</v>
      </c>
      <c r="I153" s="807" t="s">
        <v>790</v>
      </c>
      <c r="J153" s="807" t="s">
        <v>584</v>
      </c>
      <c r="K153" s="632"/>
      <c r="L153" s="697"/>
      <c r="M153" s="698"/>
      <c r="N153" s="698"/>
      <c r="O153" s="698"/>
      <c r="P153" s="698"/>
      <c r="Q153" s="698"/>
      <c r="R153" s="698"/>
      <c r="S153" s="698"/>
      <c r="T153" s="698"/>
      <c r="U153" s="698"/>
      <c r="V153" s="698"/>
      <c r="W153" s="698"/>
      <c r="X153" s="698"/>
      <c r="Y153" s="698"/>
      <c r="Z153" s="698"/>
      <c r="AA153" s="698"/>
      <c r="AB153" s="698"/>
      <c r="AC153" s="698"/>
      <c r="AD153" s="698"/>
      <c r="AE153" s="698"/>
      <c r="AF153" s="698"/>
      <c r="AG153" s="698"/>
      <c r="AH153" s="698"/>
      <c r="AI153" s="698"/>
      <c r="AJ153" s="698"/>
      <c r="AK153" s="698"/>
      <c r="AL153" s="698"/>
      <c r="AM153" s="698"/>
      <c r="AN153" s="698"/>
      <c r="AO153" s="699"/>
      <c r="AP153" s="632"/>
      <c r="AQ153" s="697"/>
      <c r="AR153" s="698"/>
      <c r="AS153" s="698"/>
      <c r="AT153" s="698"/>
      <c r="AU153" s="698"/>
      <c r="AV153" s="698"/>
      <c r="AW153" s="698"/>
      <c r="AX153" s="698">
        <v>36059.254342500004</v>
      </c>
      <c r="AY153" s="698">
        <v>36059.254342500004</v>
      </c>
      <c r="AZ153" s="698">
        <v>36059.254342500004</v>
      </c>
      <c r="BA153" s="698">
        <v>36059.254342500004</v>
      </c>
      <c r="BB153" s="698"/>
      <c r="BC153" s="698"/>
      <c r="BD153" s="698"/>
      <c r="BE153" s="698"/>
      <c r="BF153" s="698"/>
      <c r="BG153" s="698"/>
      <c r="BH153" s="698"/>
      <c r="BI153" s="698"/>
      <c r="BJ153" s="698"/>
      <c r="BK153" s="698"/>
      <c r="BL153" s="698"/>
      <c r="BM153" s="698"/>
      <c r="BN153" s="698"/>
      <c r="BO153" s="698"/>
      <c r="BP153" s="698"/>
      <c r="BQ153" s="698"/>
      <c r="BR153" s="698"/>
      <c r="BS153" s="698"/>
      <c r="BT153" s="699"/>
    </row>
    <row r="154" spans="2:73">
      <c r="B154" s="806" t="s">
        <v>208</v>
      </c>
      <c r="C154" s="806" t="s">
        <v>715</v>
      </c>
      <c r="D154" s="806" t="s">
        <v>733</v>
      </c>
      <c r="E154" s="806" t="s">
        <v>701</v>
      </c>
      <c r="F154" s="806" t="s">
        <v>29</v>
      </c>
      <c r="G154" s="806"/>
      <c r="H154" s="806">
        <v>2018</v>
      </c>
      <c r="I154" s="807" t="s">
        <v>790</v>
      </c>
      <c r="J154" s="807" t="s">
        <v>584</v>
      </c>
      <c r="K154" s="632"/>
      <c r="L154" s="697"/>
      <c r="M154" s="698"/>
      <c r="N154" s="698"/>
      <c r="O154" s="698"/>
      <c r="P154" s="698"/>
      <c r="Q154" s="698"/>
      <c r="R154" s="698"/>
      <c r="S154" s="698"/>
      <c r="T154" s="698"/>
      <c r="U154" s="698"/>
      <c r="V154" s="698"/>
      <c r="W154" s="698"/>
      <c r="X154" s="698"/>
      <c r="Y154" s="698"/>
      <c r="Z154" s="698"/>
      <c r="AA154" s="698"/>
      <c r="AB154" s="698"/>
      <c r="AC154" s="698"/>
      <c r="AD154" s="698"/>
      <c r="AE154" s="698"/>
      <c r="AF154" s="698"/>
      <c r="AG154" s="698"/>
      <c r="AH154" s="698"/>
      <c r="AI154" s="698"/>
      <c r="AJ154" s="698"/>
      <c r="AK154" s="698"/>
      <c r="AL154" s="698"/>
      <c r="AM154" s="698"/>
      <c r="AN154" s="698"/>
      <c r="AO154" s="699"/>
      <c r="AP154" s="632"/>
      <c r="AQ154" s="697"/>
      <c r="AR154" s="698"/>
      <c r="AS154" s="698"/>
      <c r="AT154" s="698"/>
      <c r="AU154" s="698"/>
      <c r="AV154" s="698"/>
      <c r="AW154" s="698"/>
      <c r="AX154" s="698">
        <v>127199.28678313154</v>
      </c>
      <c r="AY154" s="698">
        <v>127199.28678313154</v>
      </c>
      <c r="AZ154" s="698">
        <v>127199.28678313154</v>
      </c>
      <c r="BA154" s="698">
        <v>127199.28678313154</v>
      </c>
      <c r="BB154" s="698"/>
      <c r="BC154" s="698"/>
      <c r="BD154" s="698"/>
      <c r="BE154" s="698"/>
      <c r="BF154" s="698"/>
      <c r="BG154" s="698"/>
      <c r="BH154" s="698"/>
      <c r="BI154" s="698"/>
      <c r="BJ154" s="698"/>
      <c r="BK154" s="698"/>
      <c r="BL154" s="698"/>
      <c r="BM154" s="698"/>
      <c r="BN154" s="698"/>
      <c r="BO154" s="698"/>
      <c r="BP154" s="698"/>
      <c r="BQ154" s="698"/>
      <c r="BR154" s="698"/>
      <c r="BS154" s="698"/>
      <c r="BT154" s="699"/>
    </row>
    <row r="155" spans="2:73">
      <c r="B155" s="806"/>
      <c r="C155" s="806"/>
      <c r="D155" s="806"/>
      <c r="E155" s="806"/>
      <c r="F155" s="806"/>
      <c r="G155" s="806"/>
      <c r="H155" s="806"/>
      <c r="I155" s="807"/>
      <c r="J155" s="807"/>
      <c r="K155" s="632"/>
      <c r="L155" s="697"/>
      <c r="M155" s="698"/>
      <c r="N155" s="698"/>
      <c r="O155" s="698"/>
      <c r="P155" s="698"/>
      <c r="Q155" s="698"/>
      <c r="R155" s="698"/>
      <c r="S155" s="698"/>
      <c r="T155" s="698"/>
      <c r="U155" s="698"/>
      <c r="V155" s="698"/>
      <c r="W155" s="698"/>
      <c r="X155" s="698"/>
      <c r="Y155" s="698"/>
      <c r="Z155" s="698"/>
      <c r="AA155" s="698"/>
      <c r="AB155" s="698"/>
      <c r="AC155" s="698"/>
      <c r="AD155" s="698"/>
      <c r="AE155" s="698"/>
      <c r="AF155" s="698"/>
      <c r="AG155" s="698"/>
      <c r="AH155" s="698"/>
      <c r="AI155" s="698"/>
      <c r="AJ155" s="698"/>
      <c r="AK155" s="698"/>
      <c r="AL155" s="698"/>
      <c r="AM155" s="698"/>
      <c r="AN155" s="698"/>
      <c r="AO155" s="699"/>
      <c r="AP155" s="632"/>
      <c r="AQ155" s="697"/>
      <c r="AR155" s="698"/>
      <c r="AS155" s="698"/>
      <c r="AT155" s="698"/>
      <c r="AU155" s="698"/>
      <c r="AV155" s="698"/>
      <c r="AW155" s="698"/>
      <c r="AX155" s="698"/>
      <c r="AY155" s="698"/>
      <c r="AZ155" s="698"/>
      <c r="BA155" s="698"/>
      <c r="BB155" s="698"/>
      <c r="BC155" s="698"/>
      <c r="BD155" s="698"/>
      <c r="BE155" s="698"/>
      <c r="BF155" s="698"/>
      <c r="BG155" s="698"/>
      <c r="BH155" s="698"/>
      <c r="BI155" s="698"/>
      <c r="BJ155" s="698"/>
      <c r="BK155" s="698"/>
      <c r="BL155" s="698"/>
      <c r="BM155" s="698"/>
      <c r="BN155" s="698"/>
      <c r="BO155" s="698"/>
      <c r="BP155" s="698"/>
      <c r="BQ155" s="698"/>
      <c r="BR155" s="698"/>
      <c r="BS155" s="698"/>
      <c r="BT155" s="699"/>
    </row>
    <row r="156" spans="2:73">
      <c r="B156" s="761"/>
      <c r="C156" s="761"/>
      <c r="D156" s="761"/>
      <c r="E156" s="761"/>
      <c r="F156" s="761"/>
      <c r="G156" s="761"/>
      <c r="H156" s="761"/>
      <c r="I156" s="762"/>
      <c r="J156" s="762"/>
      <c r="K156" s="632"/>
      <c r="L156" s="763"/>
      <c r="M156" s="763"/>
      <c r="N156" s="763"/>
      <c r="O156" s="763"/>
      <c r="P156" s="763"/>
      <c r="Q156" s="763"/>
      <c r="R156" s="763"/>
      <c r="S156" s="763"/>
      <c r="T156" s="763"/>
      <c r="U156" s="763"/>
      <c r="V156" s="763"/>
      <c r="W156" s="763"/>
      <c r="X156" s="763"/>
      <c r="Y156" s="763"/>
      <c r="Z156" s="763"/>
      <c r="AA156" s="763"/>
      <c r="AB156" s="763"/>
      <c r="AC156" s="763"/>
      <c r="AD156" s="763"/>
      <c r="AE156" s="763"/>
      <c r="AF156" s="763"/>
      <c r="AG156" s="763"/>
      <c r="AH156" s="763"/>
      <c r="AI156" s="763"/>
      <c r="AJ156" s="763"/>
      <c r="AK156" s="763"/>
      <c r="AL156" s="763"/>
      <c r="AM156" s="763"/>
      <c r="AN156" s="763"/>
      <c r="AO156" s="763"/>
      <c r="AP156" s="632"/>
      <c r="AQ156" s="763"/>
      <c r="AR156" s="763"/>
      <c r="AS156" s="763"/>
      <c r="AT156" s="763"/>
      <c r="AU156" s="763"/>
      <c r="AV156" s="763"/>
      <c r="AW156" s="763"/>
      <c r="AX156" s="763"/>
      <c r="AY156" s="763"/>
      <c r="AZ156" s="763"/>
      <c r="BA156" s="763"/>
      <c r="BB156" s="763"/>
      <c r="BC156" s="763"/>
      <c r="BD156" s="763"/>
      <c r="BE156" s="763"/>
      <c r="BF156" s="763"/>
      <c r="BG156" s="763"/>
      <c r="BH156" s="763"/>
      <c r="BI156" s="763"/>
      <c r="BJ156" s="763"/>
      <c r="BK156" s="763"/>
      <c r="BL156" s="763"/>
      <c r="BM156" s="763"/>
      <c r="BN156" s="763"/>
      <c r="BO156" s="763"/>
      <c r="BP156" s="763"/>
      <c r="BQ156" s="763"/>
      <c r="BR156" s="763"/>
      <c r="BS156" s="763"/>
      <c r="BT156" s="763"/>
    </row>
    <row r="157" spans="2:73" s="753" customFormat="1">
      <c r="B157" s="754"/>
      <c r="C157" s="754"/>
      <c r="D157" s="754"/>
      <c r="E157" s="754"/>
      <c r="F157" s="754"/>
      <c r="G157" s="754"/>
      <c r="H157" s="754"/>
      <c r="I157" s="755"/>
      <c r="J157" s="755"/>
      <c r="K157" s="754"/>
      <c r="L157" s="756"/>
      <c r="M157" s="756"/>
      <c r="N157" s="756"/>
      <c r="O157" s="756"/>
      <c r="P157" s="756"/>
      <c r="Q157" s="756"/>
      <c r="R157" s="756"/>
      <c r="S157" s="756"/>
      <c r="T157" s="756"/>
      <c r="U157" s="756"/>
      <c r="V157" s="756"/>
      <c r="W157" s="756"/>
      <c r="X157" s="756"/>
      <c r="Y157" s="756"/>
      <c r="Z157" s="756"/>
      <c r="AA157" s="756"/>
      <c r="AB157" s="756"/>
      <c r="AC157" s="756"/>
      <c r="AD157" s="756"/>
      <c r="AE157" s="756"/>
      <c r="AF157" s="756"/>
      <c r="AG157" s="756"/>
      <c r="AH157" s="756"/>
      <c r="AI157" s="756"/>
      <c r="AJ157" s="756"/>
      <c r="AK157" s="756"/>
      <c r="AL157" s="756"/>
      <c r="AM157" s="756"/>
      <c r="AN157" s="756"/>
      <c r="AO157" s="756"/>
      <c r="AP157" s="754"/>
      <c r="AQ157" s="756"/>
      <c r="AR157" s="756"/>
      <c r="AS157" s="756"/>
      <c r="AT157" s="756"/>
      <c r="AU157" s="756"/>
      <c r="AV157" s="756"/>
      <c r="AW157" s="756"/>
      <c r="AX157" s="756"/>
      <c r="AY157" s="756"/>
      <c r="AZ157" s="756"/>
      <c r="BA157" s="756"/>
      <c r="BB157" s="756"/>
      <c r="BC157" s="756"/>
      <c r="BD157" s="756"/>
      <c r="BE157" s="756"/>
      <c r="BF157" s="756"/>
      <c r="BG157" s="756"/>
      <c r="BH157" s="756"/>
      <c r="BI157" s="756"/>
      <c r="BJ157" s="756"/>
      <c r="BK157" s="756"/>
      <c r="BL157" s="756"/>
      <c r="BM157" s="756"/>
      <c r="BN157" s="756"/>
      <c r="BO157" s="756"/>
      <c r="BP157" s="756"/>
      <c r="BQ157" s="756"/>
      <c r="BR157" s="756"/>
      <c r="BS157" s="756"/>
      <c r="BT157" s="756"/>
      <c r="BU157" s="755"/>
    </row>
    <row r="158" spans="2:73" s="753" customFormat="1" ht="15.75" thickBot="1">
      <c r="B158" s="754"/>
      <c r="C158" s="754"/>
      <c r="D158" s="754"/>
      <c r="E158" s="754"/>
      <c r="F158" s="754"/>
      <c r="G158" s="754"/>
      <c r="H158" s="754"/>
      <c r="I158" s="755"/>
      <c r="J158" s="755"/>
      <c r="K158" s="754"/>
      <c r="L158" s="808">
        <f t="shared" ref="L158:V158" si="1">SUBTOTAL(9,L27:L155)</f>
        <v>254.62890610798968</v>
      </c>
      <c r="M158" s="808">
        <f t="shared" si="1"/>
        <v>615.67006971895682</v>
      </c>
      <c r="N158" s="808">
        <f t="shared" si="1"/>
        <v>673.42427001198655</v>
      </c>
      <c r="O158" s="808">
        <f t="shared" si="1"/>
        <v>787.19730028118499</v>
      </c>
      <c r="P158" s="808">
        <f t="shared" si="1"/>
        <v>810.69992986901912</v>
      </c>
      <c r="Q158" s="808">
        <f t="shared" si="1"/>
        <v>843.09214211818164</v>
      </c>
      <c r="R158" s="808">
        <f t="shared" si="1"/>
        <v>815.54472173452575</v>
      </c>
      <c r="S158" s="808">
        <f t="shared" si="1"/>
        <v>906.17934714957357</v>
      </c>
      <c r="T158" s="808">
        <f t="shared" si="1"/>
        <v>900.58806111841784</v>
      </c>
      <c r="U158" s="808">
        <f t="shared" si="1"/>
        <v>895.34242883703917</v>
      </c>
      <c r="V158" s="808">
        <f t="shared" si="1"/>
        <v>763.95610336474374</v>
      </c>
      <c r="W158" s="756"/>
      <c r="X158" s="756"/>
      <c r="Y158" s="756"/>
      <c r="Z158" s="756"/>
      <c r="AA158" s="756"/>
      <c r="AB158" s="756"/>
      <c r="AC158" s="756"/>
      <c r="AD158" s="756"/>
      <c r="AE158" s="756"/>
      <c r="AF158" s="756"/>
      <c r="AG158" s="756"/>
      <c r="AH158" s="756"/>
      <c r="AI158" s="756"/>
      <c r="AJ158" s="756"/>
      <c r="AK158" s="756"/>
      <c r="AL158" s="756"/>
      <c r="AM158" s="756"/>
      <c r="AN158" s="756"/>
      <c r="AO158" s="756"/>
      <c r="AP158" s="754"/>
      <c r="AQ158" s="808">
        <f t="shared" ref="AQ158:AW158" si="2">SUBTOTAL(9,AQ27:AQ155)</f>
        <v>868041.61066369771</v>
      </c>
      <c r="AR158" s="808">
        <f t="shared" si="2"/>
        <v>1599751.4412041248</v>
      </c>
      <c r="AS158" s="808">
        <f t="shared" si="2"/>
        <v>1901880.8559148642</v>
      </c>
      <c r="AT158" s="808">
        <f t="shared" si="2"/>
        <v>2893597.5819885377</v>
      </c>
      <c r="AU158" s="808">
        <f t="shared" si="2"/>
        <v>4259725.0714857168</v>
      </c>
      <c r="AV158" s="808">
        <f t="shared" si="2"/>
        <v>4736355.432061349</v>
      </c>
      <c r="AW158" s="808">
        <f t="shared" si="2"/>
        <v>6154883.8306366755</v>
      </c>
      <c r="AX158" s="808">
        <f>SUBTOTAL(9,AX27:AX155)</f>
        <v>7143096.6785357064</v>
      </c>
      <c r="AY158" s="808">
        <f t="shared" ref="AY158:BA158" si="3">SUBTOTAL(9,AY27:AY155)</f>
        <v>7087906.1136935884</v>
      </c>
      <c r="AZ158" s="808">
        <f t="shared" si="3"/>
        <v>7009742.4279400641</v>
      </c>
      <c r="BA158" s="808">
        <f t="shared" si="3"/>
        <v>6406726.9544641031</v>
      </c>
      <c r="BB158" s="808"/>
      <c r="BC158" s="808"/>
      <c r="BD158" s="808"/>
      <c r="BE158" s="808"/>
      <c r="BF158" s="808"/>
      <c r="BG158" s="756"/>
      <c r="BH158" s="756"/>
      <c r="BI158" s="756"/>
      <c r="BJ158" s="756"/>
      <c r="BK158" s="756"/>
      <c r="BL158" s="756"/>
      <c r="BM158" s="756"/>
      <c r="BN158" s="756"/>
      <c r="BO158" s="756"/>
      <c r="BP158" s="756"/>
      <c r="BQ158" s="756"/>
      <c r="BR158" s="756"/>
      <c r="BS158" s="756"/>
      <c r="BT158" s="756"/>
      <c r="BU158" s="755"/>
    </row>
    <row r="159" spans="2:73" s="753" customFormat="1" ht="15.75" thickTop="1">
      <c r="B159" s="754"/>
      <c r="C159" s="754"/>
      <c r="D159" s="754"/>
      <c r="E159" s="754"/>
      <c r="F159" s="754"/>
      <c r="G159" s="754"/>
      <c r="H159" s="754"/>
      <c r="I159" s="755"/>
      <c r="J159" s="755"/>
      <c r="K159" s="754"/>
      <c r="L159" s="756"/>
      <c r="M159" s="756"/>
      <c r="N159" s="756"/>
      <c r="O159" s="756"/>
      <c r="P159" s="756"/>
      <c r="Q159" s="756"/>
      <c r="R159" s="756"/>
      <c r="S159" s="756"/>
      <c r="T159" s="756"/>
      <c r="U159" s="756"/>
      <c r="V159" s="756"/>
      <c r="W159" s="756"/>
      <c r="X159" s="756"/>
      <c r="Y159" s="756"/>
      <c r="Z159" s="756"/>
      <c r="AA159" s="756"/>
      <c r="AB159" s="756"/>
      <c r="AC159" s="756"/>
      <c r="AD159" s="756"/>
      <c r="AE159" s="756"/>
      <c r="AF159" s="756"/>
      <c r="AG159" s="756"/>
      <c r="AH159" s="756"/>
      <c r="AI159" s="756"/>
      <c r="AJ159" s="756"/>
      <c r="AK159" s="756"/>
      <c r="AL159" s="756"/>
      <c r="AM159" s="756"/>
      <c r="AN159" s="756"/>
      <c r="AO159" s="756"/>
      <c r="AP159" s="754"/>
      <c r="AQ159" s="756"/>
      <c r="AR159" s="756"/>
      <c r="AS159" s="756"/>
      <c r="AT159" s="756"/>
      <c r="AU159" s="756"/>
      <c r="AV159" s="756"/>
      <c r="AW159" s="756"/>
      <c r="AX159" s="756"/>
      <c r="AY159" s="756"/>
      <c r="AZ159" s="756"/>
      <c r="BA159" s="756"/>
      <c r="BB159" s="756"/>
      <c r="BC159" s="756"/>
      <c r="BD159" s="756"/>
      <c r="BE159" s="756"/>
      <c r="BF159" s="756"/>
      <c r="BG159" s="756"/>
      <c r="BH159" s="756"/>
      <c r="BI159" s="756"/>
      <c r="BJ159" s="756"/>
      <c r="BK159" s="756"/>
      <c r="BL159" s="756"/>
      <c r="BM159" s="756"/>
      <c r="BN159" s="756"/>
      <c r="BO159" s="756"/>
      <c r="BP159" s="756"/>
      <c r="BQ159" s="756"/>
      <c r="BR159" s="756"/>
      <c r="BS159" s="756"/>
      <c r="BT159" s="756"/>
      <c r="BU159" s="755"/>
    </row>
    <row r="160" spans="2:73" s="753" customFormat="1">
      <c r="K160" s="755"/>
      <c r="BU160" s="755"/>
    </row>
    <row r="161" spans="2:72">
      <c r="B161" s="8" t="s">
        <v>748</v>
      </c>
      <c r="I161" s="12"/>
      <c r="J161" s="12"/>
      <c r="AW161" s="12">
        <v>2017</v>
      </c>
      <c r="AX161" s="12">
        <v>2018</v>
      </c>
      <c r="AY161" s="12">
        <v>2019</v>
      </c>
      <c r="AZ161" s="12">
        <v>2020</v>
      </c>
      <c r="BA161" s="12">
        <v>2021</v>
      </c>
      <c r="BB161" s="12">
        <v>2022</v>
      </c>
    </row>
    <row r="162" spans="2:72">
      <c r="B162" s="690" t="s">
        <v>208</v>
      </c>
      <c r="C162" s="690" t="s">
        <v>715</v>
      </c>
      <c r="D162" s="690" t="s">
        <v>113</v>
      </c>
      <c r="E162" s="690" t="s">
        <v>701</v>
      </c>
      <c r="F162" s="690" t="s">
        <v>29</v>
      </c>
      <c r="G162" s="690"/>
      <c r="H162" s="690">
        <v>2016</v>
      </c>
      <c r="I162" s="642" t="s">
        <v>571</v>
      </c>
      <c r="J162" s="642" t="s">
        <v>584</v>
      </c>
      <c r="K162" s="632"/>
      <c r="L162" s="697"/>
      <c r="M162" s="698"/>
      <c r="N162" s="698"/>
      <c r="O162" s="698"/>
      <c r="P162" s="698"/>
      <c r="Q162" s="698">
        <v>18</v>
      </c>
      <c r="R162" s="698">
        <v>18</v>
      </c>
      <c r="S162" s="698">
        <v>18</v>
      </c>
      <c r="T162" s="698">
        <v>18</v>
      </c>
      <c r="U162" s="698">
        <v>18</v>
      </c>
      <c r="V162" s="698">
        <v>18</v>
      </c>
      <c r="W162" s="698">
        <v>18</v>
      </c>
      <c r="X162" s="698">
        <v>18</v>
      </c>
      <c r="Y162" s="698">
        <v>18</v>
      </c>
      <c r="Z162" s="698">
        <v>17</v>
      </c>
      <c r="AA162" s="698">
        <v>17</v>
      </c>
      <c r="AB162" s="698">
        <v>17</v>
      </c>
      <c r="AC162" s="698">
        <v>17</v>
      </c>
      <c r="AD162" s="698">
        <v>17</v>
      </c>
      <c r="AE162" s="698">
        <v>15</v>
      </c>
      <c r="AF162" s="698">
        <v>15</v>
      </c>
      <c r="AG162" s="698">
        <v>6</v>
      </c>
      <c r="AH162" s="698">
        <v>0</v>
      </c>
      <c r="AI162" s="698">
        <v>0</v>
      </c>
      <c r="AJ162" s="698">
        <v>0</v>
      </c>
      <c r="AK162" s="698">
        <v>0</v>
      </c>
      <c r="AL162" s="698">
        <v>0</v>
      </c>
      <c r="AM162" s="698">
        <v>0</v>
      </c>
      <c r="AN162" s="698">
        <v>0</v>
      </c>
      <c r="AO162" s="699">
        <v>0</v>
      </c>
      <c r="AP162" s="632"/>
      <c r="AQ162" s="697"/>
      <c r="AR162" s="698"/>
      <c r="AS162" s="698"/>
      <c r="AT162" s="698"/>
      <c r="AU162" s="698"/>
      <c r="AV162" s="698">
        <v>270246</v>
      </c>
      <c r="AW162" s="698">
        <v>270246</v>
      </c>
      <c r="AX162" s="698">
        <v>270246</v>
      </c>
      <c r="AY162" s="698">
        <v>270246</v>
      </c>
      <c r="AZ162" s="698">
        <v>270246</v>
      </c>
      <c r="BA162" s="698">
        <v>270246</v>
      </c>
      <c r="BB162" s="698">
        <v>270246</v>
      </c>
      <c r="BC162" s="698">
        <v>270211</v>
      </c>
      <c r="BD162" s="698">
        <v>270211</v>
      </c>
      <c r="BE162" s="698">
        <v>268909</v>
      </c>
      <c r="BF162" s="698">
        <v>265692</v>
      </c>
      <c r="BG162" s="698">
        <v>265541</v>
      </c>
      <c r="BH162" s="698">
        <v>265541</v>
      </c>
      <c r="BI162" s="698">
        <v>264125</v>
      </c>
      <c r="BJ162" s="698">
        <v>227245</v>
      </c>
      <c r="BK162" s="698">
        <v>227245</v>
      </c>
      <c r="BL162" s="698">
        <v>100572</v>
      </c>
      <c r="BM162" s="698">
        <v>0</v>
      </c>
      <c r="BN162" s="698">
        <v>0</v>
      </c>
      <c r="BO162" s="698">
        <v>0</v>
      </c>
      <c r="BP162" s="698">
        <v>0</v>
      </c>
      <c r="BQ162" s="698">
        <v>0</v>
      </c>
      <c r="BR162" s="698">
        <v>0</v>
      </c>
      <c r="BS162" s="698">
        <v>0</v>
      </c>
      <c r="BT162" s="699">
        <v>0</v>
      </c>
    </row>
    <row r="163" spans="2:72">
      <c r="I163" s="12"/>
      <c r="J163" s="12"/>
      <c r="AW163" s="758">
        <f t="shared" ref="AW163:BB163" si="4">AW162/AV162</f>
        <v>1</v>
      </c>
      <c r="AX163" s="758">
        <f t="shared" si="4"/>
        <v>1</v>
      </c>
      <c r="AY163" s="758">
        <f t="shared" si="4"/>
        <v>1</v>
      </c>
      <c r="AZ163" s="758">
        <f t="shared" si="4"/>
        <v>1</v>
      </c>
      <c r="BA163" s="758">
        <f t="shared" si="4"/>
        <v>1</v>
      </c>
      <c r="BB163" s="758">
        <f t="shared" si="4"/>
        <v>1</v>
      </c>
      <c r="BC163" s="758">
        <f t="shared" ref="BC163" si="5">BC162/BB162</f>
        <v>0.99987048836985559</v>
      </c>
      <c r="BD163" s="758">
        <f t="shared" ref="BD163" si="6">BD162/BC162</f>
        <v>1</v>
      </c>
      <c r="BE163" s="758">
        <f t="shared" ref="BE163" si="7">BE162/BD162</f>
        <v>0.99518154331244846</v>
      </c>
      <c r="BF163" s="758">
        <f t="shared" ref="BF163" si="8">BF162/BE162</f>
        <v>0.98803684517810852</v>
      </c>
      <c r="BG163" s="758"/>
    </row>
    <row r="164" spans="2:72">
      <c r="B164" s="690" t="s">
        <v>208</v>
      </c>
      <c r="C164" s="690" t="s">
        <v>715</v>
      </c>
      <c r="D164" s="690" t="s">
        <v>113</v>
      </c>
      <c r="E164" s="690" t="s">
        <v>701</v>
      </c>
      <c r="F164" s="690" t="s">
        <v>29</v>
      </c>
      <c r="G164" s="690"/>
      <c r="H164" s="690">
        <v>2016</v>
      </c>
      <c r="I164" s="642" t="s">
        <v>572</v>
      </c>
      <c r="J164" s="642" t="s">
        <v>577</v>
      </c>
      <c r="K164" s="632"/>
      <c r="L164" s="697"/>
      <c r="M164" s="698"/>
      <c r="N164" s="698"/>
      <c r="O164" s="698"/>
      <c r="P164" s="698">
        <v>0</v>
      </c>
      <c r="Q164" s="698">
        <v>2</v>
      </c>
      <c r="R164" s="698">
        <v>2</v>
      </c>
      <c r="S164" s="698">
        <v>2</v>
      </c>
      <c r="T164" s="698">
        <v>2</v>
      </c>
      <c r="U164" s="698">
        <v>2</v>
      </c>
      <c r="V164" s="698">
        <v>2</v>
      </c>
      <c r="W164" s="698">
        <v>2</v>
      </c>
      <c r="X164" s="698">
        <v>2</v>
      </c>
      <c r="Y164" s="698">
        <v>2</v>
      </c>
      <c r="Z164" s="698">
        <v>2</v>
      </c>
      <c r="AA164" s="698">
        <v>2</v>
      </c>
      <c r="AB164" s="698">
        <v>2</v>
      </c>
      <c r="AC164" s="698">
        <v>2</v>
      </c>
      <c r="AD164" s="698">
        <v>2</v>
      </c>
      <c r="AE164" s="698">
        <v>2</v>
      </c>
      <c r="AF164" s="698">
        <v>2</v>
      </c>
      <c r="AG164" s="698">
        <v>1</v>
      </c>
      <c r="AH164" s="698"/>
      <c r="AI164" s="698"/>
      <c r="AJ164" s="698"/>
      <c r="AK164" s="698"/>
      <c r="AL164" s="698"/>
      <c r="AM164" s="698"/>
      <c r="AN164" s="698"/>
      <c r="AO164" s="699"/>
      <c r="AP164" s="632"/>
      <c r="AQ164" s="697"/>
      <c r="AR164" s="698"/>
      <c r="AS164" s="698"/>
      <c r="AT164" s="698"/>
      <c r="AU164" s="698"/>
      <c r="AV164" s="698">
        <v>29546</v>
      </c>
      <c r="AW164" s="698">
        <v>29546</v>
      </c>
      <c r="AX164" s="698">
        <v>29546</v>
      </c>
      <c r="AY164" s="698">
        <v>29546</v>
      </c>
      <c r="AZ164" s="698">
        <v>29546</v>
      </c>
      <c r="BA164" s="698">
        <v>29546</v>
      </c>
      <c r="BB164" s="698">
        <v>29546</v>
      </c>
      <c r="BC164" s="698">
        <v>29544</v>
      </c>
      <c r="BD164" s="698">
        <v>29544</v>
      </c>
      <c r="BE164" s="698">
        <v>29587</v>
      </c>
      <c r="BF164" s="698">
        <v>29611</v>
      </c>
      <c r="BG164" s="698">
        <v>29642</v>
      </c>
      <c r="BH164" s="698">
        <v>29642</v>
      </c>
      <c r="BI164" s="698">
        <v>29565</v>
      </c>
      <c r="BJ164" s="698">
        <v>25598</v>
      </c>
      <c r="BK164" s="698">
        <v>25598</v>
      </c>
      <c r="BL164" s="698">
        <v>10548</v>
      </c>
      <c r="BM164" s="698">
        <v>0</v>
      </c>
      <c r="BN164" s="698"/>
      <c r="BO164" s="698"/>
      <c r="BP164" s="698"/>
      <c r="BQ164" s="698"/>
      <c r="BR164" s="698"/>
      <c r="BS164" s="698"/>
      <c r="BT164" s="699"/>
    </row>
    <row r="165" spans="2:72">
      <c r="I165" s="12"/>
      <c r="J165" s="12"/>
      <c r="AW165" s="758">
        <f t="shared" ref="AW165:BB165" si="9">AW164/AV164</f>
        <v>1</v>
      </c>
      <c r="AX165" s="758">
        <f t="shared" si="9"/>
        <v>1</v>
      </c>
      <c r="AY165" s="758">
        <f t="shared" si="9"/>
        <v>1</v>
      </c>
      <c r="AZ165" s="758">
        <f t="shared" si="9"/>
        <v>1</v>
      </c>
      <c r="BA165" s="758">
        <f t="shared" si="9"/>
        <v>1</v>
      </c>
      <c r="BB165" s="758">
        <f t="shared" si="9"/>
        <v>1</v>
      </c>
      <c r="BC165" s="758">
        <f t="shared" ref="BC165" si="10">BC164/BB164</f>
        <v>0.99993230894198881</v>
      </c>
      <c r="BD165" s="758">
        <f t="shared" ref="BD165" si="11">BD164/BC164</f>
        <v>1</v>
      </c>
      <c r="BE165" s="758">
        <f t="shared" ref="BE165" si="12">BE164/BD164</f>
        <v>1.0014554562686162</v>
      </c>
      <c r="BF165" s="758">
        <f t="shared" ref="BF165" si="13">BF164/BE164</f>
        <v>1.0008111670666171</v>
      </c>
      <c r="BG165" s="758"/>
    </row>
    <row r="166" spans="2:72">
      <c r="B166" s="690" t="s">
        <v>208</v>
      </c>
      <c r="C166" s="690" t="s">
        <v>715</v>
      </c>
      <c r="D166" s="690" t="s">
        <v>113</v>
      </c>
      <c r="E166" s="690" t="s">
        <v>701</v>
      </c>
      <c r="F166" s="690" t="s">
        <v>29</v>
      </c>
      <c r="G166" s="690"/>
      <c r="H166" s="690">
        <v>2017</v>
      </c>
      <c r="I166" s="642" t="s">
        <v>572</v>
      </c>
      <c r="J166" s="642" t="s">
        <v>584</v>
      </c>
      <c r="K166" s="632"/>
      <c r="L166" s="697"/>
      <c r="M166" s="698"/>
      <c r="N166" s="698"/>
      <c r="O166" s="698"/>
      <c r="P166" s="698">
        <v>0</v>
      </c>
      <c r="Q166" s="698">
        <v>0</v>
      </c>
      <c r="R166" s="698">
        <v>25</v>
      </c>
      <c r="S166" s="698">
        <v>20</v>
      </c>
      <c r="T166" s="698">
        <v>20</v>
      </c>
      <c r="U166" s="698">
        <v>20</v>
      </c>
      <c r="V166" s="698">
        <v>20</v>
      </c>
      <c r="W166" s="698">
        <v>20</v>
      </c>
      <c r="X166" s="698">
        <v>20</v>
      </c>
      <c r="Y166" s="698">
        <v>20</v>
      </c>
      <c r="Z166" s="698">
        <v>20</v>
      </c>
      <c r="AA166" s="698">
        <v>20</v>
      </c>
      <c r="AB166" s="698">
        <v>19</v>
      </c>
      <c r="AC166" s="698">
        <v>19</v>
      </c>
      <c r="AD166" s="698">
        <v>19</v>
      </c>
      <c r="AE166" s="698">
        <v>19</v>
      </c>
      <c r="AF166" s="698">
        <v>16</v>
      </c>
      <c r="AG166" s="698">
        <v>16</v>
      </c>
      <c r="AH166" s="698">
        <v>2</v>
      </c>
      <c r="AI166" s="698">
        <v>0</v>
      </c>
      <c r="AJ166" s="698">
        <v>0</v>
      </c>
      <c r="AK166" s="698">
        <v>0</v>
      </c>
      <c r="AL166" s="698">
        <v>0</v>
      </c>
      <c r="AM166" s="698">
        <v>0</v>
      </c>
      <c r="AN166" s="698"/>
      <c r="AO166" s="699"/>
      <c r="AP166" s="632"/>
      <c r="AQ166" s="697"/>
      <c r="AR166" s="698"/>
      <c r="AS166" s="698"/>
      <c r="AT166" s="698"/>
      <c r="AU166" s="698">
        <v>0</v>
      </c>
      <c r="AV166" s="698"/>
      <c r="AW166" s="698">
        <v>353831</v>
      </c>
      <c r="AX166" s="698">
        <v>284786</v>
      </c>
      <c r="AY166" s="698">
        <v>284786</v>
      </c>
      <c r="AZ166" s="698">
        <v>284786</v>
      </c>
      <c r="BA166" s="698">
        <v>284786</v>
      </c>
      <c r="BB166" s="698">
        <v>284786</v>
      </c>
      <c r="BC166" s="698">
        <v>284786</v>
      </c>
      <c r="BD166" s="698">
        <v>284784</v>
      </c>
      <c r="BE166" s="698">
        <v>284784</v>
      </c>
      <c r="BF166" s="698">
        <v>284077</v>
      </c>
      <c r="BG166" s="698">
        <v>278088</v>
      </c>
      <c r="BH166" s="698">
        <v>278045</v>
      </c>
      <c r="BI166" s="698">
        <v>278045</v>
      </c>
      <c r="BJ166" s="698">
        <v>278023</v>
      </c>
      <c r="BK166" s="698">
        <v>235967</v>
      </c>
      <c r="BL166" s="698">
        <v>235967</v>
      </c>
      <c r="BM166" s="698">
        <v>27920</v>
      </c>
      <c r="BN166" s="698">
        <v>0</v>
      </c>
      <c r="BO166" s="698">
        <v>0</v>
      </c>
      <c r="BP166" s="698">
        <v>0</v>
      </c>
      <c r="BQ166" s="698"/>
      <c r="BR166" s="698"/>
      <c r="BS166" s="698"/>
      <c r="BT166" s="699"/>
    </row>
    <row r="167" spans="2:72">
      <c r="I167" s="12"/>
      <c r="J167" s="12"/>
      <c r="AX167" s="758">
        <f t="shared" ref="AX167:BB167" si="14">AX166/AW166</f>
        <v>0.80486446919574595</v>
      </c>
      <c r="AY167" s="758">
        <f t="shared" si="14"/>
        <v>1</v>
      </c>
      <c r="AZ167" s="758">
        <f t="shared" si="14"/>
        <v>1</v>
      </c>
      <c r="BA167" s="758">
        <f t="shared" si="14"/>
        <v>1</v>
      </c>
      <c r="BB167" s="758">
        <f t="shared" si="14"/>
        <v>1</v>
      </c>
      <c r="BC167" s="758">
        <f t="shared" ref="BC167" si="15">BC166/BB166</f>
        <v>1</v>
      </c>
      <c r="BD167" s="758">
        <f t="shared" ref="BD167" si="16">BD166/BC166</f>
        <v>0.99999297718286717</v>
      </c>
      <c r="BE167" s="758">
        <f t="shared" ref="BE167" si="17">BE166/BD166</f>
        <v>1</v>
      </c>
      <c r="BF167" s="758">
        <f t="shared" ref="BF167" si="18">BF166/BE166</f>
        <v>0.99751741670880389</v>
      </c>
      <c r="BG167" s="758"/>
    </row>
    <row r="168" spans="2:72">
      <c r="B168" s="690" t="s">
        <v>208</v>
      </c>
      <c r="C168" s="690" t="s">
        <v>715</v>
      </c>
      <c r="D168" s="690" t="s">
        <v>113</v>
      </c>
      <c r="E168" s="690" t="s">
        <v>701</v>
      </c>
      <c r="F168" s="690" t="s">
        <v>29</v>
      </c>
      <c r="G168" s="690"/>
      <c r="H168" s="690">
        <v>2017</v>
      </c>
      <c r="I168" s="642" t="s">
        <v>747</v>
      </c>
      <c r="J168" s="642" t="s">
        <v>577</v>
      </c>
      <c r="K168" s="632"/>
      <c r="L168" s="697"/>
      <c r="M168" s="698"/>
      <c r="N168" s="698"/>
      <c r="O168" s="698"/>
      <c r="P168" s="698"/>
      <c r="Q168" s="698"/>
      <c r="R168" s="698"/>
      <c r="S168" s="698"/>
      <c r="T168" s="698"/>
      <c r="U168" s="698"/>
      <c r="V168" s="698"/>
      <c r="W168" s="698"/>
      <c r="X168" s="698"/>
      <c r="Y168" s="698"/>
      <c r="Z168" s="698"/>
      <c r="AA168" s="698"/>
      <c r="AB168" s="698"/>
      <c r="AC168" s="698"/>
      <c r="AD168" s="698"/>
      <c r="AE168" s="698"/>
      <c r="AF168" s="698"/>
      <c r="AG168" s="698"/>
      <c r="AH168" s="698"/>
      <c r="AI168" s="698"/>
      <c r="AJ168" s="698"/>
      <c r="AK168" s="698"/>
      <c r="AL168" s="698"/>
      <c r="AM168" s="698"/>
      <c r="AN168" s="698"/>
      <c r="AO168" s="699"/>
      <c r="AP168" s="632"/>
      <c r="AQ168" s="697"/>
      <c r="AR168" s="698"/>
      <c r="AS168" s="698"/>
      <c r="AT168" s="698"/>
      <c r="AU168" s="698"/>
      <c r="AV168" s="698"/>
      <c r="AW168" s="698">
        <v>413.13489263324323</v>
      </c>
      <c r="AX168" s="759">
        <v>410</v>
      </c>
      <c r="AY168" s="759">
        <v>410</v>
      </c>
      <c r="AZ168" s="698">
        <v>410</v>
      </c>
      <c r="BA168" s="759">
        <v>410</v>
      </c>
      <c r="BB168" s="759">
        <v>410</v>
      </c>
      <c r="BC168" s="759">
        <v>410</v>
      </c>
      <c r="BD168" s="759">
        <v>410</v>
      </c>
      <c r="BE168" s="759">
        <v>410</v>
      </c>
      <c r="BF168" s="759">
        <v>410</v>
      </c>
      <c r="BG168" s="698"/>
      <c r="BH168" s="698"/>
      <c r="BI168" s="698"/>
      <c r="BJ168" s="698"/>
      <c r="BK168" s="698"/>
      <c r="BL168" s="698"/>
      <c r="BM168" s="698"/>
      <c r="BN168" s="698"/>
      <c r="BO168" s="698"/>
      <c r="BP168" s="698"/>
      <c r="BQ168" s="698"/>
      <c r="BR168" s="698"/>
      <c r="BS168" s="698"/>
      <c r="BT168" s="699"/>
    </row>
    <row r="169" spans="2:72">
      <c r="I169" s="12"/>
      <c r="J169" s="12"/>
      <c r="AX169" s="757">
        <f>AX168/AW168</f>
        <v>0.99241193932262173</v>
      </c>
      <c r="AY169" s="757">
        <f>AY168/AX168</f>
        <v>1</v>
      </c>
      <c r="AZ169" s="758">
        <f>AZ168/AY168</f>
        <v>1</v>
      </c>
      <c r="BA169" s="757">
        <f>BA168/AZ168</f>
        <v>1</v>
      </c>
      <c r="BB169" s="757">
        <f>BB168/BA168</f>
        <v>1</v>
      </c>
      <c r="BC169" s="757">
        <f t="shared" ref="BC169:BF169" si="19">BC168/BB168</f>
        <v>1</v>
      </c>
      <c r="BD169" s="757">
        <f t="shared" si="19"/>
        <v>1</v>
      </c>
      <c r="BE169" s="757">
        <f t="shared" si="19"/>
        <v>1</v>
      </c>
      <c r="BF169" s="757">
        <f t="shared" si="19"/>
        <v>1</v>
      </c>
    </row>
    <row r="170" spans="2:72">
      <c r="I170" s="12"/>
      <c r="J170" s="12"/>
    </row>
    <row r="171" spans="2:72">
      <c r="I171" s="12"/>
      <c r="J171" s="12"/>
      <c r="K171" s="12"/>
      <c r="AW171" s="12">
        <v>2017</v>
      </c>
      <c r="AX171" s="12">
        <v>2018</v>
      </c>
      <c r="AY171" s="12">
        <v>2019</v>
      </c>
      <c r="AZ171" s="12">
        <v>2020</v>
      </c>
      <c r="BA171" s="12">
        <v>2021</v>
      </c>
      <c r="BB171" s="12">
        <v>2022</v>
      </c>
    </row>
    <row r="172" spans="2:72">
      <c r="B172" s="690" t="s">
        <v>208</v>
      </c>
      <c r="C172" s="690" t="s">
        <v>715</v>
      </c>
      <c r="D172" s="690" t="s">
        <v>732</v>
      </c>
      <c r="E172" s="690" t="s">
        <v>701</v>
      </c>
      <c r="F172" s="690" t="s">
        <v>29</v>
      </c>
      <c r="G172" s="690"/>
      <c r="H172" s="690">
        <v>2016</v>
      </c>
      <c r="I172" s="642" t="s">
        <v>571</v>
      </c>
      <c r="J172" s="642" t="s">
        <v>584</v>
      </c>
      <c r="K172" s="632"/>
      <c r="L172" s="697"/>
      <c r="M172" s="698"/>
      <c r="N172" s="698"/>
      <c r="O172" s="698"/>
      <c r="P172" s="698"/>
      <c r="Q172" s="698">
        <v>18</v>
      </c>
      <c r="R172" s="698">
        <v>18</v>
      </c>
      <c r="S172" s="698">
        <v>18</v>
      </c>
      <c r="T172" s="698">
        <v>18</v>
      </c>
      <c r="U172" s="698">
        <v>18</v>
      </c>
      <c r="V172" s="698">
        <v>18</v>
      </c>
      <c r="W172" s="698">
        <v>18</v>
      </c>
      <c r="X172" s="698">
        <v>18</v>
      </c>
      <c r="Y172" s="698">
        <v>18</v>
      </c>
      <c r="Z172" s="698">
        <v>18</v>
      </c>
      <c r="AA172" s="698">
        <v>18</v>
      </c>
      <c r="AB172" s="698">
        <v>18</v>
      </c>
      <c r="AC172" s="698">
        <v>18</v>
      </c>
      <c r="AD172" s="698">
        <v>18</v>
      </c>
      <c r="AE172" s="698">
        <v>18</v>
      </c>
      <c r="AF172" s="698">
        <v>18</v>
      </c>
      <c r="AG172" s="698">
        <v>18</v>
      </c>
      <c r="AH172" s="698">
        <v>18</v>
      </c>
      <c r="AI172" s="698">
        <v>17</v>
      </c>
      <c r="AJ172" s="698">
        <v>0</v>
      </c>
      <c r="AK172" s="698">
        <v>0</v>
      </c>
      <c r="AL172" s="698">
        <v>0</v>
      </c>
      <c r="AM172" s="698">
        <v>0</v>
      </c>
      <c r="AN172" s="698">
        <v>0</v>
      </c>
      <c r="AO172" s="699">
        <v>0</v>
      </c>
      <c r="AP172" s="632"/>
      <c r="AQ172" s="697"/>
      <c r="AR172" s="698"/>
      <c r="AS172" s="698"/>
      <c r="AT172" s="698"/>
      <c r="AU172" s="698"/>
      <c r="AV172" s="698">
        <v>64103</v>
      </c>
      <c r="AW172" s="698">
        <v>64103</v>
      </c>
      <c r="AX172" s="698">
        <v>64103</v>
      </c>
      <c r="AY172" s="698">
        <v>64103</v>
      </c>
      <c r="AZ172" s="698">
        <v>64103</v>
      </c>
      <c r="BA172" s="698">
        <v>64103</v>
      </c>
      <c r="BB172" s="698">
        <v>64103</v>
      </c>
      <c r="BC172" s="698">
        <v>64103</v>
      </c>
      <c r="BD172" s="698">
        <v>64103</v>
      </c>
      <c r="BE172" s="698">
        <v>64103</v>
      </c>
      <c r="BF172" s="698">
        <v>64103</v>
      </c>
      <c r="BG172" s="698">
        <v>64103</v>
      </c>
      <c r="BH172" s="698">
        <v>64103</v>
      </c>
      <c r="BI172" s="698">
        <v>64103</v>
      </c>
      <c r="BJ172" s="698">
        <v>64103</v>
      </c>
      <c r="BK172" s="698">
        <v>64103</v>
      </c>
      <c r="BL172" s="698">
        <v>64103</v>
      </c>
      <c r="BM172" s="698">
        <v>64103</v>
      </c>
      <c r="BN172" s="698">
        <v>63149</v>
      </c>
      <c r="BO172" s="698">
        <v>0</v>
      </c>
      <c r="BP172" s="698">
        <v>0</v>
      </c>
      <c r="BQ172" s="698">
        <v>0</v>
      </c>
      <c r="BR172" s="698">
        <v>0</v>
      </c>
      <c r="BS172" s="698">
        <v>0</v>
      </c>
      <c r="BT172" s="699">
        <v>0</v>
      </c>
    </row>
    <row r="173" spans="2:72">
      <c r="AW173" s="758">
        <f t="shared" ref="AW173:BC173" si="20">AW172/AV172</f>
        <v>1</v>
      </c>
      <c r="AX173" s="758">
        <f t="shared" si="20"/>
        <v>1</v>
      </c>
      <c r="AY173" s="758">
        <f t="shared" si="20"/>
        <v>1</v>
      </c>
      <c r="AZ173" s="758">
        <f t="shared" si="20"/>
        <v>1</v>
      </c>
      <c r="BA173" s="758">
        <f t="shared" si="20"/>
        <v>1</v>
      </c>
      <c r="BB173" s="758">
        <f t="shared" si="20"/>
        <v>1</v>
      </c>
      <c r="BC173" s="758">
        <f t="shared" si="20"/>
        <v>1</v>
      </c>
      <c r="BD173" s="758">
        <f t="shared" ref="BD173:BF173" si="21">BD172/BC172</f>
        <v>1</v>
      </c>
      <c r="BE173" s="758">
        <f t="shared" si="21"/>
        <v>1</v>
      </c>
      <c r="BF173" s="758">
        <f t="shared" si="21"/>
        <v>1</v>
      </c>
      <c r="BG173" s="758"/>
    </row>
    <row r="174" spans="2:72">
      <c r="B174" s="690" t="s">
        <v>208</v>
      </c>
      <c r="C174" s="690" t="s">
        <v>716</v>
      </c>
      <c r="D174" s="690" t="s">
        <v>732</v>
      </c>
      <c r="E174" s="690" t="s">
        <v>701</v>
      </c>
      <c r="F174" s="690" t="s">
        <v>29</v>
      </c>
      <c r="G174" s="690"/>
      <c r="H174" s="690">
        <v>2016</v>
      </c>
      <c r="I174" s="642" t="s">
        <v>572</v>
      </c>
      <c r="J174" s="642" t="s">
        <v>577</v>
      </c>
      <c r="K174" s="632"/>
      <c r="L174" s="697"/>
      <c r="M174" s="698"/>
      <c r="N174" s="698"/>
      <c r="O174" s="698"/>
      <c r="P174" s="698">
        <v>0</v>
      </c>
      <c r="Q174" s="698">
        <v>0</v>
      </c>
      <c r="R174" s="698">
        <v>0</v>
      </c>
      <c r="S174" s="698">
        <v>0</v>
      </c>
      <c r="T174" s="698">
        <v>0</v>
      </c>
      <c r="U174" s="698">
        <v>0</v>
      </c>
      <c r="V174" s="698">
        <v>0</v>
      </c>
      <c r="W174" s="698">
        <v>0</v>
      </c>
      <c r="X174" s="698">
        <v>0</v>
      </c>
      <c r="Y174" s="698">
        <v>0</v>
      </c>
      <c r="Z174" s="698">
        <v>0</v>
      </c>
      <c r="AA174" s="698">
        <v>0</v>
      </c>
      <c r="AB174" s="698">
        <v>0</v>
      </c>
      <c r="AC174" s="698">
        <v>0</v>
      </c>
      <c r="AD174" s="698">
        <v>0</v>
      </c>
      <c r="AE174" s="698">
        <v>0</v>
      </c>
      <c r="AF174" s="698">
        <v>0</v>
      </c>
      <c r="AG174" s="698">
        <v>0</v>
      </c>
      <c r="AH174" s="698"/>
      <c r="AI174" s="698"/>
      <c r="AJ174" s="698"/>
      <c r="AK174" s="698"/>
      <c r="AL174" s="698"/>
      <c r="AM174" s="698"/>
      <c r="AN174" s="698"/>
      <c r="AO174" s="699"/>
      <c r="AP174" s="632"/>
      <c r="AQ174" s="697"/>
      <c r="AR174" s="698"/>
      <c r="AS174" s="698"/>
      <c r="AT174" s="698"/>
      <c r="AU174" s="698"/>
      <c r="AV174" s="698">
        <v>32</v>
      </c>
      <c r="AW174" s="698">
        <v>32</v>
      </c>
      <c r="AX174" s="698">
        <v>32</v>
      </c>
      <c r="AY174" s="698">
        <v>32</v>
      </c>
      <c r="AZ174" s="698">
        <v>32</v>
      </c>
      <c r="BA174" s="698">
        <v>32</v>
      </c>
      <c r="BB174" s="698">
        <v>32</v>
      </c>
      <c r="BC174" s="698">
        <v>32</v>
      </c>
      <c r="BD174" s="698">
        <v>32</v>
      </c>
      <c r="BE174" s="698">
        <v>32</v>
      </c>
      <c r="BF174" s="698">
        <v>32</v>
      </c>
      <c r="BG174" s="698">
        <v>32</v>
      </c>
      <c r="BH174" s="698">
        <v>32</v>
      </c>
      <c r="BI174" s="698">
        <v>32</v>
      </c>
      <c r="BJ174" s="698">
        <v>32</v>
      </c>
      <c r="BK174" s="698">
        <v>32</v>
      </c>
      <c r="BL174" s="698">
        <v>32</v>
      </c>
      <c r="BM174" s="698">
        <v>32</v>
      </c>
      <c r="BN174" s="698"/>
      <c r="BO174" s="698"/>
      <c r="BP174" s="698"/>
      <c r="BQ174" s="698"/>
      <c r="BR174" s="698"/>
      <c r="BS174" s="698"/>
      <c r="BT174" s="699"/>
    </row>
    <row r="175" spans="2:72">
      <c r="I175" s="12"/>
      <c r="J175" s="12"/>
      <c r="AW175" s="758">
        <f t="shared" ref="AW175:BC175" si="22">AW174/AV174</f>
        <v>1</v>
      </c>
      <c r="AX175" s="758">
        <f t="shared" si="22"/>
        <v>1</v>
      </c>
      <c r="AY175" s="758">
        <f t="shared" si="22"/>
        <v>1</v>
      </c>
      <c r="AZ175" s="758">
        <f t="shared" si="22"/>
        <v>1</v>
      </c>
      <c r="BA175" s="758">
        <f t="shared" si="22"/>
        <v>1</v>
      </c>
      <c r="BB175" s="758">
        <f t="shared" si="22"/>
        <v>1</v>
      </c>
      <c r="BC175" s="758">
        <f t="shared" si="22"/>
        <v>1</v>
      </c>
      <c r="BD175" s="758">
        <f t="shared" ref="BD175:BF175" si="23">BD174/BC174</f>
        <v>1</v>
      </c>
      <c r="BE175" s="758">
        <f t="shared" si="23"/>
        <v>1</v>
      </c>
      <c r="BF175" s="758">
        <f t="shared" si="23"/>
        <v>1</v>
      </c>
      <c r="BG175" s="758"/>
    </row>
    <row r="176" spans="2:72">
      <c r="B176" s="690" t="s">
        <v>208</v>
      </c>
      <c r="C176" s="690" t="s">
        <v>716</v>
      </c>
      <c r="D176" s="690" t="s">
        <v>732</v>
      </c>
      <c r="E176" s="690" t="s">
        <v>701</v>
      </c>
      <c r="F176" s="690" t="s">
        <v>29</v>
      </c>
      <c r="G176" s="690"/>
      <c r="H176" s="690">
        <v>2017</v>
      </c>
      <c r="I176" s="642" t="s">
        <v>572</v>
      </c>
      <c r="J176" s="642" t="s">
        <v>584</v>
      </c>
      <c r="K176" s="632"/>
      <c r="L176" s="697"/>
      <c r="M176" s="698"/>
      <c r="N176" s="698"/>
      <c r="O176" s="698"/>
      <c r="P176" s="698">
        <v>0</v>
      </c>
      <c r="Q176" s="698">
        <v>0</v>
      </c>
      <c r="R176" s="698">
        <v>25</v>
      </c>
      <c r="S176" s="698">
        <v>25</v>
      </c>
      <c r="T176" s="698">
        <v>25</v>
      </c>
      <c r="U176" s="698">
        <v>25</v>
      </c>
      <c r="V176" s="698">
        <v>25</v>
      </c>
      <c r="W176" s="698">
        <v>25</v>
      </c>
      <c r="X176" s="698">
        <v>25</v>
      </c>
      <c r="Y176" s="698">
        <v>25</v>
      </c>
      <c r="Z176" s="698">
        <v>25</v>
      </c>
      <c r="AA176" s="698">
        <v>25</v>
      </c>
      <c r="AB176" s="698">
        <v>25</v>
      </c>
      <c r="AC176" s="698">
        <v>25</v>
      </c>
      <c r="AD176" s="698">
        <v>25</v>
      </c>
      <c r="AE176" s="698">
        <v>25</v>
      </c>
      <c r="AF176" s="698">
        <v>25</v>
      </c>
      <c r="AG176" s="698">
        <v>25</v>
      </c>
      <c r="AH176" s="698">
        <v>25</v>
      </c>
      <c r="AI176" s="698">
        <v>25</v>
      </c>
      <c r="AJ176" s="698">
        <v>24</v>
      </c>
      <c r="AK176" s="698">
        <v>0</v>
      </c>
      <c r="AL176" s="698">
        <v>0</v>
      </c>
      <c r="AM176" s="698">
        <v>0</v>
      </c>
      <c r="AN176" s="698"/>
      <c r="AO176" s="699"/>
      <c r="AP176" s="632"/>
      <c r="AQ176" s="697"/>
      <c r="AR176" s="698"/>
      <c r="AS176" s="698"/>
      <c r="AT176" s="698"/>
      <c r="AU176" s="698">
        <v>0</v>
      </c>
      <c r="AV176" s="698">
        <v>0</v>
      </c>
      <c r="AW176" s="698">
        <v>92992</v>
      </c>
      <c r="AX176" s="698">
        <v>92992</v>
      </c>
      <c r="AY176" s="698">
        <v>92992</v>
      </c>
      <c r="AZ176" s="698">
        <v>92992</v>
      </c>
      <c r="BA176" s="698">
        <v>92992</v>
      </c>
      <c r="BB176" s="698">
        <v>92992</v>
      </c>
      <c r="BC176" s="698">
        <v>92992</v>
      </c>
      <c r="BD176" s="698">
        <v>92992</v>
      </c>
      <c r="BE176" s="698">
        <v>92992</v>
      </c>
      <c r="BF176" s="698">
        <v>92992</v>
      </c>
      <c r="BG176" s="698">
        <v>92992</v>
      </c>
      <c r="BH176" s="698">
        <v>92992</v>
      </c>
      <c r="BI176" s="698">
        <v>92992</v>
      </c>
      <c r="BJ176" s="698">
        <v>92992</v>
      </c>
      <c r="BK176" s="698">
        <v>92992</v>
      </c>
      <c r="BL176" s="698">
        <v>92992</v>
      </c>
      <c r="BM176" s="698">
        <v>92992</v>
      </c>
      <c r="BN176" s="698">
        <v>92992</v>
      </c>
      <c r="BO176" s="698">
        <v>87685</v>
      </c>
      <c r="BP176" s="698">
        <v>0</v>
      </c>
      <c r="BQ176" s="698"/>
      <c r="BR176" s="698"/>
      <c r="BS176" s="698"/>
      <c r="BT176" s="699"/>
    </row>
    <row r="177" spans="2:73">
      <c r="I177" s="12"/>
      <c r="J177" s="12"/>
      <c r="AW177" s="758"/>
      <c r="AX177" s="758">
        <f t="shared" ref="AX177:BC177" si="24">AX176/AW176</f>
        <v>1</v>
      </c>
      <c r="AY177" s="758">
        <f t="shared" si="24"/>
        <v>1</v>
      </c>
      <c r="AZ177" s="758">
        <f t="shared" si="24"/>
        <v>1</v>
      </c>
      <c r="BA177" s="758">
        <f t="shared" si="24"/>
        <v>1</v>
      </c>
      <c r="BB177" s="758">
        <f t="shared" si="24"/>
        <v>1</v>
      </c>
      <c r="BC177" s="758">
        <f t="shared" si="24"/>
        <v>1</v>
      </c>
      <c r="BD177" s="758">
        <f t="shared" ref="BD177:BF177" si="25">BD176/BC176</f>
        <v>1</v>
      </c>
      <c r="BE177" s="758">
        <f t="shared" si="25"/>
        <v>1</v>
      </c>
      <c r="BF177" s="758">
        <f t="shared" si="25"/>
        <v>1</v>
      </c>
      <c r="BG177" s="758"/>
    </row>
    <row r="178" spans="2:73">
      <c r="B178" s="690" t="s">
        <v>208</v>
      </c>
      <c r="C178" s="690" t="s">
        <v>715</v>
      </c>
      <c r="D178" s="690" t="s">
        <v>114</v>
      </c>
      <c r="E178" s="690" t="s">
        <v>701</v>
      </c>
      <c r="F178" s="690" t="s">
        <v>29</v>
      </c>
      <c r="G178" s="690"/>
      <c r="H178" s="690">
        <v>2017</v>
      </c>
      <c r="I178" s="642" t="s">
        <v>747</v>
      </c>
      <c r="J178" s="642" t="s">
        <v>577</v>
      </c>
      <c r="K178" s="632"/>
      <c r="L178" s="697"/>
      <c r="M178" s="698"/>
      <c r="N178" s="698"/>
      <c r="O178" s="698"/>
      <c r="P178" s="698"/>
      <c r="Q178" s="698"/>
      <c r="R178" s="698"/>
      <c r="S178" s="698"/>
      <c r="T178" s="698"/>
      <c r="U178" s="698"/>
      <c r="V178" s="698"/>
      <c r="W178" s="698"/>
      <c r="X178" s="698"/>
      <c r="Y178" s="698"/>
      <c r="Z178" s="698"/>
      <c r="AA178" s="698"/>
      <c r="AB178" s="698"/>
      <c r="AC178" s="698"/>
      <c r="AD178" s="698"/>
      <c r="AE178" s="698"/>
      <c r="AF178" s="698"/>
      <c r="AG178" s="698"/>
      <c r="AH178" s="698"/>
      <c r="AI178" s="698"/>
      <c r="AJ178" s="698"/>
      <c r="AK178" s="698"/>
      <c r="AL178" s="698"/>
      <c r="AM178" s="698"/>
      <c r="AN178" s="698"/>
      <c r="AO178" s="699"/>
      <c r="AP178" s="632"/>
      <c r="AQ178" s="697"/>
      <c r="AR178" s="698"/>
      <c r="AS178" s="698"/>
      <c r="AT178" s="698"/>
      <c r="AU178" s="698"/>
      <c r="AV178" s="698"/>
      <c r="AW178" s="698">
        <v>8680.6872550758999</v>
      </c>
      <c r="AX178" s="759">
        <v>8680.6872550758999</v>
      </c>
      <c r="AY178" s="759">
        <v>8680.6872550758999</v>
      </c>
      <c r="AZ178" s="698">
        <v>8680.6872550758999</v>
      </c>
      <c r="BA178" s="759">
        <v>8680.6872550758999</v>
      </c>
      <c r="BB178" s="759">
        <v>8680.6872550758999</v>
      </c>
      <c r="BC178" s="759">
        <v>8680.6872550758999</v>
      </c>
      <c r="BD178" s="759">
        <v>8680.6872550758999</v>
      </c>
      <c r="BE178" s="759">
        <v>8680.6872550758999</v>
      </c>
      <c r="BF178" s="759">
        <v>8680.6872550758999</v>
      </c>
      <c r="BG178" s="698"/>
      <c r="BH178" s="698"/>
      <c r="BI178" s="698"/>
      <c r="BJ178" s="698"/>
      <c r="BK178" s="698"/>
      <c r="BL178" s="698"/>
      <c r="BM178" s="698"/>
      <c r="BN178" s="698"/>
      <c r="BO178" s="698"/>
      <c r="BP178" s="698"/>
      <c r="BQ178" s="698"/>
      <c r="BR178" s="698"/>
      <c r="BS178" s="698"/>
      <c r="BT178" s="699"/>
    </row>
    <row r="179" spans="2:73">
      <c r="I179" s="12"/>
      <c r="J179" s="12"/>
      <c r="AX179" s="757">
        <f>AX178/AW178</f>
        <v>1</v>
      </c>
      <c r="AY179" s="757">
        <f>AY178/AX178</f>
        <v>1</v>
      </c>
      <c r="AZ179" s="758">
        <f>AZ178/AY178</f>
        <v>1</v>
      </c>
      <c r="BA179" s="757">
        <f>BA178/AZ178</f>
        <v>1</v>
      </c>
      <c r="BB179" s="757">
        <f>BB178/BA178</f>
        <v>1</v>
      </c>
      <c r="BC179" s="757">
        <f t="shared" ref="BC179:BF179" si="26">BC178/BB178</f>
        <v>1</v>
      </c>
      <c r="BD179" s="757">
        <f t="shared" si="26"/>
        <v>1</v>
      </c>
      <c r="BE179" s="757">
        <f t="shared" si="26"/>
        <v>1</v>
      </c>
      <c r="BF179" s="757">
        <f t="shared" si="26"/>
        <v>1</v>
      </c>
    </row>
    <row r="180" spans="2:73">
      <c r="I180" s="12"/>
      <c r="J180" s="12"/>
    </row>
    <row r="181" spans="2:73" ht="15.75">
      <c r="B181" s="690" t="s">
        <v>208</v>
      </c>
      <c r="C181" s="690" t="s">
        <v>721</v>
      </c>
      <c r="D181" s="690" t="s">
        <v>14</v>
      </c>
      <c r="E181" s="690" t="s">
        <v>701</v>
      </c>
      <c r="F181" s="690" t="s">
        <v>29</v>
      </c>
      <c r="G181" s="690" t="s">
        <v>736</v>
      </c>
      <c r="H181" s="690">
        <v>2013</v>
      </c>
      <c r="I181" s="642" t="s">
        <v>569</v>
      </c>
      <c r="J181" s="642" t="s">
        <v>577</v>
      </c>
      <c r="K181" s="632"/>
      <c r="L181" s="694">
        <v>0</v>
      </c>
      <c r="M181" s="695">
        <v>0</v>
      </c>
      <c r="N181" s="695">
        <v>0.87983257500000001</v>
      </c>
      <c r="O181" s="695">
        <v>0.87784564300000001</v>
      </c>
      <c r="P181" s="695">
        <v>0.87766501200000002</v>
      </c>
      <c r="Q181" s="695">
        <v>0.863496971</v>
      </c>
      <c r="R181" s="695">
        <v>0.85713547099999998</v>
      </c>
      <c r="S181" s="695">
        <v>0.85077397099999996</v>
      </c>
      <c r="T181" s="695">
        <v>0.84256638900000003</v>
      </c>
      <c r="U181" s="695">
        <v>0.84256638900000003</v>
      </c>
      <c r="V181" s="695">
        <v>0.77824280599999995</v>
      </c>
      <c r="W181" s="695">
        <v>0.77824280599999995</v>
      </c>
      <c r="X181" s="695">
        <v>0.73292095999999995</v>
      </c>
      <c r="Y181" s="695">
        <v>0.73292095999999995</v>
      </c>
      <c r="Z181" s="695">
        <v>0.59720002100000003</v>
      </c>
      <c r="AA181" s="695">
        <v>0.59720002100000003</v>
      </c>
      <c r="AB181" s="695">
        <v>4.1399999999999999E-2</v>
      </c>
      <c r="AC181" s="695">
        <v>0</v>
      </c>
      <c r="AD181" s="695">
        <v>0</v>
      </c>
      <c r="AE181" s="695">
        <v>0</v>
      </c>
      <c r="AF181" s="695">
        <v>0</v>
      </c>
      <c r="AG181" s="695">
        <v>0</v>
      </c>
      <c r="AH181" s="695">
        <v>0</v>
      </c>
      <c r="AI181" s="695">
        <v>0</v>
      </c>
      <c r="AJ181" s="695">
        <v>0</v>
      </c>
      <c r="AK181" s="695">
        <v>0</v>
      </c>
      <c r="AL181" s="695">
        <v>0</v>
      </c>
      <c r="AM181" s="695">
        <v>0</v>
      </c>
      <c r="AN181" s="695">
        <v>0</v>
      </c>
      <c r="AO181" s="696">
        <v>0</v>
      </c>
      <c r="AP181" s="632"/>
      <c r="AQ181" s="694">
        <v>0</v>
      </c>
      <c r="AR181" s="695">
        <v>0</v>
      </c>
      <c r="AS181" s="695">
        <v>7997.6251220000004</v>
      </c>
      <c r="AT181" s="695">
        <v>7958.9322359999996</v>
      </c>
      <c r="AU181" s="695">
        <v>7955.4147030000004</v>
      </c>
      <c r="AV181" s="695">
        <v>7683.4169009999996</v>
      </c>
      <c r="AW181" s="695">
        <v>7561.4881590000005</v>
      </c>
      <c r="AX181" s="695">
        <v>7439.5593950000002</v>
      </c>
      <c r="AY181" s="695">
        <v>7282.1078109999999</v>
      </c>
      <c r="AZ181" s="695">
        <v>6972.2296980000001</v>
      </c>
      <c r="BA181" s="695">
        <v>5738.0274429999999</v>
      </c>
      <c r="BB181" s="695">
        <v>5738.0274429999999</v>
      </c>
      <c r="BC181" s="695">
        <v>5364.1628110000001</v>
      </c>
      <c r="BD181" s="695">
        <v>5364.1628110000001</v>
      </c>
      <c r="BE181" s="695">
        <v>4913</v>
      </c>
      <c r="BF181" s="695">
        <v>4913</v>
      </c>
      <c r="BG181" s="695">
        <v>342</v>
      </c>
      <c r="BH181" s="695">
        <v>0</v>
      </c>
      <c r="BI181" s="695">
        <v>0</v>
      </c>
      <c r="BJ181" s="695">
        <v>0</v>
      </c>
      <c r="BK181" s="695">
        <v>0</v>
      </c>
      <c r="BL181" s="695">
        <v>0</v>
      </c>
      <c r="BM181" s="695">
        <v>0</v>
      </c>
      <c r="BN181" s="695">
        <v>0</v>
      </c>
      <c r="BO181" s="695">
        <v>0</v>
      </c>
      <c r="BP181" s="695">
        <v>0</v>
      </c>
      <c r="BQ181" s="695">
        <v>0</v>
      </c>
      <c r="BR181" s="695">
        <v>0</v>
      </c>
      <c r="BS181" s="695">
        <v>0</v>
      </c>
      <c r="BT181" s="696">
        <v>0</v>
      </c>
      <c r="BU181" s="163"/>
    </row>
    <row r="182" spans="2:73">
      <c r="AV182" s="758">
        <f t="shared" ref="AV182:BC182" si="27">AV181/AU181</f>
        <v>0.96580972681443877</v>
      </c>
      <c r="AW182" s="758">
        <f t="shared" si="27"/>
        <v>0.98413092201411978</v>
      </c>
      <c r="AX182" s="758">
        <f t="shared" si="27"/>
        <v>0.98387503075636307</v>
      </c>
      <c r="AY182" s="758">
        <f t="shared" si="27"/>
        <v>0.97883589932680415</v>
      </c>
      <c r="AZ182" s="758">
        <f t="shared" si="27"/>
        <v>0.95744664580055894</v>
      </c>
      <c r="BA182" s="758">
        <f t="shared" si="27"/>
        <v>0.82298313330755102</v>
      </c>
      <c r="BB182" s="758">
        <f t="shared" si="27"/>
        <v>1</v>
      </c>
      <c r="BC182" s="758">
        <f t="shared" si="27"/>
        <v>0.93484439805946051</v>
      </c>
      <c r="BD182" s="758">
        <f t="shared" ref="BD182" si="28">BD181/BC181</f>
        <v>1</v>
      </c>
      <c r="BE182" s="758">
        <f t="shared" ref="BE182" si="29">BE181/BD181</f>
        <v>0.91589315483213429</v>
      </c>
      <c r="BF182" s="758">
        <f t="shared" ref="BF182" si="30">BF181/BE181</f>
        <v>1</v>
      </c>
      <c r="BG182" s="758"/>
    </row>
    <row r="183" spans="2:73">
      <c r="B183" s="690" t="s">
        <v>208</v>
      </c>
      <c r="C183" s="690" t="s">
        <v>721</v>
      </c>
      <c r="D183" s="690" t="s">
        <v>14</v>
      </c>
      <c r="E183" s="690" t="s">
        <v>701</v>
      </c>
      <c r="F183" s="690" t="s">
        <v>29</v>
      </c>
      <c r="G183" s="690" t="s">
        <v>736</v>
      </c>
      <c r="H183" s="690">
        <v>2014</v>
      </c>
      <c r="I183" s="642" t="s">
        <v>569</v>
      </c>
      <c r="J183" s="642" t="s">
        <v>584</v>
      </c>
      <c r="K183" s="632"/>
      <c r="L183" s="694">
        <v>0</v>
      </c>
      <c r="M183" s="695">
        <v>0</v>
      </c>
      <c r="N183" s="695">
        <v>0</v>
      </c>
      <c r="O183" s="695">
        <v>2.8647613789999999</v>
      </c>
      <c r="P183" s="695">
        <v>2.8636356620000001</v>
      </c>
      <c r="Q183" s="695">
        <v>2.7054003259999999</v>
      </c>
      <c r="R183" s="695">
        <v>2.6307855170000001</v>
      </c>
      <c r="S183" s="695">
        <v>2.5561707089999999</v>
      </c>
      <c r="T183" s="695">
        <v>2.5561707089999999</v>
      </c>
      <c r="U183" s="695">
        <v>2.476769563</v>
      </c>
      <c r="V183" s="695">
        <v>2.476769563</v>
      </c>
      <c r="W183" s="695">
        <v>1.7785931749999999</v>
      </c>
      <c r="X183" s="695">
        <v>1.6479931699999999</v>
      </c>
      <c r="Y183" s="695">
        <v>1.6479931699999999</v>
      </c>
      <c r="Z183" s="695">
        <v>1.6479931699999999</v>
      </c>
      <c r="AA183" s="695">
        <v>1.2187624800000001</v>
      </c>
      <c r="AB183" s="695">
        <v>1.2187624800000001</v>
      </c>
      <c r="AC183" s="695">
        <v>0.241662502</v>
      </c>
      <c r="AD183" s="695">
        <v>0.17180000200000001</v>
      </c>
      <c r="AE183" s="695">
        <v>0.17180000200000001</v>
      </c>
      <c r="AF183" s="695">
        <v>0.17180000200000001</v>
      </c>
      <c r="AG183" s="695">
        <v>0.17180000200000001</v>
      </c>
      <c r="AH183" s="695">
        <v>0.17180000200000001</v>
      </c>
      <c r="AI183" s="695">
        <v>0.17180000200000001</v>
      </c>
      <c r="AJ183" s="695">
        <v>0</v>
      </c>
      <c r="AK183" s="695">
        <v>0</v>
      </c>
      <c r="AL183" s="695">
        <v>0</v>
      </c>
      <c r="AM183" s="695">
        <v>0</v>
      </c>
      <c r="AN183" s="695">
        <v>0</v>
      </c>
      <c r="AO183" s="696">
        <v>0</v>
      </c>
      <c r="AP183" s="632"/>
      <c r="AQ183" s="694">
        <v>0</v>
      </c>
      <c r="AR183" s="695">
        <v>0</v>
      </c>
      <c r="AS183" s="695">
        <v>0</v>
      </c>
      <c r="AT183" s="695">
        <v>32836.041559999998</v>
      </c>
      <c r="AU183" s="695">
        <v>32814.11969</v>
      </c>
      <c r="AV183" s="695">
        <v>29778.510590000002</v>
      </c>
      <c r="AW183" s="695">
        <v>28348.39386</v>
      </c>
      <c r="AX183" s="695">
        <v>26918.276539999999</v>
      </c>
      <c r="AY183" s="695">
        <v>26918.276539999999</v>
      </c>
      <c r="AZ183" s="695">
        <v>25395.07086</v>
      </c>
      <c r="BA183" s="695">
        <v>25395.07086</v>
      </c>
      <c r="BB183" s="695">
        <v>12006.873809999999</v>
      </c>
      <c r="BC183" s="695">
        <v>11884.873809999999</v>
      </c>
      <c r="BD183" s="695">
        <v>11303.97134</v>
      </c>
      <c r="BE183" s="695">
        <v>11303.97134</v>
      </c>
      <c r="BF183" s="695">
        <v>9877.125</v>
      </c>
      <c r="BG183" s="695">
        <v>9877.125</v>
      </c>
      <c r="BH183" s="695">
        <v>1843.125</v>
      </c>
      <c r="BI183" s="695">
        <v>1266</v>
      </c>
      <c r="BJ183" s="695">
        <v>1266</v>
      </c>
      <c r="BK183" s="695">
        <v>1266</v>
      </c>
      <c r="BL183" s="695">
        <v>1266</v>
      </c>
      <c r="BM183" s="695">
        <v>1266</v>
      </c>
      <c r="BN183" s="695">
        <v>1266</v>
      </c>
      <c r="BO183" s="695">
        <v>0</v>
      </c>
      <c r="BP183" s="695">
        <v>0</v>
      </c>
      <c r="BQ183" s="695">
        <v>0</v>
      </c>
      <c r="BR183" s="695">
        <v>0</v>
      </c>
      <c r="BS183" s="695">
        <v>0</v>
      </c>
      <c r="BT183" s="696">
        <v>0</v>
      </c>
    </row>
    <row r="184" spans="2:73">
      <c r="AV184" s="758">
        <f t="shared" ref="AV184:BC184" si="31">AV183/AU183</f>
        <v>0.9074907652962243</v>
      </c>
      <c r="AW184" s="758">
        <f t="shared" si="31"/>
        <v>0.95197487377087786</v>
      </c>
      <c r="AX184" s="758">
        <f t="shared" si="31"/>
        <v>0.94955208654632395</v>
      </c>
      <c r="AY184" s="758">
        <f t="shared" si="31"/>
        <v>1</v>
      </c>
      <c r="AZ184" s="758">
        <f t="shared" si="31"/>
        <v>0.94341369969446054</v>
      </c>
      <c r="BA184" s="758">
        <f t="shared" si="31"/>
        <v>1</v>
      </c>
      <c r="BB184" s="758">
        <f t="shared" si="31"/>
        <v>0.47280331983291024</v>
      </c>
      <c r="BC184" s="758">
        <f t="shared" si="31"/>
        <v>0.98983915364394093</v>
      </c>
      <c r="BD184" s="758">
        <f t="shared" ref="BD184" si="32">BD183/BC183</f>
        <v>0.95112253783366008</v>
      </c>
      <c r="BE184" s="758">
        <f t="shared" ref="BE184" si="33">BE183/BD183</f>
        <v>1</v>
      </c>
      <c r="BF184" s="758">
        <f t="shared" ref="BF184" si="34">BF183/BE183</f>
        <v>0.87377477374248191</v>
      </c>
      <c r="BG184" s="758"/>
    </row>
    <row r="185" spans="2:73">
      <c r="B185" s="690" t="s">
        <v>208</v>
      </c>
      <c r="C185" s="690" t="s">
        <v>715</v>
      </c>
      <c r="D185" s="690" t="s">
        <v>116</v>
      </c>
      <c r="E185" s="690" t="s">
        <v>701</v>
      </c>
      <c r="F185" s="690" t="s">
        <v>29</v>
      </c>
      <c r="G185" s="690"/>
      <c r="H185" s="690">
        <v>2017</v>
      </c>
      <c r="I185" s="642" t="s">
        <v>572</v>
      </c>
      <c r="J185" s="642" t="s">
        <v>584</v>
      </c>
      <c r="K185" s="632"/>
      <c r="L185" s="697"/>
      <c r="M185" s="698"/>
      <c r="N185" s="698"/>
      <c r="O185" s="698"/>
      <c r="P185" s="698">
        <v>0</v>
      </c>
      <c r="Q185" s="698">
        <v>0</v>
      </c>
      <c r="R185" s="698">
        <v>1</v>
      </c>
      <c r="S185" s="698">
        <v>1</v>
      </c>
      <c r="T185" s="698">
        <v>1</v>
      </c>
      <c r="U185" s="698">
        <v>1</v>
      </c>
      <c r="V185" s="698">
        <v>1</v>
      </c>
      <c r="W185" s="698">
        <v>1</v>
      </c>
      <c r="X185" s="698">
        <v>1</v>
      </c>
      <c r="Y185" s="698">
        <v>1</v>
      </c>
      <c r="Z185" s="698">
        <v>1</v>
      </c>
      <c r="AA185" s="698">
        <v>1</v>
      </c>
      <c r="AB185" s="698">
        <v>0</v>
      </c>
      <c r="AC185" s="698">
        <v>0</v>
      </c>
      <c r="AD185" s="698">
        <v>0</v>
      </c>
      <c r="AE185" s="698">
        <v>0</v>
      </c>
      <c r="AF185" s="698">
        <v>0</v>
      </c>
      <c r="AG185" s="698">
        <v>0</v>
      </c>
      <c r="AH185" s="698">
        <v>0</v>
      </c>
      <c r="AI185" s="698">
        <v>0</v>
      </c>
      <c r="AJ185" s="698">
        <v>0</v>
      </c>
      <c r="AK185" s="698">
        <v>0</v>
      </c>
      <c r="AL185" s="698">
        <v>0</v>
      </c>
      <c r="AM185" s="698">
        <v>0</v>
      </c>
      <c r="AN185" s="698"/>
      <c r="AO185" s="699"/>
      <c r="AP185" s="632"/>
      <c r="AQ185" s="697"/>
      <c r="AR185" s="698"/>
      <c r="AS185" s="698"/>
      <c r="AT185" s="698"/>
      <c r="AU185" s="698">
        <v>0</v>
      </c>
      <c r="AV185" s="698">
        <v>0</v>
      </c>
      <c r="AW185" s="698">
        <v>7191</v>
      </c>
      <c r="AX185" s="698">
        <v>7191</v>
      </c>
      <c r="AY185" s="698">
        <v>7191</v>
      </c>
      <c r="AZ185" s="698">
        <v>7191</v>
      </c>
      <c r="BA185" s="698">
        <v>7191</v>
      </c>
      <c r="BB185" s="698">
        <v>7191</v>
      </c>
      <c r="BC185" s="698">
        <v>7191</v>
      </c>
      <c r="BD185" s="698">
        <v>7191</v>
      </c>
      <c r="BE185" s="698">
        <v>7191</v>
      </c>
      <c r="BF185" s="698">
        <v>7191</v>
      </c>
      <c r="BG185" s="698">
        <v>6740</v>
      </c>
      <c r="BH185" s="698">
        <v>6694</v>
      </c>
      <c r="BI185" s="698">
        <v>6694</v>
      </c>
      <c r="BJ185" s="698">
        <v>6694</v>
      </c>
      <c r="BK185" s="698">
        <v>6694</v>
      </c>
      <c r="BL185" s="698">
        <v>6694</v>
      </c>
      <c r="BM185" s="698">
        <v>6694</v>
      </c>
      <c r="BN185" s="698">
        <v>6694</v>
      </c>
      <c r="BO185" s="698">
        <v>6694</v>
      </c>
      <c r="BP185" s="698">
        <v>6694</v>
      </c>
      <c r="BQ185" s="698"/>
      <c r="BR185" s="698"/>
      <c r="BS185" s="698"/>
      <c r="BT185" s="699"/>
    </row>
    <row r="186" spans="2:73">
      <c r="I186" s="12"/>
      <c r="J186" s="12"/>
      <c r="AW186" s="758"/>
      <c r="AX186" s="758">
        <f t="shared" ref="AX186:BF186" si="35">AX185/AW185</f>
        <v>1</v>
      </c>
      <c r="AY186" s="758">
        <f t="shared" si="35"/>
        <v>1</v>
      </c>
      <c r="AZ186" s="758">
        <f t="shared" si="35"/>
        <v>1</v>
      </c>
      <c r="BA186" s="758">
        <f t="shared" si="35"/>
        <v>1</v>
      </c>
      <c r="BB186" s="758">
        <f t="shared" si="35"/>
        <v>1</v>
      </c>
      <c r="BC186" s="758">
        <f t="shared" si="35"/>
        <v>1</v>
      </c>
      <c r="BD186" s="758">
        <f t="shared" si="35"/>
        <v>1</v>
      </c>
      <c r="BE186" s="758">
        <f t="shared" si="35"/>
        <v>1</v>
      </c>
      <c r="BF186" s="758">
        <f t="shared" si="35"/>
        <v>1</v>
      </c>
      <c r="BG186" s="758"/>
    </row>
    <row r="187" spans="2:73">
      <c r="B187" s="690" t="s">
        <v>208</v>
      </c>
      <c r="C187" s="690" t="s">
        <v>715</v>
      </c>
      <c r="D187" s="690" t="s">
        <v>116</v>
      </c>
      <c r="E187" s="690" t="s">
        <v>701</v>
      </c>
      <c r="F187" s="690" t="s">
        <v>29</v>
      </c>
      <c r="G187" s="690"/>
      <c r="H187" s="690">
        <v>2017</v>
      </c>
      <c r="I187" s="642" t="s">
        <v>747</v>
      </c>
      <c r="J187" s="642" t="s">
        <v>577</v>
      </c>
      <c r="K187" s="632"/>
      <c r="L187" s="697"/>
      <c r="M187" s="698"/>
      <c r="N187" s="698"/>
      <c r="O187" s="698"/>
      <c r="P187" s="698"/>
      <c r="Q187" s="698"/>
      <c r="R187" s="698"/>
      <c r="S187" s="698"/>
      <c r="T187" s="698"/>
      <c r="U187" s="698"/>
      <c r="V187" s="698"/>
      <c r="W187" s="698"/>
      <c r="X187" s="698"/>
      <c r="Y187" s="698"/>
      <c r="Z187" s="698"/>
      <c r="AA187" s="698"/>
      <c r="AB187" s="698"/>
      <c r="AC187" s="698"/>
      <c r="AD187" s="698"/>
      <c r="AE187" s="698"/>
      <c r="AF187" s="698"/>
      <c r="AG187" s="698"/>
      <c r="AH187" s="698"/>
      <c r="AI187" s="698"/>
      <c r="AJ187" s="698"/>
      <c r="AK187" s="698"/>
      <c r="AL187" s="698"/>
      <c r="AM187" s="698"/>
      <c r="AN187" s="698"/>
      <c r="AO187" s="699"/>
      <c r="AP187" s="632"/>
      <c r="AQ187" s="697"/>
      <c r="AR187" s="698"/>
      <c r="AS187" s="698"/>
      <c r="AT187" s="698"/>
      <c r="AU187" s="698"/>
      <c r="AV187" s="698"/>
      <c r="AW187" s="698">
        <v>90046.258079488296</v>
      </c>
      <c r="AX187" s="759">
        <v>84643.482594718997</v>
      </c>
      <c r="AY187" s="759">
        <v>80580.595430172485</v>
      </c>
      <c r="AZ187" s="698">
        <v>76837</v>
      </c>
      <c r="BA187" s="759">
        <v>76837</v>
      </c>
      <c r="BB187" s="759">
        <v>72995</v>
      </c>
      <c r="BC187" s="759">
        <v>72995</v>
      </c>
      <c r="BD187" s="759">
        <v>72995</v>
      </c>
      <c r="BE187" s="759">
        <v>72995</v>
      </c>
      <c r="BF187" s="759">
        <v>72995</v>
      </c>
      <c r="BG187" s="698"/>
      <c r="BH187" s="698"/>
      <c r="BI187" s="698"/>
      <c r="BJ187" s="698"/>
      <c r="BK187" s="698"/>
      <c r="BL187" s="698"/>
      <c r="BM187" s="698"/>
      <c r="BN187" s="698"/>
      <c r="BO187" s="698"/>
      <c r="BP187" s="698"/>
      <c r="BQ187" s="698"/>
      <c r="BR187" s="698"/>
      <c r="BS187" s="698"/>
      <c r="BT187" s="699"/>
    </row>
    <row r="188" spans="2:73">
      <c r="I188" s="12"/>
      <c r="J188" s="12"/>
      <c r="AX188" s="757">
        <f>AX187/AW187</f>
        <v>0.94</v>
      </c>
      <c r="AY188" s="757">
        <f>AY187/AX187</f>
        <v>0.95199999999999996</v>
      </c>
      <c r="AZ188" s="758">
        <f>AZ187/AY187</f>
        <v>0.95354222179437087</v>
      </c>
      <c r="BA188" s="757">
        <f t="shared" ref="BA188:BB188" si="36">BA187/AZ187</f>
        <v>1</v>
      </c>
      <c r="BB188" s="757">
        <f t="shared" si="36"/>
        <v>0.94999804781550556</v>
      </c>
      <c r="BC188" s="757">
        <f t="shared" ref="BC188" si="37">BC187/BB187</f>
        <v>1</v>
      </c>
      <c r="BD188" s="757">
        <f t="shared" ref="BD188" si="38">BD187/BC187</f>
        <v>1</v>
      </c>
      <c r="BE188" s="757">
        <f t="shared" ref="BE188" si="39">BE187/BD187</f>
        <v>1</v>
      </c>
      <c r="BF188" s="757">
        <f t="shared" ref="BF188" si="40">BF187/BE187</f>
        <v>1</v>
      </c>
    </row>
    <row r="189" spans="2:73">
      <c r="I189" s="12"/>
      <c r="J189" s="12"/>
    </row>
    <row r="190" spans="2:73">
      <c r="B190" s="690" t="s">
        <v>208</v>
      </c>
      <c r="C190" s="690" t="s">
        <v>716</v>
      </c>
      <c r="D190" s="690" t="s">
        <v>118</v>
      </c>
      <c r="E190" s="690" t="s">
        <v>701</v>
      </c>
      <c r="F190" s="690" t="s">
        <v>746</v>
      </c>
      <c r="G190" s="690"/>
      <c r="H190" s="690">
        <v>2016</v>
      </c>
      <c r="I190" s="642" t="s">
        <v>572</v>
      </c>
      <c r="J190" s="642" t="s">
        <v>577</v>
      </c>
      <c r="K190" s="632"/>
      <c r="L190" s="697"/>
      <c r="M190" s="698"/>
      <c r="N190" s="698"/>
      <c r="O190" s="698"/>
      <c r="P190" s="698">
        <v>0</v>
      </c>
      <c r="Q190" s="698">
        <v>4</v>
      </c>
      <c r="R190" s="698">
        <v>4</v>
      </c>
      <c r="S190" s="698">
        <v>4</v>
      </c>
      <c r="T190" s="698">
        <v>4</v>
      </c>
      <c r="U190" s="698">
        <v>4</v>
      </c>
      <c r="V190" s="698">
        <v>4</v>
      </c>
      <c r="W190" s="698">
        <v>4</v>
      </c>
      <c r="X190" s="698">
        <v>4</v>
      </c>
      <c r="Y190" s="698">
        <v>4</v>
      </c>
      <c r="Z190" s="698">
        <v>4</v>
      </c>
      <c r="AA190" s="698">
        <v>4</v>
      </c>
      <c r="AB190" s="698">
        <v>3</v>
      </c>
      <c r="AC190" s="698">
        <v>0</v>
      </c>
      <c r="AD190" s="698">
        <v>0</v>
      </c>
      <c r="AE190" s="698">
        <v>0</v>
      </c>
      <c r="AF190" s="698">
        <v>0</v>
      </c>
      <c r="AG190" s="698">
        <v>0</v>
      </c>
      <c r="AH190" s="698"/>
      <c r="AI190" s="698"/>
      <c r="AJ190" s="698"/>
      <c r="AK190" s="698"/>
      <c r="AL190" s="698"/>
      <c r="AM190" s="698"/>
      <c r="AN190" s="698"/>
      <c r="AO190" s="699"/>
      <c r="AP190" s="632"/>
      <c r="AQ190" s="697"/>
      <c r="AR190" s="698"/>
      <c r="AS190" s="698"/>
      <c r="AT190" s="698"/>
      <c r="AU190" s="698"/>
      <c r="AV190" s="698">
        <v>34755</v>
      </c>
      <c r="AW190" s="698">
        <v>37320</v>
      </c>
      <c r="AX190" s="698">
        <v>37320</v>
      </c>
      <c r="AY190" s="698">
        <v>37320</v>
      </c>
      <c r="AZ190" s="698">
        <v>37320</v>
      </c>
      <c r="BA190" s="698">
        <v>37320</v>
      </c>
      <c r="BB190" s="698">
        <v>37320</v>
      </c>
      <c r="BC190" s="698">
        <v>37320</v>
      </c>
      <c r="BD190" s="698">
        <v>37320</v>
      </c>
      <c r="BE190" s="698">
        <v>37320</v>
      </c>
      <c r="BF190" s="698">
        <v>34470</v>
      </c>
      <c r="BG190" s="698">
        <v>27785</v>
      </c>
      <c r="BH190" s="698">
        <v>0</v>
      </c>
      <c r="BI190" s="698">
        <v>0</v>
      </c>
      <c r="BJ190" s="698">
        <v>0</v>
      </c>
      <c r="BK190" s="698">
        <v>0</v>
      </c>
      <c r="BL190" s="698">
        <v>0</v>
      </c>
      <c r="BM190" s="698">
        <v>0</v>
      </c>
      <c r="BN190" s="698"/>
      <c r="BO190" s="698"/>
      <c r="BP190" s="698"/>
      <c r="BQ190" s="698"/>
      <c r="BR190" s="698"/>
      <c r="BS190" s="698"/>
      <c r="BT190" s="699"/>
    </row>
    <row r="191" spans="2:73">
      <c r="I191" s="12"/>
      <c r="J191" s="12"/>
      <c r="Q191" s="12">
        <f>Q190/AV190</f>
        <v>1.1509135376204863E-4</v>
      </c>
      <c r="R191" s="758"/>
      <c r="S191" s="758"/>
      <c r="T191" s="758"/>
      <c r="U191" s="758"/>
      <c r="V191" s="758"/>
      <c r="W191" s="758"/>
      <c r="AW191" s="758">
        <f t="shared" ref="AW191:BD191" si="41">AW190/AV190</f>
        <v>1.0738023305999136</v>
      </c>
      <c r="AX191" s="758">
        <f t="shared" si="41"/>
        <v>1</v>
      </c>
      <c r="AY191" s="758">
        <f t="shared" si="41"/>
        <v>1</v>
      </c>
      <c r="AZ191" s="758">
        <f t="shared" si="41"/>
        <v>1</v>
      </c>
      <c r="BA191" s="758">
        <f t="shared" si="41"/>
        <v>1</v>
      </c>
      <c r="BB191" s="758">
        <f t="shared" si="41"/>
        <v>1</v>
      </c>
      <c r="BC191" s="758">
        <f t="shared" si="41"/>
        <v>1</v>
      </c>
      <c r="BD191" s="758">
        <f t="shared" si="41"/>
        <v>1</v>
      </c>
      <c r="BE191" s="758">
        <f t="shared" ref="BE191" si="42">BE190/BD190</f>
        <v>1</v>
      </c>
      <c r="BF191" s="758">
        <f t="shared" ref="BF191" si="43">BF190/BE190</f>
        <v>0.92363344051446949</v>
      </c>
      <c r="BG191" s="758"/>
    </row>
    <row r="192" spans="2:73">
      <c r="B192" s="690" t="s">
        <v>208</v>
      </c>
      <c r="C192" s="690" t="s">
        <v>718</v>
      </c>
      <c r="D192" s="690" t="s">
        <v>118</v>
      </c>
      <c r="E192" s="690" t="s">
        <v>701</v>
      </c>
      <c r="F192" s="690" t="s">
        <v>737</v>
      </c>
      <c r="G192" s="690"/>
      <c r="H192" s="690">
        <v>2017</v>
      </c>
      <c r="I192" s="642" t="s">
        <v>572</v>
      </c>
      <c r="J192" s="642" t="s">
        <v>584</v>
      </c>
      <c r="K192" s="632"/>
      <c r="L192" s="697"/>
      <c r="M192" s="698"/>
      <c r="N192" s="698"/>
      <c r="O192" s="698"/>
      <c r="P192" s="698">
        <v>0</v>
      </c>
      <c r="Q192" s="698"/>
      <c r="R192" s="698">
        <v>26</v>
      </c>
      <c r="S192" s="698">
        <v>26</v>
      </c>
      <c r="T192" s="698">
        <v>26</v>
      </c>
      <c r="U192" s="698">
        <v>26</v>
      </c>
      <c r="V192" s="698">
        <v>26</v>
      </c>
      <c r="W192" s="698">
        <v>25</v>
      </c>
      <c r="X192" s="698">
        <v>25</v>
      </c>
      <c r="Y192" s="698">
        <v>25</v>
      </c>
      <c r="Z192" s="698">
        <v>25</v>
      </c>
      <c r="AA192" s="698">
        <v>25</v>
      </c>
      <c r="AB192" s="698">
        <v>25</v>
      </c>
      <c r="AC192" s="698">
        <v>25</v>
      </c>
      <c r="AD192" s="698">
        <v>17</v>
      </c>
      <c r="AE192" s="698">
        <v>16</v>
      </c>
      <c r="AF192" s="698">
        <v>3</v>
      </c>
      <c r="AG192" s="698">
        <v>0</v>
      </c>
      <c r="AH192" s="698">
        <v>0</v>
      </c>
      <c r="AI192" s="698">
        <v>0</v>
      </c>
      <c r="AJ192" s="698">
        <v>0</v>
      </c>
      <c r="AK192" s="698">
        <v>0</v>
      </c>
      <c r="AL192" s="698">
        <v>0</v>
      </c>
      <c r="AM192" s="698">
        <v>0</v>
      </c>
      <c r="AN192" s="698"/>
      <c r="AO192" s="699"/>
      <c r="AP192" s="632"/>
      <c r="AQ192" s="697"/>
      <c r="AR192" s="698"/>
      <c r="AS192" s="698"/>
      <c r="AT192" s="698"/>
      <c r="AU192" s="698">
        <v>0</v>
      </c>
      <c r="AV192" s="698">
        <v>0</v>
      </c>
      <c r="AW192" s="698">
        <v>250945</v>
      </c>
      <c r="AX192" s="698">
        <v>250945</v>
      </c>
      <c r="AY192" s="698">
        <v>250945</v>
      </c>
      <c r="AZ192" s="698">
        <v>250945</v>
      </c>
      <c r="BA192" s="698">
        <v>250945</v>
      </c>
      <c r="BB192" s="698">
        <v>244867</v>
      </c>
      <c r="BC192" s="698">
        <v>244867</v>
      </c>
      <c r="BD192" s="698">
        <v>244867</v>
      </c>
      <c r="BE192" s="698">
        <v>244867</v>
      </c>
      <c r="BF192" s="698">
        <v>244867</v>
      </c>
      <c r="BG192" s="698">
        <v>244867</v>
      </c>
      <c r="BH192" s="698">
        <v>244867</v>
      </c>
      <c r="BI192" s="698">
        <v>155905</v>
      </c>
      <c r="BJ192" s="698">
        <v>154000</v>
      </c>
      <c r="BK192" s="698">
        <v>48283</v>
      </c>
      <c r="BL192" s="698">
        <v>0</v>
      </c>
      <c r="BM192" s="698">
        <v>0</v>
      </c>
      <c r="BN192" s="698">
        <v>0</v>
      </c>
      <c r="BO192" s="698">
        <v>0</v>
      </c>
      <c r="BP192" s="698">
        <v>0</v>
      </c>
      <c r="BQ192" s="698"/>
      <c r="BR192" s="698"/>
      <c r="BS192" s="698"/>
      <c r="BT192" s="699"/>
    </row>
    <row r="193" spans="2:73">
      <c r="I193" s="12"/>
      <c r="J193" s="12"/>
      <c r="R193" s="12">
        <f>R192/AW192</f>
        <v>1.036083603976967E-4</v>
      </c>
      <c r="S193" s="758"/>
      <c r="T193" s="758"/>
      <c r="U193" s="758"/>
      <c r="V193" s="758"/>
      <c r="W193" s="758"/>
      <c r="X193" s="758"/>
      <c r="AX193" s="758">
        <f t="shared" ref="AX193:BE193" si="44">AX192/AW192</f>
        <v>1</v>
      </c>
      <c r="AY193" s="758">
        <f t="shared" si="44"/>
        <v>1</v>
      </c>
      <c r="AZ193" s="758">
        <f t="shared" si="44"/>
        <v>1</v>
      </c>
      <c r="BA193" s="758">
        <f t="shared" si="44"/>
        <v>1</v>
      </c>
      <c r="BB193" s="758">
        <f t="shared" si="44"/>
        <v>0.97577955328856925</v>
      </c>
      <c r="BC193" s="758">
        <f t="shared" si="44"/>
        <v>1</v>
      </c>
      <c r="BD193" s="758">
        <f t="shared" si="44"/>
        <v>1</v>
      </c>
      <c r="BE193" s="758">
        <f t="shared" si="44"/>
        <v>1</v>
      </c>
      <c r="BF193" s="758">
        <f t="shared" ref="BF193" si="45">BF192/BE192</f>
        <v>1</v>
      </c>
      <c r="BG193" s="758"/>
    </row>
    <row r="194" spans="2:73">
      <c r="B194" s="690" t="s">
        <v>208</v>
      </c>
      <c r="C194" s="690" t="s">
        <v>718</v>
      </c>
      <c r="D194" s="690" t="s">
        <v>118</v>
      </c>
      <c r="E194" s="690" t="s">
        <v>701</v>
      </c>
      <c r="F194" s="690" t="s">
        <v>737</v>
      </c>
      <c r="G194" s="690"/>
      <c r="H194" s="690">
        <v>2017</v>
      </c>
      <c r="I194" s="642" t="s">
        <v>747</v>
      </c>
      <c r="J194" s="642" t="s">
        <v>577</v>
      </c>
      <c r="K194" s="632"/>
      <c r="L194" s="697"/>
      <c r="M194" s="698"/>
      <c r="N194" s="698"/>
      <c r="O194" s="698"/>
      <c r="P194" s="698"/>
      <c r="Q194" s="698"/>
      <c r="R194" s="759">
        <f>AW194*0.0001</f>
        <v>7.8004046414921078</v>
      </c>
      <c r="S194" s="698">
        <f>R194</f>
        <v>7.8004046414921078</v>
      </c>
      <c r="T194" s="698">
        <f t="shared" ref="T194:W194" si="46">S194</f>
        <v>7.8004046414921078</v>
      </c>
      <c r="U194" s="698">
        <f>T194*0.995</f>
        <v>7.7614026182846469</v>
      </c>
      <c r="V194" s="759">
        <f t="shared" si="46"/>
        <v>7.7614026182846469</v>
      </c>
      <c r="W194" s="759">
        <f t="shared" si="46"/>
        <v>7.7614026182846469</v>
      </c>
      <c r="X194" s="759">
        <f t="shared" ref="X194" si="47">W194</f>
        <v>7.7614026182846469</v>
      </c>
      <c r="Y194" s="759">
        <f t="shared" ref="Y194" si="48">X194</f>
        <v>7.7614026182846469</v>
      </c>
      <c r="Z194" s="759">
        <f t="shared" ref="Z194" si="49">Y194</f>
        <v>7.7614026182846469</v>
      </c>
      <c r="AA194" s="759">
        <f t="shared" ref="AA194" si="50">Z194</f>
        <v>7.7614026182846469</v>
      </c>
      <c r="AB194" s="698"/>
      <c r="AC194" s="698"/>
      <c r="AD194" s="698"/>
      <c r="AE194" s="698"/>
      <c r="AF194" s="698"/>
      <c r="AG194" s="698"/>
      <c r="AH194" s="698"/>
      <c r="AI194" s="698"/>
      <c r="AJ194" s="698"/>
      <c r="AK194" s="698"/>
      <c r="AL194" s="698"/>
      <c r="AM194" s="698"/>
      <c r="AN194" s="698"/>
      <c r="AO194" s="699"/>
      <c r="AP194" s="632"/>
      <c r="AQ194" s="697"/>
      <c r="AR194" s="698"/>
      <c r="AS194" s="698"/>
      <c r="AT194" s="698"/>
      <c r="AU194" s="698"/>
      <c r="AV194" s="698"/>
      <c r="AW194" s="698">
        <v>78004.046414921075</v>
      </c>
      <c r="AX194" s="759">
        <v>78004.046414921075</v>
      </c>
      <c r="AY194" s="759">
        <v>78004.046414921075</v>
      </c>
      <c r="AZ194" s="698">
        <v>77618</v>
      </c>
      <c r="BA194" s="759">
        <v>77618</v>
      </c>
      <c r="BB194" s="759">
        <v>77618</v>
      </c>
      <c r="BC194" s="759">
        <v>77618</v>
      </c>
      <c r="BD194" s="759">
        <v>77618</v>
      </c>
      <c r="BE194" s="759">
        <v>77618</v>
      </c>
      <c r="BF194" s="759">
        <v>77618</v>
      </c>
      <c r="BG194" s="698"/>
      <c r="BH194" s="698"/>
      <c r="BI194" s="698"/>
      <c r="BJ194" s="698"/>
      <c r="BK194" s="698"/>
      <c r="BL194" s="698"/>
      <c r="BM194" s="698"/>
      <c r="BN194" s="698"/>
      <c r="BO194" s="698"/>
      <c r="BP194" s="698"/>
      <c r="BQ194" s="698"/>
      <c r="BR194" s="698"/>
      <c r="BS194" s="698"/>
      <c r="BT194" s="699"/>
    </row>
    <row r="195" spans="2:73">
      <c r="I195" s="12"/>
      <c r="J195" s="12"/>
      <c r="S195" s="758">
        <f>S194/R194</f>
        <v>1</v>
      </c>
      <c r="T195" s="758">
        <f>T194/S194</f>
        <v>1</v>
      </c>
      <c r="U195" s="760">
        <f>U194/T194</f>
        <v>0.995</v>
      </c>
      <c r="V195" s="757">
        <f>V194/U194</f>
        <v>1</v>
      </c>
      <c r="W195" s="757">
        <f>W194/V194</f>
        <v>1</v>
      </c>
      <c r="AX195" s="757">
        <f>AX194/AW194</f>
        <v>1</v>
      </c>
      <c r="AY195" s="757">
        <f>AY194/AX194</f>
        <v>1</v>
      </c>
      <c r="AZ195" s="760">
        <f>AZ194/AY194</f>
        <v>0.99505094373094949</v>
      </c>
      <c r="BA195" s="757">
        <f>BA194/AZ194</f>
        <v>1</v>
      </c>
      <c r="BB195" s="757">
        <f>BB194/BA194</f>
        <v>1</v>
      </c>
      <c r="BC195" s="757">
        <f t="shared" ref="BC195:BF195" si="51">BC194/BB194</f>
        <v>1</v>
      </c>
      <c r="BD195" s="757">
        <f t="shared" si="51"/>
        <v>1</v>
      </c>
      <c r="BE195" s="757">
        <f t="shared" si="51"/>
        <v>1</v>
      </c>
      <c r="BF195" s="757">
        <f t="shared" si="51"/>
        <v>1</v>
      </c>
    </row>
    <row r="196" spans="2:73">
      <c r="I196" s="12"/>
      <c r="J196" s="12"/>
    </row>
    <row r="197" spans="2:73">
      <c r="B197" s="690" t="s">
        <v>208</v>
      </c>
      <c r="C197" s="690" t="s">
        <v>716</v>
      </c>
      <c r="D197" s="690" t="s">
        <v>119</v>
      </c>
      <c r="E197" s="690" t="s">
        <v>701</v>
      </c>
      <c r="F197" s="690" t="s">
        <v>741</v>
      </c>
      <c r="G197" s="690"/>
      <c r="H197" s="690">
        <v>2016</v>
      </c>
      <c r="I197" s="642" t="s">
        <v>571</v>
      </c>
      <c r="J197" s="642" t="s">
        <v>584</v>
      </c>
      <c r="K197" s="632"/>
      <c r="L197" s="697"/>
      <c r="M197" s="698"/>
      <c r="N197" s="698"/>
      <c r="O197" s="698"/>
      <c r="P197" s="698"/>
      <c r="Q197" s="698">
        <v>7</v>
      </c>
      <c r="R197" s="698">
        <v>7</v>
      </c>
      <c r="S197" s="698">
        <v>7</v>
      </c>
      <c r="T197" s="698">
        <v>6</v>
      </c>
      <c r="U197" s="698">
        <v>6</v>
      </c>
      <c r="V197" s="698">
        <v>5</v>
      </c>
      <c r="W197" s="698">
        <v>4</v>
      </c>
      <c r="X197" s="698">
        <v>4</v>
      </c>
      <c r="Y197" s="698">
        <v>4</v>
      </c>
      <c r="Z197" s="698">
        <v>3</v>
      </c>
      <c r="AA197" s="698">
        <v>2</v>
      </c>
      <c r="AB197" s="698">
        <v>1</v>
      </c>
      <c r="AC197" s="698">
        <v>0</v>
      </c>
      <c r="AD197" s="698">
        <v>0</v>
      </c>
      <c r="AE197" s="698">
        <v>0</v>
      </c>
      <c r="AF197" s="698">
        <v>0</v>
      </c>
      <c r="AG197" s="698">
        <v>0</v>
      </c>
      <c r="AH197" s="698">
        <v>0</v>
      </c>
      <c r="AI197" s="698">
        <v>0</v>
      </c>
      <c r="AJ197" s="698">
        <v>0</v>
      </c>
      <c r="AK197" s="698">
        <v>0</v>
      </c>
      <c r="AL197" s="698">
        <v>0</v>
      </c>
      <c r="AM197" s="698">
        <v>0</v>
      </c>
      <c r="AN197" s="698">
        <v>0</v>
      </c>
      <c r="AO197" s="699">
        <v>0</v>
      </c>
      <c r="AP197" s="632"/>
      <c r="AQ197" s="697"/>
      <c r="AR197" s="698"/>
      <c r="AS197" s="698"/>
      <c r="AT197" s="698"/>
      <c r="AU197" s="698"/>
      <c r="AV197" s="698">
        <v>34968</v>
      </c>
      <c r="AW197" s="698">
        <v>34968</v>
      </c>
      <c r="AX197" s="698">
        <v>34373</v>
      </c>
      <c r="AY197" s="698">
        <v>30951</v>
      </c>
      <c r="AZ197" s="698">
        <v>30951</v>
      </c>
      <c r="BA197" s="698">
        <v>17867</v>
      </c>
      <c r="BB197" s="698">
        <v>15822</v>
      </c>
      <c r="BC197" s="698">
        <v>15822</v>
      </c>
      <c r="BD197" s="698">
        <v>15082</v>
      </c>
      <c r="BE197" s="698">
        <v>9914</v>
      </c>
      <c r="BF197" s="698">
        <v>5883</v>
      </c>
      <c r="BG197" s="698">
        <v>2941</v>
      </c>
      <c r="BH197" s="698">
        <v>0</v>
      </c>
      <c r="BI197" s="698">
        <v>0</v>
      </c>
      <c r="BJ197" s="698">
        <v>0</v>
      </c>
      <c r="BK197" s="698">
        <v>0</v>
      </c>
      <c r="BL197" s="698">
        <v>0</v>
      </c>
      <c r="BM197" s="698">
        <v>0</v>
      </c>
      <c r="BN197" s="698">
        <v>0</v>
      </c>
      <c r="BO197" s="698">
        <v>0</v>
      </c>
      <c r="BP197" s="698">
        <v>0</v>
      </c>
      <c r="BQ197" s="698">
        <v>0</v>
      </c>
      <c r="BR197" s="698">
        <v>0</v>
      </c>
      <c r="BS197" s="698">
        <v>0</v>
      </c>
      <c r="BT197" s="699">
        <v>0</v>
      </c>
    </row>
    <row r="198" spans="2:73">
      <c r="I198" s="12"/>
      <c r="J198" s="12"/>
      <c r="AW198" s="758">
        <f t="shared" ref="AW198:BC198" si="52">AW197/AV197</f>
        <v>1</v>
      </c>
      <c r="AX198" s="758">
        <f t="shared" si="52"/>
        <v>0.98298444291924048</v>
      </c>
      <c r="AY198" s="758">
        <f t="shared" si="52"/>
        <v>0.90044511680679606</v>
      </c>
      <c r="AZ198" s="758">
        <f t="shared" si="52"/>
        <v>1</v>
      </c>
      <c r="BA198" s="758">
        <f t="shared" si="52"/>
        <v>0.57726729346386219</v>
      </c>
      <c r="BB198" s="758">
        <f t="shared" si="52"/>
        <v>0.88554318016454914</v>
      </c>
      <c r="BC198" s="758">
        <f t="shared" si="52"/>
        <v>1</v>
      </c>
      <c r="BD198" s="758">
        <f t="shared" ref="BD198" si="53">BD197/BC197</f>
        <v>0.9532296801921375</v>
      </c>
      <c r="BE198" s="758">
        <f t="shared" ref="BE198" si="54">BE197/BD197</f>
        <v>0.65733987534809712</v>
      </c>
      <c r="BF198" s="758">
        <f t="shared" ref="BF198" si="55">BF197/BE197</f>
        <v>0.59340326810570909</v>
      </c>
      <c r="BG198" s="758"/>
    </row>
    <row r="199" spans="2:73">
      <c r="B199" s="690" t="s">
        <v>208</v>
      </c>
      <c r="C199" s="690" t="s">
        <v>716</v>
      </c>
      <c r="D199" s="690" t="s">
        <v>119</v>
      </c>
      <c r="E199" s="690" t="s">
        <v>701</v>
      </c>
      <c r="F199" s="690" t="s">
        <v>716</v>
      </c>
      <c r="G199" s="690"/>
      <c r="H199" s="690">
        <v>2016</v>
      </c>
      <c r="I199" s="642" t="s">
        <v>572</v>
      </c>
      <c r="J199" s="642" t="s">
        <v>577</v>
      </c>
      <c r="K199" s="632"/>
      <c r="L199" s="697"/>
      <c r="M199" s="698"/>
      <c r="N199" s="698"/>
      <c r="O199" s="698"/>
      <c r="P199" s="698">
        <v>0</v>
      </c>
      <c r="Q199" s="698">
        <v>2</v>
      </c>
      <c r="R199" s="698">
        <v>2</v>
      </c>
      <c r="S199" s="698">
        <v>2</v>
      </c>
      <c r="T199" s="698">
        <v>2</v>
      </c>
      <c r="U199" s="698">
        <v>2</v>
      </c>
      <c r="V199" s="698">
        <v>1</v>
      </c>
      <c r="W199" s="698">
        <v>1</v>
      </c>
      <c r="X199" s="698">
        <v>1</v>
      </c>
      <c r="Y199" s="698">
        <v>1</v>
      </c>
      <c r="Z199" s="698">
        <v>1</v>
      </c>
      <c r="AA199" s="698">
        <v>1</v>
      </c>
      <c r="AB199" s="698">
        <v>0</v>
      </c>
      <c r="AC199" s="698">
        <v>0</v>
      </c>
      <c r="AD199" s="698">
        <v>0</v>
      </c>
      <c r="AE199" s="698">
        <v>0</v>
      </c>
      <c r="AF199" s="698">
        <v>0</v>
      </c>
      <c r="AG199" s="698">
        <v>0</v>
      </c>
      <c r="AH199" s="698"/>
      <c r="AI199" s="698"/>
      <c r="AJ199" s="698"/>
      <c r="AK199" s="698"/>
      <c r="AL199" s="698"/>
      <c r="AM199" s="698"/>
      <c r="AN199" s="698"/>
      <c r="AO199" s="699"/>
      <c r="AP199" s="632"/>
      <c r="AQ199" s="697"/>
      <c r="AR199" s="698"/>
      <c r="AS199" s="698"/>
      <c r="AT199" s="698"/>
      <c r="AU199" s="698"/>
      <c r="AV199" s="698">
        <v>8459</v>
      </c>
      <c r="AW199" s="698">
        <v>8459</v>
      </c>
      <c r="AX199" s="698">
        <v>8248</v>
      </c>
      <c r="AY199" s="698">
        <v>7037</v>
      </c>
      <c r="AZ199" s="698">
        <v>7037</v>
      </c>
      <c r="BA199" s="698">
        <v>4834</v>
      </c>
      <c r="BB199" s="698">
        <v>4730</v>
      </c>
      <c r="BC199" s="698">
        <v>4730</v>
      </c>
      <c r="BD199" s="698">
        <v>4559</v>
      </c>
      <c r="BE199" s="698">
        <v>3369</v>
      </c>
      <c r="BF199" s="698">
        <v>1947</v>
      </c>
      <c r="BG199" s="698">
        <v>912</v>
      </c>
      <c r="BH199" s="698">
        <v>0</v>
      </c>
      <c r="BI199" s="698">
        <v>0</v>
      </c>
      <c r="BJ199" s="698">
        <v>0</v>
      </c>
      <c r="BK199" s="698">
        <v>0</v>
      </c>
      <c r="BL199" s="698">
        <v>0</v>
      </c>
      <c r="BM199" s="698">
        <v>0</v>
      </c>
      <c r="BN199" s="698"/>
      <c r="BO199" s="698"/>
      <c r="BP199" s="698"/>
      <c r="BQ199" s="698"/>
      <c r="BR199" s="698"/>
      <c r="BS199" s="698"/>
      <c r="BT199" s="699"/>
    </row>
    <row r="200" spans="2:73">
      <c r="I200" s="12"/>
      <c r="J200" s="12"/>
      <c r="AW200" s="758">
        <f t="shared" ref="AW200:BC200" si="56">AW199/AV199</f>
        <v>1</v>
      </c>
      <c r="AX200" s="758">
        <f t="shared" si="56"/>
        <v>0.97505615320959926</v>
      </c>
      <c r="AY200" s="758">
        <f t="shared" si="56"/>
        <v>0.85317652764306495</v>
      </c>
      <c r="AZ200" s="758">
        <f t="shared" si="56"/>
        <v>1</v>
      </c>
      <c r="BA200" s="758">
        <f t="shared" si="56"/>
        <v>0.68694045758135569</v>
      </c>
      <c r="BB200" s="758">
        <f t="shared" si="56"/>
        <v>0.97848572610674389</v>
      </c>
      <c r="BC200" s="758">
        <f t="shared" si="56"/>
        <v>1</v>
      </c>
      <c r="BD200" s="758">
        <f t="shared" ref="BD200" si="57">BD199/BC199</f>
        <v>0.96384778012684991</v>
      </c>
      <c r="BE200" s="758">
        <f t="shared" ref="BE200" si="58">BE199/BD199</f>
        <v>0.73897784601886374</v>
      </c>
      <c r="BF200" s="758">
        <f t="shared" ref="BF200" si="59">BF199/BE199</f>
        <v>0.57791629563668745</v>
      </c>
      <c r="BG200" s="758"/>
    </row>
    <row r="201" spans="2:73">
      <c r="B201" s="690" t="s">
        <v>208</v>
      </c>
      <c r="C201" s="690" t="s">
        <v>716</v>
      </c>
      <c r="D201" s="690" t="s">
        <v>119</v>
      </c>
      <c r="E201" s="690" t="s">
        <v>701</v>
      </c>
      <c r="F201" s="690" t="s">
        <v>716</v>
      </c>
      <c r="G201" s="690"/>
      <c r="H201" s="690">
        <v>2017</v>
      </c>
      <c r="I201" s="642" t="s">
        <v>747</v>
      </c>
      <c r="J201" s="642" t="s">
        <v>577</v>
      </c>
      <c r="K201" s="632"/>
      <c r="L201" s="697"/>
      <c r="M201" s="698"/>
      <c r="N201" s="698"/>
      <c r="O201" s="698"/>
      <c r="P201" s="698"/>
      <c r="Q201" s="698"/>
      <c r="R201" s="698"/>
      <c r="S201" s="698"/>
      <c r="T201" s="698"/>
      <c r="U201" s="698"/>
      <c r="V201" s="698"/>
      <c r="W201" s="698"/>
      <c r="X201" s="698"/>
      <c r="Y201" s="698"/>
      <c r="Z201" s="698"/>
      <c r="AA201" s="698"/>
      <c r="AB201" s="698"/>
      <c r="AC201" s="698"/>
      <c r="AD201" s="698"/>
      <c r="AE201" s="698"/>
      <c r="AF201" s="698"/>
      <c r="AG201" s="698"/>
      <c r="AH201" s="698"/>
      <c r="AI201" s="698"/>
      <c r="AJ201" s="698"/>
      <c r="AK201" s="698"/>
      <c r="AL201" s="698"/>
      <c r="AM201" s="698"/>
      <c r="AN201" s="698"/>
      <c r="AO201" s="699"/>
      <c r="AP201" s="632"/>
      <c r="AQ201" s="697"/>
      <c r="AR201" s="698"/>
      <c r="AS201" s="698"/>
      <c r="AT201" s="698"/>
      <c r="AU201" s="698"/>
      <c r="AV201" s="698"/>
      <c r="AW201" s="698">
        <v>65502.137072149737</v>
      </c>
      <c r="AX201" s="759">
        <v>65502.137072149737</v>
      </c>
      <c r="AY201" s="759">
        <v>55676</v>
      </c>
      <c r="AZ201" s="698">
        <v>41989</v>
      </c>
      <c r="BA201" s="759">
        <f>AZ201*1</f>
        <v>41989</v>
      </c>
      <c r="BB201" s="759">
        <v>27292</v>
      </c>
      <c r="BC201" s="759">
        <v>25927</v>
      </c>
      <c r="BD201" s="759">
        <f>BC201</f>
        <v>25927</v>
      </c>
      <c r="BE201" s="759">
        <v>24621</v>
      </c>
      <c r="BF201" s="759">
        <v>14532</v>
      </c>
      <c r="BG201" s="698"/>
      <c r="BH201" s="698"/>
      <c r="BI201" s="698"/>
      <c r="BJ201" s="698"/>
      <c r="BK201" s="698"/>
      <c r="BL201" s="698"/>
      <c r="BM201" s="698"/>
      <c r="BN201" s="698"/>
      <c r="BO201" s="698"/>
      <c r="BP201" s="698"/>
      <c r="BQ201" s="698"/>
      <c r="BR201" s="698"/>
      <c r="BS201" s="698"/>
      <c r="BT201" s="699"/>
    </row>
    <row r="202" spans="2:73">
      <c r="B202" s="761"/>
      <c r="C202" s="761"/>
      <c r="D202" s="761"/>
      <c r="E202" s="761"/>
      <c r="F202" s="761"/>
      <c r="G202" s="761"/>
      <c r="H202" s="761"/>
      <c r="I202" s="762"/>
      <c r="J202" s="762"/>
      <c r="K202" s="632"/>
      <c r="L202" s="763"/>
      <c r="M202" s="763"/>
      <c r="N202" s="763"/>
      <c r="O202" s="763"/>
      <c r="P202" s="763"/>
      <c r="Q202" s="763"/>
      <c r="R202" s="763"/>
      <c r="S202" s="763"/>
      <c r="T202" s="763"/>
      <c r="U202" s="763"/>
      <c r="V202" s="763"/>
      <c r="W202" s="763"/>
      <c r="X202" s="763"/>
      <c r="Y202" s="763"/>
      <c r="Z202" s="763"/>
      <c r="AA202" s="763"/>
      <c r="AB202" s="763"/>
      <c r="AC202" s="763"/>
      <c r="AD202" s="763"/>
      <c r="AE202" s="763"/>
      <c r="AF202" s="763"/>
      <c r="AG202" s="763"/>
      <c r="AH202" s="763"/>
      <c r="AI202" s="763"/>
      <c r="AJ202" s="763"/>
      <c r="AK202" s="763"/>
      <c r="AL202" s="763"/>
      <c r="AM202" s="763"/>
      <c r="AN202" s="763"/>
      <c r="AO202" s="763"/>
      <c r="AP202" s="632"/>
      <c r="AQ202" s="763"/>
      <c r="AR202" s="763"/>
      <c r="AS202" s="763"/>
      <c r="AT202" s="763"/>
      <c r="AU202" s="763"/>
      <c r="AV202" s="763"/>
      <c r="AW202" s="763"/>
      <c r="AX202" s="764"/>
      <c r="AY202" s="764"/>
      <c r="AZ202" s="763"/>
      <c r="BA202" s="764"/>
      <c r="BB202" s="764"/>
      <c r="BC202" s="764"/>
      <c r="BD202" s="764"/>
      <c r="BE202" s="764"/>
      <c r="BF202" s="764"/>
      <c r="BG202" s="763"/>
      <c r="BH202" s="763"/>
      <c r="BI202" s="763"/>
      <c r="BJ202" s="763"/>
      <c r="BK202" s="763"/>
      <c r="BL202" s="763"/>
      <c r="BM202" s="763"/>
      <c r="BN202" s="763"/>
      <c r="BO202" s="763"/>
      <c r="BP202" s="763"/>
      <c r="BQ202" s="763"/>
      <c r="BR202" s="763"/>
      <c r="BS202" s="763"/>
      <c r="BT202" s="763"/>
    </row>
    <row r="203" spans="2:73" s="753" customFormat="1" ht="18" customHeight="1">
      <c r="B203" s="754"/>
      <c r="C203" s="754"/>
      <c r="D203" s="754"/>
      <c r="E203" s="754"/>
      <c r="F203" s="754"/>
      <c r="G203" s="754"/>
      <c r="H203" s="754"/>
      <c r="I203" s="755"/>
      <c r="J203" s="755"/>
      <c r="K203" s="754"/>
      <c r="L203" s="756"/>
      <c r="M203" s="756"/>
      <c r="N203" s="756"/>
      <c r="O203" s="756"/>
      <c r="P203" s="756"/>
      <c r="Q203" s="756"/>
      <c r="R203" s="756"/>
      <c r="S203" s="756"/>
      <c r="T203" s="756"/>
      <c r="U203" s="756"/>
      <c r="V203" s="756"/>
      <c r="W203" s="756"/>
      <c r="X203" s="756"/>
      <c r="Y203" s="756"/>
      <c r="Z203" s="756"/>
      <c r="AA203" s="756"/>
      <c r="AB203" s="756"/>
      <c r="AC203" s="756"/>
      <c r="AD203" s="756"/>
      <c r="AE203" s="756"/>
      <c r="AF203" s="756"/>
      <c r="AG203" s="756"/>
      <c r="AH203" s="756"/>
      <c r="AI203" s="756"/>
      <c r="AJ203" s="756"/>
      <c r="AK203" s="756"/>
      <c r="AL203" s="756"/>
      <c r="AM203" s="756"/>
      <c r="AN203" s="756"/>
      <c r="AO203" s="756"/>
      <c r="AP203" s="754"/>
      <c r="AQ203" s="756"/>
      <c r="AR203" s="756"/>
      <c r="AS203" s="756"/>
      <c r="AT203" s="756"/>
      <c r="AU203" s="756"/>
      <c r="AV203" s="756"/>
      <c r="AW203" s="756"/>
      <c r="AX203" s="756"/>
      <c r="AY203" s="756"/>
      <c r="AZ203" s="756"/>
      <c r="BA203" s="756"/>
      <c r="BB203" s="756"/>
      <c r="BC203" s="756"/>
      <c r="BD203" s="756"/>
      <c r="BE203" s="756"/>
      <c r="BF203" s="756"/>
      <c r="BG203" s="756"/>
      <c r="BH203" s="756"/>
      <c r="BI203" s="756"/>
      <c r="BJ203" s="756"/>
      <c r="BK203" s="756"/>
      <c r="BL203" s="756"/>
      <c r="BM203" s="756"/>
      <c r="BN203" s="756"/>
      <c r="BO203" s="756"/>
      <c r="BP203" s="756"/>
      <c r="BQ203" s="756"/>
      <c r="BR203" s="756"/>
      <c r="BS203" s="756"/>
      <c r="BT203" s="756"/>
      <c r="BU203" s="755"/>
    </row>
    <row r="204" spans="2:73">
      <c r="B204" s="690" t="s">
        <v>208</v>
      </c>
      <c r="C204" s="690" t="s">
        <v>716</v>
      </c>
      <c r="D204" s="690" t="s">
        <v>100</v>
      </c>
      <c r="E204" s="690" t="s">
        <v>701</v>
      </c>
      <c r="F204" s="690" t="s">
        <v>741</v>
      </c>
      <c r="G204" s="690"/>
      <c r="H204" s="690">
        <v>2015</v>
      </c>
      <c r="I204" s="642" t="s">
        <v>570</v>
      </c>
      <c r="J204" s="642" t="s">
        <v>584</v>
      </c>
      <c r="K204" s="632"/>
      <c r="L204" s="697"/>
      <c r="M204" s="698"/>
      <c r="N204" s="698"/>
      <c r="O204" s="698"/>
      <c r="P204" s="698">
        <v>106</v>
      </c>
      <c r="Q204" s="698">
        <v>106</v>
      </c>
      <c r="R204" s="698">
        <v>106</v>
      </c>
      <c r="S204" s="698">
        <v>106</v>
      </c>
      <c r="T204" s="698">
        <v>106</v>
      </c>
      <c r="U204" s="698">
        <v>106</v>
      </c>
      <c r="V204" s="698">
        <v>101</v>
      </c>
      <c r="W204" s="698">
        <v>101</v>
      </c>
      <c r="X204" s="698">
        <v>101</v>
      </c>
      <c r="Y204" s="698">
        <v>86</v>
      </c>
      <c r="Z204" s="698">
        <v>51</v>
      </c>
      <c r="AA204" s="698">
        <v>51</v>
      </c>
      <c r="AB204" s="698">
        <v>44</v>
      </c>
      <c r="AC204" s="698">
        <v>44</v>
      </c>
      <c r="AD204" s="698">
        <v>44</v>
      </c>
      <c r="AE204" s="698">
        <v>29</v>
      </c>
      <c r="AF204" s="698">
        <v>4</v>
      </c>
      <c r="AG204" s="698">
        <v>4</v>
      </c>
      <c r="AH204" s="698">
        <v>4</v>
      </c>
      <c r="AI204" s="698">
        <v>4</v>
      </c>
      <c r="AJ204" s="698">
        <v>0</v>
      </c>
      <c r="AK204" s="698">
        <v>0</v>
      </c>
      <c r="AL204" s="698">
        <v>0</v>
      </c>
      <c r="AM204" s="698">
        <v>0</v>
      </c>
      <c r="AN204" s="698">
        <v>0</v>
      </c>
      <c r="AO204" s="699">
        <v>0</v>
      </c>
      <c r="AP204" s="632"/>
      <c r="AQ204" s="697"/>
      <c r="AR204" s="698"/>
      <c r="AS204" s="698"/>
      <c r="AT204" s="698"/>
      <c r="AU204" s="698">
        <v>1067522</v>
      </c>
      <c r="AV204" s="698">
        <v>1067522</v>
      </c>
      <c r="AW204" s="698">
        <v>1066725</v>
      </c>
      <c r="AX204" s="698">
        <v>1066725</v>
      </c>
      <c r="AY204" s="698">
        <v>1066725</v>
      </c>
      <c r="AZ204" s="698">
        <v>1066725</v>
      </c>
      <c r="BA204" s="698">
        <v>1041283</v>
      </c>
      <c r="BB204" s="698">
        <v>1041283</v>
      </c>
      <c r="BC204" s="698">
        <v>1039707</v>
      </c>
      <c r="BD204" s="698">
        <v>956178</v>
      </c>
      <c r="BE204" s="698">
        <v>752431</v>
      </c>
      <c r="BF204" s="698">
        <v>748249</v>
      </c>
      <c r="BG204" s="698">
        <v>233624</v>
      </c>
      <c r="BH204" s="698">
        <v>233624</v>
      </c>
      <c r="BI204" s="698">
        <v>233624</v>
      </c>
      <c r="BJ204" s="698">
        <v>154693</v>
      </c>
      <c r="BK204" s="698">
        <v>14454</v>
      </c>
      <c r="BL204" s="698">
        <v>14454</v>
      </c>
      <c r="BM204" s="698">
        <v>14454</v>
      </c>
      <c r="BN204" s="698">
        <v>14454</v>
      </c>
      <c r="BO204" s="698">
        <v>0</v>
      </c>
      <c r="BP204" s="698">
        <v>0</v>
      </c>
      <c r="BQ204" s="698">
        <v>0</v>
      </c>
      <c r="BR204" s="698">
        <v>0</v>
      </c>
      <c r="BS204" s="698">
        <v>0</v>
      </c>
      <c r="BT204" s="699">
        <v>0</v>
      </c>
    </row>
    <row r="205" spans="2:73">
      <c r="B205" s="690" t="s">
        <v>208</v>
      </c>
      <c r="C205" s="690" t="s">
        <v>718</v>
      </c>
      <c r="D205" s="690" t="s">
        <v>106</v>
      </c>
      <c r="E205" s="690" t="s">
        <v>701</v>
      </c>
      <c r="F205" s="690" t="s">
        <v>718</v>
      </c>
      <c r="G205" s="690"/>
      <c r="H205" s="690">
        <v>2015</v>
      </c>
      <c r="I205" s="642" t="s">
        <v>570</v>
      </c>
      <c r="J205" s="642" t="s">
        <v>584</v>
      </c>
      <c r="K205" s="632"/>
      <c r="L205" s="697"/>
      <c r="M205" s="698"/>
      <c r="N205" s="698"/>
      <c r="O205" s="698"/>
      <c r="P205" s="698">
        <v>0</v>
      </c>
      <c r="Q205" s="698">
        <v>0</v>
      </c>
      <c r="R205" s="698">
        <v>0</v>
      </c>
      <c r="S205" s="698">
        <v>0</v>
      </c>
      <c r="T205" s="698">
        <v>0</v>
      </c>
      <c r="U205" s="698">
        <v>0</v>
      </c>
      <c r="V205" s="698">
        <v>0</v>
      </c>
      <c r="W205" s="698">
        <v>0</v>
      </c>
      <c r="X205" s="698">
        <v>0</v>
      </c>
      <c r="Y205" s="698">
        <v>0</v>
      </c>
      <c r="Z205" s="698">
        <v>0</v>
      </c>
      <c r="AA205" s="698">
        <v>0</v>
      </c>
      <c r="AB205" s="698">
        <v>0</v>
      </c>
      <c r="AC205" s="698">
        <v>0</v>
      </c>
      <c r="AD205" s="698">
        <v>0</v>
      </c>
      <c r="AE205" s="698">
        <v>0</v>
      </c>
      <c r="AF205" s="698">
        <v>0</v>
      </c>
      <c r="AG205" s="698">
        <v>0</v>
      </c>
      <c r="AH205" s="698">
        <v>0</v>
      </c>
      <c r="AI205" s="698">
        <v>0</v>
      </c>
      <c r="AJ205" s="698">
        <v>0</v>
      </c>
      <c r="AK205" s="698">
        <v>0</v>
      </c>
      <c r="AL205" s="698">
        <v>0</v>
      </c>
      <c r="AM205" s="698">
        <v>0</v>
      </c>
      <c r="AN205" s="698">
        <v>0</v>
      </c>
      <c r="AO205" s="699">
        <v>0</v>
      </c>
      <c r="AP205" s="632"/>
      <c r="AQ205" s="697"/>
      <c r="AR205" s="698"/>
      <c r="AS205" s="698"/>
      <c r="AT205" s="698"/>
      <c r="AU205" s="698">
        <v>2774</v>
      </c>
      <c r="AV205" s="698">
        <v>2774</v>
      </c>
      <c r="AW205" s="698">
        <v>2774</v>
      </c>
      <c r="AX205" s="698">
        <v>2774</v>
      </c>
      <c r="AY205" s="698">
        <v>2774</v>
      </c>
      <c r="AZ205" s="698">
        <v>2774</v>
      </c>
      <c r="BA205" s="698">
        <v>2774</v>
      </c>
      <c r="BB205" s="698">
        <v>2774</v>
      </c>
      <c r="BC205" s="698">
        <v>1474</v>
      </c>
      <c r="BD205" s="698">
        <v>1474</v>
      </c>
      <c r="BE205" s="698">
        <v>1474</v>
      </c>
      <c r="BF205" s="698">
        <v>1474</v>
      </c>
      <c r="BG205" s="698">
        <v>1474</v>
      </c>
      <c r="BH205" s="698">
        <v>1474</v>
      </c>
      <c r="BI205" s="698">
        <v>1474</v>
      </c>
      <c r="BJ205" s="698">
        <v>0</v>
      </c>
      <c r="BK205" s="698">
        <v>0</v>
      </c>
      <c r="BL205" s="698">
        <v>0</v>
      </c>
      <c r="BM205" s="698">
        <v>0</v>
      </c>
      <c r="BN205" s="698">
        <v>0</v>
      </c>
      <c r="BO205" s="698">
        <v>0</v>
      </c>
      <c r="BP205" s="698">
        <v>0</v>
      </c>
      <c r="BQ205" s="698">
        <v>0</v>
      </c>
      <c r="BR205" s="698">
        <v>0</v>
      </c>
      <c r="BS205" s="698">
        <v>0</v>
      </c>
      <c r="BT205" s="699">
        <v>0</v>
      </c>
    </row>
    <row r="206" spans="2:73">
      <c r="B206" s="761"/>
      <c r="C206" s="761"/>
      <c r="D206" s="761"/>
      <c r="E206" s="761"/>
      <c r="F206" s="761"/>
      <c r="G206" s="761"/>
      <c r="H206" s="761"/>
      <c r="I206" s="762"/>
      <c r="J206" s="762"/>
      <c r="K206" s="632"/>
      <c r="L206" s="763"/>
      <c r="M206" s="763"/>
      <c r="N206" s="763"/>
      <c r="O206" s="763"/>
      <c r="P206" s="763"/>
      <c r="Q206" s="763"/>
      <c r="R206" s="763"/>
      <c r="S206" s="763"/>
      <c r="T206" s="763"/>
      <c r="U206" s="763"/>
      <c r="V206" s="763"/>
      <c r="W206" s="763"/>
      <c r="X206" s="763"/>
      <c r="Y206" s="763"/>
      <c r="Z206" s="763"/>
      <c r="AA206" s="763"/>
      <c r="AB206" s="763"/>
      <c r="AC206" s="763"/>
      <c r="AD206" s="763"/>
      <c r="AE206" s="763"/>
      <c r="AF206" s="763"/>
      <c r="AG206" s="763"/>
      <c r="AH206" s="763"/>
      <c r="AI206" s="763"/>
      <c r="AJ206" s="763"/>
      <c r="AK206" s="763"/>
      <c r="AL206" s="763"/>
      <c r="AM206" s="763"/>
      <c r="AN206" s="763"/>
      <c r="AO206" s="763"/>
      <c r="AP206" s="632"/>
      <c r="AQ206" s="763"/>
      <c r="AR206" s="763"/>
      <c r="AS206" s="763"/>
      <c r="AT206" s="763"/>
      <c r="AU206" s="763"/>
      <c r="AV206" s="763"/>
      <c r="AW206" s="763"/>
      <c r="AX206" s="763"/>
      <c r="AY206" s="763"/>
      <c r="AZ206" s="763"/>
      <c r="BA206" s="763"/>
      <c r="BB206" s="763"/>
      <c r="BC206" s="763"/>
      <c r="BD206" s="763"/>
      <c r="BE206" s="763"/>
      <c r="BF206" s="763"/>
      <c r="BG206" s="763"/>
      <c r="BH206" s="763"/>
      <c r="BI206" s="763"/>
      <c r="BJ206" s="763"/>
      <c r="BK206" s="763"/>
      <c r="BL206" s="763"/>
      <c r="BM206" s="763"/>
      <c r="BN206" s="763"/>
      <c r="BO206" s="763"/>
      <c r="BP206" s="763"/>
      <c r="BQ206" s="763"/>
      <c r="BR206" s="763"/>
      <c r="BS206" s="763"/>
      <c r="BT206" s="763"/>
    </row>
    <row r="207" spans="2:73">
      <c r="I207" s="12"/>
      <c r="J207" s="12"/>
    </row>
    <row r="208" spans="2:73">
      <c r="B208" s="690" t="s">
        <v>208</v>
      </c>
      <c r="C208" s="690" t="s">
        <v>716</v>
      </c>
      <c r="D208" s="690" t="s">
        <v>122</v>
      </c>
      <c r="E208" s="690" t="s">
        <v>701</v>
      </c>
      <c r="F208" s="690" t="s">
        <v>716</v>
      </c>
      <c r="G208" s="690"/>
      <c r="H208" s="690">
        <v>2017</v>
      </c>
      <c r="I208" s="642" t="s">
        <v>747</v>
      </c>
      <c r="J208" s="642" t="s">
        <v>577</v>
      </c>
      <c r="K208" s="632"/>
      <c r="L208" s="697"/>
      <c r="M208" s="698"/>
      <c r="N208" s="698"/>
      <c r="O208" s="698"/>
      <c r="P208" s="698"/>
      <c r="Q208" s="698"/>
      <c r="R208" s="698"/>
      <c r="S208" s="698"/>
      <c r="T208" s="698"/>
      <c r="U208" s="698"/>
      <c r="V208" s="698"/>
      <c r="W208" s="698"/>
      <c r="X208" s="698"/>
      <c r="Y208" s="698"/>
      <c r="Z208" s="698"/>
      <c r="AA208" s="698"/>
      <c r="AB208" s="698"/>
      <c r="AC208" s="698"/>
      <c r="AD208" s="698"/>
      <c r="AE208" s="698"/>
      <c r="AF208" s="698"/>
      <c r="AG208" s="698"/>
      <c r="AH208" s="698"/>
      <c r="AI208" s="698"/>
      <c r="AJ208" s="698"/>
      <c r="AK208" s="698"/>
      <c r="AL208" s="698"/>
      <c r="AM208" s="698"/>
      <c r="AN208" s="698"/>
      <c r="AO208" s="699"/>
      <c r="AP208" s="632"/>
      <c r="AQ208" s="697"/>
      <c r="AR208" s="698"/>
      <c r="AS208" s="698"/>
      <c r="AT208" s="698"/>
      <c r="AU208" s="698"/>
      <c r="AV208" s="698"/>
      <c r="AW208" s="698">
        <v>623156.52983935457</v>
      </c>
      <c r="AX208" s="698">
        <v>623156.52983935457</v>
      </c>
      <c r="AY208" s="698">
        <v>623156.52983935457</v>
      </c>
      <c r="AZ208" s="698">
        <v>623156.52983935457</v>
      </c>
      <c r="BA208" s="759">
        <v>623156.52983935457</v>
      </c>
      <c r="BB208" s="759">
        <v>623156.52983935457</v>
      </c>
      <c r="BC208" s="759">
        <v>623156.52983935457</v>
      </c>
      <c r="BD208" s="759">
        <v>623156.52983935457</v>
      </c>
      <c r="BE208" s="759"/>
      <c r="BF208" s="759"/>
      <c r="BG208" s="698"/>
      <c r="BH208" s="698"/>
      <c r="BI208" s="698"/>
      <c r="BJ208" s="698"/>
      <c r="BK208" s="698"/>
      <c r="BL208" s="698"/>
      <c r="BM208" s="698"/>
      <c r="BN208" s="698"/>
      <c r="BO208" s="698"/>
      <c r="BP208" s="698"/>
      <c r="BQ208" s="698"/>
      <c r="BR208" s="698"/>
      <c r="BS208" s="698"/>
      <c r="BT208" s="699"/>
    </row>
    <row r="209" spans="9:10">
      <c r="I209" s="12"/>
      <c r="J209" s="12"/>
    </row>
    <row r="210" spans="9:10">
      <c r="I210" s="12"/>
      <c r="J210" s="12"/>
    </row>
    <row r="211" spans="9:10">
      <c r="I211" s="12"/>
      <c r="J211" s="12"/>
    </row>
    <row r="212" spans="9:10">
      <c r="I212" s="12"/>
      <c r="J212" s="12"/>
    </row>
    <row r="213" spans="9:10">
      <c r="I213" s="12"/>
      <c r="J213" s="12"/>
    </row>
    <row r="214" spans="9:10">
      <c r="I214" s="12"/>
      <c r="J214" s="12"/>
    </row>
    <row r="215" spans="9:10">
      <c r="I215" s="12"/>
      <c r="J215" s="12"/>
    </row>
    <row r="216" spans="9:10">
      <c r="I216" s="12"/>
      <c r="J216" s="12"/>
    </row>
    <row r="217" spans="9:10">
      <c r="I217" s="12"/>
      <c r="J217" s="12"/>
    </row>
    <row r="218" spans="9:10">
      <c r="I218" s="12"/>
      <c r="J218" s="12"/>
    </row>
    <row r="219" spans="9:10">
      <c r="I219" s="12"/>
      <c r="J219" s="12"/>
    </row>
    <row r="220" spans="9:10">
      <c r="I220" s="12"/>
      <c r="J220" s="12"/>
    </row>
    <row r="221" spans="9:10">
      <c r="I221" s="12"/>
      <c r="J221" s="12"/>
    </row>
    <row r="222" spans="9:10">
      <c r="I222" s="12"/>
      <c r="J222" s="12"/>
    </row>
    <row r="223" spans="9:10">
      <c r="I223" s="12"/>
      <c r="J223" s="12"/>
    </row>
    <row r="224" spans="9:10">
      <c r="I224" s="12"/>
      <c r="J224" s="12"/>
    </row>
    <row r="225" spans="9:10">
      <c r="I225" s="12"/>
      <c r="J225" s="12"/>
    </row>
    <row r="226" spans="9:10">
      <c r="I226" s="12"/>
      <c r="J226" s="12"/>
    </row>
    <row r="227" spans="9:10">
      <c r="I227" s="12"/>
      <c r="J227" s="12"/>
    </row>
    <row r="228" spans="9:10">
      <c r="I228" s="12"/>
      <c r="J228" s="12"/>
    </row>
    <row r="229" spans="9:10">
      <c r="I229" s="12"/>
      <c r="J229" s="12"/>
    </row>
    <row r="230" spans="9:10">
      <c r="I230" s="12"/>
      <c r="J230" s="12"/>
    </row>
    <row r="231" spans="9:10">
      <c r="I231" s="12"/>
      <c r="J231" s="12"/>
    </row>
    <row r="232" spans="9:10">
      <c r="I232" s="12"/>
      <c r="J232" s="12"/>
    </row>
    <row r="233" spans="9:10">
      <c r="I233" s="12"/>
      <c r="J233" s="12"/>
    </row>
    <row r="234" spans="9:10">
      <c r="I234" s="12"/>
      <c r="J234" s="12"/>
    </row>
    <row r="235" spans="9:10">
      <c r="I235" s="12"/>
      <c r="J235" s="12"/>
    </row>
    <row r="236" spans="9:10">
      <c r="I236" s="12"/>
      <c r="J236" s="12"/>
    </row>
    <row r="237" spans="9:10">
      <c r="I237" s="12"/>
      <c r="J237" s="12"/>
    </row>
    <row r="238" spans="9:10">
      <c r="I238" s="12"/>
      <c r="J238" s="12"/>
    </row>
    <row r="239" spans="9:10">
      <c r="I239" s="12"/>
      <c r="J239" s="12"/>
    </row>
    <row r="240" spans="9:10">
      <c r="I240" s="12"/>
      <c r="J240" s="12"/>
    </row>
    <row r="241" spans="9:10">
      <c r="I241" s="12"/>
      <c r="J241" s="12"/>
    </row>
    <row r="242" spans="9:10">
      <c r="I242" s="12"/>
      <c r="J242" s="12"/>
    </row>
    <row r="243" spans="9:10">
      <c r="I243" s="12"/>
      <c r="J243" s="12"/>
    </row>
    <row r="244" spans="9:10">
      <c r="I244" s="12"/>
      <c r="J244" s="12"/>
    </row>
    <row r="245" spans="9:10">
      <c r="I245" s="12"/>
      <c r="J245" s="12"/>
    </row>
    <row r="246" spans="9:10">
      <c r="I246" s="12"/>
      <c r="J246" s="12"/>
    </row>
    <row r="247" spans="9:10">
      <c r="I247" s="12"/>
      <c r="J247" s="12"/>
    </row>
    <row r="248" spans="9:10">
      <c r="I248" s="12"/>
      <c r="J248" s="12"/>
    </row>
    <row r="249" spans="9:10">
      <c r="I249" s="12"/>
      <c r="J249" s="12"/>
    </row>
    <row r="250" spans="9:10">
      <c r="I250" s="12"/>
      <c r="J250" s="12"/>
    </row>
    <row r="251" spans="9:10">
      <c r="I251" s="12"/>
      <c r="J251" s="12"/>
    </row>
    <row r="252" spans="9:10">
      <c r="I252" s="12"/>
      <c r="J252" s="12"/>
    </row>
    <row r="253" spans="9:10">
      <c r="I253" s="12"/>
      <c r="J253" s="12"/>
    </row>
    <row r="254" spans="9:10">
      <c r="I254" s="12"/>
      <c r="J254" s="12"/>
    </row>
    <row r="255" spans="9:10">
      <c r="I255" s="12"/>
      <c r="J255" s="12"/>
    </row>
    <row r="256" spans="9:10">
      <c r="I256" s="12"/>
      <c r="J256" s="12"/>
    </row>
    <row r="257" spans="9:10">
      <c r="I257" s="12"/>
      <c r="J257" s="12"/>
    </row>
    <row r="258" spans="9:10">
      <c r="I258" s="12"/>
      <c r="J258" s="12"/>
    </row>
    <row r="259" spans="9:10">
      <c r="I259" s="12"/>
      <c r="J259" s="12"/>
    </row>
    <row r="260" spans="9:10">
      <c r="I260" s="12"/>
      <c r="J260" s="12"/>
    </row>
    <row r="261" spans="9:10">
      <c r="I261" s="12"/>
      <c r="J261" s="12"/>
    </row>
    <row r="262" spans="9:10">
      <c r="I262" s="12"/>
      <c r="J262" s="12"/>
    </row>
    <row r="263" spans="9:10">
      <c r="I263" s="12"/>
      <c r="J263" s="12"/>
    </row>
    <row r="264" spans="9:10">
      <c r="I264" s="12"/>
      <c r="J264" s="12"/>
    </row>
    <row r="265" spans="9:10">
      <c r="I265" s="12"/>
      <c r="J265" s="12"/>
    </row>
    <row r="266" spans="9:10">
      <c r="I266" s="12"/>
      <c r="J266" s="12"/>
    </row>
    <row r="267" spans="9:10">
      <c r="I267" s="12"/>
      <c r="J267" s="12"/>
    </row>
    <row r="268" spans="9:10">
      <c r="I268" s="12"/>
      <c r="J268" s="12"/>
    </row>
    <row r="269" spans="9:10">
      <c r="I269" s="12"/>
      <c r="J269" s="12"/>
    </row>
    <row r="270" spans="9:10">
      <c r="I270" s="12"/>
      <c r="J270" s="12"/>
    </row>
    <row r="271" spans="9:10">
      <c r="I271" s="12"/>
      <c r="J271" s="12"/>
    </row>
    <row r="272" spans="9:10">
      <c r="I272" s="12"/>
      <c r="J272" s="12"/>
    </row>
    <row r="273" spans="9:10">
      <c r="I273" s="12"/>
      <c r="J273" s="12"/>
    </row>
    <row r="274" spans="9:10">
      <c r="I274" s="12"/>
      <c r="J274" s="12"/>
    </row>
    <row r="275" spans="9:10">
      <c r="I275" s="12"/>
      <c r="J275" s="12"/>
    </row>
    <row r="276" spans="9:10">
      <c r="I276" s="12"/>
      <c r="J276" s="12"/>
    </row>
    <row r="277" spans="9:10">
      <c r="I277" s="12"/>
      <c r="J277" s="12"/>
    </row>
    <row r="278" spans="9:10">
      <c r="I278" s="12"/>
      <c r="J278" s="12"/>
    </row>
    <row r="279" spans="9:10">
      <c r="I279" s="12"/>
      <c r="J279" s="12"/>
    </row>
    <row r="280" spans="9:10">
      <c r="I280" s="12"/>
      <c r="J280" s="12"/>
    </row>
    <row r="281" spans="9:10">
      <c r="I281" s="12"/>
      <c r="J281" s="12"/>
    </row>
    <row r="282" spans="9:10">
      <c r="I282" s="12"/>
      <c r="J282" s="12"/>
    </row>
    <row r="283" spans="9:10">
      <c r="I283" s="12"/>
      <c r="J283" s="12"/>
    </row>
    <row r="284" spans="9:10">
      <c r="I284" s="12"/>
      <c r="J284" s="12"/>
    </row>
    <row r="285" spans="9:10">
      <c r="I285" s="12"/>
      <c r="J285" s="12"/>
    </row>
    <row r="286" spans="9:10">
      <c r="I286" s="12"/>
      <c r="J286" s="12"/>
    </row>
    <row r="287" spans="9:10">
      <c r="I287" s="12"/>
      <c r="J287" s="12"/>
    </row>
    <row r="288" spans="9:10">
      <c r="I288" s="12"/>
      <c r="J288" s="12"/>
    </row>
    <row r="289" spans="9:10">
      <c r="I289" s="12"/>
      <c r="J289" s="12"/>
    </row>
    <row r="290" spans="9:10">
      <c r="I290" s="12"/>
      <c r="J290" s="12"/>
    </row>
    <row r="291" spans="9:10">
      <c r="I291" s="12"/>
      <c r="J291" s="12"/>
    </row>
    <row r="292" spans="9:10">
      <c r="I292" s="12"/>
      <c r="J292" s="12"/>
    </row>
    <row r="293" spans="9:10">
      <c r="I293" s="12"/>
      <c r="J293" s="12"/>
    </row>
    <row r="294" spans="9:10">
      <c r="I294" s="12"/>
      <c r="J294" s="12"/>
    </row>
    <row r="295" spans="9:10">
      <c r="I295" s="12"/>
      <c r="J295" s="12"/>
    </row>
    <row r="296" spans="9:10">
      <c r="I296" s="12"/>
      <c r="J296" s="12"/>
    </row>
    <row r="297" spans="9:10">
      <c r="I297" s="12"/>
      <c r="J297" s="12"/>
    </row>
    <row r="298" spans="9:10">
      <c r="I298" s="12"/>
      <c r="J298" s="12"/>
    </row>
    <row r="299" spans="9:10">
      <c r="I299" s="12"/>
      <c r="J299" s="12"/>
    </row>
    <row r="300" spans="9:10">
      <c r="I300" s="12"/>
      <c r="J300" s="12"/>
    </row>
    <row r="301" spans="9:10">
      <c r="I301" s="12"/>
      <c r="J301" s="12"/>
    </row>
    <row r="302" spans="9:10">
      <c r="I302" s="12"/>
      <c r="J302" s="12"/>
    </row>
    <row r="303" spans="9:10">
      <c r="I303" s="12"/>
      <c r="J303" s="12"/>
    </row>
    <row r="304" spans="9:10">
      <c r="I304" s="12"/>
      <c r="J304" s="12"/>
    </row>
    <row r="305" spans="9:10">
      <c r="I305" s="12"/>
      <c r="J305" s="12"/>
    </row>
    <row r="306" spans="9:10">
      <c r="I306" s="12"/>
      <c r="J306" s="12"/>
    </row>
    <row r="307" spans="9:10">
      <c r="I307" s="12"/>
      <c r="J307" s="12"/>
    </row>
    <row r="308" spans="9:10">
      <c r="I308" s="12"/>
      <c r="J308" s="12"/>
    </row>
    <row r="309" spans="9:10">
      <c r="I309" s="12"/>
      <c r="J309" s="12"/>
    </row>
    <row r="310" spans="9:10">
      <c r="I310" s="12"/>
      <c r="J310" s="12"/>
    </row>
    <row r="311" spans="9:10">
      <c r="I311" s="12"/>
      <c r="J311" s="12"/>
    </row>
    <row r="312" spans="9:10">
      <c r="I312" s="12"/>
      <c r="J312" s="12"/>
    </row>
    <row r="313" spans="9:10">
      <c r="I313" s="12"/>
      <c r="J313" s="12"/>
    </row>
    <row r="314" spans="9:10">
      <c r="I314" s="12"/>
      <c r="J314" s="12"/>
    </row>
    <row r="315" spans="9:10">
      <c r="I315" s="12"/>
      <c r="J315" s="12"/>
    </row>
    <row r="316" spans="9:10">
      <c r="I316" s="12"/>
      <c r="J316" s="12"/>
    </row>
    <row r="317" spans="9:10">
      <c r="I317" s="12"/>
      <c r="J317" s="12"/>
    </row>
    <row r="318" spans="9:10">
      <c r="I318" s="12"/>
      <c r="J318" s="12"/>
    </row>
    <row r="319" spans="9:10">
      <c r="I319" s="12"/>
      <c r="J319" s="12"/>
    </row>
    <row r="320" spans="9:10">
      <c r="I320" s="12"/>
      <c r="J320" s="12"/>
    </row>
    <row r="321" spans="9:10">
      <c r="I321" s="12"/>
      <c r="J321" s="12"/>
    </row>
    <row r="322" spans="9:10">
      <c r="I322" s="12"/>
      <c r="J322" s="12"/>
    </row>
    <row r="323" spans="9:10">
      <c r="I323" s="12"/>
      <c r="J323" s="12"/>
    </row>
    <row r="324" spans="9:10">
      <c r="I324" s="12"/>
      <c r="J324" s="12"/>
    </row>
    <row r="325" spans="9:10">
      <c r="I325" s="12"/>
      <c r="J325" s="12"/>
    </row>
    <row r="326" spans="9:10">
      <c r="I326" s="12"/>
      <c r="J326" s="12"/>
    </row>
    <row r="327" spans="9:10">
      <c r="I327" s="12"/>
      <c r="J327" s="12"/>
    </row>
    <row r="328" spans="9:10">
      <c r="I328" s="12"/>
      <c r="J328" s="12"/>
    </row>
    <row r="329" spans="9:10">
      <c r="I329" s="12"/>
      <c r="J329" s="12"/>
    </row>
    <row r="330" spans="9:10">
      <c r="I330" s="12"/>
      <c r="J330" s="12"/>
    </row>
    <row r="331" spans="9:10">
      <c r="I331" s="12"/>
      <c r="J331" s="12"/>
    </row>
    <row r="332" spans="9:10">
      <c r="I332" s="12"/>
      <c r="J332" s="12"/>
    </row>
    <row r="333" spans="9:10">
      <c r="I333" s="12"/>
      <c r="J333" s="12"/>
    </row>
    <row r="334" spans="9:10">
      <c r="I334" s="12"/>
      <c r="J334" s="12"/>
    </row>
    <row r="335" spans="9:10">
      <c r="I335" s="12"/>
      <c r="J335" s="12"/>
    </row>
    <row r="336" spans="9:10">
      <c r="I336" s="12"/>
      <c r="J336" s="12"/>
    </row>
    <row r="337" spans="9:10">
      <c r="I337" s="12"/>
      <c r="J337" s="12"/>
    </row>
    <row r="338" spans="9:10">
      <c r="I338" s="12"/>
      <c r="J338" s="12"/>
    </row>
    <row r="339" spans="9:10">
      <c r="I339" s="12"/>
      <c r="J339" s="12"/>
    </row>
    <row r="340" spans="9:10">
      <c r="I340" s="12"/>
      <c r="J340" s="12"/>
    </row>
    <row r="341" spans="9:10">
      <c r="I341" s="12"/>
      <c r="J341" s="12"/>
    </row>
    <row r="342" spans="9:10">
      <c r="I342" s="12"/>
      <c r="J342" s="12"/>
    </row>
    <row r="343" spans="9:10">
      <c r="I343" s="12"/>
      <c r="J343" s="12"/>
    </row>
    <row r="344" spans="9:10">
      <c r="I344" s="12"/>
      <c r="J344" s="12"/>
    </row>
    <row r="345" spans="9:10">
      <c r="I345" s="12"/>
      <c r="J345" s="12"/>
    </row>
    <row r="346" spans="9:10">
      <c r="I346" s="12"/>
      <c r="J346" s="12"/>
    </row>
    <row r="347" spans="9:10">
      <c r="I347" s="12"/>
      <c r="J347" s="12"/>
    </row>
    <row r="348" spans="9:10">
      <c r="I348" s="12"/>
      <c r="J348" s="12"/>
    </row>
    <row r="349" spans="9:10">
      <c r="I349" s="12"/>
      <c r="J349" s="12"/>
    </row>
    <row r="350" spans="9:10">
      <c r="I350" s="12"/>
      <c r="J350" s="12"/>
    </row>
    <row r="351" spans="9:10">
      <c r="I351" s="12"/>
      <c r="J351" s="12"/>
    </row>
    <row r="352" spans="9:10">
      <c r="I352" s="12"/>
      <c r="J352" s="12"/>
    </row>
    <row r="353" spans="9:10">
      <c r="I353" s="12"/>
      <c r="J353" s="12"/>
    </row>
    <row r="354" spans="9:10">
      <c r="I354" s="12"/>
      <c r="J354" s="12"/>
    </row>
    <row r="355" spans="9:10">
      <c r="I355" s="12"/>
      <c r="J355" s="12"/>
    </row>
    <row r="356" spans="9:10">
      <c r="I356" s="12"/>
      <c r="J356" s="12"/>
    </row>
    <row r="357" spans="9:10">
      <c r="I357" s="12"/>
      <c r="J357" s="12"/>
    </row>
    <row r="358" spans="9:10">
      <c r="I358" s="12"/>
      <c r="J358" s="12"/>
    </row>
    <row r="359" spans="9:10">
      <c r="I359" s="12"/>
      <c r="J359" s="12"/>
    </row>
    <row r="360" spans="9:10">
      <c r="I360" s="12"/>
      <c r="J360" s="12"/>
    </row>
    <row r="361" spans="9:10">
      <c r="I361" s="12"/>
      <c r="J361" s="12"/>
    </row>
    <row r="362" spans="9:10">
      <c r="I362" s="12"/>
      <c r="J362" s="12"/>
    </row>
    <row r="363" spans="9:10">
      <c r="I363" s="12"/>
      <c r="J363" s="12"/>
    </row>
    <row r="364" spans="9:10">
      <c r="I364" s="12"/>
      <c r="J364" s="12"/>
    </row>
    <row r="365" spans="9:10">
      <c r="I365" s="12"/>
      <c r="J365" s="12"/>
    </row>
    <row r="366" spans="9:10">
      <c r="I366" s="12"/>
      <c r="J366" s="12"/>
    </row>
    <row r="367" spans="9:10">
      <c r="I367" s="12"/>
      <c r="J367" s="12"/>
    </row>
    <row r="368" spans="9:10">
      <c r="I368" s="12"/>
      <c r="J368" s="12"/>
    </row>
    <row r="369" spans="9:10">
      <c r="I369" s="12"/>
      <c r="J369" s="12"/>
    </row>
    <row r="370" spans="9:10">
      <c r="I370" s="12"/>
      <c r="J370" s="12"/>
    </row>
    <row r="371" spans="9:10">
      <c r="I371" s="12"/>
      <c r="J371" s="12"/>
    </row>
    <row r="372" spans="9:10">
      <c r="I372" s="12"/>
      <c r="J372" s="12"/>
    </row>
    <row r="373" spans="9:10">
      <c r="I373" s="12"/>
      <c r="J373" s="12"/>
    </row>
    <row r="374" spans="9:10">
      <c r="I374" s="12"/>
      <c r="J374" s="12"/>
    </row>
    <row r="375" spans="9:10">
      <c r="I375" s="12"/>
      <c r="J375" s="12"/>
    </row>
    <row r="376" spans="9:10">
      <c r="I376" s="12"/>
      <c r="J376" s="12"/>
    </row>
    <row r="377" spans="9:10">
      <c r="I377" s="12"/>
      <c r="J377" s="12"/>
    </row>
    <row r="378" spans="9:10">
      <c r="I378" s="12"/>
      <c r="J378" s="12"/>
    </row>
    <row r="379" spans="9:10">
      <c r="I379" s="12"/>
      <c r="J379" s="12"/>
    </row>
    <row r="380" spans="9:10">
      <c r="I380" s="12"/>
      <c r="J380" s="12"/>
    </row>
    <row r="381" spans="9:10">
      <c r="I381" s="12"/>
      <c r="J381" s="12"/>
    </row>
    <row r="382" spans="9:10">
      <c r="I382" s="12"/>
      <c r="J382" s="12"/>
    </row>
    <row r="383" spans="9:10">
      <c r="I383" s="12"/>
      <c r="J383" s="12"/>
    </row>
    <row r="384" spans="9:10">
      <c r="I384" s="12"/>
      <c r="J384" s="12"/>
    </row>
    <row r="385" spans="9:10">
      <c r="I385" s="12"/>
      <c r="J385" s="12"/>
    </row>
    <row r="386" spans="9:10">
      <c r="I386" s="12"/>
      <c r="J386" s="12"/>
    </row>
    <row r="387" spans="9:10">
      <c r="I387" s="12"/>
      <c r="J387" s="12"/>
    </row>
    <row r="388" spans="9:10">
      <c r="I388" s="12"/>
      <c r="J388" s="12"/>
    </row>
    <row r="389" spans="9:10">
      <c r="I389" s="12"/>
      <c r="J389" s="12"/>
    </row>
    <row r="390" spans="9:10">
      <c r="I390" s="12"/>
      <c r="J390" s="12"/>
    </row>
    <row r="391" spans="9:10">
      <c r="I391" s="12"/>
      <c r="J391" s="12"/>
    </row>
    <row r="392" spans="9:10">
      <c r="I392" s="12"/>
      <c r="J392" s="12"/>
    </row>
    <row r="393" spans="9:10">
      <c r="I393" s="12"/>
      <c r="J393" s="12"/>
    </row>
    <row r="394" spans="9:10">
      <c r="I394" s="12"/>
      <c r="J394" s="12"/>
    </row>
    <row r="395" spans="9:10">
      <c r="I395" s="12"/>
      <c r="J395" s="12"/>
    </row>
    <row r="396" spans="9:10">
      <c r="I396" s="12"/>
      <c r="J396" s="12"/>
    </row>
    <row r="397" spans="9:10">
      <c r="I397" s="12"/>
      <c r="J397" s="12"/>
    </row>
    <row r="398" spans="9:10">
      <c r="I398" s="12"/>
      <c r="J398" s="12"/>
    </row>
    <row r="399" spans="9:10">
      <c r="I399" s="12"/>
      <c r="J399" s="12"/>
    </row>
    <row r="400" spans="9:10">
      <c r="I400" s="12"/>
      <c r="J400" s="12"/>
    </row>
    <row r="401" spans="9:10">
      <c r="I401" s="12"/>
      <c r="J401" s="12"/>
    </row>
    <row r="402" spans="9:10">
      <c r="I402" s="12"/>
      <c r="J402" s="12"/>
    </row>
    <row r="403" spans="9:10">
      <c r="I403" s="12"/>
      <c r="J403" s="12"/>
    </row>
    <row r="404" spans="9:10">
      <c r="I404" s="12"/>
      <c r="J404" s="12"/>
    </row>
    <row r="405" spans="9:10">
      <c r="I405" s="12"/>
      <c r="J405" s="12"/>
    </row>
    <row r="406" spans="9:10">
      <c r="I406" s="12"/>
      <c r="J406" s="12"/>
    </row>
    <row r="407" spans="9:10">
      <c r="I407" s="12"/>
      <c r="J407" s="12"/>
    </row>
    <row r="408" spans="9:10">
      <c r="I408" s="12"/>
      <c r="J408" s="12"/>
    </row>
    <row r="409" spans="9:10">
      <c r="I409" s="12"/>
      <c r="J409" s="12"/>
    </row>
    <row r="410" spans="9:10">
      <c r="I410" s="12"/>
      <c r="J410" s="12"/>
    </row>
    <row r="411" spans="9:10">
      <c r="I411" s="12"/>
      <c r="J411" s="12"/>
    </row>
    <row r="412" spans="9:10">
      <c r="I412" s="12"/>
      <c r="J412" s="12"/>
    </row>
    <row r="413" spans="9:10">
      <c r="I413" s="12"/>
      <c r="J413" s="12"/>
    </row>
    <row r="414" spans="9:10">
      <c r="I414" s="12"/>
      <c r="J414" s="12"/>
    </row>
    <row r="415" spans="9:10">
      <c r="I415" s="12"/>
      <c r="J415" s="12"/>
    </row>
    <row r="416" spans="9:10">
      <c r="I416" s="12"/>
      <c r="J416" s="12"/>
    </row>
    <row r="417" spans="9:10">
      <c r="I417" s="12"/>
      <c r="J417" s="12"/>
    </row>
    <row r="418" spans="9:10">
      <c r="I418" s="12"/>
      <c r="J418" s="12"/>
    </row>
    <row r="419" spans="9:10">
      <c r="I419" s="12"/>
      <c r="J419" s="12"/>
    </row>
    <row r="420" spans="9:10">
      <c r="I420" s="12"/>
      <c r="J420" s="12"/>
    </row>
    <row r="421" spans="9:10">
      <c r="I421" s="12"/>
      <c r="J421" s="12"/>
    </row>
    <row r="422" spans="9:10">
      <c r="I422" s="12"/>
      <c r="J422" s="12"/>
    </row>
    <row r="423" spans="9:10">
      <c r="I423" s="12"/>
      <c r="J423" s="12"/>
    </row>
    <row r="424" spans="9:10">
      <c r="I424" s="12"/>
      <c r="J424" s="12"/>
    </row>
    <row r="425" spans="9:10">
      <c r="I425" s="12"/>
      <c r="J425" s="12"/>
    </row>
    <row r="426" spans="9:10">
      <c r="I426" s="12"/>
      <c r="J426" s="12"/>
    </row>
    <row r="427" spans="9:10">
      <c r="I427" s="12"/>
      <c r="J427" s="12"/>
    </row>
    <row r="428" spans="9:10">
      <c r="I428" s="12"/>
      <c r="J428" s="12"/>
    </row>
    <row r="429" spans="9:10">
      <c r="I429" s="12"/>
      <c r="J429" s="12"/>
    </row>
    <row r="430" spans="9:10">
      <c r="I430" s="12"/>
      <c r="J430" s="12"/>
    </row>
    <row r="431" spans="9:10">
      <c r="I431" s="12"/>
      <c r="J431" s="12"/>
    </row>
    <row r="432" spans="9:10">
      <c r="I432" s="12"/>
      <c r="J432" s="12"/>
    </row>
    <row r="433" spans="9:10">
      <c r="I433" s="12"/>
      <c r="J433" s="12"/>
    </row>
    <row r="434" spans="9:10">
      <c r="I434" s="12"/>
      <c r="J434" s="12"/>
    </row>
    <row r="435" spans="9:10">
      <c r="I435" s="12"/>
      <c r="J435" s="12"/>
    </row>
    <row r="436" spans="9:10">
      <c r="I436" s="12"/>
      <c r="J436" s="12"/>
    </row>
    <row r="437" spans="9:10">
      <c r="I437" s="12"/>
      <c r="J437" s="12"/>
    </row>
    <row r="438" spans="9:10">
      <c r="I438" s="12"/>
      <c r="J438" s="12"/>
    </row>
    <row r="439" spans="9:10">
      <c r="I439" s="12"/>
      <c r="J439" s="12"/>
    </row>
    <row r="440" spans="9:10">
      <c r="I440" s="12"/>
      <c r="J440" s="12"/>
    </row>
    <row r="441" spans="9:10">
      <c r="I441" s="12"/>
      <c r="J441" s="12"/>
    </row>
    <row r="442" spans="9:10">
      <c r="I442" s="12"/>
      <c r="J442" s="12"/>
    </row>
    <row r="443" spans="9:10">
      <c r="I443" s="12"/>
      <c r="J443" s="12"/>
    </row>
    <row r="444" spans="9:10">
      <c r="I444" s="12"/>
      <c r="J444" s="12"/>
    </row>
    <row r="445" spans="9:10">
      <c r="I445" s="12"/>
      <c r="J445" s="12"/>
    </row>
    <row r="446" spans="9:10">
      <c r="I446" s="12"/>
      <c r="J446" s="12"/>
    </row>
    <row r="447" spans="9:10">
      <c r="I447" s="12"/>
      <c r="J447" s="12"/>
    </row>
    <row r="448" spans="9:10">
      <c r="I448" s="12"/>
      <c r="J448" s="12"/>
    </row>
    <row r="449" spans="9:10">
      <c r="I449" s="12"/>
      <c r="J449" s="12"/>
    </row>
    <row r="450" spans="9:10">
      <c r="I450" s="12"/>
      <c r="J450" s="12"/>
    </row>
    <row r="451" spans="9:10">
      <c r="I451" s="12"/>
      <c r="J451" s="12"/>
    </row>
    <row r="452" spans="9:10">
      <c r="I452" s="12"/>
      <c r="J452" s="12"/>
    </row>
    <row r="453" spans="9:10">
      <c r="I453" s="12"/>
      <c r="J453" s="12"/>
    </row>
    <row r="454" spans="9:10">
      <c r="I454" s="12"/>
      <c r="J454" s="12"/>
    </row>
    <row r="455" spans="9:10">
      <c r="I455" s="12"/>
      <c r="J455" s="12"/>
    </row>
    <row r="456" spans="9:10">
      <c r="I456" s="12"/>
      <c r="J456" s="12"/>
    </row>
    <row r="457" spans="9:10">
      <c r="I457" s="12"/>
      <c r="J457" s="12"/>
    </row>
    <row r="458" spans="9:10">
      <c r="I458" s="12"/>
      <c r="J458" s="12"/>
    </row>
    <row r="459" spans="9:10">
      <c r="I459" s="12"/>
      <c r="J459" s="12"/>
    </row>
    <row r="460" spans="9:10">
      <c r="I460" s="12"/>
      <c r="J460" s="12"/>
    </row>
    <row r="461" spans="9:10">
      <c r="I461" s="12"/>
      <c r="J461" s="12"/>
    </row>
    <row r="462" spans="9:10">
      <c r="I462" s="12"/>
      <c r="J462" s="12"/>
    </row>
    <row r="463" spans="9:10">
      <c r="I463" s="12"/>
      <c r="J463" s="12"/>
    </row>
    <row r="464" spans="9:10">
      <c r="I464" s="12"/>
      <c r="J464" s="12"/>
    </row>
    <row r="465" spans="9:10">
      <c r="I465" s="12"/>
      <c r="J465" s="12"/>
    </row>
    <row r="466" spans="9:10">
      <c r="I466" s="12"/>
      <c r="J466" s="12"/>
    </row>
    <row r="467" spans="9:10">
      <c r="I467" s="12"/>
      <c r="J467" s="12"/>
    </row>
    <row r="468" spans="9:10">
      <c r="I468" s="12"/>
      <c r="J468" s="12"/>
    </row>
    <row r="469" spans="9:10">
      <c r="I469" s="12"/>
      <c r="J469" s="12"/>
    </row>
    <row r="470" spans="9:10">
      <c r="I470" s="12"/>
      <c r="J470" s="12"/>
    </row>
    <row r="471" spans="9:10">
      <c r="I471" s="12"/>
      <c r="J471" s="12"/>
    </row>
    <row r="472" spans="9:10">
      <c r="I472" s="12"/>
      <c r="J472" s="12"/>
    </row>
    <row r="473" spans="9:10">
      <c r="I473" s="12"/>
      <c r="J473" s="12"/>
    </row>
    <row r="474" spans="9:10">
      <c r="I474" s="12"/>
      <c r="J474" s="12"/>
    </row>
    <row r="475" spans="9:10">
      <c r="I475" s="12"/>
      <c r="J475" s="12"/>
    </row>
    <row r="476" spans="9:10">
      <c r="I476" s="12"/>
      <c r="J476" s="12"/>
    </row>
    <row r="477" spans="9:10">
      <c r="I477" s="12"/>
      <c r="J477" s="12"/>
    </row>
    <row r="478" spans="9:10">
      <c r="I478" s="12"/>
      <c r="J478" s="12"/>
    </row>
    <row r="479" spans="9:10">
      <c r="I479" s="12"/>
      <c r="J479" s="12"/>
    </row>
    <row r="480" spans="9:10">
      <c r="I480" s="12"/>
      <c r="J480" s="12"/>
    </row>
    <row r="481" spans="9:10">
      <c r="I481" s="12"/>
      <c r="J481" s="12"/>
    </row>
    <row r="482" spans="9:10">
      <c r="I482" s="12"/>
      <c r="J482" s="12"/>
    </row>
    <row r="483" spans="9:10">
      <c r="I483" s="12"/>
      <c r="J483" s="12"/>
    </row>
    <row r="484" spans="9:10">
      <c r="I484" s="12"/>
      <c r="J484" s="12"/>
    </row>
    <row r="485" spans="9:10">
      <c r="I485" s="12"/>
      <c r="J485" s="12"/>
    </row>
    <row r="486" spans="9:10">
      <c r="I486" s="12"/>
      <c r="J486" s="12"/>
    </row>
    <row r="487" spans="9:10">
      <c r="I487" s="12"/>
      <c r="J487" s="12"/>
    </row>
    <row r="488" spans="9:10">
      <c r="I488" s="12"/>
      <c r="J488" s="12"/>
    </row>
    <row r="489" spans="9:10">
      <c r="I489" s="12"/>
      <c r="J489" s="12"/>
    </row>
    <row r="490" spans="9:10">
      <c r="I490" s="12"/>
      <c r="J490" s="12"/>
    </row>
    <row r="491" spans="9:10">
      <c r="I491" s="12"/>
      <c r="J491" s="12"/>
    </row>
    <row r="492" spans="9:10">
      <c r="I492" s="12"/>
      <c r="J492" s="12"/>
    </row>
    <row r="493" spans="9:10">
      <c r="I493" s="12"/>
      <c r="J493" s="12"/>
    </row>
    <row r="494" spans="9:10">
      <c r="I494" s="12"/>
      <c r="J494" s="12"/>
    </row>
    <row r="495" spans="9:10">
      <c r="I495" s="12"/>
      <c r="J495" s="12"/>
    </row>
    <row r="496" spans="9:10">
      <c r="I496" s="12"/>
      <c r="J496" s="12"/>
    </row>
    <row r="497" spans="9:10">
      <c r="I497" s="12"/>
      <c r="J497" s="12"/>
    </row>
    <row r="498" spans="9:10">
      <c r="I498" s="12"/>
      <c r="J498" s="12"/>
    </row>
    <row r="499" spans="9:10">
      <c r="I499" s="12"/>
      <c r="J499" s="12"/>
    </row>
    <row r="500" spans="9:10">
      <c r="I500" s="12"/>
      <c r="J500" s="12"/>
    </row>
    <row r="501" spans="9:10">
      <c r="I501" s="12"/>
      <c r="J501" s="12"/>
    </row>
    <row r="502" spans="9:10">
      <c r="I502" s="12"/>
      <c r="J502" s="12"/>
    </row>
    <row r="503" spans="9:10">
      <c r="I503" s="12"/>
      <c r="J503" s="12"/>
    </row>
    <row r="504" spans="9:10">
      <c r="I504" s="12"/>
      <c r="J504" s="12"/>
    </row>
    <row r="505" spans="9:10">
      <c r="I505" s="12"/>
      <c r="J505" s="12"/>
    </row>
    <row r="506" spans="9:10">
      <c r="I506" s="12"/>
      <c r="J506" s="12"/>
    </row>
    <row r="507" spans="9:10">
      <c r="I507" s="12"/>
      <c r="J507" s="12"/>
    </row>
    <row r="508" spans="9:10">
      <c r="I508" s="12"/>
      <c r="J508" s="12"/>
    </row>
    <row r="509" spans="9:10">
      <c r="I509" s="12"/>
      <c r="J509" s="12"/>
    </row>
    <row r="510" spans="9:10">
      <c r="I510" s="12"/>
      <c r="J510" s="12"/>
    </row>
    <row r="511" spans="9:10">
      <c r="I511" s="12"/>
      <c r="J511" s="12"/>
    </row>
    <row r="512" spans="9:10">
      <c r="I512" s="12"/>
      <c r="J512" s="12"/>
    </row>
    <row r="513" spans="9:10">
      <c r="I513" s="12"/>
      <c r="J513" s="12"/>
    </row>
    <row r="514" spans="9:10">
      <c r="I514" s="12"/>
      <c r="J514" s="12"/>
    </row>
    <row r="515" spans="9:10">
      <c r="I515" s="12"/>
      <c r="J515" s="12"/>
    </row>
    <row r="516" spans="9:10">
      <c r="I516" s="12"/>
      <c r="J516" s="12"/>
    </row>
    <row r="517" spans="9:10">
      <c r="I517" s="12"/>
      <c r="J517" s="12"/>
    </row>
    <row r="518" spans="9:10">
      <c r="I518" s="12"/>
      <c r="J518" s="12"/>
    </row>
    <row r="519" spans="9:10">
      <c r="I519" s="12"/>
      <c r="J519" s="12"/>
    </row>
    <row r="520" spans="9:10">
      <c r="I520" s="12"/>
      <c r="J520" s="12"/>
    </row>
    <row r="521" spans="9:10">
      <c r="I521" s="12"/>
      <c r="J521" s="12"/>
    </row>
    <row r="522" spans="9:10">
      <c r="I522" s="12"/>
      <c r="J522" s="12"/>
    </row>
    <row r="523" spans="9:10">
      <c r="I523" s="12"/>
      <c r="J523" s="12"/>
    </row>
    <row r="524" spans="9:10">
      <c r="I524" s="12"/>
      <c r="J524" s="12"/>
    </row>
    <row r="525" spans="9:10">
      <c r="I525" s="12"/>
      <c r="J525" s="12"/>
    </row>
    <row r="526" spans="9:10">
      <c r="I526" s="12"/>
      <c r="J526" s="12"/>
    </row>
    <row r="527" spans="9:10">
      <c r="I527" s="12"/>
      <c r="J527" s="12"/>
    </row>
    <row r="528" spans="9:10">
      <c r="I528" s="12"/>
      <c r="J528" s="12"/>
    </row>
    <row r="529" spans="9:10">
      <c r="I529" s="12"/>
      <c r="J529" s="12"/>
    </row>
    <row r="530" spans="9:10">
      <c r="I530" s="12"/>
      <c r="J530" s="12"/>
    </row>
    <row r="531" spans="9:10">
      <c r="I531" s="12"/>
      <c r="J531" s="12"/>
    </row>
    <row r="532" spans="9:10">
      <c r="I532" s="12"/>
      <c r="J532" s="12"/>
    </row>
    <row r="533" spans="9:10">
      <c r="I533" s="12"/>
      <c r="J533" s="12"/>
    </row>
    <row r="534" spans="9:10">
      <c r="I534" s="12"/>
      <c r="J534" s="12"/>
    </row>
    <row r="535" spans="9:10">
      <c r="I535" s="12"/>
      <c r="J535" s="12"/>
    </row>
    <row r="536" spans="9:10">
      <c r="I536" s="12"/>
      <c r="J536" s="12"/>
    </row>
    <row r="537" spans="9:10">
      <c r="I537" s="12"/>
      <c r="J537" s="12"/>
    </row>
    <row r="538" spans="9:10">
      <c r="I538" s="12"/>
      <c r="J538" s="12"/>
    </row>
    <row r="539" spans="9:10">
      <c r="I539" s="12"/>
      <c r="J539" s="12"/>
    </row>
    <row r="540" spans="9:10">
      <c r="I540" s="12"/>
      <c r="J540" s="12"/>
    </row>
    <row r="541" spans="9:10">
      <c r="I541" s="12"/>
      <c r="J541" s="12"/>
    </row>
    <row r="542" spans="9:10">
      <c r="I542" s="12"/>
      <c r="J542" s="12"/>
    </row>
    <row r="543" spans="9:10">
      <c r="I543" s="12"/>
      <c r="J543" s="12"/>
    </row>
    <row r="544" spans="9:10">
      <c r="I544" s="12"/>
      <c r="J544" s="12"/>
    </row>
    <row r="545" spans="9:10">
      <c r="I545" s="12"/>
      <c r="J545" s="12"/>
    </row>
    <row r="546" spans="9:10">
      <c r="I546" s="12"/>
      <c r="J546" s="12"/>
    </row>
    <row r="547" spans="9:10">
      <c r="I547" s="12"/>
      <c r="J547" s="12"/>
    </row>
    <row r="548" spans="9:10">
      <c r="I548" s="12"/>
      <c r="J548" s="12"/>
    </row>
    <row r="549" spans="9:10">
      <c r="I549" s="12"/>
      <c r="J549" s="12"/>
    </row>
    <row r="550" spans="9:10">
      <c r="I550" s="12"/>
      <c r="J550" s="12"/>
    </row>
    <row r="551" spans="9:10">
      <c r="I551" s="12"/>
      <c r="J551" s="12"/>
    </row>
    <row r="552" spans="9:10">
      <c r="I552" s="12"/>
      <c r="J552" s="12"/>
    </row>
    <row r="553" spans="9:10">
      <c r="I553" s="12"/>
      <c r="J553" s="12"/>
    </row>
    <row r="554" spans="9:10">
      <c r="I554" s="12"/>
      <c r="J554" s="12"/>
    </row>
    <row r="555" spans="9:10">
      <c r="I555" s="12"/>
      <c r="J555" s="12"/>
    </row>
    <row r="556" spans="9:10">
      <c r="I556" s="12"/>
      <c r="J556" s="12"/>
    </row>
    <row r="557" spans="9:10">
      <c r="I557" s="12"/>
      <c r="J557" s="12"/>
    </row>
    <row r="558" spans="9:10">
      <c r="I558" s="12"/>
      <c r="J558" s="12"/>
    </row>
    <row r="559" spans="9:10">
      <c r="I559" s="12"/>
      <c r="J559" s="12"/>
    </row>
    <row r="560" spans="9:10">
      <c r="I560" s="12"/>
      <c r="J560" s="12"/>
    </row>
    <row r="561" spans="9:10">
      <c r="I561" s="12"/>
      <c r="J561" s="12"/>
    </row>
    <row r="562" spans="9:10">
      <c r="I562" s="12"/>
      <c r="J562" s="12"/>
    </row>
    <row r="563" spans="9:10">
      <c r="I563" s="12"/>
      <c r="J563" s="12"/>
    </row>
    <row r="564" spans="9:10">
      <c r="I564" s="12"/>
      <c r="J564" s="12"/>
    </row>
    <row r="565" spans="9:10">
      <c r="I565" s="12"/>
      <c r="J565" s="12"/>
    </row>
    <row r="566" spans="9:10">
      <c r="I566" s="12"/>
      <c r="J566" s="12"/>
    </row>
    <row r="567" spans="9:10">
      <c r="I567" s="12"/>
      <c r="J567" s="12"/>
    </row>
    <row r="568" spans="9:10">
      <c r="I568" s="12"/>
      <c r="J568" s="12"/>
    </row>
    <row r="569" spans="9:10">
      <c r="I569" s="12"/>
      <c r="J569" s="12"/>
    </row>
    <row r="570" spans="9:10">
      <c r="I570" s="12"/>
      <c r="J570" s="12"/>
    </row>
    <row r="571" spans="9:10">
      <c r="I571" s="12"/>
      <c r="J571" s="12"/>
    </row>
    <row r="572" spans="9:10">
      <c r="I572" s="12"/>
      <c r="J572" s="12"/>
    </row>
    <row r="573" spans="9:10">
      <c r="I573" s="12"/>
      <c r="J573" s="12"/>
    </row>
    <row r="574" spans="9:10">
      <c r="I574" s="12"/>
      <c r="J574" s="12"/>
    </row>
    <row r="575" spans="9:10">
      <c r="I575" s="12"/>
      <c r="J575" s="12"/>
    </row>
    <row r="576" spans="9:10">
      <c r="I576" s="12"/>
      <c r="J576" s="12"/>
    </row>
    <row r="577" spans="9:10">
      <c r="I577" s="12"/>
      <c r="J577" s="12"/>
    </row>
    <row r="578" spans="9:10">
      <c r="I578" s="12"/>
      <c r="J578" s="12"/>
    </row>
    <row r="579" spans="9:10">
      <c r="I579" s="12"/>
      <c r="J579" s="12"/>
    </row>
    <row r="580" spans="9:10">
      <c r="I580" s="12"/>
      <c r="J580" s="12"/>
    </row>
    <row r="581" spans="9:10">
      <c r="I581" s="12"/>
      <c r="J581" s="12"/>
    </row>
    <row r="582" spans="9:10">
      <c r="I582" s="12"/>
      <c r="J582" s="12"/>
    </row>
    <row r="583" spans="9:10">
      <c r="I583" s="12"/>
      <c r="J583" s="12"/>
    </row>
    <row r="584" spans="9:10">
      <c r="I584" s="12"/>
      <c r="J584" s="12"/>
    </row>
    <row r="585" spans="9:10">
      <c r="I585" s="12"/>
      <c r="J585" s="12"/>
    </row>
    <row r="586" spans="9:10">
      <c r="I586" s="12"/>
      <c r="J586" s="12"/>
    </row>
    <row r="587" spans="9:10">
      <c r="I587" s="12"/>
      <c r="J587" s="12"/>
    </row>
    <row r="588" spans="9:10">
      <c r="I588" s="12"/>
      <c r="J588" s="12"/>
    </row>
    <row r="589" spans="9:10">
      <c r="I589" s="12"/>
      <c r="J589" s="12"/>
    </row>
    <row r="590" spans="9:10">
      <c r="I590" s="12"/>
      <c r="J590" s="12"/>
    </row>
    <row r="591" spans="9:10">
      <c r="I591" s="12"/>
      <c r="J591" s="12"/>
    </row>
    <row r="592" spans="9:10">
      <c r="I592" s="12"/>
      <c r="J592" s="12"/>
    </row>
    <row r="593" spans="9:10">
      <c r="I593" s="12"/>
      <c r="J593" s="12"/>
    </row>
    <row r="594" spans="9:10">
      <c r="I594" s="12"/>
      <c r="J594" s="12"/>
    </row>
    <row r="595" spans="9:10">
      <c r="I595" s="12"/>
      <c r="J595" s="12"/>
    </row>
    <row r="596" spans="9:10">
      <c r="I596" s="12"/>
      <c r="J596" s="12"/>
    </row>
    <row r="597" spans="9:10">
      <c r="I597" s="12"/>
      <c r="J597" s="12"/>
    </row>
    <row r="598" spans="9:10">
      <c r="I598" s="12"/>
      <c r="J598" s="12"/>
    </row>
    <row r="599" spans="9:10">
      <c r="I599" s="12"/>
      <c r="J599" s="12"/>
    </row>
    <row r="600" spans="9:10">
      <c r="I600" s="12"/>
      <c r="J600" s="12"/>
    </row>
    <row r="601" spans="9:10">
      <c r="I601" s="12"/>
      <c r="J601" s="12"/>
    </row>
    <row r="602" spans="9:10">
      <c r="I602" s="12"/>
      <c r="J602" s="12"/>
    </row>
    <row r="603" spans="9:10">
      <c r="I603" s="12"/>
      <c r="J603" s="12"/>
    </row>
    <row r="604" spans="9:10">
      <c r="I604" s="12"/>
      <c r="J604" s="12"/>
    </row>
    <row r="605" spans="9:10">
      <c r="I605" s="12"/>
      <c r="J605" s="12"/>
    </row>
    <row r="606" spans="9:10">
      <c r="I606" s="12"/>
      <c r="J606" s="12"/>
    </row>
    <row r="607" spans="9:10">
      <c r="I607" s="12"/>
      <c r="J607" s="12"/>
    </row>
    <row r="608" spans="9:10">
      <c r="I608" s="12"/>
      <c r="J608" s="12"/>
    </row>
    <row r="609" spans="9:10">
      <c r="I609" s="12"/>
      <c r="J609" s="12"/>
    </row>
    <row r="610" spans="9:10">
      <c r="I610" s="12"/>
      <c r="J610" s="12"/>
    </row>
    <row r="611" spans="9:10">
      <c r="I611" s="12"/>
      <c r="J611" s="12"/>
    </row>
    <row r="612" spans="9:10">
      <c r="I612" s="12"/>
      <c r="J612" s="12"/>
    </row>
    <row r="613" spans="9:10">
      <c r="I613" s="12"/>
      <c r="J613" s="12"/>
    </row>
    <row r="614" spans="9:10">
      <c r="I614" s="12"/>
      <c r="J614" s="12"/>
    </row>
    <row r="615" spans="9:10">
      <c r="I615" s="12"/>
      <c r="J615" s="12"/>
    </row>
    <row r="616" spans="9:10">
      <c r="I616" s="12"/>
      <c r="J616" s="12"/>
    </row>
    <row r="617" spans="9:10">
      <c r="I617" s="12"/>
      <c r="J617" s="12"/>
    </row>
    <row r="618" spans="9:10">
      <c r="I618" s="12"/>
      <c r="J618" s="12"/>
    </row>
    <row r="619" spans="9:10">
      <c r="I619" s="12"/>
      <c r="J619" s="12"/>
    </row>
    <row r="620" spans="9:10">
      <c r="I620" s="12"/>
      <c r="J620" s="12"/>
    </row>
    <row r="621" spans="9:10">
      <c r="I621" s="12"/>
      <c r="J621" s="12"/>
    </row>
    <row r="622" spans="9:10">
      <c r="I622" s="12"/>
      <c r="J622" s="12"/>
    </row>
    <row r="623" spans="9:10">
      <c r="I623" s="12"/>
      <c r="J623" s="12"/>
    </row>
    <row r="624" spans="9:10">
      <c r="I624" s="12"/>
      <c r="J624" s="12"/>
    </row>
    <row r="625" spans="9:10">
      <c r="I625" s="12"/>
      <c r="J625" s="12"/>
    </row>
    <row r="626" spans="9:10">
      <c r="I626" s="12"/>
      <c r="J626" s="12"/>
    </row>
    <row r="627" spans="9:10">
      <c r="I627" s="12"/>
      <c r="J627" s="12"/>
    </row>
    <row r="628" spans="9:10">
      <c r="I628" s="12"/>
      <c r="J628" s="12"/>
    </row>
    <row r="629" spans="9:10">
      <c r="I629" s="12"/>
      <c r="J629" s="12"/>
    </row>
    <row r="630" spans="9:10">
      <c r="I630" s="12"/>
      <c r="J630" s="12"/>
    </row>
    <row r="631" spans="9:10">
      <c r="I631" s="12"/>
      <c r="J631" s="12"/>
    </row>
    <row r="632" spans="9:10">
      <c r="I632" s="12"/>
      <c r="J632" s="12"/>
    </row>
    <row r="633" spans="9:10">
      <c r="I633" s="12"/>
      <c r="J633" s="12"/>
    </row>
    <row r="634" spans="9:10">
      <c r="I634" s="12"/>
      <c r="J634" s="12"/>
    </row>
    <row r="635" spans="9:10">
      <c r="I635" s="12"/>
      <c r="J635" s="12"/>
    </row>
    <row r="636" spans="9:10">
      <c r="I636" s="12"/>
      <c r="J636" s="12"/>
    </row>
    <row r="637" spans="9:10">
      <c r="I637" s="12"/>
      <c r="J637" s="12"/>
    </row>
    <row r="638" spans="9:10">
      <c r="I638" s="12"/>
      <c r="J638" s="12"/>
    </row>
    <row r="639" spans="9:10">
      <c r="I639" s="12"/>
      <c r="J639" s="12"/>
    </row>
    <row r="640" spans="9:10">
      <c r="I640" s="12"/>
      <c r="J640" s="12"/>
    </row>
    <row r="641" spans="9:10">
      <c r="I641" s="12"/>
      <c r="J641" s="12"/>
    </row>
    <row r="642" spans="9:10">
      <c r="I642" s="12"/>
      <c r="J642" s="12"/>
    </row>
    <row r="643" spans="9:10">
      <c r="I643" s="12"/>
      <c r="J643" s="12"/>
    </row>
    <row r="644" spans="9:10">
      <c r="I644" s="12"/>
      <c r="J644" s="12"/>
    </row>
    <row r="645" spans="9:10">
      <c r="I645" s="12"/>
      <c r="J645" s="12"/>
    </row>
    <row r="646" spans="9:10">
      <c r="I646" s="12"/>
      <c r="J646" s="12"/>
    </row>
    <row r="647" spans="9:10">
      <c r="I647" s="12"/>
      <c r="J647" s="12"/>
    </row>
    <row r="648" spans="9:10">
      <c r="I648" s="12"/>
      <c r="J648" s="12"/>
    </row>
    <row r="649" spans="9:10">
      <c r="I649" s="12"/>
      <c r="J649" s="12"/>
    </row>
    <row r="650" spans="9:10">
      <c r="I650" s="12"/>
      <c r="J650" s="12"/>
    </row>
    <row r="651" spans="9:10">
      <c r="I651" s="12"/>
      <c r="J651" s="12"/>
    </row>
    <row r="652" spans="9:10">
      <c r="I652" s="12"/>
      <c r="J652" s="12"/>
    </row>
    <row r="653" spans="9:10">
      <c r="I653" s="12"/>
      <c r="J653" s="12"/>
    </row>
    <row r="654" spans="9:10">
      <c r="I654" s="12"/>
      <c r="J654" s="12"/>
    </row>
    <row r="655" spans="9:10">
      <c r="I655" s="12"/>
      <c r="J655" s="12"/>
    </row>
    <row r="656" spans="9:10">
      <c r="I656" s="12"/>
      <c r="J656" s="12"/>
    </row>
    <row r="657" spans="9:10">
      <c r="I657" s="12"/>
      <c r="J657" s="12"/>
    </row>
    <row r="658" spans="9:10">
      <c r="I658" s="12"/>
      <c r="J658" s="12"/>
    </row>
    <row r="659" spans="9:10">
      <c r="I659" s="12"/>
      <c r="J659" s="12"/>
    </row>
    <row r="660" spans="9:10">
      <c r="I660" s="12"/>
      <c r="J660" s="12"/>
    </row>
    <row r="661" spans="9:10">
      <c r="I661" s="12"/>
      <c r="J661" s="12"/>
    </row>
    <row r="662" spans="9:10">
      <c r="I662" s="12"/>
      <c r="J662" s="12"/>
    </row>
    <row r="663" spans="9:10">
      <c r="I663" s="12"/>
      <c r="J663" s="12"/>
    </row>
    <row r="664" spans="9:10">
      <c r="I664" s="12"/>
      <c r="J664" s="12"/>
    </row>
    <row r="665" spans="9:10">
      <c r="I665" s="12"/>
      <c r="J665" s="12"/>
    </row>
    <row r="666" spans="9:10">
      <c r="I666" s="12"/>
      <c r="J666" s="12"/>
    </row>
    <row r="667" spans="9:10">
      <c r="I667" s="12"/>
      <c r="J667" s="12"/>
    </row>
    <row r="668" spans="9:10">
      <c r="I668" s="12"/>
      <c r="J668" s="12"/>
    </row>
    <row r="669" spans="9:10">
      <c r="I669" s="12"/>
      <c r="J669" s="12"/>
    </row>
    <row r="670" spans="9:10">
      <c r="I670" s="12"/>
      <c r="J670" s="12"/>
    </row>
    <row r="671" spans="9:10">
      <c r="I671" s="12"/>
      <c r="J671" s="12"/>
    </row>
    <row r="672" spans="9:10">
      <c r="I672" s="12"/>
      <c r="J672" s="12"/>
    </row>
    <row r="673" spans="9:10">
      <c r="I673" s="12"/>
      <c r="J673" s="12"/>
    </row>
    <row r="674" spans="9:10">
      <c r="I674" s="12"/>
      <c r="J674" s="12"/>
    </row>
    <row r="675" spans="9:10">
      <c r="I675" s="12"/>
      <c r="J675" s="12"/>
    </row>
    <row r="676" spans="9:10">
      <c r="I676" s="12"/>
      <c r="J676" s="12"/>
    </row>
    <row r="677" spans="9:10">
      <c r="I677" s="12"/>
      <c r="J677" s="12"/>
    </row>
    <row r="678" spans="9:10">
      <c r="I678" s="12"/>
      <c r="J678" s="12"/>
    </row>
    <row r="679" spans="9:10">
      <c r="I679" s="12"/>
      <c r="J679" s="12"/>
    </row>
    <row r="680" spans="9:10">
      <c r="I680" s="12"/>
      <c r="J680" s="12"/>
    </row>
    <row r="681" spans="9:10">
      <c r="I681" s="12"/>
      <c r="J681" s="12"/>
    </row>
    <row r="682" spans="9:10">
      <c r="I682" s="12"/>
      <c r="J682" s="12"/>
    </row>
    <row r="683" spans="9:10">
      <c r="I683" s="12"/>
      <c r="J683" s="12"/>
    </row>
    <row r="684" spans="9:10">
      <c r="I684" s="12"/>
      <c r="J684" s="12"/>
    </row>
    <row r="685" spans="9:10">
      <c r="I685" s="12"/>
      <c r="J685" s="12"/>
    </row>
    <row r="686" spans="9:10">
      <c r="I686" s="12"/>
      <c r="J686" s="12"/>
    </row>
    <row r="687" spans="9:10">
      <c r="I687" s="12"/>
      <c r="J687" s="12"/>
    </row>
    <row r="688" spans="9:10">
      <c r="I688" s="12"/>
      <c r="J688" s="12"/>
    </row>
    <row r="689" spans="9:10">
      <c r="I689" s="12"/>
      <c r="J689" s="12"/>
    </row>
    <row r="690" spans="9:10">
      <c r="I690" s="12"/>
      <c r="J690" s="12"/>
    </row>
    <row r="691" spans="9:10">
      <c r="I691" s="12"/>
      <c r="J691" s="12"/>
    </row>
    <row r="692" spans="9:10">
      <c r="I692" s="12"/>
      <c r="J692" s="12"/>
    </row>
    <row r="693" spans="9:10">
      <c r="I693" s="12"/>
      <c r="J693" s="12"/>
    </row>
    <row r="694" spans="9:10">
      <c r="I694" s="12"/>
      <c r="J694" s="12"/>
    </row>
    <row r="695" spans="9:10">
      <c r="I695" s="12"/>
      <c r="J695" s="12"/>
    </row>
    <row r="696" spans="9:10">
      <c r="I696" s="12"/>
      <c r="J696" s="12"/>
    </row>
    <row r="697" spans="9:10">
      <c r="I697" s="12"/>
      <c r="J697" s="12"/>
    </row>
    <row r="698" spans="9:10">
      <c r="I698" s="12"/>
      <c r="J698" s="12"/>
    </row>
    <row r="699" spans="9:10">
      <c r="I699" s="12"/>
      <c r="J699" s="12"/>
    </row>
    <row r="700" spans="9:10">
      <c r="I700" s="12"/>
      <c r="J700" s="12"/>
    </row>
    <row r="701" spans="9:10">
      <c r="I701" s="12"/>
      <c r="J701" s="12"/>
    </row>
    <row r="702" spans="9:10">
      <c r="I702" s="12"/>
      <c r="J702" s="12"/>
    </row>
    <row r="703" spans="9:10">
      <c r="I703" s="12"/>
      <c r="J703" s="12"/>
    </row>
    <row r="704" spans="9:10">
      <c r="I704" s="12"/>
      <c r="J704" s="12"/>
    </row>
    <row r="705" spans="9:10">
      <c r="I705" s="12"/>
      <c r="J705" s="12"/>
    </row>
    <row r="706" spans="9:10">
      <c r="I706" s="12"/>
      <c r="J706" s="12"/>
    </row>
    <row r="707" spans="9:10">
      <c r="I707" s="12"/>
      <c r="J707" s="12"/>
    </row>
    <row r="708" spans="9:10">
      <c r="I708" s="12"/>
      <c r="J708" s="12"/>
    </row>
    <row r="709" spans="9:10">
      <c r="I709" s="12"/>
      <c r="J709" s="12"/>
    </row>
    <row r="710" spans="9:10">
      <c r="I710" s="12"/>
      <c r="J710" s="12"/>
    </row>
    <row r="711" spans="9:10">
      <c r="I711" s="12"/>
      <c r="J711" s="12"/>
    </row>
    <row r="712" spans="9:10">
      <c r="I712" s="12"/>
      <c r="J712" s="12"/>
    </row>
    <row r="713" spans="9:10">
      <c r="I713" s="12"/>
      <c r="J713" s="12"/>
    </row>
    <row r="714" spans="9:10">
      <c r="I714" s="12"/>
      <c r="J714" s="12"/>
    </row>
    <row r="715" spans="9:10">
      <c r="I715" s="12"/>
      <c r="J715" s="12"/>
    </row>
    <row r="716" spans="9:10">
      <c r="I716" s="12"/>
      <c r="J716" s="12"/>
    </row>
    <row r="717" spans="9:10">
      <c r="I717" s="12"/>
      <c r="J717" s="12"/>
    </row>
    <row r="718" spans="9:10">
      <c r="I718" s="12"/>
      <c r="J718" s="12"/>
    </row>
    <row r="719" spans="9:10">
      <c r="I719" s="12"/>
      <c r="J719" s="12"/>
    </row>
    <row r="720" spans="9:10">
      <c r="I720" s="12"/>
      <c r="J720" s="12"/>
    </row>
    <row r="721" spans="9:10">
      <c r="I721" s="12"/>
      <c r="J721" s="12"/>
    </row>
    <row r="722" spans="9:10">
      <c r="I722" s="12"/>
      <c r="J722" s="12"/>
    </row>
    <row r="723" spans="9:10">
      <c r="I723" s="12"/>
      <c r="J723" s="12"/>
    </row>
    <row r="724" spans="9:10">
      <c r="I724" s="12"/>
      <c r="J724" s="12"/>
    </row>
    <row r="725" spans="9:10">
      <c r="I725" s="12"/>
      <c r="J725" s="12"/>
    </row>
    <row r="726" spans="9:10">
      <c r="I726" s="12"/>
      <c r="J726" s="12"/>
    </row>
    <row r="727" spans="9:10">
      <c r="I727" s="12"/>
      <c r="J727" s="12"/>
    </row>
    <row r="728" spans="9:10">
      <c r="I728" s="12"/>
      <c r="J728" s="12"/>
    </row>
    <row r="729" spans="9:10">
      <c r="I729" s="12"/>
      <c r="J729" s="12"/>
    </row>
    <row r="730" spans="9:10">
      <c r="I730" s="12"/>
      <c r="J730" s="12"/>
    </row>
    <row r="731" spans="9:10">
      <c r="I731" s="12"/>
      <c r="J731" s="12"/>
    </row>
    <row r="732" spans="9:10">
      <c r="I732" s="12"/>
      <c r="J732" s="12"/>
    </row>
    <row r="733" spans="9:10">
      <c r="I733" s="12"/>
      <c r="J733" s="12"/>
    </row>
    <row r="734" spans="9:10">
      <c r="I734" s="12"/>
      <c r="J734" s="12"/>
    </row>
    <row r="735" spans="9:10">
      <c r="I735" s="12"/>
      <c r="J735" s="12"/>
    </row>
    <row r="736" spans="9:10">
      <c r="I736" s="12"/>
      <c r="J736" s="12"/>
    </row>
    <row r="737" spans="9:10">
      <c r="I737" s="12"/>
      <c r="J737" s="12"/>
    </row>
    <row r="738" spans="9:10">
      <c r="I738" s="12"/>
      <c r="J738" s="12"/>
    </row>
    <row r="739" spans="9:10">
      <c r="I739" s="12"/>
      <c r="J739" s="12"/>
    </row>
    <row r="740" spans="9:10">
      <c r="I740" s="12"/>
      <c r="J740" s="12"/>
    </row>
    <row r="741" spans="9:10">
      <c r="I741" s="12"/>
      <c r="J741" s="12"/>
    </row>
    <row r="742" spans="9:10">
      <c r="I742" s="12"/>
      <c r="J742" s="12"/>
    </row>
    <row r="743" spans="9:10">
      <c r="I743" s="12"/>
      <c r="J743" s="12"/>
    </row>
    <row r="744" spans="9:10">
      <c r="I744" s="12"/>
      <c r="J744" s="12"/>
    </row>
    <row r="745" spans="9:10">
      <c r="I745" s="12"/>
      <c r="J745" s="12"/>
    </row>
    <row r="746" spans="9:10">
      <c r="I746" s="12"/>
      <c r="J746" s="12"/>
    </row>
    <row r="747" spans="9:10">
      <c r="I747" s="12"/>
      <c r="J747" s="12"/>
    </row>
    <row r="748" spans="9:10">
      <c r="I748" s="12"/>
      <c r="J748" s="12"/>
    </row>
    <row r="749" spans="9:10">
      <c r="I749" s="12"/>
      <c r="J749" s="12"/>
    </row>
    <row r="750" spans="9:10">
      <c r="I750" s="12"/>
      <c r="J750" s="12"/>
    </row>
    <row r="751" spans="9:10">
      <c r="I751" s="12"/>
      <c r="J751" s="12"/>
    </row>
    <row r="752" spans="9:10">
      <c r="I752" s="12"/>
      <c r="J752" s="12"/>
    </row>
    <row r="753" spans="9:10">
      <c r="I753" s="12"/>
      <c r="J753" s="12"/>
    </row>
    <row r="754" spans="9:10">
      <c r="I754" s="12"/>
      <c r="J754" s="12"/>
    </row>
    <row r="755" spans="9:10">
      <c r="I755" s="12"/>
      <c r="J755" s="12"/>
    </row>
    <row r="756" spans="9:10">
      <c r="I756" s="12"/>
      <c r="J756" s="12"/>
    </row>
    <row r="757" spans="9:10">
      <c r="I757" s="12"/>
      <c r="J757" s="12"/>
    </row>
    <row r="758" spans="9:10">
      <c r="I758" s="12"/>
      <c r="J758" s="12"/>
    </row>
    <row r="759" spans="9:10">
      <c r="I759" s="12"/>
      <c r="J759" s="12"/>
    </row>
    <row r="760" spans="9:10">
      <c r="I760" s="12"/>
      <c r="J760" s="12"/>
    </row>
    <row r="761" spans="9:10">
      <c r="I761" s="12"/>
      <c r="J761" s="12"/>
    </row>
    <row r="762" spans="9:10">
      <c r="I762" s="12"/>
      <c r="J762" s="12"/>
    </row>
    <row r="763" spans="9:10">
      <c r="I763" s="12"/>
      <c r="J763" s="12"/>
    </row>
    <row r="764" spans="9:10">
      <c r="I764" s="12"/>
      <c r="J764" s="12"/>
    </row>
    <row r="765" spans="9:10">
      <c r="I765" s="12"/>
      <c r="J765" s="12"/>
    </row>
    <row r="766" spans="9:10">
      <c r="I766" s="12"/>
      <c r="J766" s="12"/>
    </row>
    <row r="767" spans="9:10">
      <c r="I767" s="12"/>
      <c r="J767" s="12"/>
    </row>
    <row r="768" spans="9:10">
      <c r="I768" s="12"/>
      <c r="J768" s="12"/>
    </row>
    <row r="769" spans="9:10">
      <c r="I769" s="12"/>
      <c r="J769" s="12"/>
    </row>
    <row r="770" spans="9:10">
      <c r="I770" s="12"/>
      <c r="J770" s="12"/>
    </row>
    <row r="771" spans="9:10">
      <c r="I771" s="12"/>
      <c r="J771" s="12"/>
    </row>
    <row r="772" spans="9:10">
      <c r="I772" s="12"/>
      <c r="J772" s="12"/>
    </row>
    <row r="773" spans="9:10">
      <c r="I773" s="12"/>
      <c r="J773" s="12"/>
    </row>
    <row r="774" spans="9:10">
      <c r="I774" s="12"/>
      <c r="J774" s="12"/>
    </row>
    <row r="775" spans="9:10">
      <c r="I775" s="12"/>
      <c r="J775" s="12"/>
    </row>
    <row r="776" spans="9:10">
      <c r="I776" s="12"/>
      <c r="J776" s="12"/>
    </row>
    <row r="777" spans="9:10">
      <c r="I777" s="12"/>
      <c r="J777" s="12"/>
    </row>
    <row r="778" spans="9:10">
      <c r="I778" s="12"/>
      <c r="J778" s="12"/>
    </row>
    <row r="779" spans="9:10">
      <c r="I779" s="12"/>
      <c r="J779" s="12"/>
    </row>
    <row r="780" spans="9:10">
      <c r="I780" s="12"/>
      <c r="J780" s="12"/>
    </row>
    <row r="781" spans="9:10">
      <c r="I781" s="12"/>
      <c r="J781" s="12"/>
    </row>
    <row r="782" spans="9:10">
      <c r="I782" s="12"/>
      <c r="J782" s="12"/>
    </row>
    <row r="783" spans="9:10">
      <c r="I783" s="12"/>
      <c r="J783" s="12"/>
    </row>
    <row r="784" spans="9:10">
      <c r="I784" s="12"/>
      <c r="J784" s="12"/>
    </row>
    <row r="785" spans="9:10">
      <c r="I785" s="12"/>
      <c r="J785" s="12"/>
    </row>
    <row r="786" spans="9:10">
      <c r="I786" s="12"/>
      <c r="J786" s="12"/>
    </row>
    <row r="787" spans="9:10">
      <c r="I787" s="12"/>
      <c r="J787" s="12"/>
    </row>
    <row r="788" spans="9:10">
      <c r="I788" s="12"/>
      <c r="J788" s="12"/>
    </row>
    <row r="789" spans="9:10">
      <c r="I789" s="12"/>
      <c r="J789" s="12"/>
    </row>
    <row r="790" spans="9:10">
      <c r="I790" s="12"/>
      <c r="J790" s="12"/>
    </row>
    <row r="791" spans="9:10">
      <c r="I791" s="12"/>
      <c r="J791" s="12"/>
    </row>
    <row r="792" spans="9:10">
      <c r="I792" s="12"/>
      <c r="J792" s="12"/>
    </row>
    <row r="793" spans="9:10">
      <c r="I793" s="12"/>
      <c r="J793" s="12"/>
    </row>
    <row r="794" spans="9:10">
      <c r="I794" s="12"/>
      <c r="J794" s="12"/>
    </row>
    <row r="795" spans="9:10">
      <c r="I795" s="12"/>
      <c r="J795" s="12"/>
    </row>
    <row r="796" spans="9:10">
      <c r="I796" s="12"/>
      <c r="J796" s="12"/>
    </row>
    <row r="797" spans="9:10">
      <c r="I797" s="12"/>
      <c r="J797" s="12"/>
    </row>
    <row r="798" spans="9:10">
      <c r="I798" s="12"/>
      <c r="J798" s="12"/>
    </row>
    <row r="799" spans="9:10">
      <c r="I799" s="12"/>
      <c r="J799" s="12"/>
    </row>
    <row r="800" spans="9:10">
      <c r="I800" s="12"/>
      <c r="J800" s="12"/>
    </row>
    <row r="801" spans="9:10">
      <c r="I801" s="12"/>
      <c r="J801" s="12"/>
    </row>
    <row r="802" spans="9:10">
      <c r="I802" s="12"/>
      <c r="J802" s="12"/>
    </row>
    <row r="803" spans="9:10">
      <c r="I803" s="12"/>
      <c r="J803" s="12"/>
    </row>
    <row r="804" spans="9:10">
      <c r="I804" s="12"/>
      <c r="J804" s="12"/>
    </row>
    <row r="805" spans="9:10">
      <c r="I805" s="12"/>
      <c r="J805" s="12"/>
    </row>
    <row r="806" spans="9:10">
      <c r="I806" s="12"/>
      <c r="J806" s="12"/>
    </row>
    <row r="807" spans="9:10">
      <c r="I807" s="12"/>
      <c r="J807" s="12"/>
    </row>
    <row r="808" spans="9:10">
      <c r="I808" s="12"/>
      <c r="J808" s="12"/>
    </row>
    <row r="809" spans="9:10">
      <c r="I809" s="12"/>
      <c r="J809" s="12"/>
    </row>
    <row r="810" spans="9:10">
      <c r="I810" s="12"/>
      <c r="J810" s="12"/>
    </row>
    <row r="811" spans="9:10">
      <c r="I811" s="12"/>
      <c r="J811" s="12"/>
    </row>
    <row r="812" spans="9:10">
      <c r="I812" s="12"/>
      <c r="J812" s="12"/>
    </row>
    <row r="813" spans="9:10">
      <c r="I813" s="12"/>
      <c r="J813" s="12"/>
    </row>
    <row r="814" spans="9:10">
      <c r="I814" s="12"/>
      <c r="J814" s="12"/>
    </row>
    <row r="815" spans="9:10">
      <c r="I815" s="12"/>
      <c r="J815" s="12"/>
    </row>
    <row r="816" spans="9:10">
      <c r="I816" s="12"/>
      <c r="J816" s="12"/>
    </row>
    <row r="817" spans="9:10">
      <c r="I817" s="12"/>
      <c r="J817" s="12"/>
    </row>
    <row r="818" spans="9:10">
      <c r="I818" s="12"/>
      <c r="J818" s="12"/>
    </row>
    <row r="819" spans="9:10">
      <c r="I819" s="12"/>
      <c r="J819" s="12"/>
    </row>
    <row r="820" spans="9:10">
      <c r="I820" s="12"/>
      <c r="J820" s="12"/>
    </row>
    <row r="821" spans="9:10">
      <c r="I821" s="12"/>
      <c r="J821" s="12"/>
    </row>
    <row r="822" spans="9:10">
      <c r="I822" s="12"/>
      <c r="J822" s="12"/>
    </row>
    <row r="823" spans="9:10">
      <c r="I823" s="12"/>
      <c r="J823" s="12"/>
    </row>
    <row r="824" spans="9:10">
      <c r="I824" s="12"/>
      <c r="J824" s="12"/>
    </row>
    <row r="825" spans="9:10">
      <c r="I825" s="12"/>
      <c r="J825" s="12"/>
    </row>
    <row r="826" spans="9:10">
      <c r="I826" s="12"/>
      <c r="J826" s="12"/>
    </row>
    <row r="827" spans="9:10">
      <c r="I827" s="12"/>
      <c r="J827" s="12"/>
    </row>
    <row r="828" spans="9:10">
      <c r="I828" s="12"/>
      <c r="J828" s="12"/>
    </row>
    <row r="829" spans="9:10">
      <c r="I829" s="12"/>
      <c r="J829" s="12"/>
    </row>
    <row r="830" spans="9:10">
      <c r="I830" s="12"/>
      <c r="J830" s="12"/>
    </row>
    <row r="831" spans="9:10">
      <c r="I831" s="12"/>
      <c r="J831" s="12"/>
    </row>
    <row r="832" spans="9:10">
      <c r="I832" s="12"/>
      <c r="J832" s="12"/>
    </row>
    <row r="833" spans="9:10">
      <c r="I833" s="12"/>
      <c r="J833" s="12"/>
    </row>
    <row r="834" spans="9:10">
      <c r="I834" s="12"/>
      <c r="J834" s="12"/>
    </row>
    <row r="835" spans="9:10">
      <c r="I835" s="12"/>
      <c r="J835" s="12"/>
    </row>
    <row r="836" spans="9:10">
      <c r="I836" s="12"/>
      <c r="J836" s="12"/>
    </row>
    <row r="837" spans="9:10">
      <c r="I837" s="12"/>
      <c r="J837" s="12"/>
    </row>
    <row r="838" spans="9:10">
      <c r="I838" s="12"/>
      <c r="J838" s="12"/>
    </row>
    <row r="839" spans="9:10">
      <c r="I839" s="12"/>
      <c r="J839" s="12"/>
    </row>
    <row r="840" spans="9:10">
      <c r="I840" s="12"/>
      <c r="J840" s="12"/>
    </row>
    <row r="841" spans="9:10">
      <c r="I841" s="12"/>
      <c r="J841" s="12"/>
    </row>
    <row r="842" spans="9:10">
      <c r="I842" s="12"/>
      <c r="J842" s="12"/>
    </row>
    <row r="843" spans="9:10">
      <c r="I843" s="12"/>
      <c r="J843" s="12"/>
    </row>
    <row r="844" spans="9:10">
      <c r="I844" s="12"/>
      <c r="J844" s="12"/>
    </row>
    <row r="845" spans="9:10">
      <c r="I845" s="12"/>
      <c r="J845" s="12"/>
    </row>
    <row r="846" spans="9:10">
      <c r="I846" s="12"/>
      <c r="J846" s="12"/>
    </row>
    <row r="847" spans="9:10">
      <c r="I847" s="12"/>
      <c r="J847" s="12"/>
    </row>
    <row r="848" spans="9:10">
      <c r="I848" s="12"/>
      <c r="J848" s="12"/>
    </row>
    <row r="849" spans="9:10">
      <c r="I849" s="12"/>
      <c r="J849" s="12"/>
    </row>
    <row r="850" spans="9:10">
      <c r="I850" s="12"/>
      <c r="J850" s="12"/>
    </row>
    <row r="851" spans="9:10">
      <c r="I851" s="12"/>
      <c r="J851" s="12"/>
    </row>
    <row r="852" spans="9:10">
      <c r="I852" s="12"/>
      <c r="J852" s="12"/>
    </row>
    <row r="853" spans="9:10">
      <c r="I853" s="12"/>
      <c r="J853" s="12"/>
    </row>
    <row r="854" spans="9:10">
      <c r="I854" s="12"/>
      <c r="J854" s="12"/>
    </row>
    <row r="855" spans="9:10">
      <c r="I855" s="12"/>
      <c r="J855" s="12"/>
    </row>
    <row r="856" spans="9:10">
      <c r="I856" s="12"/>
      <c r="J856" s="12"/>
    </row>
    <row r="857" spans="9:10">
      <c r="I857" s="12"/>
      <c r="J857" s="12"/>
    </row>
    <row r="858" spans="9:10">
      <c r="I858" s="12"/>
      <c r="J858" s="12"/>
    </row>
    <row r="859" spans="9:10">
      <c r="I859" s="12"/>
      <c r="J859" s="12"/>
    </row>
    <row r="860" spans="9:10">
      <c r="I860" s="12"/>
      <c r="J860" s="12"/>
    </row>
    <row r="861" spans="9:10">
      <c r="I861" s="12"/>
      <c r="J861" s="12"/>
    </row>
    <row r="862" spans="9:10">
      <c r="I862" s="12"/>
      <c r="J862" s="12"/>
    </row>
    <row r="863" spans="9:10">
      <c r="I863" s="12"/>
      <c r="J863" s="12"/>
    </row>
    <row r="864" spans="9:10">
      <c r="I864" s="12"/>
      <c r="J864" s="12"/>
    </row>
    <row r="865" spans="9:10">
      <c r="I865" s="12"/>
      <c r="J865" s="12"/>
    </row>
    <row r="866" spans="9:10">
      <c r="I866" s="12"/>
      <c r="J866" s="12"/>
    </row>
    <row r="867" spans="9:10">
      <c r="I867" s="12"/>
      <c r="J867" s="12"/>
    </row>
    <row r="868" spans="9:10">
      <c r="I868" s="12"/>
      <c r="J868" s="12"/>
    </row>
    <row r="869" spans="9:10">
      <c r="I869" s="12"/>
      <c r="J869" s="12"/>
    </row>
    <row r="870" spans="9:10">
      <c r="I870" s="12"/>
      <c r="J870" s="12"/>
    </row>
    <row r="871" spans="9:10">
      <c r="I871" s="12"/>
      <c r="J871" s="12"/>
    </row>
    <row r="872" spans="9:10">
      <c r="I872" s="12"/>
      <c r="J872" s="12"/>
    </row>
    <row r="873" spans="9:10">
      <c r="I873" s="12"/>
      <c r="J873" s="12"/>
    </row>
    <row r="874" spans="9:10">
      <c r="I874" s="12"/>
      <c r="J874" s="12"/>
    </row>
    <row r="875" spans="9:10">
      <c r="I875" s="12"/>
      <c r="J875" s="12"/>
    </row>
    <row r="876" spans="9:10">
      <c r="I876" s="12"/>
      <c r="J876" s="12"/>
    </row>
    <row r="877" spans="9:10">
      <c r="I877" s="12"/>
      <c r="J877" s="12"/>
    </row>
    <row r="878" spans="9:10">
      <c r="I878" s="12"/>
      <c r="J878" s="12"/>
    </row>
    <row r="879" spans="9:10">
      <c r="I879" s="12"/>
      <c r="J879" s="12"/>
    </row>
    <row r="880" spans="9:10">
      <c r="I880" s="12"/>
      <c r="J880" s="12"/>
    </row>
    <row r="881" spans="9:10">
      <c r="I881" s="12"/>
      <c r="J881" s="12"/>
    </row>
    <row r="882" spans="9:10">
      <c r="I882" s="12"/>
      <c r="J882" s="12"/>
    </row>
    <row r="883" spans="9:10">
      <c r="I883" s="12"/>
      <c r="J883" s="12"/>
    </row>
    <row r="884" spans="9:10">
      <c r="I884" s="12"/>
      <c r="J884" s="12"/>
    </row>
    <row r="885" spans="9:10">
      <c r="I885" s="12"/>
      <c r="J885" s="12"/>
    </row>
    <row r="886" spans="9:10">
      <c r="I886" s="12"/>
      <c r="J886" s="12"/>
    </row>
    <row r="887" spans="9:10">
      <c r="I887" s="12"/>
      <c r="J887" s="12"/>
    </row>
    <row r="888" spans="9:10">
      <c r="I888" s="12"/>
      <c r="J888" s="12"/>
    </row>
    <row r="889" spans="9:10">
      <c r="I889" s="12"/>
      <c r="J889" s="12"/>
    </row>
    <row r="890" spans="9:10">
      <c r="I890" s="12"/>
      <c r="J890" s="12"/>
    </row>
    <row r="891" spans="9:10">
      <c r="I891" s="12"/>
      <c r="J891" s="12"/>
    </row>
    <row r="892" spans="9:10">
      <c r="I892" s="12"/>
      <c r="J892" s="12"/>
    </row>
    <row r="893" spans="9:10">
      <c r="I893" s="12"/>
      <c r="J893" s="12"/>
    </row>
    <row r="894" spans="9:10">
      <c r="I894" s="12"/>
      <c r="J894" s="12"/>
    </row>
    <row r="895" spans="9:10">
      <c r="I895" s="12"/>
      <c r="J895" s="12"/>
    </row>
    <row r="896" spans="9:10">
      <c r="I896" s="12"/>
      <c r="J896" s="12"/>
    </row>
    <row r="897" spans="9:10">
      <c r="I897" s="12"/>
      <c r="J897" s="12"/>
    </row>
    <row r="898" spans="9:10">
      <c r="I898" s="12"/>
      <c r="J898" s="12"/>
    </row>
    <row r="899" spans="9:10">
      <c r="I899" s="12"/>
      <c r="J899" s="12"/>
    </row>
    <row r="900" spans="9:10">
      <c r="I900" s="12"/>
      <c r="J900" s="12"/>
    </row>
    <row r="901" spans="9:10">
      <c r="I901" s="12"/>
      <c r="J901" s="12"/>
    </row>
    <row r="902" spans="9:10">
      <c r="I902" s="12"/>
      <c r="J902" s="12"/>
    </row>
    <row r="903" spans="9:10">
      <c r="I903" s="12"/>
      <c r="J903" s="12"/>
    </row>
    <row r="904" spans="9:10">
      <c r="I904" s="12"/>
      <c r="J904" s="12"/>
    </row>
    <row r="905" spans="9:10">
      <c r="I905" s="12"/>
      <c r="J905" s="12"/>
    </row>
    <row r="906" spans="9:10">
      <c r="I906" s="12"/>
      <c r="J906" s="12"/>
    </row>
    <row r="907" spans="9:10">
      <c r="I907" s="12"/>
      <c r="J907" s="12"/>
    </row>
    <row r="908" spans="9:10">
      <c r="I908" s="12"/>
      <c r="J908" s="12"/>
    </row>
    <row r="909" spans="9:10">
      <c r="I909" s="12"/>
      <c r="J909" s="12"/>
    </row>
    <row r="910" spans="9:10">
      <c r="I910" s="12"/>
      <c r="J910" s="12"/>
    </row>
    <row r="911" spans="9:10">
      <c r="I911" s="12"/>
      <c r="J911" s="12"/>
    </row>
    <row r="912" spans="9:10">
      <c r="I912" s="12"/>
      <c r="J912" s="12"/>
    </row>
    <row r="913" spans="9:10">
      <c r="I913" s="12"/>
      <c r="J913" s="12"/>
    </row>
    <row r="914" spans="9:10">
      <c r="I914" s="12"/>
      <c r="J914" s="12"/>
    </row>
    <row r="915" spans="9:10">
      <c r="I915" s="12"/>
      <c r="J915" s="12"/>
    </row>
    <row r="916" spans="9:10">
      <c r="I916" s="12"/>
      <c r="J916" s="12"/>
    </row>
    <row r="917" spans="9:10">
      <c r="I917" s="12"/>
      <c r="J917" s="12"/>
    </row>
    <row r="918" spans="9:10">
      <c r="I918" s="12"/>
      <c r="J918" s="12"/>
    </row>
    <row r="919" spans="9:10">
      <c r="I919" s="12"/>
      <c r="J919" s="12"/>
    </row>
    <row r="920" spans="9:10">
      <c r="I920" s="12"/>
      <c r="J920" s="12"/>
    </row>
    <row r="921" spans="9:10">
      <c r="I921" s="12"/>
      <c r="J921" s="12"/>
    </row>
    <row r="922" spans="9:10">
      <c r="I922" s="12"/>
      <c r="J922" s="12"/>
    </row>
    <row r="923" spans="9:10">
      <c r="I923" s="12"/>
      <c r="J923" s="12"/>
    </row>
    <row r="924" spans="9:10">
      <c r="I924" s="12"/>
      <c r="J924" s="12"/>
    </row>
    <row r="925" spans="9:10">
      <c r="I925" s="12"/>
      <c r="J925" s="12"/>
    </row>
    <row r="926" spans="9:10">
      <c r="I926" s="12"/>
      <c r="J926" s="12"/>
    </row>
    <row r="927" spans="9:10">
      <c r="I927" s="12"/>
      <c r="J927" s="12"/>
    </row>
    <row r="928" spans="9:10">
      <c r="I928" s="12"/>
      <c r="J928" s="12"/>
    </row>
    <row r="929" spans="9:10">
      <c r="I929" s="12"/>
      <c r="J929" s="12"/>
    </row>
    <row r="930" spans="9:10">
      <c r="I930" s="12"/>
      <c r="J930" s="12"/>
    </row>
    <row r="931" spans="9:10">
      <c r="I931" s="12"/>
      <c r="J931" s="12"/>
    </row>
    <row r="932" spans="9:10">
      <c r="I932" s="12"/>
      <c r="J932" s="12"/>
    </row>
    <row r="933" spans="9:10">
      <c r="I933" s="12"/>
      <c r="J933" s="12"/>
    </row>
    <row r="934" spans="9:10">
      <c r="I934" s="12"/>
      <c r="J934" s="12"/>
    </row>
    <row r="935" spans="9:10">
      <c r="I935" s="12"/>
      <c r="J935" s="12"/>
    </row>
    <row r="936" spans="9:10">
      <c r="I936" s="12"/>
      <c r="J936" s="12"/>
    </row>
    <row r="937" spans="9:10">
      <c r="I937" s="12"/>
      <c r="J937" s="12"/>
    </row>
    <row r="938" spans="9:10">
      <c r="I938" s="12"/>
      <c r="J938" s="12"/>
    </row>
    <row r="939" spans="9:10">
      <c r="I939" s="12"/>
      <c r="J939" s="12"/>
    </row>
    <row r="940" spans="9:10">
      <c r="I940" s="12"/>
      <c r="J940" s="12"/>
    </row>
    <row r="941" spans="9:10">
      <c r="I941" s="12"/>
      <c r="J941" s="12"/>
    </row>
    <row r="942" spans="9:10">
      <c r="I942" s="12"/>
      <c r="J942" s="12"/>
    </row>
    <row r="943" spans="9:10">
      <c r="I943" s="12"/>
      <c r="J943" s="12"/>
    </row>
    <row r="944" spans="9:10">
      <c r="I944" s="12"/>
      <c r="J944" s="12"/>
    </row>
    <row r="945" spans="9:10">
      <c r="I945" s="12"/>
      <c r="J945" s="12"/>
    </row>
    <row r="946" spans="9:10">
      <c r="I946" s="12"/>
      <c r="J946" s="12"/>
    </row>
    <row r="947" spans="9:10">
      <c r="I947" s="12"/>
      <c r="J947" s="12"/>
    </row>
    <row r="948" spans="9:10">
      <c r="I948" s="12"/>
      <c r="J948" s="12"/>
    </row>
    <row r="949" spans="9:10">
      <c r="I949" s="12"/>
      <c r="J949" s="12"/>
    </row>
    <row r="950" spans="9:10">
      <c r="I950" s="12"/>
      <c r="J950" s="12"/>
    </row>
    <row r="951" spans="9:10">
      <c r="I951" s="12"/>
      <c r="J951" s="12"/>
    </row>
    <row r="952" spans="9:10">
      <c r="I952" s="12"/>
      <c r="J952" s="12"/>
    </row>
    <row r="953" spans="9:10">
      <c r="I953" s="12"/>
      <c r="J953" s="12"/>
    </row>
    <row r="954" spans="9:10">
      <c r="I954" s="12"/>
      <c r="J954" s="12"/>
    </row>
    <row r="955" spans="9:10">
      <c r="I955" s="12"/>
      <c r="J955" s="12"/>
    </row>
    <row r="956" spans="9:10">
      <c r="I956" s="12"/>
      <c r="J956" s="12"/>
    </row>
    <row r="957" spans="9:10">
      <c r="I957" s="12"/>
      <c r="J957" s="12"/>
    </row>
    <row r="958" spans="9:10">
      <c r="I958" s="12"/>
      <c r="J958" s="12"/>
    </row>
    <row r="959" spans="9:10">
      <c r="I959" s="12"/>
      <c r="J959" s="12"/>
    </row>
    <row r="960" spans="9:10">
      <c r="I960" s="12"/>
      <c r="J960" s="12"/>
    </row>
    <row r="961" spans="9:10">
      <c r="I961" s="12"/>
      <c r="J961" s="12"/>
    </row>
    <row r="962" spans="9:10">
      <c r="I962" s="12"/>
      <c r="J962" s="12"/>
    </row>
    <row r="963" spans="9:10">
      <c r="I963" s="12"/>
      <c r="J963" s="12"/>
    </row>
    <row r="964" spans="9:10">
      <c r="I964" s="12"/>
      <c r="J964" s="12"/>
    </row>
    <row r="965" spans="9:10">
      <c r="I965" s="12"/>
      <c r="J965" s="12"/>
    </row>
    <row r="966" spans="9:10">
      <c r="I966" s="12"/>
      <c r="J966" s="12"/>
    </row>
    <row r="967" spans="9:10">
      <c r="I967" s="12"/>
      <c r="J967" s="12"/>
    </row>
    <row r="968" spans="9:10">
      <c r="I968" s="12"/>
      <c r="J968" s="12"/>
    </row>
    <row r="969" spans="9:10">
      <c r="I969" s="12"/>
      <c r="J969" s="12"/>
    </row>
    <row r="970" spans="9:10">
      <c r="I970" s="12"/>
      <c r="J970" s="12"/>
    </row>
    <row r="971" spans="9:10">
      <c r="I971" s="12"/>
      <c r="J971" s="12"/>
    </row>
    <row r="972" spans="9:10">
      <c r="I972" s="12"/>
      <c r="J972" s="12"/>
    </row>
    <row r="973" spans="9:10">
      <c r="I973" s="12"/>
      <c r="J973" s="12"/>
    </row>
    <row r="974" spans="9:10">
      <c r="I974" s="12"/>
      <c r="J974" s="12"/>
    </row>
    <row r="975" spans="9:10">
      <c r="I975" s="12"/>
      <c r="J975" s="12"/>
    </row>
    <row r="976" spans="9:10">
      <c r="I976" s="12"/>
      <c r="J976" s="12"/>
    </row>
    <row r="977" spans="9:10">
      <c r="I977" s="12"/>
      <c r="J977" s="12"/>
    </row>
    <row r="978" spans="9:10">
      <c r="I978" s="12"/>
      <c r="J978" s="12"/>
    </row>
    <row r="979" spans="9:10">
      <c r="I979" s="12"/>
      <c r="J979" s="12"/>
    </row>
    <row r="980" spans="9:10">
      <c r="I980" s="12"/>
      <c r="J980" s="12"/>
    </row>
    <row r="981" spans="9:10">
      <c r="I981" s="12"/>
      <c r="J981" s="12"/>
    </row>
    <row r="982" spans="9:10">
      <c r="I982" s="12"/>
      <c r="J982" s="12"/>
    </row>
    <row r="983" spans="9:10">
      <c r="I983" s="12"/>
      <c r="J983" s="12"/>
    </row>
    <row r="984" spans="9:10">
      <c r="I984" s="12"/>
      <c r="J984" s="12"/>
    </row>
    <row r="985" spans="9:10">
      <c r="I985" s="12"/>
      <c r="J985" s="12"/>
    </row>
    <row r="986" spans="9:10">
      <c r="I986" s="12"/>
      <c r="J986" s="12"/>
    </row>
    <row r="987" spans="9:10">
      <c r="I987" s="12"/>
      <c r="J987" s="12"/>
    </row>
    <row r="988" spans="9:10">
      <c r="I988" s="12"/>
      <c r="J988" s="12"/>
    </row>
    <row r="989" spans="9:10">
      <c r="I989" s="12"/>
      <c r="J989" s="12"/>
    </row>
    <row r="990" spans="9:10">
      <c r="I990" s="12"/>
      <c r="J990" s="12"/>
    </row>
    <row r="991" spans="9:10">
      <c r="I991" s="12"/>
      <c r="J991" s="12"/>
    </row>
    <row r="992" spans="9:10">
      <c r="I992" s="12"/>
      <c r="J992" s="12"/>
    </row>
    <row r="993" spans="9:10">
      <c r="I993" s="12"/>
      <c r="J993" s="12"/>
    </row>
    <row r="994" spans="9:10">
      <c r="I994" s="12"/>
      <c r="J994" s="12"/>
    </row>
    <row r="995" spans="9:10">
      <c r="I995" s="12"/>
      <c r="J995" s="12"/>
    </row>
    <row r="996" spans="9:10">
      <c r="I996" s="12"/>
      <c r="J996" s="12"/>
    </row>
    <row r="997" spans="9:10">
      <c r="I997" s="12"/>
      <c r="J997" s="12"/>
    </row>
    <row r="998" spans="9:10">
      <c r="I998" s="12"/>
      <c r="J998" s="12"/>
    </row>
    <row r="999" spans="9:10">
      <c r="I999" s="12"/>
      <c r="J999" s="12"/>
    </row>
    <row r="1000" spans="9:10">
      <c r="I1000" s="12"/>
      <c r="J1000" s="12"/>
    </row>
    <row r="1001" spans="9:10">
      <c r="I1001" s="12"/>
      <c r="J1001" s="12"/>
    </row>
    <row r="1002" spans="9:10">
      <c r="I1002" s="12"/>
      <c r="J1002" s="12"/>
    </row>
    <row r="1003" spans="9:10">
      <c r="I1003" s="12"/>
      <c r="J1003" s="12"/>
    </row>
    <row r="1004" spans="9:10">
      <c r="I1004" s="12"/>
      <c r="J1004" s="12"/>
    </row>
    <row r="1005" spans="9:10">
      <c r="I1005" s="12"/>
      <c r="J1005" s="12"/>
    </row>
    <row r="1006" spans="9:10">
      <c r="I1006" s="12"/>
      <c r="J1006" s="12"/>
    </row>
    <row r="1007" spans="9:10">
      <c r="I1007" s="12"/>
      <c r="J1007" s="12"/>
    </row>
    <row r="1008" spans="9:10">
      <c r="I1008" s="12"/>
      <c r="J1008" s="12"/>
    </row>
    <row r="1009" spans="9:10">
      <c r="I1009" s="12"/>
      <c r="J1009" s="12"/>
    </row>
    <row r="1010" spans="9:10">
      <c r="I1010" s="12"/>
      <c r="J1010" s="12"/>
    </row>
    <row r="1011" spans="9:10">
      <c r="I1011" s="12"/>
      <c r="J1011" s="12"/>
    </row>
    <row r="1012" spans="9:10">
      <c r="I1012" s="12"/>
      <c r="J1012" s="12"/>
    </row>
    <row r="1013" spans="9:10">
      <c r="I1013" s="12"/>
      <c r="J1013" s="12"/>
    </row>
    <row r="1014" spans="9:10">
      <c r="I1014" s="12"/>
      <c r="J1014" s="12"/>
    </row>
    <row r="1015" spans="9:10">
      <c r="I1015" s="12"/>
      <c r="J1015" s="12"/>
    </row>
    <row r="1016" spans="9:10">
      <c r="I1016" s="12"/>
      <c r="J1016" s="12"/>
    </row>
    <row r="1017" spans="9:10">
      <c r="I1017" s="12"/>
      <c r="J1017" s="12"/>
    </row>
    <row r="1018" spans="9:10">
      <c r="I1018" s="12"/>
      <c r="J1018" s="12"/>
    </row>
    <row r="1019" spans="9:10">
      <c r="I1019" s="12"/>
      <c r="J1019" s="12"/>
    </row>
    <row r="1020" spans="9:10">
      <c r="I1020" s="12"/>
      <c r="J1020" s="12"/>
    </row>
    <row r="1021" spans="9:10">
      <c r="I1021" s="12"/>
      <c r="J1021" s="12"/>
    </row>
    <row r="1022" spans="9:10">
      <c r="I1022" s="12"/>
      <c r="J1022" s="12"/>
    </row>
    <row r="1023" spans="9:10">
      <c r="I1023" s="12"/>
      <c r="J1023" s="12"/>
    </row>
    <row r="1024" spans="9:10">
      <c r="I1024" s="12"/>
      <c r="J1024" s="12"/>
    </row>
    <row r="1025" spans="9:10">
      <c r="I1025" s="12"/>
      <c r="J1025" s="12"/>
    </row>
    <row r="1026" spans="9:10">
      <c r="I1026" s="12"/>
      <c r="J1026" s="12"/>
    </row>
    <row r="1027" spans="9:10">
      <c r="I1027" s="12"/>
      <c r="J1027" s="12"/>
    </row>
    <row r="1028" spans="9:10">
      <c r="I1028" s="12"/>
      <c r="J1028" s="12"/>
    </row>
    <row r="1029" spans="9:10">
      <c r="I1029" s="12"/>
      <c r="J1029" s="12"/>
    </row>
    <row r="1030" spans="9:10">
      <c r="I1030" s="12"/>
      <c r="J1030" s="12"/>
    </row>
    <row r="1031" spans="9:10">
      <c r="I1031" s="12"/>
      <c r="J1031" s="12"/>
    </row>
    <row r="1032" spans="9:10">
      <c r="I1032" s="12"/>
      <c r="J1032" s="12"/>
    </row>
    <row r="1033" spans="9:10">
      <c r="I1033" s="12"/>
      <c r="J1033" s="12"/>
    </row>
    <row r="1034" spans="9:10">
      <c r="I1034" s="12"/>
      <c r="J1034" s="12"/>
    </row>
    <row r="1035" spans="9:10">
      <c r="I1035" s="12"/>
      <c r="J1035" s="12"/>
    </row>
    <row r="1036" spans="9:10">
      <c r="I1036" s="12"/>
      <c r="J1036" s="12"/>
    </row>
    <row r="1037" spans="9:10">
      <c r="I1037" s="12"/>
      <c r="J1037" s="12"/>
    </row>
    <row r="1038" spans="9:10">
      <c r="I1038" s="12"/>
      <c r="J1038" s="12"/>
    </row>
    <row r="1039" spans="9:10">
      <c r="I1039" s="12"/>
      <c r="J1039" s="12"/>
    </row>
    <row r="1040" spans="9:10">
      <c r="I1040" s="12"/>
      <c r="J1040" s="12"/>
    </row>
    <row r="1041" spans="9:10">
      <c r="I1041" s="12"/>
      <c r="J1041" s="12"/>
    </row>
    <row r="1042" spans="9:10">
      <c r="I1042" s="12"/>
      <c r="J1042" s="12"/>
    </row>
    <row r="1043" spans="9:10">
      <c r="I1043" s="12"/>
      <c r="J1043" s="12"/>
    </row>
    <row r="1044" spans="9:10">
      <c r="I1044" s="12"/>
      <c r="J1044" s="12"/>
    </row>
    <row r="1045" spans="9:10">
      <c r="I1045" s="12"/>
      <c r="J1045" s="12"/>
    </row>
    <row r="1046" spans="9:10">
      <c r="I1046" s="12"/>
      <c r="J1046" s="12"/>
    </row>
    <row r="1047" spans="9:10">
      <c r="I1047" s="12"/>
      <c r="J1047" s="12"/>
    </row>
    <row r="1048" spans="9:10">
      <c r="I1048" s="12"/>
      <c r="J1048" s="12"/>
    </row>
    <row r="1049" spans="9:10">
      <c r="I1049" s="12"/>
      <c r="J1049" s="12"/>
    </row>
    <row r="1050" spans="9:10">
      <c r="I1050" s="12"/>
      <c r="J1050" s="12"/>
    </row>
    <row r="1051" spans="9:10">
      <c r="I1051" s="12"/>
      <c r="J1051" s="12"/>
    </row>
    <row r="1052" spans="9:10">
      <c r="I1052" s="12"/>
      <c r="J1052" s="12"/>
    </row>
    <row r="1053" spans="9:10">
      <c r="I1053" s="12"/>
      <c r="J1053" s="12"/>
    </row>
    <row r="1054" spans="9:10">
      <c r="I1054" s="12"/>
      <c r="J1054" s="12"/>
    </row>
    <row r="1055" spans="9:10">
      <c r="I1055" s="12"/>
      <c r="J1055" s="12"/>
    </row>
    <row r="1056" spans="9:10">
      <c r="I1056" s="12"/>
      <c r="J1056" s="12"/>
    </row>
    <row r="1057" spans="9:10">
      <c r="I1057" s="12"/>
      <c r="J1057" s="12"/>
    </row>
    <row r="1058" spans="9:10">
      <c r="I1058" s="12"/>
      <c r="J1058" s="12"/>
    </row>
    <row r="1059" spans="9:10">
      <c r="I1059" s="12"/>
      <c r="J1059" s="12"/>
    </row>
    <row r="1060" spans="9:10">
      <c r="I1060" s="12"/>
      <c r="J1060" s="12"/>
    </row>
    <row r="1061" spans="9:10">
      <c r="I1061" s="12"/>
      <c r="J1061" s="12"/>
    </row>
    <row r="1062" spans="9:10">
      <c r="I1062" s="12"/>
      <c r="J1062" s="12"/>
    </row>
    <row r="1063" spans="9:10">
      <c r="I1063" s="12"/>
      <c r="J1063" s="12"/>
    </row>
    <row r="1064" spans="9:10">
      <c r="I1064" s="12"/>
      <c r="J1064" s="12"/>
    </row>
    <row r="1065" spans="9:10">
      <c r="I1065" s="12"/>
      <c r="J1065" s="12"/>
    </row>
    <row r="1066" spans="9:10">
      <c r="I1066" s="12"/>
      <c r="J1066" s="12"/>
    </row>
    <row r="1067" spans="9:10">
      <c r="I1067" s="12"/>
      <c r="J1067" s="12"/>
    </row>
    <row r="1068" spans="9:10">
      <c r="I1068" s="12"/>
      <c r="J1068" s="12"/>
    </row>
    <row r="1069" spans="9:10">
      <c r="I1069" s="12"/>
      <c r="J1069" s="12"/>
    </row>
    <row r="1070" spans="9:10">
      <c r="I1070" s="12"/>
      <c r="J1070" s="12"/>
    </row>
    <row r="1071" spans="9:10">
      <c r="I1071" s="12"/>
      <c r="J1071" s="12"/>
    </row>
    <row r="1072" spans="9:10">
      <c r="I1072" s="12"/>
      <c r="J1072" s="12"/>
    </row>
    <row r="1073" spans="9:10">
      <c r="I1073" s="12"/>
      <c r="J1073" s="12"/>
    </row>
    <row r="1074" spans="9:10">
      <c r="I1074" s="12"/>
      <c r="J1074" s="12"/>
    </row>
    <row r="1075" spans="9:10">
      <c r="I1075" s="12"/>
      <c r="J1075" s="12"/>
    </row>
    <row r="1076" spans="9:10">
      <c r="I1076" s="12"/>
      <c r="J1076" s="12"/>
    </row>
    <row r="1077" spans="9:10">
      <c r="I1077" s="12"/>
      <c r="J1077" s="12"/>
    </row>
    <row r="1078" spans="9:10">
      <c r="I1078" s="12"/>
      <c r="J1078" s="12"/>
    </row>
    <row r="1079" spans="9:10">
      <c r="I1079" s="12"/>
      <c r="J1079" s="12"/>
    </row>
    <row r="1080" spans="9:10">
      <c r="I1080" s="12"/>
      <c r="J1080" s="12"/>
    </row>
    <row r="1081" spans="9:10">
      <c r="I1081" s="12"/>
      <c r="J1081" s="12"/>
    </row>
    <row r="1082" spans="9:10">
      <c r="I1082" s="12"/>
      <c r="J1082" s="12"/>
    </row>
    <row r="1083" spans="9:10">
      <c r="I1083" s="12"/>
      <c r="J1083" s="12"/>
    </row>
    <row r="1084" spans="9:10">
      <c r="I1084" s="12"/>
      <c r="J1084" s="12"/>
    </row>
    <row r="1085" spans="9:10">
      <c r="I1085" s="12"/>
      <c r="J1085" s="12"/>
    </row>
    <row r="1086" spans="9:10">
      <c r="I1086" s="12"/>
      <c r="J1086" s="12"/>
    </row>
    <row r="1087" spans="9:10">
      <c r="I1087" s="12"/>
      <c r="J1087" s="12"/>
    </row>
    <row r="1088" spans="9:10">
      <c r="I1088" s="12"/>
      <c r="J1088" s="12"/>
    </row>
    <row r="1089" spans="9:10">
      <c r="I1089" s="12"/>
      <c r="J1089" s="12"/>
    </row>
    <row r="1090" spans="9:10">
      <c r="I1090" s="12"/>
      <c r="J1090" s="12"/>
    </row>
    <row r="1091" spans="9:10">
      <c r="I1091" s="12"/>
      <c r="J1091" s="12"/>
    </row>
    <row r="1092" spans="9:10">
      <c r="I1092" s="12"/>
      <c r="J1092" s="12"/>
    </row>
    <row r="1093" spans="9:10">
      <c r="I1093" s="12"/>
      <c r="J1093" s="12"/>
    </row>
    <row r="1094" spans="9:10">
      <c r="I1094" s="12"/>
      <c r="J1094" s="12"/>
    </row>
    <row r="1095" spans="9:10">
      <c r="I1095" s="12"/>
      <c r="J1095" s="12"/>
    </row>
    <row r="1096" spans="9:10">
      <c r="I1096" s="12"/>
      <c r="J1096" s="12"/>
    </row>
    <row r="1097" spans="9:10">
      <c r="I1097" s="12"/>
      <c r="J1097" s="12"/>
    </row>
    <row r="1098" spans="9:10">
      <c r="I1098" s="12"/>
      <c r="J1098" s="12"/>
    </row>
    <row r="1099" spans="9:10">
      <c r="I1099" s="12"/>
      <c r="J1099" s="12"/>
    </row>
    <row r="1100" spans="9:10">
      <c r="I1100" s="12"/>
      <c r="J1100" s="12"/>
    </row>
    <row r="1101" spans="9:10">
      <c r="I1101" s="12"/>
      <c r="J1101" s="12"/>
    </row>
    <row r="1102" spans="9:10">
      <c r="I1102" s="12"/>
      <c r="J1102" s="12"/>
    </row>
    <row r="1103" spans="9:10">
      <c r="I1103" s="12"/>
      <c r="J1103" s="12"/>
    </row>
    <row r="1104" spans="9:10">
      <c r="I1104" s="12"/>
      <c r="J1104" s="12"/>
    </row>
    <row r="1105" spans="9:10">
      <c r="I1105" s="12"/>
      <c r="J1105" s="12"/>
    </row>
    <row r="1106" spans="9:10">
      <c r="I1106" s="12"/>
      <c r="J1106" s="12"/>
    </row>
    <row r="1107" spans="9:10">
      <c r="I1107" s="12"/>
      <c r="J1107" s="12"/>
    </row>
    <row r="1108" spans="9:10">
      <c r="I1108" s="12"/>
      <c r="J1108" s="12"/>
    </row>
    <row r="1109" spans="9:10">
      <c r="I1109" s="12"/>
      <c r="J1109" s="12"/>
    </row>
    <row r="1110" spans="9:10">
      <c r="I1110" s="12"/>
      <c r="J1110" s="12"/>
    </row>
    <row r="1111" spans="9:10">
      <c r="I1111" s="12"/>
      <c r="J1111" s="12"/>
    </row>
    <row r="1112" spans="9:10">
      <c r="I1112" s="12"/>
      <c r="J1112" s="12"/>
    </row>
    <row r="1113" spans="9:10">
      <c r="I1113" s="12"/>
      <c r="J1113" s="12"/>
    </row>
    <row r="1114" spans="9:10">
      <c r="I1114" s="12"/>
      <c r="J1114" s="12"/>
    </row>
    <row r="1115" spans="9:10">
      <c r="I1115" s="12"/>
      <c r="J1115" s="12"/>
    </row>
    <row r="1116" spans="9:10">
      <c r="I1116" s="12"/>
      <c r="J1116" s="12"/>
    </row>
    <row r="1117" spans="9:10">
      <c r="I1117" s="12"/>
      <c r="J1117" s="12"/>
    </row>
    <row r="1118" spans="9:10">
      <c r="I1118" s="12"/>
      <c r="J1118" s="12"/>
    </row>
    <row r="1119" spans="9:10">
      <c r="I1119" s="12"/>
      <c r="J1119" s="12"/>
    </row>
    <row r="1120" spans="9:10">
      <c r="I1120" s="12"/>
      <c r="J1120" s="12"/>
    </row>
    <row r="1121" spans="9:10">
      <c r="I1121" s="12"/>
      <c r="J1121" s="12"/>
    </row>
    <row r="1122" spans="9:10">
      <c r="I1122" s="12"/>
      <c r="J1122" s="12"/>
    </row>
    <row r="1123" spans="9:10">
      <c r="I1123" s="12"/>
      <c r="J1123" s="12"/>
    </row>
    <row r="1124" spans="9:10">
      <c r="I1124" s="12"/>
      <c r="J1124" s="12"/>
    </row>
    <row r="1125" spans="9:10">
      <c r="I1125" s="12"/>
      <c r="J1125" s="12"/>
    </row>
    <row r="1126" spans="9:10">
      <c r="I1126" s="12"/>
      <c r="J1126" s="12"/>
    </row>
    <row r="1127" spans="9:10">
      <c r="I1127" s="12"/>
      <c r="J1127" s="12"/>
    </row>
    <row r="1128" spans="9:10">
      <c r="I1128" s="12"/>
      <c r="J1128" s="12"/>
    </row>
    <row r="1129" spans="9:10">
      <c r="I1129" s="12"/>
      <c r="J1129" s="12"/>
    </row>
    <row r="1130" spans="9:10">
      <c r="I1130" s="12"/>
      <c r="J1130" s="12"/>
    </row>
    <row r="1131" spans="9:10">
      <c r="I1131" s="12"/>
      <c r="J1131" s="12"/>
    </row>
    <row r="1132" spans="9:10">
      <c r="I1132" s="12"/>
      <c r="J1132" s="12"/>
    </row>
    <row r="1133" spans="9:10">
      <c r="I1133" s="12"/>
      <c r="J1133" s="12"/>
    </row>
    <row r="1134" spans="9:10">
      <c r="I1134" s="12"/>
      <c r="J1134" s="12"/>
    </row>
    <row r="1135" spans="9:10">
      <c r="I1135" s="12"/>
      <c r="J1135" s="12"/>
    </row>
    <row r="1136" spans="9:10">
      <c r="I1136" s="12"/>
      <c r="J1136" s="12"/>
    </row>
    <row r="1137" spans="9:10">
      <c r="I1137" s="12"/>
      <c r="J1137" s="12"/>
    </row>
    <row r="1138" spans="9:10">
      <c r="I1138" s="12"/>
      <c r="J1138" s="12"/>
    </row>
    <row r="1139" spans="9:10">
      <c r="I1139" s="12"/>
      <c r="J1139" s="12"/>
    </row>
    <row r="1140" spans="9:10">
      <c r="I1140" s="12"/>
      <c r="J1140" s="12"/>
    </row>
    <row r="1141" spans="9:10">
      <c r="I1141" s="12"/>
      <c r="J1141" s="12"/>
    </row>
    <row r="1142" spans="9:10">
      <c r="I1142" s="12"/>
      <c r="J1142" s="12"/>
    </row>
    <row r="1143" spans="9:10">
      <c r="I1143" s="12"/>
      <c r="J1143" s="12"/>
    </row>
    <row r="1144" spans="9:10">
      <c r="I1144" s="12"/>
      <c r="J1144" s="12"/>
    </row>
    <row r="1145" spans="9:10">
      <c r="I1145" s="12"/>
      <c r="J1145" s="12"/>
    </row>
    <row r="1146" spans="9:10">
      <c r="I1146" s="12"/>
      <c r="J1146" s="12"/>
    </row>
    <row r="1147" spans="9:10">
      <c r="I1147" s="12"/>
      <c r="J1147" s="12"/>
    </row>
    <row r="1148" spans="9:10">
      <c r="I1148" s="12"/>
      <c r="J1148" s="12"/>
    </row>
    <row r="1149" spans="9:10">
      <c r="I1149" s="12"/>
      <c r="J1149" s="12"/>
    </row>
    <row r="1150" spans="9:10">
      <c r="I1150" s="12"/>
      <c r="J1150" s="12"/>
    </row>
    <row r="1151" spans="9:10">
      <c r="I1151" s="12"/>
      <c r="J1151" s="12"/>
    </row>
    <row r="1152" spans="9:10">
      <c r="I1152" s="12"/>
      <c r="J1152" s="12"/>
    </row>
    <row r="1153" spans="9:10">
      <c r="I1153" s="12"/>
      <c r="J1153" s="12"/>
    </row>
    <row r="1154" spans="9:10">
      <c r="I1154" s="12"/>
      <c r="J1154" s="12"/>
    </row>
    <row r="1155" spans="9:10">
      <c r="I1155" s="12"/>
      <c r="J1155" s="12"/>
    </row>
    <row r="1156" spans="9:10">
      <c r="I1156" s="12"/>
      <c r="J1156" s="12"/>
    </row>
    <row r="1157" spans="9:10">
      <c r="I1157" s="12"/>
      <c r="J1157" s="12"/>
    </row>
    <row r="1158" spans="9:10">
      <c r="I1158" s="12"/>
      <c r="J1158" s="12"/>
    </row>
    <row r="1159" spans="9:10">
      <c r="I1159" s="12"/>
      <c r="J1159" s="12"/>
    </row>
    <row r="1160" spans="9:10">
      <c r="I1160" s="12"/>
      <c r="J1160" s="12"/>
    </row>
    <row r="1161" spans="9:10">
      <c r="I1161" s="12"/>
      <c r="J1161" s="12"/>
    </row>
    <row r="1162" spans="9:10">
      <c r="I1162" s="12"/>
      <c r="J1162" s="12"/>
    </row>
    <row r="1163" spans="9:10">
      <c r="I1163" s="12"/>
      <c r="J1163" s="12"/>
    </row>
    <row r="1164" spans="9:10">
      <c r="I1164" s="12"/>
      <c r="J1164" s="12"/>
    </row>
    <row r="1165" spans="9:10">
      <c r="I1165" s="12"/>
      <c r="J1165" s="12"/>
    </row>
    <row r="1166" spans="9:10">
      <c r="I1166" s="12"/>
      <c r="J1166" s="12"/>
    </row>
    <row r="1167" spans="9:10">
      <c r="I1167" s="12"/>
      <c r="J1167" s="12"/>
    </row>
    <row r="1168" spans="9:10">
      <c r="I1168" s="12"/>
      <c r="J1168" s="12"/>
    </row>
    <row r="1169" spans="9:10">
      <c r="I1169" s="12"/>
      <c r="J1169" s="12"/>
    </row>
    <row r="1170" spans="9:10">
      <c r="I1170" s="12"/>
      <c r="J1170" s="12"/>
    </row>
    <row r="1171" spans="9:10">
      <c r="I1171" s="12"/>
      <c r="J1171" s="12"/>
    </row>
    <row r="1172" spans="9:10">
      <c r="I1172" s="12"/>
      <c r="J1172" s="12"/>
    </row>
    <row r="1173" spans="9:10">
      <c r="I1173" s="12"/>
      <c r="J1173" s="12"/>
    </row>
    <row r="1174" spans="9:10">
      <c r="I1174" s="12"/>
      <c r="J1174" s="12"/>
    </row>
    <row r="1175" spans="9:10">
      <c r="I1175" s="12"/>
      <c r="J1175" s="12"/>
    </row>
    <row r="1176" spans="9:10">
      <c r="I1176" s="12"/>
      <c r="J1176" s="12"/>
    </row>
    <row r="1177" spans="9:10">
      <c r="I1177" s="12"/>
      <c r="J1177" s="12"/>
    </row>
    <row r="1178" spans="9:10">
      <c r="I1178" s="12"/>
      <c r="J1178" s="12"/>
    </row>
    <row r="1179" spans="9:10">
      <c r="I1179" s="12"/>
      <c r="J1179" s="12"/>
    </row>
    <row r="1180" spans="9:10">
      <c r="I1180" s="12"/>
      <c r="J1180" s="12"/>
    </row>
    <row r="1181" spans="9:10">
      <c r="I1181" s="12"/>
      <c r="J1181" s="12"/>
    </row>
    <row r="1182" spans="9:10">
      <c r="I1182" s="12"/>
      <c r="J1182" s="12"/>
    </row>
    <row r="1183" spans="9:10">
      <c r="I1183" s="12"/>
      <c r="J1183" s="12"/>
    </row>
    <row r="1184" spans="9:10">
      <c r="I1184" s="12"/>
      <c r="J1184" s="12"/>
    </row>
    <row r="1185" spans="9:10">
      <c r="I1185" s="12"/>
      <c r="J1185" s="12"/>
    </row>
    <row r="1186" spans="9:10">
      <c r="I1186" s="12"/>
      <c r="J1186" s="12"/>
    </row>
    <row r="1187" spans="9:10">
      <c r="I1187" s="12"/>
      <c r="J1187" s="12"/>
    </row>
    <row r="1188" spans="9:10">
      <c r="I1188" s="12"/>
      <c r="J1188" s="12"/>
    </row>
    <row r="1189" spans="9:10">
      <c r="I1189" s="12"/>
      <c r="J1189" s="12"/>
    </row>
    <row r="1190" spans="9:10">
      <c r="I1190" s="12"/>
      <c r="J1190" s="12"/>
    </row>
    <row r="1191" spans="9:10">
      <c r="I1191" s="12"/>
      <c r="J1191" s="12"/>
    </row>
    <row r="1192" spans="9:10">
      <c r="I1192" s="12"/>
      <c r="J1192" s="12"/>
    </row>
    <row r="1193" spans="9:10">
      <c r="I1193" s="12"/>
      <c r="J1193" s="12"/>
    </row>
    <row r="1194" spans="9:10">
      <c r="I1194" s="12"/>
      <c r="J1194" s="12"/>
    </row>
    <row r="1195" spans="9:10">
      <c r="I1195" s="12"/>
      <c r="J1195" s="12"/>
    </row>
    <row r="1196" spans="9:10">
      <c r="I1196" s="12"/>
      <c r="J1196" s="12"/>
    </row>
    <row r="1197" spans="9:10">
      <c r="I1197" s="12"/>
      <c r="J1197" s="12"/>
    </row>
    <row r="1198" spans="9:10">
      <c r="I1198" s="12"/>
      <c r="J1198" s="12"/>
    </row>
    <row r="1199" spans="9:10">
      <c r="I1199" s="12"/>
      <c r="J1199" s="12"/>
    </row>
    <row r="1200" spans="9:10">
      <c r="I1200" s="12"/>
      <c r="J1200" s="12"/>
    </row>
    <row r="1201" spans="9:10">
      <c r="I1201" s="12"/>
      <c r="J1201" s="12"/>
    </row>
    <row r="1202" spans="9:10">
      <c r="I1202" s="12"/>
      <c r="J1202" s="12"/>
    </row>
    <row r="1203" spans="9:10">
      <c r="I1203" s="12"/>
      <c r="J1203" s="12"/>
    </row>
    <row r="1204" spans="9:10">
      <c r="I1204" s="12"/>
      <c r="J1204" s="12"/>
    </row>
    <row r="1205" spans="9:10">
      <c r="I1205" s="12"/>
      <c r="J1205" s="12"/>
    </row>
    <row r="1206" spans="9:10">
      <c r="I1206" s="12"/>
      <c r="J1206" s="12"/>
    </row>
    <row r="1207" spans="9:10">
      <c r="I1207" s="12"/>
      <c r="J1207" s="12"/>
    </row>
    <row r="1208" spans="9:10">
      <c r="I1208" s="12"/>
      <c r="J1208" s="12"/>
    </row>
    <row r="1209" spans="9:10">
      <c r="I1209" s="12"/>
      <c r="J1209" s="12"/>
    </row>
    <row r="1210" spans="9:10">
      <c r="I1210" s="12"/>
      <c r="J1210" s="12"/>
    </row>
    <row r="1211" spans="9:10">
      <c r="I1211" s="12"/>
      <c r="J1211" s="12"/>
    </row>
    <row r="1212" spans="9:10">
      <c r="I1212" s="12"/>
      <c r="J1212" s="12"/>
    </row>
    <row r="1213" spans="9:10">
      <c r="I1213" s="12"/>
      <c r="J1213" s="12"/>
    </row>
    <row r="1214" spans="9:10">
      <c r="I1214" s="12"/>
      <c r="J1214" s="12"/>
    </row>
    <row r="1215" spans="9:10">
      <c r="I1215" s="12"/>
      <c r="J1215" s="12"/>
    </row>
    <row r="1216" spans="9:10">
      <c r="I1216" s="12"/>
      <c r="J1216" s="12"/>
    </row>
    <row r="1217" spans="9:10">
      <c r="I1217" s="12"/>
      <c r="J1217" s="12"/>
    </row>
    <row r="1218" spans="9:10">
      <c r="I1218" s="12"/>
      <c r="J1218" s="12"/>
    </row>
    <row r="1219" spans="9:10">
      <c r="I1219" s="12"/>
      <c r="J1219" s="12"/>
    </row>
    <row r="1220" spans="9:10">
      <c r="I1220" s="12"/>
      <c r="J1220" s="12"/>
    </row>
    <row r="1221" spans="9:10">
      <c r="I1221" s="12"/>
      <c r="J1221" s="12"/>
    </row>
    <row r="1222" spans="9:10">
      <c r="I1222" s="12"/>
      <c r="J1222" s="12"/>
    </row>
    <row r="1223" spans="9:10">
      <c r="I1223" s="12"/>
      <c r="J1223" s="12"/>
    </row>
    <row r="1224" spans="9:10">
      <c r="I1224" s="12"/>
      <c r="J1224" s="12"/>
    </row>
    <row r="1225" spans="9:10">
      <c r="I1225" s="12"/>
      <c r="J1225" s="12"/>
    </row>
    <row r="1226" spans="9:10">
      <c r="I1226" s="12"/>
      <c r="J1226" s="12"/>
    </row>
    <row r="1227" spans="9:10">
      <c r="I1227" s="12"/>
      <c r="J1227" s="12"/>
    </row>
    <row r="1228" spans="9:10">
      <c r="I1228" s="12"/>
      <c r="J1228" s="12"/>
    </row>
    <row r="1229" spans="9:10">
      <c r="I1229" s="12"/>
      <c r="J1229" s="12"/>
    </row>
    <row r="1230" spans="9:10">
      <c r="I1230" s="12"/>
      <c r="J1230" s="12"/>
    </row>
    <row r="1231" spans="9:10">
      <c r="I1231" s="12"/>
      <c r="J1231" s="12"/>
    </row>
    <row r="1232" spans="9:10">
      <c r="I1232" s="12"/>
      <c r="J1232" s="12"/>
    </row>
    <row r="1233" spans="9:10">
      <c r="I1233" s="12"/>
      <c r="J1233" s="12"/>
    </row>
    <row r="1234" spans="9:10">
      <c r="I1234" s="12"/>
      <c r="J1234" s="12"/>
    </row>
    <row r="1235" spans="9:10">
      <c r="I1235" s="12"/>
      <c r="J1235" s="12"/>
    </row>
    <row r="1236" spans="9:10">
      <c r="I1236" s="12"/>
      <c r="J1236" s="12"/>
    </row>
    <row r="1237" spans="9:10">
      <c r="I1237" s="12"/>
      <c r="J1237" s="12"/>
    </row>
    <row r="1238" spans="9:10">
      <c r="I1238" s="12"/>
      <c r="J1238" s="12"/>
    </row>
    <row r="1239" spans="9:10">
      <c r="I1239" s="12"/>
      <c r="J1239" s="12"/>
    </row>
    <row r="1240" spans="9:10">
      <c r="I1240" s="12"/>
      <c r="J1240" s="12"/>
    </row>
    <row r="1241" spans="9:10">
      <c r="I1241" s="12"/>
      <c r="J1241" s="12"/>
    </row>
    <row r="1242" spans="9:10">
      <c r="I1242" s="12"/>
      <c r="J1242" s="12"/>
    </row>
    <row r="1243" spans="9:10">
      <c r="I1243" s="12"/>
      <c r="J1243" s="12"/>
    </row>
    <row r="1244" spans="9:10">
      <c r="I1244" s="12"/>
      <c r="J1244" s="12"/>
    </row>
    <row r="1245" spans="9:10">
      <c r="I1245" s="12"/>
      <c r="J1245" s="12"/>
    </row>
    <row r="1246" spans="9:10">
      <c r="I1246" s="12"/>
      <c r="J1246" s="12"/>
    </row>
    <row r="1247" spans="9:10">
      <c r="I1247" s="12"/>
      <c r="J1247" s="12"/>
    </row>
    <row r="1248" spans="9:10">
      <c r="I1248" s="12"/>
      <c r="J1248" s="12"/>
    </row>
    <row r="1249" spans="9:10">
      <c r="I1249" s="12"/>
      <c r="J1249" s="12"/>
    </row>
    <row r="1250" spans="9:10">
      <c r="I1250" s="12"/>
      <c r="J1250" s="12"/>
    </row>
    <row r="1251" spans="9:10">
      <c r="I1251" s="12"/>
      <c r="J1251" s="12"/>
    </row>
    <row r="1252" spans="9:10">
      <c r="I1252" s="12"/>
      <c r="J1252" s="12"/>
    </row>
    <row r="1253" spans="9:10">
      <c r="I1253" s="12"/>
      <c r="J1253" s="12"/>
    </row>
    <row r="1254" spans="9:10">
      <c r="I1254" s="12"/>
      <c r="J1254" s="12"/>
    </row>
    <row r="1255" spans="9:10">
      <c r="I1255" s="12"/>
      <c r="J1255" s="12"/>
    </row>
    <row r="1256" spans="9:10">
      <c r="I1256" s="12"/>
      <c r="J1256" s="12"/>
    </row>
    <row r="1257" spans="9:10">
      <c r="I1257" s="12"/>
      <c r="J1257" s="12"/>
    </row>
    <row r="1258" spans="9:10">
      <c r="I1258" s="12"/>
      <c r="J1258" s="12"/>
    </row>
    <row r="1259" spans="9:10">
      <c r="I1259" s="12"/>
      <c r="J1259" s="12"/>
    </row>
    <row r="1260" spans="9:10">
      <c r="I1260" s="12"/>
      <c r="J1260" s="12"/>
    </row>
    <row r="1261" spans="9:10">
      <c r="I1261" s="12"/>
      <c r="J1261" s="12"/>
    </row>
    <row r="1262" spans="9:10">
      <c r="I1262" s="12"/>
      <c r="J1262" s="12"/>
    </row>
    <row r="1263" spans="9:10">
      <c r="I1263" s="12"/>
      <c r="J1263" s="12"/>
    </row>
    <row r="1264" spans="9:10">
      <c r="I1264" s="12"/>
      <c r="J1264" s="12"/>
    </row>
    <row r="1265" spans="9:10">
      <c r="I1265" s="12"/>
      <c r="J1265" s="12"/>
    </row>
    <row r="1266" spans="9:10">
      <c r="I1266" s="12"/>
      <c r="J1266" s="12"/>
    </row>
    <row r="1267" spans="9:10">
      <c r="I1267" s="12"/>
      <c r="J1267" s="12"/>
    </row>
    <row r="1268" spans="9:10">
      <c r="I1268" s="12"/>
      <c r="J1268" s="12"/>
    </row>
    <row r="1269" spans="9:10">
      <c r="I1269" s="12"/>
      <c r="J1269" s="12"/>
    </row>
    <row r="1270" spans="9:10">
      <c r="I1270" s="12"/>
      <c r="J1270" s="12"/>
    </row>
    <row r="1271" spans="9:10">
      <c r="I1271" s="12"/>
      <c r="J1271" s="12"/>
    </row>
    <row r="1272" spans="9:10">
      <c r="I1272" s="12"/>
      <c r="J1272" s="12"/>
    </row>
    <row r="1273" spans="9:10">
      <c r="I1273" s="12"/>
      <c r="J1273" s="12"/>
    </row>
    <row r="1274" spans="9:10">
      <c r="I1274" s="12"/>
      <c r="J1274" s="12"/>
    </row>
    <row r="1275" spans="9:10">
      <c r="I1275" s="12"/>
      <c r="J1275" s="12"/>
    </row>
    <row r="1276" spans="9:10">
      <c r="I1276" s="12"/>
      <c r="J1276" s="12"/>
    </row>
    <row r="1277" spans="9:10">
      <c r="I1277" s="12"/>
      <c r="J1277" s="12"/>
    </row>
    <row r="1278" spans="9:10">
      <c r="I1278" s="12"/>
      <c r="J1278" s="12"/>
    </row>
    <row r="1279" spans="9:10">
      <c r="I1279" s="12"/>
      <c r="J1279" s="12"/>
    </row>
    <row r="1280" spans="9:10">
      <c r="I1280" s="12"/>
      <c r="J1280" s="12"/>
    </row>
    <row r="1281" spans="9:10">
      <c r="I1281" s="12"/>
      <c r="J1281" s="12"/>
    </row>
    <row r="1282" spans="9:10">
      <c r="I1282" s="12"/>
      <c r="J1282" s="12"/>
    </row>
    <row r="1283" spans="9:10">
      <c r="I1283" s="12"/>
      <c r="J1283" s="12"/>
    </row>
    <row r="1284" spans="9:10">
      <c r="I1284" s="12"/>
      <c r="J1284" s="12"/>
    </row>
    <row r="1285" spans="9:10">
      <c r="I1285" s="12"/>
      <c r="J1285" s="12"/>
    </row>
    <row r="1286" spans="9:10">
      <c r="I1286" s="12"/>
      <c r="J1286" s="12"/>
    </row>
    <row r="1287" spans="9:10">
      <c r="I1287" s="12"/>
      <c r="J1287" s="12"/>
    </row>
    <row r="1288" spans="9:10">
      <c r="I1288" s="12"/>
      <c r="J1288" s="12"/>
    </row>
    <row r="1289" spans="9:10">
      <c r="I1289" s="12"/>
      <c r="J1289" s="12"/>
    </row>
    <row r="1290" spans="9:10">
      <c r="I1290" s="12"/>
      <c r="J1290" s="12"/>
    </row>
    <row r="1291" spans="9:10">
      <c r="I1291" s="12"/>
      <c r="J1291" s="12"/>
    </row>
    <row r="1292" spans="9:10">
      <c r="I1292" s="12"/>
      <c r="J1292" s="12"/>
    </row>
    <row r="1293" spans="9:10">
      <c r="I1293" s="12"/>
      <c r="J1293" s="12"/>
    </row>
    <row r="1294" spans="9:10">
      <c r="I1294" s="12"/>
      <c r="J1294" s="12"/>
    </row>
    <row r="1295" spans="9:10">
      <c r="I1295" s="12"/>
      <c r="J1295" s="12"/>
    </row>
    <row r="1296" spans="9:10">
      <c r="I1296" s="12"/>
      <c r="J1296" s="12"/>
    </row>
    <row r="1297" spans="9:10">
      <c r="I1297" s="12"/>
      <c r="J1297" s="12"/>
    </row>
    <row r="1298" spans="9:10">
      <c r="I1298" s="12"/>
      <c r="J1298" s="12"/>
    </row>
    <row r="1299" spans="9:10">
      <c r="I1299" s="12"/>
      <c r="J1299" s="12"/>
    </row>
    <row r="1300" spans="9:10">
      <c r="I1300" s="12"/>
      <c r="J1300" s="12"/>
    </row>
    <row r="1301" spans="9:10">
      <c r="I1301" s="12"/>
      <c r="J1301" s="12"/>
    </row>
    <row r="1302" spans="9:10">
      <c r="I1302" s="12"/>
      <c r="J1302" s="12"/>
    </row>
    <row r="1303" spans="9:10">
      <c r="I1303" s="12"/>
      <c r="J1303" s="12"/>
    </row>
    <row r="1304" spans="9:10">
      <c r="I1304" s="12"/>
      <c r="J1304" s="12"/>
    </row>
    <row r="1305" spans="9:10">
      <c r="I1305" s="12"/>
      <c r="J1305" s="12"/>
    </row>
    <row r="1306" spans="9:10">
      <c r="I1306" s="12"/>
      <c r="J1306" s="12"/>
    </row>
    <row r="1307" spans="9:10">
      <c r="I1307" s="12"/>
      <c r="J1307" s="12"/>
    </row>
    <row r="1308" spans="9:10">
      <c r="I1308" s="12"/>
      <c r="J1308" s="12"/>
    </row>
    <row r="1309" spans="9:10">
      <c r="I1309" s="12"/>
      <c r="J1309" s="12"/>
    </row>
    <row r="1310" spans="9:10">
      <c r="I1310" s="12"/>
      <c r="J1310" s="12"/>
    </row>
    <row r="1311" spans="9:10">
      <c r="I1311" s="12"/>
      <c r="J1311" s="12"/>
    </row>
    <row r="1312" spans="9:10">
      <c r="I1312" s="12"/>
      <c r="J1312" s="12"/>
    </row>
    <row r="1313" spans="9:10">
      <c r="I1313" s="12"/>
      <c r="J1313" s="12"/>
    </row>
    <row r="1314" spans="9:10">
      <c r="I1314" s="12"/>
      <c r="J1314" s="12"/>
    </row>
    <row r="1315" spans="9:10">
      <c r="I1315" s="12"/>
      <c r="J1315" s="12"/>
    </row>
    <row r="1316" spans="9:10">
      <c r="I1316" s="12"/>
      <c r="J1316" s="12"/>
    </row>
    <row r="1317" spans="9:10">
      <c r="I1317" s="12"/>
      <c r="J1317" s="12"/>
    </row>
    <row r="1318" spans="9:10">
      <c r="I1318" s="12"/>
      <c r="J1318" s="12"/>
    </row>
    <row r="1319" spans="9:10">
      <c r="I1319" s="12"/>
      <c r="J1319" s="12"/>
    </row>
    <row r="1320" spans="9:10">
      <c r="I1320" s="12"/>
      <c r="J1320" s="12"/>
    </row>
    <row r="1321" spans="9:10">
      <c r="I1321" s="12"/>
      <c r="J1321" s="12"/>
    </row>
    <row r="1322" spans="9:10">
      <c r="I1322" s="12"/>
      <c r="J1322" s="12"/>
    </row>
    <row r="1323" spans="9:10">
      <c r="I1323" s="12"/>
      <c r="J1323" s="12"/>
    </row>
    <row r="1324" spans="9:10">
      <c r="I1324" s="12"/>
      <c r="J1324" s="12"/>
    </row>
    <row r="1325" spans="9:10">
      <c r="I1325" s="12"/>
      <c r="J1325" s="12"/>
    </row>
    <row r="1326" spans="9:10">
      <c r="I1326" s="12"/>
      <c r="J1326" s="12"/>
    </row>
    <row r="1327" spans="9:10">
      <c r="I1327" s="12"/>
      <c r="J1327" s="12"/>
    </row>
    <row r="1328" spans="9:10">
      <c r="I1328" s="12"/>
      <c r="J1328" s="12"/>
    </row>
    <row r="1329" spans="9:10">
      <c r="I1329" s="12"/>
      <c r="J1329" s="12"/>
    </row>
    <row r="1330" spans="9:10">
      <c r="I1330" s="12"/>
      <c r="J1330" s="12"/>
    </row>
    <row r="1331" spans="9:10">
      <c r="I1331" s="12"/>
      <c r="J1331" s="12"/>
    </row>
    <row r="1332" spans="9:10">
      <c r="I1332" s="12"/>
      <c r="J1332" s="12"/>
    </row>
    <row r="1333" spans="9:10">
      <c r="I1333" s="12"/>
      <c r="J1333" s="12"/>
    </row>
    <row r="1334" spans="9:10">
      <c r="I1334" s="12"/>
      <c r="J1334" s="12"/>
    </row>
    <row r="1335" spans="9:10">
      <c r="I1335" s="12"/>
      <c r="J1335" s="12"/>
    </row>
    <row r="1336" spans="9:10">
      <c r="I1336" s="12"/>
      <c r="J1336" s="12"/>
    </row>
    <row r="1337" spans="9:10">
      <c r="I1337" s="12"/>
      <c r="J1337" s="12"/>
    </row>
    <row r="1338" spans="9:10">
      <c r="I1338" s="12"/>
      <c r="J1338" s="12"/>
    </row>
    <row r="1339" spans="9:10">
      <c r="I1339" s="12"/>
      <c r="J1339" s="12"/>
    </row>
    <row r="1340" spans="9:10">
      <c r="I1340" s="12"/>
      <c r="J1340" s="12"/>
    </row>
    <row r="1341" spans="9:10">
      <c r="I1341" s="12"/>
      <c r="J1341" s="12"/>
    </row>
    <row r="1342" spans="9:10">
      <c r="I1342" s="12"/>
      <c r="J1342" s="12"/>
    </row>
    <row r="1343" spans="9:10">
      <c r="I1343" s="12"/>
      <c r="J1343" s="12"/>
    </row>
    <row r="1344" spans="9:10">
      <c r="I1344" s="12"/>
      <c r="J1344" s="12"/>
    </row>
    <row r="1345" spans="9:10">
      <c r="I1345" s="12"/>
      <c r="J1345" s="12"/>
    </row>
    <row r="1346" spans="9:10">
      <c r="I1346" s="12"/>
      <c r="J1346" s="12"/>
    </row>
    <row r="1347" spans="9:10">
      <c r="I1347" s="12"/>
      <c r="J1347" s="12"/>
    </row>
    <row r="1348" spans="9:10">
      <c r="I1348" s="12"/>
      <c r="J1348" s="12"/>
    </row>
    <row r="1349" spans="9:10">
      <c r="I1349" s="12"/>
      <c r="J1349" s="12"/>
    </row>
    <row r="1350" spans="9:10">
      <c r="I1350" s="12"/>
      <c r="J1350" s="12"/>
    </row>
    <row r="1351" spans="9:10">
      <c r="I1351" s="12"/>
      <c r="J1351" s="12"/>
    </row>
    <row r="1352" spans="9:10">
      <c r="I1352" s="12"/>
      <c r="J1352" s="12"/>
    </row>
    <row r="1353" spans="9:10">
      <c r="I1353" s="12"/>
      <c r="J1353" s="12"/>
    </row>
    <row r="1354" spans="9:10">
      <c r="I1354" s="12"/>
      <c r="J1354" s="12"/>
    </row>
    <row r="1355" spans="9:10">
      <c r="I1355" s="12"/>
      <c r="J1355" s="12"/>
    </row>
    <row r="1356" spans="9:10">
      <c r="I1356" s="12"/>
      <c r="J1356" s="12"/>
    </row>
    <row r="1357" spans="9:10">
      <c r="I1357" s="12"/>
      <c r="J1357" s="12"/>
    </row>
    <row r="1358" spans="9:10">
      <c r="I1358" s="12"/>
      <c r="J1358" s="12"/>
    </row>
    <row r="1359" spans="9:10">
      <c r="I1359" s="12"/>
      <c r="J1359" s="12"/>
    </row>
    <row r="1360" spans="9:10">
      <c r="I1360" s="12"/>
      <c r="J1360" s="12"/>
    </row>
    <row r="1361" spans="9:10">
      <c r="I1361" s="12"/>
      <c r="J1361" s="12"/>
    </row>
    <row r="1362" spans="9:10">
      <c r="I1362" s="12"/>
      <c r="J1362" s="12"/>
    </row>
    <row r="1363" spans="9:10">
      <c r="I1363" s="12"/>
      <c r="J1363" s="12"/>
    </row>
    <row r="1364" spans="9:10">
      <c r="I1364" s="12"/>
      <c r="J1364" s="12"/>
    </row>
    <row r="1365" spans="9:10">
      <c r="I1365" s="12"/>
      <c r="J1365" s="12"/>
    </row>
    <row r="1366" spans="9:10">
      <c r="I1366" s="12"/>
      <c r="J1366" s="12"/>
    </row>
    <row r="1367" spans="9:10">
      <c r="I1367" s="12"/>
      <c r="J1367" s="12"/>
    </row>
    <row r="1368" spans="9:10">
      <c r="I1368" s="12"/>
      <c r="J1368" s="12"/>
    </row>
    <row r="1369" spans="9:10">
      <c r="I1369" s="12"/>
      <c r="J1369" s="12"/>
    </row>
    <row r="1370" spans="9:10">
      <c r="I1370" s="12"/>
      <c r="J1370" s="12"/>
    </row>
    <row r="1371" spans="9:10">
      <c r="I1371" s="12"/>
      <c r="J1371" s="12"/>
    </row>
    <row r="1372" spans="9:10">
      <c r="I1372" s="12"/>
      <c r="J1372" s="12"/>
    </row>
    <row r="1373" spans="9:10">
      <c r="I1373" s="12"/>
      <c r="J1373" s="12"/>
    </row>
    <row r="1374" spans="9:10">
      <c r="I1374" s="12"/>
      <c r="J1374" s="12"/>
    </row>
    <row r="1375" spans="9:10">
      <c r="I1375" s="12"/>
      <c r="J1375" s="12"/>
    </row>
    <row r="1376" spans="9:10">
      <c r="I1376" s="12"/>
      <c r="J1376" s="12"/>
    </row>
    <row r="1377" spans="9:10">
      <c r="I1377" s="12"/>
      <c r="J1377" s="12"/>
    </row>
    <row r="1378" spans="9:10">
      <c r="I1378" s="12"/>
      <c r="J1378" s="12"/>
    </row>
    <row r="1379" spans="9:10">
      <c r="I1379" s="12"/>
      <c r="J1379" s="12"/>
    </row>
    <row r="1380" spans="9:10">
      <c r="I1380" s="12"/>
      <c r="J1380" s="12"/>
    </row>
    <row r="1381" spans="9:10">
      <c r="I1381" s="12"/>
      <c r="J1381" s="12"/>
    </row>
    <row r="1382" spans="9:10">
      <c r="I1382" s="12"/>
      <c r="J1382" s="12"/>
    </row>
    <row r="1383" spans="9:10">
      <c r="I1383" s="12"/>
      <c r="J1383" s="12"/>
    </row>
    <row r="1384" spans="9:10">
      <c r="I1384" s="12"/>
      <c r="J1384" s="12"/>
    </row>
    <row r="1385" spans="9:10">
      <c r="I1385" s="12"/>
      <c r="J1385" s="12"/>
    </row>
    <row r="1386" spans="9:10">
      <c r="I1386" s="12"/>
      <c r="J1386" s="12"/>
    </row>
    <row r="1387" spans="9:10">
      <c r="I1387" s="12"/>
      <c r="J1387" s="12"/>
    </row>
    <row r="1388" spans="9:10">
      <c r="I1388" s="12"/>
      <c r="J1388" s="12"/>
    </row>
    <row r="1389" spans="9:10">
      <c r="I1389" s="12"/>
      <c r="J1389" s="12"/>
    </row>
    <row r="1390" spans="9:10">
      <c r="I1390" s="12"/>
      <c r="J1390" s="12"/>
    </row>
    <row r="1391" spans="9:10">
      <c r="I1391" s="12"/>
      <c r="J1391" s="12"/>
    </row>
    <row r="1392" spans="9:10">
      <c r="I1392" s="12"/>
      <c r="J1392" s="12"/>
    </row>
    <row r="1393" spans="9:10">
      <c r="I1393" s="12"/>
      <c r="J1393" s="12"/>
    </row>
    <row r="1394" spans="9:10">
      <c r="I1394" s="12"/>
      <c r="J1394" s="12"/>
    </row>
    <row r="1395" spans="9:10">
      <c r="I1395" s="12"/>
      <c r="J1395" s="12"/>
    </row>
    <row r="1396" spans="9:10">
      <c r="I1396" s="12"/>
      <c r="J1396" s="12"/>
    </row>
    <row r="1397" spans="9:10">
      <c r="I1397" s="12"/>
      <c r="J1397" s="12"/>
    </row>
    <row r="1398" spans="9:10">
      <c r="I1398" s="12"/>
      <c r="J1398" s="12"/>
    </row>
    <row r="1399" spans="9:10">
      <c r="I1399" s="12"/>
      <c r="J1399" s="12"/>
    </row>
    <row r="1400" spans="9:10">
      <c r="I1400" s="12"/>
      <c r="J1400" s="12"/>
    </row>
    <row r="1401" spans="9:10">
      <c r="I1401" s="12"/>
      <c r="J1401" s="12"/>
    </row>
    <row r="1402" spans="9:10">
      <c r="I1402" s="12"/>
      <c r="J1402" s="12"/>
    </row>
    <row r="1403" spans="9:10">
      <c r="I1403" s="12"/>
      <c r="J1403" s="12"/>
    </row>
    <row r="1404" spans="9:10">
      <c r="I1404" s="12"/>
      <c r="J1404" s="12"/>
    </row>
    <row r="1405" spans="9:10">
      <c r="I1405" s="12"/>
      <c r="J1405" s="12"/>
    </row>
    <row r="1406" spans="9:10">
      <c r="I1406" s="12"/>
      <c r="J1406" s="12"/>
    </row>
    <row r="1407" spans="9:10">
      <c r="I1407" s="12"/>
      <c r="J1407" s="12"/>
    </row>
    <row r="1408" spans="9:10">
      <c r="I1408" s="12"/>
      <c r="J1408" s="12"/>
    </row>
    <row r="1409" spans="9:10">
      <c r="I1409" s="12"/>
      <c r="J1409" s="12"/>
    </row>
    <row r="1410" spans="9:10">
      <c r="I1410" s="12"/>
      <c r="J1410" s="12"/>
    </row>
    <row r="1411" spans="9:10">
      <c r="I1411" s="12"/>
      <c r="J1411" s="12"/>
    </row>
    <row r="1412" spans="9:10">
      <c r="I1412" s="12"/>
      <c r="J1412" s="12"/>
    </row>
    <row r="1413" spans="9:10">
      <c r="I1413" s="12"/>
      <c r="J1413" s="12"/>
    </row>
    <row r="1414" spans="9:10">
      <c r="I1414" s="12"/>
      <c r="J1414" s="12"/>
    </row>
    <row r="1415" spans="9:10">
      <c r="I1415" s="12"/>
      <c r="J1415" s="12"/>
    </row>
    <row r="1416" spans="9:10">
      <c r="I1416" s="12"/>
      <c r="J1416" s="12"/>
    </row>
    <row r="1417" spans="9:10">
      <c r="I1417" s="12"/>
      <c r="J1417" s="12"/>
    </row>
    <row r="1418" spans="9:10">
      <c r="I1418" s="12"/>
      <c r="J1418" s="12"/>
    </row>
    <row r="1419" spans="9:10">
      <c r="I1419" s="12"/>
      <c r="J1419" s="12"/>
    </row>
    <row r="1420" spans="9:10">
      <c r="I1420" s="12"/>
      <c r="J1420" s="12"/>
    </row>
    <row r="1421" spans="9:10">
      <c r="I1421" s="12"/>
      <c r="J1421" s="12"/>
    </row>
    <row r="1422" spans="9:10">
      <c r="I1422" s="12"/>
      <c r="J1422" s="12"/>
    </row>
    <row r="1423" spans="9:10">
      <c r="I1423" s="12"/>
      <c r="J1423" s="12"/>
    </row>
    <row r="1424" spans="9:10">
      <c r="I1424" s="12"/>
      <c r="J1424" s="12"/>
    </row>
    <row r="1425" spans="9:10">
      <c r="I1425" s="12"/>
      <c r="J1425" s="12"/>
    </row>
    <row r="1426" spans="9:10">
      <c r="I1426" s="12"/>
      <c r="J1426" s="12"/>
    </row>
    <row r="1427" spans="9:10">
      <c r="I1427" s="12"/>
      <c r="J1427" s="12"/>
    </row>
    <row r="1428" spans="9:10">
      <c r="I1428" s="12"/>
      <c r="J1428" s="12"/>
    </row>
    <row r="1429" spans="9:10">
      <c r="I1429" s="12"/>
      <c r="J1429" s="12"/>
    </row>
    <row r="1430" spans="9:10">
      <c r="I1430" s="12"/>
      <c r="J1430" s="12"/>
    </row>
    <row r="1431" spans="9:10">
      <c r="I1431" s="12"/>
      <c r="J1431" s="12"/>
    </row>
    <row r="1432" spans="9:10">
      <c r="I1432" s="12"/>
      <c r="J1432" s="12"/>
    </row>
    <row r="1433" spans="9:10">
      <c r="I1433" s="12"/>
      <c r="J1433" s="12"/>
    </row>
    <row r="1434" spans="9:10">
      <c r="I1434" s="12"/>
      <c r="J1434" s="12"/>
    </row>
    <row r="1435" spans="9:10">
      <c r="I1435" s="12"/>
      <c r="J1435" s="12"/>
    </row>
    <row r="1436" spans="9:10">
      <c r="I1436" s="12"/>
      <c r="J1436" s="12"/>
    </row>
    <row r="1437" spans="9:10">
      <c r="I1437" s="12"/>
      <c r="J1437" s="12"/>
    </row>
    <row r="1438" spans="9:10">
      <c r="I1438" s="12"/>
      <c r="J1438" s="12"/>
    </row>
    <row r="1439" spans="9:10">
      <c r="I1439" s="12"/>
      <c r="J1439" s="12"/>
    </row>
    <row r="1440" spans="9:10">
      <c r="I1440" s="12"/>
      <c r="J1440" s="12"/>
    </row>
    <row r="1441" spans="9:10">
      <c r="I1441" s="12"/>
      <c r="J1441" s="12"/>
    </row>
    <row r="1442" spans="9:10">
      <c r="I1442" s="12"/>
      <c r="J1442" s="12"/>
    </row>
    <row r="1443" spans="9:10">
      <c r="I1443" s="12"/>
      <c r="J1443" s="12"/>
    </row>
    <row r="1444" spans="9:10">
      <c r="I1444" s="12"/>
      <c r="J1444" s="12"/>
    </row>
    <row r="1445" spans="9:10">
      <c r="I1445" s="12"/>
      <c r="J1445" s="12"/>
    </row>
    <row r="1446" spans="9:10">
      <c r="I1446" s="12"/>
      <c r="J1446" s="12"/>
    </row>
    <row r="1447" spans="9:10">
      <c r="I1447" s="12"/>
      <c r="J1447" s="12"/>
    </row>
    <row r="1448" spans="9:10">
      <c r="I1448" s="12"/>
      <c r="J1448" s="12"/>
    </row>
    <row r="1449" spans="9:10">
      <c r="I1449" s="12"/>
      <c r="J1449" s="12"/>
    </row>
    <row r="1450" spans="9:10">
      <c r="I1450" s="12"/>
      <c r="J1450" s="12"/>
    </row>
    <row r="1451" spans="9:10">
      <c r="I1451" s="12"/>
      <c r="J1451" s="12"/>
    </row>
    <row r="1452" spans="9:10">
      <c r="I1452" s="12"/>
      <c r="J1452" s="12"/>
    </row>
    <row r="1453" spans="9:10">
      <c r="I1453" s="12"/>
      <c r="J1453" s="12"/>
    </row>
    <row r="1454" spans="9:10">
      <c r="I1454" s="12"/>
      <c r="J1454" s="12"/>
    </row>
    <row r="1455" spans="9:10">
      <c r="I1455" s="12"/>
      <c r="J1455" s="12"/>
    </row>
    <row r="1456" spans="9:10">
      <c r="I1456" s="12"/>
      <c r="J1456" s="12"/>
    </row>
    <row r="1457" spans="9:10">
      <c r="I1457" s="12"/>
      <c r="J1457" s="12"/>
    </row>
    <row r="1458" spans="9:10">
      <c r="I1458" s="12"/>
      <c r="J1458" s="12"/>
    </row>
    <row r="1459" spans="9:10">
      <c r="I1459" s="12"/>
      <c r="J1459" s="12"/>
    </row>
    <row r="1460" spans="9:10">
      <c r="I1460" s="12"/>
      <c r="J1460" s="12"/>
    </row>
    <row r="1461" spans="9:10">
      <c r="I1461" s="12"/>
      <c r="J1461" s="12"/>
    </row>
    <row r="1462" spans="9:10">
      <c r="I1462" s="12"/>
      <c r="J1462" s="12"/>
    </row>
    <row r="1463" spans="9:10">
      <c r="I1463" s="12"/>
      <c r="J1463" s="12"/>
    </row>
    <row r="1464" spans="9:10">
      <c r="I1464" s="12"/>
      <c r="J1464" s="12"/>
    </row>
    <row r="1465" spans="9:10">
      <c r="I1465" s="12"/>
      <c r="J1465" s="12"/>
    </row>
    <row r="1466" spans="9:10">
      <c r="I1466" s="12"/>
      <c r="J1466" s="12"/>
    </row>
    <row r="1467" spans="9:10">
      <c r="I1467" s="12"/>
      <c r="J1467" s="12"/>
    </row>
    <row r="1468" spans="9:10">
      <c r="I1468" s="12"/>
      <c r="J1468" s="12"/>
    </row>
    <row r="1469" spans="9:10">
      <c r="I1469" s="12"/>
      <c r="J1469" s="12"/>
    </row>
    <row r="1470" spans="9:10">
      <c r="I1470" s="12"/>
      <c r="J1470" s="12"/>
    </row>
    <row r="1471" spans="9:10">
      <c r="I1471" s="12"/>
      <c r="J1471" s="12"/>
    </row>
    <row r="1472" spans="9:10">
      <c r="I1472" s="12"/>
      <c r="J1472" s="12"/>
    </row>
    <row r="1473" spans="9:10">
      <c r="I1473" s="12"/>
      <c r="J1473" s="12"/>
    </row>
    <row r="1474" spans="9:10">
      <c r="I1474" s="12"/>
      <c r="J1474" s="12"/>
    </row>
    <row r="1475" spans="9:10">
      <c r="I1475" s="12"/>
      <c r="J1475" s="12"/>
    </row>
    <row r="1476" spans="9:10">
      <c r="I1476" s="12"/>
      <c r="J1476" s="12"/>
    </row>
    <row r="1477" spans="9:10">
      <c r="I1477" s="12"/>
      <c r="J1477" s="12"/>
    </row>
    <row r="1478" spans="9:10">
      <c r="I1478" s="12"/>
      <c r="J1478" s="12"/>
    </row>
    <row r="1479" spans="9:10">
      <c r="I1479" s="12"/>
      <c r="J1479" s="12"/>
    </row>
    <row r="1480" spans="9:10">
      <c r="I1480" s="12"/>
      <c r="J1480" s="12"/>
    </row>
    <row r="1481" spans="9:10">
      <c r="I1481" s="12"/>
      <c r="J1481" s="12"/>
    </row>
    <row r="1482" spans="9:10">
      <c r="I1482" s="12"/>
      <c r="J1482" s="12"/>
    </row>
    <row r="1483" spans="9:10">
      <c r="I1483" s="12"/>
      <c r="J1483" s="12"/>
    </row>
    <row r="1484" spans="9:10">
      <c r="I1484" s="12"/>
      <c r="J1484" s="12"/>
    </row>
    <row r="1485" spans="9:10">
      <c r="I1485" s="12"/>
      <c r="J1485" s="12"/>
    </row>
    <row r="1486" spans="9:10">
      <c r="I1486" s="12"/>
      <c r="J1486" s="12"/>
    </row>
    <row r="1487" spans="9:10">
      <c r="I1487" s="12"/>
      <c r="J1487" s="12"/>
    </row>
    <row r="1488" spans="9:10">
      <c r="I1488" s="12"/>
      <c r="J1488" s="12"/>
    </row>
    <row r="1489" spans="9:10">
      <c r="I1489" s="12"/>
      <c r="J1489" s="12"/>
    </row>
    <row r="1490" spans="9:10">
      <c r="I1490" s="12"/>
      <c r="J1490" s="12"/>
    </row>
    <row r="1491" spans="9:10">
      <c r="I1491" s="12"/>
      <c r="J1491" s="12"/>
    </row>
    <row r="1492" spans="9:10">
      <c r="I1492" s="12"/>
      <c r="J1492" s="12"/>
    </row>
    <row r="1493" spans="9:10">
      <c r="I1493" s="12"/>
      <c r="J1493" s="12"/>
    </row>
    <row r="1494" spans="9:10">
      <c r="I1494" s="12"/>
      <c r="J1494" s="12"/>
    </row>
    <row r="1495" spans="9:10">
      <c r="I1495" s="12"/>
      <c r="J1495" s="12"/>
    </row>
    <row r="1496" spans="9:10">
      <c r="I1496" s="12"/>
      <c r="J1496" s="12"/>
    </row>
    <row r="1497" spans="9:10">
      <c r="I1497" s="12"/>
      <c r="J1497" s="12"/>
    </row>
    <row r="1498" spans="9:10">
      <c r="I1498" s="12"/>
      <c r="J1498" s="12"/>
    </row>
    <row r="1499" spans="9:10">
      <c r="I1499" s="12"/>
      <c r="J1499" s="12"/>
    </row>
    <row r="1500" spans="9:10">
      <c r="I1500" s="12"/>
      <c r="J1500" s="12"/>
    </row>
    <row r="1501" spans="9:10">
      <c r="I1501" s="12"/>
      <c r="J1501" s="12"/>
    </row>
    <row r="1502" spans="9:10">
      <c r="I1502" s="12"/>
      <c r="J1502" s="12"/>
    </row>
    <row r="1503" spans="9:10">
      <c r="I1503" s="12"/>
      <c r="J1503" s="12"/>
    </row>
    <row r="1504" spans="9:10">
      <c r="I1504" s="12"/>
      <c r="J1504" s="12"/>
    </row>
    <row r="1505" spans="9:10">
      <c r="I1505" s="12"/>
      <c r="J1505" s="12"/>
    </row>
    <row r="1506" spans="9:10">
      <c r="I1506" s="12"/>
      <c r="J1506" s="12"/>
    </row>
    <row r="1507" spans="9:10">
      <c r="I1507" s="12"/>
      <c r="J1507" s="12"/>
    </row>
    <row r="1508" spans="9:10">
      <c r="I1508" s="12"/>
      <c r="J1508" s="12"/>
    </row>
    <row r="1509" spans="9:10">
      <c r="I1509" s="12"/>
      <c r="J1509" s="12"/>
    </row>
    <row r="1510" spans="9:10">
      <c r="I1510" s="12"/>
      <c r="J1510" s="12"/>
    </row>
    <row r="1511" spans="9:10">
      <c r="I1511" s="12"/>
      <c r="J1511" s="12"/>
    </row>
    <row r="1512" spans="9:10">
      <c r="I1512" s="12"/>
      <c r="J1512" s="12"/>
    </row>
    <row r="1513" spans="9:10">
      <c r="I1513" s="12"/>
      <c r="J1513" s="12"/>
    </row>
    <row r="1514" spans="9:10">
      <c r="I1514" s="12"/>
      <c r="J1514" s="12"/>
    </row>
    <row r="1515" spans="9:10">
      <c r="I1515" s="12"/>
      <c r="J1515" s="12"/>
    </row>
    <row r="1516" spans="9:10">
      <c r="I1516" s="12"/>
      <c r="J1516" s="12"/>
    </row>
    <row r="1517" spans="9:10">
      <c r="I1517" s="12"/>
      <c r="J1517" s="12"/>
    </row>
    <row r="1518" spans="9:10">
      <c r="I1518" s="12"/>
      <c r="J1518" s="12"/>
    </row>
    <row r="1519" spans="9:10">
      <c r="I1519" s="12"/>
      <c r="J1519" s="12"/>
    </row>
    <row r="1520" spans="9:10">
      <c r="I1520" s="12"/>
      <c r="J1520" s="12"/>
    </row>
    <row r="1521" spans="9:10">
      <c r="I1521" s="12"/>
      <c r="J1521" s="12"/>
    </row>
    <row r="1522" spans="9:10">
      <c r="I1522" s="12"/>
      <c r="J1522" s="12"/>
    </row>
    <row r="1523" spans="9:10">
      <c r="I1523" s="12"/>
      <c r="J1523" s="12"/>
    </row>
    <row r="1524" spans="9:10">
      <c r="I1524" s="12"/>
      <c r="J1524" s="12"/>
    </row>
    <row r="1525" spans="9:10">
      <c r="I1525" s="12"/>
      <c r="J1525" s="12"/>
    </row>
    <row r="1526" spans="9:10">
      <c r="I1526" s="12"/>
      <c r="J1526" s="12"/>
    </row>
    <row r="1527" spans="9:10">
      <c r="I1527" s="12"/>
      <c r="J1527" s="12"/>
    </row>
    <row r="1528" spans="9:10">
      <c r="I1528" s="12"/>
      <c r="J1528" s="12"/>
    </row>
    <row r="1529" spans="9:10">
      <c r="I1529" s="12"/>
      <c r="J1529" s="12"/>
    </row>
    <row r="1530" spans="9:10">
      <c r="I1530" s="12"/>
      <c r="J1530" s="12"/>
    </row>
    <row r="1531" spans="9:10">
      <c r="I1531" s="12"/>
      <c r="J1531" s="12"/>
    </row>
    <row r="1532" spans="9:10">
      <c r="I1532" s="12"/>
      <c r="J1532" s="12"/>
    </row>
    <row r="1533" spans="9:10">
      <c r="I1533" s="12"/>
      <c r="J1533" s="12"/>
    </row>
    <row r="1534" spans="9:10">
      <c r="I1534" s="12"/>
      <c r="J1534" s="12"/>
    </row>
    <row r="1535" spans="9:10">
      <c r="I1535" s="12"/>
      <c r="J1535" s="12"/>
    </row>
    <row r="1536" spans="9:10">
      <c r="I1536" s="12"/>
      <c r="J1536" s="12"/>
    </row>
    <row r="1537" spans="9:10">
      <c r="I1537" s="12"/>
      <c r="J1537" s="12"/>
    </row>
    <row r="1538" spans="9:10">
      <c r="I1538" s="12"/>
      <c r="J1538" s="12"/>
    </row>
    <row r="1539" spans="9:10">
      <c r="I1539" s="12"/>
      <c r="J1539" s="12"/>
    </row>
    <row r="1540" spans="9:10">
      <c r="I1540" s="12"/>
      <c r="J1540" s="12"/>
    </row>
    <row r="1541" spans="9:10">
      <c r="I1541" s="12"/>
      <c r="J1541" s="12"/>
    </row>
    <row r="1542" spans="9:10">
      <c r="I1542" s="12"/>
      <c r="J1542" s="12"/>
    </row>
    <row r="1543" spans="9:10">
      <c r="I1543" s="12"/>
      <c r="J1543" s="12"/>
    </row>
    <row r="1544" spans="9:10">
      <c r="I1544" s="12"/>
      <c r="J1544" s="12"/>
    </row>
    <row r="1545" spans="9:10">
      <c r="I1545" s="12"/>
      <c r="J1545" s="12"/>
    </row>
    <row r="1546" spans="9:10">
      <c r="I1546" s="12"/>
      <c r="J1546" s="12"/>
    </row>
    <row r="1547" spans="9:10">
      <c r="I1547" s="12"/>
      <c r="J1547" s="12"/>
    </row>
    <row r="1548" spans="9:10">
      <c r="I1548" s="12"/>
      <c r="J1548" s="12"/>
    </row>
    <row r="1549" spans="9:10">
      <c r="I1549" s="12"/>
      <c r="J1549" s="12"/>
    </row>
    <row r="1550" spans="9:10">
      <c r="I1550" s="12"/>
      <c r="J1550" s="12"/>
    </row>
    <row r="1551" spans="9:10">
      <c r="I1551" s="12"/>
      <c r="J1551" s="12"/>
    </row>
    <row r="1552" spans="9:10">
      <c r="I1552" s="12"/>
      <c r="J1552" s="12"/>
    </row>
    <row r="1553" spans="9:10">
      <c r="I1553" s="12"/>
      <c r="J1553" s="12"/>
    </row>
    <row r="1554" spans="9:10">
      <c r="I1554" s="12"/>
      <c r="J1554" s="12"/>
    </row>
    <row r="1555" spans="9:10">
      <c r="I1555" s="12"/>
      <c r="J1555" s="12"/>
    </row>
    <row r="1556" spans="9:10">
      <c r="I1556" s="12"/>
      <c r="J1556" s="12"/>
    </row>
    <row r="1557" spans="9:10">
      <c r="I1557" s="12"/>
      <c r="J1557" s="12"/>
    </row>
    <row r="1558" spans="9:10">
      <c r="I1558" s="12"/>
      <c r="J1558" s="12"/>
    </row>
    <row r="1559" spans="9:10">
      <c r="I1559" s="12"/>
      <c r="J1559" s="12"/>
    </row>
    <row r="1560" spans="9:10">
      <c r="I1560" s="12"/>
      <c r="J1560" s="12"/>
    </row>
    <row r="1561" spans="9:10">
      <c r="I1561" s="12"/>
      <c r="J1561" s="12"/>
    </row>
    <row r="1562" spans="9:10">
      <c r="I1562" s="12"/>
      <c r="J1562" s="12"/>
    </row>
    <row r="1563" spans="9:10">
      <c r="I1563" s="12"/>
      <c r="J1563" s="12"/>
    </row>
    <row r="1564" spans="9:10">
      <c r="I1564" s="12"/>
      <c r="J1564" s="12"/>
    </row>
    <row r="1565" spans="9:10">
      <c r="I1565" s="12"/>
      <c r="J1565" s="12"/>
    </row>
    <row r="1566" spans="9:10">
      <c r="I1566" s="12"/>
      <c r="J1566" s="12"/>
    </row>
    <row r="1567" spans="9:10">
      <c r="I1567" s="12"/>
      <c r="J1567" s="12"/>
    </row>
    <row r="1568" spans="9:10">
      <c r="I1568" s="12"/>
      <c r="J1568" s="12"/>
    </row>
    <row r="1569" spans="9:10">
      <c r="I1569" s="12"/>
      <c r="J1569" s="12"/>
    </row>
    <row r="1570" spans="9:10">
      <c r="I1570" s="12"/>
      <c r="J1570" s="12"/>
    </row>
    <row r="1571" spans="9:10">
      <c r="I1571" s="12"/>
      <c r="J1571" s="12"/>
    </row>
    <row r="1572" spans="9:10">
      <c r="I1572" s="12"/>
      <c r="J1572" s="12"/>
    </row>
    <row r="1573" spans="9:10">
      <c r="I1573" s="12"/>
      <c r="J1573" s="12"/>
    </row>
    <row r="1574" spans="9:10">
      <c r="I1574" s="12"/>
      <c r="J1574" s="12"/>
    </row>
    <row r="1575" spans="9:10">
      <c r="I1575" s="12"/>
      <c r="J1575" s="12"/>
    </row>
    <row r="1576" spans="9:10">
      <c r="I1576" s="12"/>
      <c r="J1576" s="12"/>
    </row>
    <row r="1577" spans="9:10">
      <c r="I1577" s="12"/>
      <c r="J1577" s="12"/>
    </row>
    <row r="1578" spans="9:10">
      <c r="I1578" s="12"/>
      <c r="J1578" s="12"/>
    </row>
    <row r="1579" spans="9:10">
      <c r="I1579" s="12"/>
      <c r="J1579" s="12"/>
    </row>
    <row r="1580" spans="9:10">
      <c r="I1580" s="12"/>
      <c r="J1580" s="12"/>
    </row>
    <row r="1581" spans="9:10">
      <c r="I1581" s="12"/>
      <c r="J1581" s="12"/>
    </row>
    <row r="1582" spans="9:10">
      <c r="I1582" s="12"/>
      <c r="J1582" s="12"/>
    </row>
    <row r="1583" spans="9:10">
      <c r="I1583" s="12"/>
      <c r="J1583" s="12"/>
    </row>
    <row r="1584" spans="9:10">
      <c r="I1584" s="12"/>
      <c r="J1584" s="12"/>
    </row>
    <row r="1585" spans="9:10">
      <c r="I1585" s="12"/>
      <c r="J1585" s="12"/>
    </row>
    <row r="1586" spans="9:10">
      <c r="I1586" s="12"/>
      <c r="J1586" s="12"/>
    </row>
    <row r="1587" spans="9:10">
      <c r="I1587" s="12"/>
      <c r="J1587" s="12"/>
    </row>
    <row r="1588" spans="9:10">
      <c r="I1588" s="12"/>
      <c r="J1588" s="12"/>
    </row>
    <row r="1589" spans="9:10">
      <c r="I1589" s="12"/>
      <c r="J1589" s="12"/>
    </row>
    <row r="1590" spans="9:10">
      <c r="I1590" s="12"/>
      <c r="J1590" s="12"/>
    </row>
    <row r="1591" spans="9:10">
      <c r="I1591" s="12"/>
      <c r="J1591" s="12"/>
    </row>
    <row r="1592" spans="9:10">
      <c r="I1592" s="12"/>
      <c r="J1592" s="12"/>
    </row>
    <row r="1593" spans="9:10">
      <c r="I1593" s="12"/>
      <c r="J1593" s="12"/>
    </row>
    <row r="1594" spans="9:10">
      <c r="I1594" s="12"/>
      <c r="J1594" s="12"/>
    </row>
    <row r="1595" spans="9:10">
      <c r="I1595" s="12"/>
      <c r="J1595" s="12"/>
    </row>
    <row r="1596" spans="9:10">
      <c r="I1596" s="12"/>
      <c r="J1596" s="12"/>
    </row>
    <row r="1597" spans="9:10">
      <c r="I1597" s="12"/>
      <c r="J1597" s="12"/>
    </row>
    <row r="1598" spans="9:10">
      <c r="I1598" s="12"/>
      <c r="J1598" s="12"/>
    </row>
    <row r="1599" spans="9:10">
      <c r="I1599" s="12"/>
      <c r="J1599" s="12"/>
    </row>
    <row r="1600" spans="9:10">
      <c r="I1600" s="12"/>
      <c r="J1600" s="12"/>
    </row>
    <row r="1601" spans="9:10">
      <c r="I1601" s="12"/>
      <c r="J1601" s="12"/>
    </row>
    <row r="1602" spans="9:10">
      <c r="I1602" s="12"/>
      <c r="J1602" s="12"/>
    </row>
    <row r="1603" spans="9:10">
      <c r="I1603" s="12"/>
      <c r="J1603" s="12"/>
    </row>
    <row r="1604" spans="9:10">
      <c r="I1604" s="12"/>
      <c r="J1604" s="12"/>
    </row>
    <row r="1605" spans="9:10">
      <c r="I1605" s="12"/>
      <c r="J1605" s="12"/>
    </row>
    <row r="1606" spans="9:10">
      <c r="I1606" s="12"/>
      <c r="J1606" s="12"/>
    </row>
    <row r="1607" spans="9:10">
      <c r="I1607" s="12"/>
      <c r="J1607" s="12"/>
    </row>
    <row r="1608" spans="9:10">
      <c r="I1608" s="12"/>
      <c r="J1608" s="12"/>
    </row>
    <row r="1609" spans="9:10">
      <c r="I1609" s="12"/>
      <c r="J1609" s="12"/>
    </row>
    <row r="1610" spans="9:10">
      <c r="I1610" s="12"/>
      <c r="J1610" s="12"/>
    </row>
    <row r="1611" spans="9:10">
      <c r="I1611" s="12"/>
      <c r="J1611" s="12"/>
    </row>
    <row r="1612" spans="9:10">
      <c r="I1612" s="12"/>
      <c r="J1612" s="12"/>
    </row>
    <row r="1613" spans="9:10">
      <c r="I1613" s="12"/>
      <c r="J1613" s="12"/>
    </row>
    <row r="1614" spans="9:10">
      <c r="I1614" s="12"/>
      <c r="J1614" s="12"/>
    </row>
    <row r="1615" spans="9:10">
      <c r="I1615" s="12"/>
      <c r="J1615" s="12"/>
    </row>
    <row r="1616" spans="9:10">
      <c r="I1616" s="12"/>
      <c r="J1616" s="12"/>
    </row>
    <row r="1617" spans="9:10">
      <c r="I1617" s="12"/>
      <c r="J1617" s="12"/>
    </row>
    <row r="1618" spans="9:10">
      <c r="I1618" s="12"/>
      <c r="J1618" s="12"/>
    </row>
    <row r="1619" spans="9:10">
      <c r="I1619" s="12"/>
      <c r="J1619" s="12"/>
    </row>
    <row r="1620" spans="9:10">
      <c r="I1620" s="12"/>
      <c r="J1620" s="12"/>
    </row>
    <row r="1621" spans="9:10">
      <c r="I1621" s="12"/>
      <c r="J1621" s="12"/>
    </row>
    <row r="1622" spans="9:10">
      <c r="I1622" s="12"/>
      <c r="J1622" s="12"/>
    </row>
    <row r="1623" spans="9:10">
      <c r="I1623" s="12"/>
      <c r="J1623" s="12"/>
    </row>
    <row r="1624" spans="9:10">
      <c r="I1624" s="12"/>
      <c r="J1624" s="12"/>
    </row>
    <row r="1625" spans="9:10">
      <c r="I1625" s="12"/>
      <c r="J1625" s="12"/>
    </row>
    <row r="1626" spans="9:10">
      <c r="I1626" s="12"/>
      <c r="J1626" s="12"/>
    </row>
    <row r="1627" spans="9:10">
      <c r="I1627" s="12"/>
      <c r="J1627" s="12"/>
    </row>
    <row r="1628" spans="9:10">
      <c r="I1628" s="12"/>
      <c r="J1628" s="12"/>
    </row>
    <row r="1629" spans="9:10">
      <c r="I1629" s="12"/>
      <c r="J1629" s="12"/>
    </row>
    <row r="1630" spans="9:10">
      <c r="I1630" s="12"/>
      <c r="J1630" s="12"/>
    </row>
    <row r="1631" spans="9:10">
      <c r="I1631" s="12"/>
      <c r="J1631" s="12"/>
    </row>
    <row r="1632" spans="9:10">
      <c r="I1632" s="12"/>
      <c r="J1632" s="12"/>
    </row>
    <row r="1633" spans="9:10">
      <c r="I1633" s="12"/>
      <c r="J1633" s="12"/>
    </row>
    <row r="1634" spans="9:10">
      <c r="I1634" s="12"/>
      <c r="J1634" s="12"/>
    </row>
    <row r="1635" spans="9:10">
      <c r="I1635" s="12"/>
      <c r="J1635" s="12"/>
    </row>
    <row r="1636" spans="9:10">
      <c r="I1636" s="12"/>
      <c r="J1636" s="12"/>
    </row>
    <row r="1637" spans="9:10">
      <c r="I1637" s="12"/>
      <c r="J1637" s="12"/>
    </row>
    <row r="1638" spans="9:10">
      <c r="I1638" s="12"/>
      <c r="J1638" s="12"/>
    </row>
    <row r="1639" spans="9:10">
      <c r="I1639" s="12"/>
      <c r="J1639" s="12"/>
    </row>
    <row r="1640" spans="9:10">
      <c r="I1640" s="12"/>
      <c r="J1640" s="12"/>
    </row>
    <row r="1641" spans="9:10">
      <c r="I1641" s="12"/>
      <c r="J1641" s="12"/>
    </row>
    <row r="1642" spans="9:10">
      <c r="I1642" s="12"/>
      <c r="J1642" s="12"/>
    </row>
    <row r="1643" spans="9:10">
      <c r="I1643" s="12"/>
      <c r="J1643" s="12"/>
    </row>
    <row r="1644" spans="9:10">
      <c r="I1644" s="12"/>
      <c r="J1644" s="12"/>
    </row>
    <row r="1645" spans="9:10">
      <c r="I1645" s="12"/>
      <c r="J1645" s="12"/>
    </row>
    <row r="1646" spans="9:10">
      <c r="I1646" s="12"/>
      <c r="J1646" s="12"/>
    </row>
    <row r="1647" spans="9:10">
      <c r="I1647" s="12"/>
      <c r="J1647" s="12"/>
    </row>
    <row r="1648" spans="9:10">
      <c r="I1648" s="12"/>
      <c r="J1648" s="12"/>
    </row>
    <row r="1649" spans="9:10">
      <c r="I1649" s="12"/>
      <c r="J1649" s="12"/>
    </row>
    <row r="1650" spans="9:10">
      <c r="I1650" s="12"/>
      <c r="J1650" s="12"/>
    </row>
    <row r="1651" spans="9:10">
      <c r="I1651" s="12"/>
      <c r="J1651" s="12"/>
    </row>
    <row r="1652" spans="9:10">
      <c r="I1652" s="12"/>
      <c r="J1652" s="12"/>
    </row>
    <row r="1653" spans="9:10">
      <c r="I1653" s="12"/>
      <c r="J1653" s="12"/>
    </row>
    <row r="1654" spans="9:10">
      <c r="I1654" s="12"/>
      <c r="J1654" s="12"/>
    </row>
    <row r="1655" spans="9:10">
      <c r="I1655" s="12"/>
      <c r="J1655" s="12"/>
    </row>
    <row r="1656" spans="9:10">
      <c r="I1656" s="12"/>
      <c r="J1656" s="12"/>
    </row>
    <row r="1657" spans="9:10">
      <c r="I1657" s="12"/>
      <c r="J1657" s="12"/>
    </row>
    <row r="1658" spans="9:10">
      <c r="I1658" s="12"/>
      <c r="J1658" s="12"/>
    </row>
    <row r="1659" spans="9:10">
      <c r="I1659" s="12"/>
      <c r="J1659" s="12"/>
    </row>
    <row r="1660" spans="9:10">
      <c r="I1660" s="12"/>
      <c r="J1660" s="12"/>
    </row>
    <row r="1661" spans="9:10">
      <c r="I1661" s="12"/>
      <c r="J1661" s="12"/>
    </row>
    <row r="1662" spans="9:10">
      <c r="I1662" s="12"/>
      <c r="J1662" s="12"/>
    </row>
    <row r="1663" spans="9:10">
      <c r="I1663" s="12"/>
      <c r="J1663" s="12"/>
    </row>
    <row r="1664" spans="9:10">
      <c r="I1664" s="12"/>
      <c r="J1664" s="12"/>
    </row>
    <row r="1665" spans="9:10">
      <c r="I1665" s="12"/>
      <c r="J1665" s="12"/>
    </row>
    <row r="1666" spans="9:10">
      <c r="I1666" s="12"/>
      <c r="J1666" s="12"/>
    </row>
    <row r="1667" spans="9:10">
      <c r="I1667" s="12"/>
      <c r="J1667" s="12"/>
    </row>
    <row r="1668" spans="9:10">
      <c r="I1668" s="12"/>
      <c r="J1668" s="12"/>
    </row>
    <row r="1669" spans="9:10">
      <c r="I1669" s="12"/>
      <c r="J1669" s="12"/>
    </row>
    <row r="1670" spans="9:10">
      <c r="I1670" s="12"/>
      <c r="J1670" s="12"/>
    </row>
    <row r="1671" spans="9:10">
      <c r="I1671" s="12"/>
      <c r="J1671" s="12"/>
    </row>
    <row r="1672" spans="9:10">
      <c r="I1672" s="12"/>
      <c r="J1672" s="12"/>
    </row>
    <row r="1673" spans="9:10">
      <c r="I1673" s="12"/>
      <c r="J1673" s="12"/>
    </row>
    <row r="1674" spans="9:10">
      <c r="I1674" s="12"/>
      <c r="J1674" s="12"/>
    </row>
    <row r="1675" spans="9:10">
      <c r="I1675" s="12"/>
      <c r="J1675" s="12"/>
    </row>
    <row r="1676" spans="9:10">
      <c r="I1676" s="12"/>
      <c r="J1676" s="12"/>
    </row>
    <row r="1677" spans="9:10">
      <c r="I1677" s="12"/>
      <c r="J1677" s="12"/>
    </row>
    <row r="1678" spans="9:10">
      <c r="I1678" s="12"/>
      <c r="J1678" s="12"/>
    </row>
    <row r="1679" spans="9:10">
      <c r="I1679" s="12"/>
      <c r="J1679" s="12"/>
    </row>
    <row r="1680" spans="9:10">
      <c r="I1680" s="12"/>
      <c r="J1680" s="12"/>
    </row>
    <row r="1681" spans="9:10">
      <c r="I1681" s="12"/>
      <c r="J1681" s="12"/>
    </row>
    <row r="1682" spans="9:10">
      <c r="I1682" s="12"/>
      <c r="J1682" s="12"/>
    </row>
    <row r="1683" spans="9:10">
      <c r="I1683" s="12"/>
      <c r="J1683" s="12"/>
    </row>
    <row r="1684" spans="9:10">
      <c r="I1684" s="12"/>
      <c r="J1684" s="12"/>
    </row>
    <row r="1685" spans="9:10">
      <c r="I1685" s="12"/>
      <c r="J1685" s="12"/>
    </row>
    <row r="1686" spans="9:10">
      <c r="I1686" s="12"/>
      <c r="J1686" s="12"/>
    </row>
    <row r="1687" spans="9:10">
      <c r="I1687" s="12"/>
      <c r="J1687" s="12"/>
    </row>
    <row r="1688" spans="9:10">
      <c r="I1688" s="12"/>
      <c r="J1688" s="12"/>
    </row>
    <row r="1689" spans="9:10">
      <c r="I1689" s="12"/>
      <c r="J1689" s="12"/>
    </row>
    <row r="1690" spans="9:10">
      <c r="I1690" s="12"/>
      <c r="J1690" s="12"/>
    </row>
    <row r="1691" spans="9:10">
      <c r="I1691" s="12"/>
      <c r="J1691" s="12"/>
    </row>
    <row r="1692" spans="9:10">
      <c r="I1692" s="12"/>
      <c r="J1692" s="12"/>
    </row>
    <row r="1693" spans="9:10">
      <c r="I1693" s="12"/>
      <c r="J1693" s="12"/>
    </row>
    <row r="1694" spans="9:10">
      <c r="I1694" s="12"/>
      <c r="J1694" s="12"/>
    </row>
    <row r="1695" spans="9:10">
      <c r="I1695" s="12"/>
      <c r="J1695" s="12"/>
    </row>
    <row r="1696" spans="9:10">
      <c r="I1696" s="12"/>
      <c r="J1696" s="12"/>
    </row>
    <row r="1697" spans="9:10">
      <c r="I1697" s="12"/>
      <c r="J1697" s="12"/>
    </row>
    <row r="1698" spans="9:10">
      <c r="I1698" s="12"/>
      <c r="J1698" s="12"/>
    </row>
    <row r="1699" spans="9:10">
      <c r="I1699" s="12"/>
      <c r="J1699" s="12"/>
    </row>
    <row r="1700" spans="9:10">
      <c r="I1700" s="12"/>
      <c r="J1700" s="12"/>
    </row>
    <row r="1701" spans="9:10">
      <c r="I1701" s="12"/>
      <c r="J1701" s="12"/>
    </row>
    <row r="1702" spans="9:10">
      <c r="I1702" s="12"/>
      <c r="J1702" s="12"/>
    </row>
    <row r="1703" spans="9:10">
      <c r="I1703" s="12"/>
      <c r="J1703" s="12"/>
    </row>
    <row r="1704" spans="9:10">
      <c r="I1704" s="12"/>
      <c r="J1704" s="12"/>
    </row>
    <row r="1705" spans="9:10">
      <c r="I1705" s="12"/>
      <c r="J1705" s="12"/>
    </row>
    <row r="1706" spans="9:10">
      <c r="I1706" s="12"/>
      <c r="J1706" s="12"/>
    </row>
    <row r="1707" spans="9:10">
      <c r="I1707" s="12"/>
      <c r="J1707" s="12"/>
    </row>
    <row r="1708" spans="9:10">
      <c r="I1708" s="12"/>
      <c r="J1708" s="12"/>
    </row>
    <row r="1709" spans="9:10">
      <c r="I1709" s="12"/>
      <c r="J1709" s="12"/>
    </row>
    <row r="1710" spans="9:10">
      <c r="I1710" s="12"/>
      <c r="J1710" s="12"/>
    </row>
    <row r="1711" spans="9:10">
      <c r="I1711" s="12"/>
      <c r="J1711" s="12"/>
    </row>
    <row r="1712" spans="9:10">
      <c r="I1712" s="12"/>
      <c r="J1712" s="12"/>
    </row>
    <row r="1713" spans="9:10">
      <c r="I1713" s="12"/>
      <c r="J1713" s="12"/>
    </row>
    <row r="1714" spans="9:10">
      <c r="I1714" s="12"/>
      <c r="J1714" s="12"/>
    </row>
    <row r="1715" spans="9:10">
      <c r="I1715" s="12"/>
      <c r="J1715" s="12"/>
    </row>
    <row r="1716" spans="9:10">
      <c r="I1716" s="12"/>
      <c r="J1716" s="12"/>
    </row>
    <row r="1717" spans="9:10">
      <c r="I1717" s="12"/>
      <c r="J1717" s="12"/>
    </row>
    <row r="1718" spans="9:10">
      <c r="I1718" s="12"/>
      <c r="J1718" s="12"/>
    </row>
    <row r="1719" spans="9:10">
      <c r="I1719" s="12"/>
      <c r="J1719" s="12"/>
    </row>
    <row r="1720" spans="9:10">
      <c r="I1720" s="12"/>
      <c r="J1720" s="12"/>
    </row>
    <row r="1721" spans="9:10">
      <c r="I1721" s="12"/>
      <c r="J1721" s="12"/>
    </row>
    <row r="1722" spans="9:10">
      <c r="I1722" s="12"/>
      <c r="J1722" s="12"/>
    </row>
    <row r="1723" spans="9:10">
      <c r="I1723" s="12"/>
      <c r="J1723" s="12"/>
    </row>
    <row r="1724" spans="9:10">
      <c r="I1724" s="12"/>
      <c r="J1724" s="12"/>
    </row>
    <row r="1725" spans="9:10">
      <c r="I1725" s="12"/>
      <c r="J1725" s="12"/>
    </row>
    <row r="1726" spans="9:10">
      <c r="I1726" s="12"/>
      <c r="J1726" s="12"/>
    </row>
    <row r="1727" spans="9:10">
      <c r="I1727" s="12"/>
      <c r="J1727" s="12"/>
    </row>
    <row r="1728" spans="9:10">
      <c r="I1728" s="12"/>
      <c r="J1728" s="12"/>
    </row>
    <row r="1729" spans="9:10">
      <c r="I1729" s="12"/>
      <c r="J1729" s="12"/>
    </row>
    <row r="1730" spans="9:10">
      <c r="I1730" s="12"/>
      <c r="J1730" s="12"/>
    </row>
    <row r="1731" spans="9:10">
      <c r="I1731" s="12"/>
      <c r="J1731" s="12"/>
    </row>
    <row r="1732" spans="9:10">
      <c r="I1732" s="12"/>
      <c r="J1732" s="12"/>
    </row>
    <row r="1733" spans="9:10">
      <c r="I1733" s="12"/>
      <c r="J1733" s="12"/>
    </row>
    <row r="1734" spans="9:10">
      <c r="I1734" s="12"/>
      <c r="J1734" s="12"/>
    </row>
    <row r="1735" spans="9:10">
      <c r="I1735" s="12"/>
      <c r="J1735" s="12"/>
    </row>
    <row r="1736" spans="9:10">
      <c r="I1736" s="12"/>
      <c r="J1736" s="12"/>
    </row>
    <row r="1737" spans="9:10">
      <c r="I1737" s="12"/>
      <c r="J1737" s="12"/>
    </row>
    <row r="1738" spans="9:10">
      <c r="I1738" s="12"/>
      <c r="J1738" s="12"/>
    </row>
    <row r="1739" spans="9:10">
      <c r="I1739" s="12"/>
      <c r="J1739" s="12"/>
    </row>
    <row r="1740" spans="9:10">
      <c r="I1740" s="12"/>
      <c r="J1740" s="12"/>
    </row>
    <row r="1741" spans="9:10">
      <c r="I1741" s="12"/>
      <c r="J1741" s="12"/>
    </row>
    <row r="1742" spans="9:10">
      <c r="I1742" s="12"/>
      <c r="J1742" s="12"/>
    </row>
    <row r="1743" spans="9:10">
      <c r="I1743" s="12"/>
      <c r="J1743" s="12"/>
    </row>
    <row r="1744" spans="9:10">
      <c r="I1744" s="12"/>
      <c r="J1744" s="12"/>
    </row>
    <row r="1745" spans="9:10">
      <c r="I1745" s="12"/>
      <c r="J1745" s="12"/>
    </row>
    <row r="1746" spans="9:10">
      <c r="I1746" s="12"/>
      <c r="J1746" s="12"/>
    </row>
    <row r="1747" spans="9:10">
      <c r="I1747" s="12"/>
      <c r="J1747" s="12"/>
    </row>
    <row r="1748" spans="9:10">
      <c r="I1748" s="12"/>
      <c r="J1748" s="12"/>
    </row>
    <row r="1749" spans="9:10">
      <c r="I1749" s="12"/>
      <c r="J1749" s="12"/>
    </row>
    <row r="1750" spans="9:10">
      <c r="I1750" s="12"/>
      <c r="J1750" s="12"/>
    </row>
    <row r="1751" spans="9:10">
      <c r="I1751" s="12"/>
      <c r="J1751" s="12"/>
    </row>
    <row r="1752" spans="9:10">
      <c r="I1752" s="12"/>
      <c r="J1752" s="12"/>
    </row>
    <row r="1753" spans="9:10">
      <c r="I1753" s="12"/>
      <c r="J1753" s="12"/>
    </row>
    <row r="1754" spans="9:10">
      <c r="I1754" s="12"/>
      <c r="J1754" s="12"/>
    </row>
    <row r="1755" spans="9:10">
      <c r="I1755" s="12"/>
      <c r="J1755" s="12"/>
    </row>
    <row r="1756" spans="9:10">
      <c r="I1756" s="12"/>
      <c r="J1756" s="12"/>
    </row>
    <row r="1757" spans="9:10">
      <c r="I1757" s="12"/>
      <c r="J1757" s="12"/>
    </row>
    <row r="1758" spans="9:10">
      <c r="I1758" s="12"/>
      <c r="J1758" s="12"/>
    </row>
    <row r="1759" spans="9:10">
      <c r="I1759" s="12"/>
      <c r="J1759" s="12"/>
    </row>
    <row r="1760" spans="9:10">
      <c r="I1760" s="12"/>
      <c r="J1760" s="12"/>
    </row>
    <row r="1761" spans="9:10">
      <c r="I1761" s="12"/>
      <c r="J1761" s="12"/>
    </row>
    <row r="1762" spans="9:10">
      <c r="I1762" s="12"/>
      <c r="J1762" s="12"/>
    </row>
    <row r="1763" spans="9:10">
      <c r="I1763" s="12"/>
      <c r="J1763" s="12"/>
    </row>
    <row r="1764" spans="9:10">
      <c r="I1764" s="12"/>
      <c r="J1764" s="12"/>
    </row>
    <row r="1765" spans="9:10">
      <c r="I1765" s="12"/>
      <c r="J1765" s="12"/>
    </row>
    <row r="1766" spans="9:10">
      <c r="I1766" s="12"/>
      <c r="J1766" s="12"/>
    </row>
    <row r="1767" spans="9:10">
      <c r="I1767" s="12"/>
      <c r="J1767" s="12"/>
    </row>
    <row r="1768" spans="9:10">
      <c r="I1768" s="12"/>
      <c r="J1768" s="12"/>
    </row>
    <row r="1769" spans="9:10">
      <c r="I1769" s="12"/>
      <c r="J1769" s="12"/>
    </row>
    <row r="1770" spans="9:10">
      <c r="I1770" s="12"/>
      <c r="J1770" s="12"/>
    </row>
    <row r="1771" spans="9:10">
      <c r="I1771" s="12"/>
      <c r="J1771" s="12"/>
    </row>
    <row r="1772" spans="9:10">
      <c r="I1772" s="12"/>
      <c r="J1772" s="12"/>
    </row>
    <row r="1773" spans="9:10">
      <c r="I1773" s="12"/>
      <c r="J1773" s="12"/>
    </row>
    <row r="1774" spans="9:10">
      <c r="I1774" s="12"/>
      <c r="J1774" s="12"/>
    </row>
    <row r="1775" spans="9:10">
      <c r="I1775" s="12"/>
      <c r="J1775" s="12"/>
    </row>
    <row r="1776" spans="9:10">
      <c r="I1776" s="12"/>
      <c r="J1776" s="12"/>
    </row>
    <row r="1777" spans="9:10">
      <c r="I1777" s="12"/>
      <c r="J1777" s="12"/>
    </row>
    <row r="1778" spans="9:10">
      <c r="I1778" s="12"/>
      <c r="J1778" s="12"/>
    </row>
    <row r="1779" spans="9:10">
      <c r="I1779" s="12"/>
      <c r="J1779" s="12"/>
    </row>
    <row r="1780" spans="9:10">
      <c r="I1780" s="12"/>
      <c r="J1780" s="12"/>
    </row>
    <row r="1781" spans="9:10">
      <c r="I1781" s="12"/>
      <c r="J1781" s="12"/>
    </row>
    <row r="1782" spans="9:10">
      <c r="I1782" s="12"/>
      <c r="J1782" s="12"/>
    </row>
    <row r="1783" spans="9:10">
      <c r="I1783" s="12"/>
      <c r="J1783" s="12"/>
    </row>
    <row r="1784" spans="9:10">
      <c r="I1784" s="12"/>
      <c r="J1784" s="12"/>
    </row>
    <row r="1785" spans="9:10">
      <c r="I1785" s="12"/>
      <c r="J1785" s="12"/>
    </row>
    <row r="1786" spans="9:10">
      <c r="I1786" s="12"/>
      <c r="J1786" s="12"/>
    </row>
    <row r="1787" spans="9:10">
      <c r="I1787" s="12"/>
      <c r="J1787" s="12"/>
    </row>
    <row r="1788" spans="9:10">
      <c r="I1788" s="12"/>
      <c r="J1788" s="12"/>
    </row>
    <row r="1789" spans="9:10">
      <c r="I1789" s="12"/>
      <c r="J1789" s="12"/>
    </row>
    <row r="1790" spans="9:10">
      <c r="I1790" s="12"/>
      <c r="J1790" s="12"/>
    </row>
    <row r="1791" spans="9:10">
      <c r="I1791" s="12"/>
      <c r="J1791" s="12"/>
    </row>
    <row r="1792" spans="9:10">
      <c r="I1792" s="12"/>
      <c r="J1792" s="12"/>
    </row>
    <row r="1793" spans="9:10">
      <c r="I1793" s="12"/>
      <c r="J1793" s="12"/>
    </row>
    <row r="1794" spans="9:10">
      <c r="I1794" s="12"/>
      <c r="J1794" s="12"/>
    </row>
    <row r="1795" spans="9:10">
      <c r="I1795" s="12"/>
      <c r="J1795" s="12"/>
    </row>
    <row r="1796" spans="9:10">
      <c r="I1796" s="12"/>
      <c r="J1796" s="12"/>
    </row>
    <row r="1797" spans="9:10">
      <c r="I1797" s="12"/>
      <c r="J1797" s="12"/>
    </row>
    <row r="1798" spans="9:10">
      <c r="I1798" s="12"/>
      <c r="J1798" s="12"/>
    </row>
    <row r="1799" spans="9:10">
      <c r="I1799" s="12"/>
      <c r="J1799" s="12"/>
    </row>
    <row r="1800" spans="9:10">
      <c r="I1800" s="12"/>
      <c r="J1800" s="12"/>
    </row>
    <row r="1801" spans="9:10">
      <c r="I1801" s="12"/>
      <c r="J1801" s="12"/>
    </row>
    <row r="1802" spans="9:10">
      <c r="I1802" s="12"/>
      <c r="J1802" s="12"/>
    </row>
    <row r="1803" spans="9:10">
      <c r="I1803" s="12"/>
      <c r="J1803" s="12"/>
    </row>
    <row r="1804" spans="9:10">
      <c r="I1804" s="12"/>
      <c r="J1804" s="12"/>
    </row>
    <row r="1805" spans="9:10">
      <c r="I1805" s="12"/>
      <c r="J1805" s="12"/>
    </row>
    <row r="1806" spans="9:10">
      <c r="I1806" s="12"/>
      <c r="J1806" s="12"/>
    </row>
    <row r="1807" spans="9:10">
      <c r="I1807" s="12"/>
      <c r="J1807" s="12"/>
    </row>
    <row r="1808" spans="9:10">
      <c r="I1808" s="12"/>
      <c r="J1808" s="12"/>
    </row>
    <row r="1809" spans="9:10">
      <c r="I1809" s="12"/>
      <c r="J1809" s="12"/>
    </row>
    <row r="1810" spans="9:10">
      <c r="I1810" s="12"/>
      <c r="J1810" s="12"/>
    </row>
    <row r="1811" spans="9:10">
      <c r="I1811" s="12"/>
      <c r="J1811" s="12"/>
    </row>
    <row r="1812" spans="9:10">
      <c r="I1812" s="12"/>
      <c r="J1812" s="12"/>
    </row>
    <row r="1813" spans="9:10">
      <c r="I1813" s="12"/>
      <c r="J1813" s="12"/>
    </row>
    <row r="1814" spans="9:10">
      <c r="I1814" s="12"/>
      <c r="J1814" s="12"/>
    </row>
    <row r="1815" spans="9:10">
      <c r="I1815" s="12"/>
      <c r="J1815" s="12"/>
    </row>
    <row r="1816" spans="9:10">
      <c r="I1816" s="12"/>
      <c r="J1816" s="12"/>
    </row>
    <row r="1817" spans="9:10">
      <c r="I1817" s="12"/>
      <c r="J1817" s="12"/>
    </row>
  </sheetData>
  <autoFilter ref="C26:BT155">
    <sortState ref="C26:BT42">
      <sortCondition ref="H25"/>
    </sortState>
  </autoFilter>
  <mergeCells count="1">
    <mergeCell ref="C24:G24"/>
  </mergeCells>
  <conditionalFormatting sqref="L27:AO69 AQ37:BT71">
    <cfRule type="cellIs" dxfId="40" priority="44" operator="equal">
      <formula>0</formula>
    </cfRule>
  </conditionalFormatting>
  <conditionalFormatting sqref="L110:AO122 AQ108:BT122">
    <cfRule type="cellIs" dxfId="39" priority="41" operator="equal">
      <formula>0</formula>
    </cfRule>
  </conditionalFormatting>
  <conditionalFormatting sqref="L74:AO86 AQ72:BT88">
    <cfRule type="cellIs" dxfId="38" priority="43" operator="equal">
      <formula>0</formula>
    </cfRule>
  </conditionalFormatting>
  <conditionalFormatting sqref="L91:AO105 AQ89:BT107">
    <cfRule type="cellIs" dxfId="37" priority="42" operator="equal">
      <formula>0</formula>
    </cfRule>
  </conditionalFormatting>
  <conditionalFormatting sqref="L27:AO32">
    <cfRule type="cellIs" dxfId="36" priority="40" operator="equal">
      <formula>0</formula>
    </cfRule>
  </conditionalFormatting>
  <conditionalFormatting sqref="L33:AO43 AQ41:BT43">
    <cfRule type="cellIs" dxfId="35" priority="39" operator="equal">
      <formula>0</formula>
    </cfRule>
  </conditionalFormatting>
  <conditionalFormatting sqref="L70:AO73">
    <cfRule type="cellIs" dxfId="34" priority="38" operator="equal">
      <formula>0</formula>
    </cfRule>
  </conditionalFormatting>
  <conditionalFormatting sqref="L87:AO90">
    <cfRule type="cellIs" dxfId="33" priority="37" operator="equal">
      <formula>0</formula>
    </cfRule>
  </conditionalFormatting>
  <conditionalFormatting sqref="L106:AO109">
    <cfRule type="cellIs" dxfId="32" priority="36" operator="equal">
      <formula>0</formula>
    </cfRule>
  </conditionalFormatting>
  <conditionalFormatting sqref="AQ27:BT28">
    <cfRule type="cellIs" dxfId="31" priority="35" operator="equal">
      <formula>0</formula>
    </cfRule>
  </conditionalFormatting>
  <conditionalFormatting sqref="AQ29:BT40">
    <cfRule type="cellIs" dxfId="30" priority="33" operator="equal">
      <formula>0</formula>
    </cfRule>
  </conditionalFormatting>
  <conditionalFormatting sqref="L123:AO143 AQ123:BT143">
    <cfRule type="cellIs" dxfId="29" priority="32" operator="equal">
      <formula>0</formula>
    </cfRule>
  </conditionalFormatting>
  <conditionalFormatting sqref="AQ144:BT149 L144:AO149">
    <cfRule type="cellIs" dxfId="28" priority="31" operator="equal">
      <formula>0</formula>
    </cfRule>
  </conditionalFormatting>
  <conditionalFormatting sqref="L162:AO162 AQ162:BT162 AQ164:BT164 L164:AO164 L166:AO166 AQ166:BT166 L168:AO168 AQ168:AW168 AZ168 BG168:BT168">
    <cfRule type="cellIs" dxfId="27" priority="30" operator="equal">
      <formula>0</formula>
    </cfRule>
  </conditionalFormatting>
  <conditionalFormatting sqref="L172:AO172 AQ172:BT172">
    <cfRule type="cellIs" dxfId="26" priority="27" operator="equal">
      <formula>0</formula>
    </cfRule>
  </conditionalFormatting>
  <conditionalFormatting sqref="L176:AO176 AQ176:BT176">
    <cfRule type="cellIs" dxfId="25" priority="29" operator="equal">
      <formula>0</formula>
    </cfRule>
  </conditionalFormatting>
  <conditionalFormatting sqref="L174:AO174 AQ174:BT174">
    <cfRule type="cellIs" dxfId="24" priority="28" operator="equal">
      <formula>0</formula>
    </cfRule>
  </conditionalFormatting>
  <conditionalFormatting sqref="L178:AO178 AQ178:AW178 AZ178:BT178">
    <cfRule type="cellIs" dxfId="23" priority="26" operator="equal">
      <formula>0</formula>
    </cfRule>
  </conditionalFormatting>
  <conditionalFormatting sqref="L187:AO187 AQ187:AW187 AZ187 BG187:BT187">
    <cfRule type="cellIs" dxfId="22" priority="23" operator="equal">
      <formula>0</formula>
    </cfRule>
  </conditionalFormatting>
  <conditionalFormatting sqref="L185:AO185 AQ185:BT185">
    <cfRule type="cellIs" dxfId="21" priority="25" operator="equal">
      <formula>0</formula>
    </cfRule>
  </conditionalFormatting>
  <conditionalFormatting sqref="L192:AO192 AQ192:BT192">
    <cfRule type="cellIs" dxfId="20" priority="20" operator="equal">
      <formula>0</formula>
    </cfRule>
  </conditionalFormatting>
  <conditionalFormatting sqref="AQ181:BT181 L181:AO181 L183:AO183 AQ183:BT183">
    <cfRule type="cellIs" dxfId="19" priority="24" operator="equal">
      <formula>0</formula>
    </cfRule>
  </conditionalFormatting>
  <conditionalFormatting sqref="BA194:BF194">
    <cfRule type="cellIs" dxfId="18" priority="18" operator="equal">
      <formula>0</formula>
    </cfRule>
  </conditionalFormatting>
  <conditionalFormatting sqref="BA187:BF187">
    <cfRule type="cellIs" dxfId="17" priority="22" operator="equal">
      <formula>0</formula>
    </cfRule>
  </conditionalFormatting>
  <conditionalFormatting sqref="AQ194:AW194 AZ194 BG194:BT194 L194:AO194">
    <cfRule type="cellIs" dxfId="16" priority="21" operator="equal">
      <formula>0</formula>
    </cfRule>
  </conditionalFormatting>
  <conditionalFormatting sqref="L197:AO197 AQ197:BT197">
    <cfRule type="cellIs" dxfId="15" priority="15" operator="equal">
      <formula>0</formula>
    </cfRule>
  </conditionalFormatting>
  <conditionalFormatting sqref="L190:AO190 AQ190:BT190">
    <cfRule type="cellIs" dxfId="14" priority="19" operator="equal">
      <formula>0</formula>
    </cfRule>
  </conditionalFormatting>
  <conditionalFormatting sqref="L201:AO203 AQ201:AW203 AZ201:AZ203 BG201:BT203">
    <cfRule type="cellIs" dxfId="13" priority="17" operator="equal">
      <formula>0</formula>
    </cfRule>
  </conditionalFormatting>
  <conditionalFormatting sqref="L199:AO199 AQ199:BT199">
    <cfRule type="cellIs" dxfId="12" priority="16" operator="equal">
      <formula>0</formula>
    </cfRule>
  </conditionalFormatting>
  <conditionalFormatting sqref="BA201:BB203">
    <cfRule type="cellIs" dxfId="11" priority="14" operator="equal">
      <formula>0</formula>
    </cfRule>
  </conditionalFormatting>
  <conditionalFormatting sqref="AX201:AY203">
    <cfRule type="cellIs" dxfId="10" priority="13" operator="equal">
      <formula>0</formula>
    </cfRule>
  </conditionalFormatting>
  <conditionalFormatting sqref="AX194:AY194">
    <cfRule type="cellIs" dxfId="9" priority="12" operator="equal">
      <formula>0</formula>
    </cfRule>
  </conditionalFormatting>
  <conditionalFormatting sqref="AX187:AY187">
    <cfRule type="cellIs" dxfId="8" priority="11" operator="equal">
      <formula>0</formula>
    </cfRule>
  </conditionalFormatting>
  <conditionalFormatting sqref="AX178:AY178">
    <cfRule type="cellIs" dxfId="7" priority="10" operator="equal">
      <formula>0</formula>
    </cfRule>
  </conditionalFormatting>
  <conditionalFormatting sqref="AX168:AY168">
    <cfRule type="cellIs" dxfId="6" priority="8" operator="equal">
      <formula>0</formula>
    </cfRule>
  </conditionalFormatting>
  <conditionalFormatting sqref="BA168:BF168">
    <cfRule type="cellIs" dxfId="5" priority="7" operator="equal">
      <formula>0</formula>
    </cfRule>
  </conditionalFormatting>
  <conditionalFormatting sqref="L208:AO208 AQ208:BT208">
    <cfRule type="cellIs" dxfId="4" priority="6" operator="equal">
      <formula>0</formula>
    </cfRule>
  </conditionalFormatting>
  <conditionalFormatting sqref="BC201:BF203">
    <cfRule type="cellIs" dxfId="3" priority="5" operator="equal">
      <formula>0</formula>
    </cfRule>
  </conditionalFormatting>
  <conditionalFormatting sqref="L204:AO206 AQ204:BT206">
    <cfRule type="cellIs" dxfId="2" priority="3" operator="equal">
      <formula>0</formula>
    </cfRule>
  </conditionalFormatting>
  <conditionalFormatting sqref="AQ150:BT154 AQ156:BT159 L156:AO159 L150:AO154">
    <cfRule type="cellIs" dxfId="1" priority="2" operator="equal">
      <formula>0</formula>
    </cfRule>
  </conditionalFormatting>
  <conditionalFormatting sqref="L155:AO155 AQ155:BT155">
    <cfRule type="cellIs" dxfId="0" priority="1" operator="equal">
      <formula>0</formula>
    </cfRule>
  </conditionalFormatting>
  <pageMargins left="0.7" right="0.7" top="0.75" bottom="0.75" header="0.3" footer="0.3"/>
  <pageSetup scale="16"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DropDownList!$G$2:$G$11</xm:f>
          </x14:formula1>
          <xm:sqref>I27:I143 I172 I185:I1048576 I174:I177 I179:I181 I183 I146:I149 I160:I168</xm:sqref>
        </x14:dataValidation>
        <x14:dataValidation type="list" allowBlank="1" showInputMessage="1" showErrorMessage="1">
          <x14:formula1>
            <xm:f>DropDownList!$H$2:$H$3</xm:f>
          </x14:formula1>
          <xm:sqref>J172 J185:J1048576 J174:J181 J183 J27:J149 J160:J168</xm:sqref>
        </x14:dataValidation>
        <x14:dataValidation type="list" allowBlank="1" showInputMessage="1" showErrorMessage="1">
          <x14:formula1>
            <xm:f>[2]DropDownList!#REF!</xm:f>
          </x14:formula1>
          <xm:sqref>J150:J159</xm:sqref>
        </x14:dataValidation>
        <x14:dataValidation type="list" allowBlank="1" showInputMessage="1" showErrorMessage="1">
          <x14:formula1>
            <xm:f>[2]DropDownList!#REF!</xm:f>
          </x14:formula1>
          <xm:sqref>I150:I159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2:U180"/>
  <sheetViews>
    <sheetView topLeftCell="A32" zoomScale="90" zoomScaleNormal="90" workbookViewId="0">
      <selection activeCell="H137" sqref="H137"/>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10.85546875" style="12" customWidth="1"/>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8"/>
      <c r="B13" s="588" t="s">
        <v>171</v>
      </c>
      <c r="D13" s="126" t="s">
        <v>175</v>
      </c>
      <c r="E13" s="744"/>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75">
      <c r="B15" s="588" t="s">
        <v>502</v>
      </c>
    </row>
    <row r="16" spans="1:17" ht="15.75">
      <c r="B16" s="588"/>
    </row>
    <row r="17" spans="2:21" s="666" customFormat="1" ht="20.45" customHeight="1">
      <c r="B17" s="664" t="s">
        <v>659</v>
      </c>
      <c r="C17" s="665"/>
      <c r="D17" s="665"/>
      <c r="E17" s="665"/>
      <c r="F17" s="665"/>
      <c r="G17" s="665"/>
      <c r="H17" s="665"/>
      <c r="I17" s="665"/>
      <c r="J17" s="665"/>
      <c r="K17" s="665"/>
      <c r="L17" s="665"/>
      <c r="M17" s="665"/>
      <c r="N17" s="665"/>
      <c r="O17" s="665"/>
      <c r="P17" s="665"/>
      <c r="Q17" s="665"/>
      <c r="R17" s="665"/>
      <c r="S17" s="665"/>
      <c r="T17" s="665"/>
      <c r="U17" s="665"/>
    </row>
    <row r="18" spans="2:21" ht="60" customHeight="1">
      <c r="B18" s="893" t="s">
        <v>699</v>
      </c>
      <c r="C18" s="893"/>
      <c r="D18" s="893"/>
      <c r="E18" s="893"/>
      <c r="F18" s="893"/>
      <c r="G18" s="893"/>
      <c r="H18" s="893"/>
      <c r="I18" s="893"/>
      <c r="J18" s="893"/>
      <c r="K18" s="893"/>
      <c r="L18" s="893"/>
      <c r="M18" s="893"/>
      <c r="N18" s="893"/>
      <c r="O18" s="893"/>
      <c r="P18" s="893"/>
      <c r="Q18" s="893"/>
      <c r="R18" s="893"/>
      <c r="S18" s="893"/>
      <c r="T18" s="893"/>
      <c r="U18" s="893"/>
    </row>
    <row r="20" spans="2:21" ht="21">
      <c r="B20" s="742" t="s">
        <v>755</v>
      </c>
      <c r="C20" s="743"/>
      <c r="E20" s="743"/>
      <c r="F20" s="743"/>
    </row>
    <row r="21" spans="2:21" ht="15" customHeight="1">
      <c r="B21" s="892" t="s">
        <v>674</v>
      </c>
      <c r="C21" s="892"/>
      <c r="D21" s="892"/>
      <c r="E21" s="892"/>
      <c r="F21" s="892"/>
    </row>
    <row r="22" spans="2:21" ht="45">
      <c r="B22" s="765" t="s">
        <v>62</v>
      </c>
      <c r="C22" s="765" t="s">
        <v>675</v>
      </c>
      <c r="D22" s="765" t="s">
        <v>676</v>
      </c>
      <c r="E22" s="765" t="s">
        <v>678</v>
      </c>
      <c r="F22" s="765" t="s">
        <v>677</v>
      </c>
    </row>
    <row r="23" spans="2:21">
      <c r="B23" s="765"/>
      <c r="C23" s="765"/>
      <c r="D23" s="765"/>
      <c r="E23" s="765"/>
      <c r="F23" s="765"/>
    </row>
    <row r="24" spans="2:21">
      <c r="B24" s="741">
        <v>42736</v>
      </c>
      <c r="C24" s="747"/>
      <c r="D24" s="747"/>
      <c r="E24" s="740"/>
      <c r="F24" s="769">
        <f>F48+F77+F106</f>
        <v>46.491980000000012</v>
      </c>
    </row>
    <row r="25" spans="2:21">
      <c r="B25" s="741">
        <v>42767</v>
      </c>
      <c r="C25" s="748"/>
      <c r="D25" s="749"/>
      <c r="E25" s="740"/>
      <c r="F25" s="769">
        <f t="shared" ref="F25:F35" si="0">F49+F78+F107</f>
        <v>46.491980000000012</v>
      </c>
    </row>
    <row r="26" spans="2:21">
      <c r="B26" s="741">
        <v>42795</v>
      </c>
      <c r="C26" s="740"/>
      <c r="D26" s="767"/>
      <c r="E26" s="740"/>
      <c r="F26" s="769">
        <f t="shared" si="0"/>
        <v>46.491980000000012</v>
      </c>
    </row>
    <row r="27" spans="2:21">
      <c r="B27" s="741">
        <v>42826</v>
      </c>
      <c r="C27" s="740"/>
      <c r="D27" s="767"/>
      <c r="E27" s="740"/>
      <c r="F27" s="769">
        <f t="shared" si="0"/>
        <v>46.491980000000012</v>
      </c>
    </row>
    <row r="28" spans="2:21">
      <c r="B28" s="741">
        <v>42856</v>
      </c>
      <c r="C28" s="740"/>
      <c r="D28" s="767"/>
      <c r="E28" s="740"/>
      <c r="F28" s="769">
        <f t="shared" si="0"/>
        <v>46.491980000000012</v>
      </c>
    </row>
    <row r="29" spans="2:21">
      <c r="B29" s="741">
        <v>42887</v>
      </c>
      <c r="C29" s="740"/>
      <c r="D29" s="767"/>
      <c r="E29" s="740"/>
      <c r="F29" s="769">
        <f t="shared" si="0"/>
        <v>46.491980000000012</v>
      </c>
    </row>
    <row r="30" spans="2:21">
      <c r="B30" s="741">
        <v>42917</v>
      </c>
      <c r="C30" s="740"/>
      <c r="D30" s="767"/>
      <c r="E30" s="740"/>
      <c r="F30" s="769">
        <f t="shared" si="0"/>
        <v>46.491980000000012</v>
      </c>
    </row>
    <row r="31" spans="2:21">
      <c r="B31" s="741">
        <v>42948</v>
      </c>
      <c r="C31" s="740"/>
      <c r="D31" s="767"/>
      <c r="E31" s="740"/>
      <c r="F31" s="769">
        <f t="shared" si="0"/>
        <v>46.491980000000012</v>
      </c>
    </row>
    <row r="32" spans="2:21">
      <c r="B32" s="741">
        <v>42979</v>
      </c>
      <c r="C32" s="740"/>
      <c r="D32" s="767"/>
      <c r="E32" s="740"/>
      <c r="F32" s="769">
        <f t="shared" si="0"/>
        <v>46.491980000000012</v>
      </c>
    </row>
    <row r="33" spans="2:16">
      <c r="B33" s="741">
        <v>43009</v>
      </c>
      <c r="C33" s="740"/>
      <c r="D33" s="767"/>
      <c r="E33" s="740"/>
      <c r="F33" s="769">
        <f t="shared" si="0"/>
        <v>46.491980000000012</v>
      </c>
    </row>
    <row r="34" spans="2:16">
      <c r="B34" s="741">
        <v>43040</v>
      </c>
      <c r="C34" s="740"/>
      <c r="D34" s="767"/>
      <c r="E34" s="740"/>
      <c r="F34" s="769">
        <f t="shared" si="0"/>
        <v>46.491980000000012</v>
      </c>
    </row>
    <row r="35" spans="2:16">
      <c r="B35" s="741">
        <v>43070</v>
      </c>
      <c r="C35" s="740"/>
      <c r="D35" s="767"/>
      <c r="E35" s="740"/>
      <c r="F35" s="769">
        <f t="shared" si="0"/>
        <v>46.491980000000012</v>
      </c>
    </row>
    <row r="36" spans="2:16">
      <c r="B36" s="750" t="s">
        <v>26</v>
      </c>
      <c r="C36" s="751"/>
      <c r="D36" s="751"/>
      <c r="E36" s="751"/>
      <c r="F36" s="768">
        <f>SUM(F24:F35)</f>
        <v>557.90376000000015</v>
      </c>
    </row>
    <row r="37" spans="2:16">
      <c r="B37" s="741" t="s">
        <v>784</v>
      </c>
      <c r="C37" s="740"/>
      <c r="D37" s="740"/>
      <c r="E37" s="740"/>
      <c r="F37" s="769">
        <f>F36</f>
        <v>557.90376000000015</v>
      </c>
    </row>
    <row r="38" spans="2:16">
      <c r="B38" s="741" t="s">
        <v>785</v>
      </c>
      <c r="C38" s="740"/>
      <c r="D38" s="740"/>
      <c r="E38" s="740"/>
      <c r="F38" s="769">
        <f t="shared" ref="F38:F40" si="1">F37</f>
        <v>557.90376000000015</v>
      </c>
    </row>
    <row r="39" spans="2:16">
      <c r="B39" s="741" t="s">
        <v>786</v>
      </c>
      <c r="C39" s="740"/>
      <c r="D39" s="740"/>
      <c r="E39" s="740"/>
      <c r="F39" s="769">
        <f t="shared" si="1"/>
        <v>557.90376000000015</v>
      </c>
    </row>
    <row r="40" spans="2:16">
      <c r="B40" s="741" t="s">
        <v>787</v>
      </c>
      <c r="C40" s="740"/>
      <c r="D40" s="740"/>
      <c r="E40" s="740"/>
      <c r="F40" s="769">
        <f t="shared" si="1"/>
        <v>557.90376000000015</v>
      </c>
    </row>
    <row r="42" spans="2:16" ht="21" hidden="1">
      <c r="B42" s="742" t="s">
        <v>752</v>
      </c>
    </row>
    <row r="43" spans="2:16" hidden="1"/>
    <row r="44" spans="2:16" ht="21" hidden="1">
      <c r="B44" s="742" t="s">
        <v>696</v>
      </c>
      <c r="C44" s="743"/>
      <c r="E44" s="743"/>
      <c r="F44" s="743"/>
      <c r="H44" s="742" t="s">
        <v>697</v>
      </c>
    </row>
    <row r="45" spans="2:16" ht="18.600000000000001" hidden="1" customHeight="1">
      <c r="B45" s="892" t="s">
        <v>674</v>
      </c>
      <c r="C45" s="892"/>
      <c r="D45" s="892"/>
      <c r="E45" s="892"/>
      <c r="F45" s="892"/>
      <c r="H45" s="12" t="s">
        <v>682</v>
      </c>
      <c r="J45" s="12">
        <v>2013</v>
      </c>
      <c r="M45" s="12" t="s">
        <v>683</v>
      </c>
      <c r="O45" s="12">
        <v>2017</v>
      </c>
    </row>
    <row r="46" spans="2:16" ht="45" hidden="1">
      <c r="B46" s="739" t="s">
        <v>62</v>
      </c>
      <c r="C46" s="739" t="s">
        <v>675</v>
      </c>
      <c r="D46" s="739" t="s">
        <v>676</v>
      </c>
      <c r="E46" s="739" t="s">
        <v>678</v>
      </c>
      <c r="F46" s="739" t="s">
        <v>677</v>
      </c>
      <c r="H46" s="739" t="s">
        <v>679</v>
      </c>
      <c r="I46" s="739" t="s">
        <v>680</v>
      </c>
      <c r="J46" s="739" t="s">
        <v>681</v>
      </c>
      <c r="K46" s="739" t="s">
        <v>675</v>
      </c>
      <c r="M46" s="739" t="s">
        <v>679</v>
      </c>
      <c r="N46" s="739" t="s">
        <v>680</v>
      </c>
      <c r="O46" s="739" t="s">
        <v>681</v>
      </c>
      <c r="P46" s="739" t="s">
        <v>675</v>
      </c>
    </row>
    <row r="47" spans="2:16" ht="18" hidden="1">
      <c r="B47" s="746"/>
      <c r="C47" s="746" t="s">
        <v>686</v>
      </c>
      <c r="D47" s="746" t="s">
        <v>687</v>
      </c>
      <c r="E47" s="746" t="s">
        <v>688</v>
      </c>
      <c r="F47" s="746" t="s">
        <v>689</v>
      </c>
      <c r="H47" s="746"/>
      <c r="I47" s="746" t="s">
        <v>690</v>
      </c>
      <c r="J47" s="746" t="s">
        <v>691</v>
      </c>
      <c r="K47" s="746" t="s">
        <v>692</v>
      </c>
      <c r="M47" s="746"/>
      <c r="N47" s="746" t="s">
        <v>693</v>
      </c>
      <c r="O47" s="746" t="s">
        <v>694</v>
      </c>
      <c r="P47" s="746" t="s">
        <v>695</v>
      </c>
    </row>
    <row r="48" spans="2:16" ht="15.6" hidden="1" customHeight="1">
      <c r="B48" s="741">
        <v>42736</v>
      </c>
      <c r="C48" s="747">
        <f>K70</f>
        <v>0</v>
      </c>
      <c r="D48" s="767">
        <f>C48-C49</f>
        <v>0</v>
      </c>
      <c r="E48" s="740">
        <f>E49</f>
        <v>0.74</v>
      </c>
      <c r="F48" s="766">
        <f>D48*E48</f>
        <v>0</v>
      </c>
      <c r="H48" s="740"/>
      <c r="I48" s="740"/>
      <c r="J48" s="740"/>
      <c r="K48" s="740">
        <f>I48*J48</f>
        <v>0</v>
      </c>
      <c r="M48" s="740"/>
      <c r="N48" s="740"/>
      <c r="O48" s="740"/>
      <c r="P48" s="740">
        <f>N48*O48</f>
        <v>0</v>
      </c>
    </row>
    <row r="49" spans="2:16" ht="15.6" hidden="1" customHeight="1">
      <c r="B49" s="741">
        <v>42767</v>
      </c>
      <c r="C49" s="748">
        <f>P70</f>
        <v>0</v>
      </c>
      <c r="D49" s="767">
        <f>D48</f>
        <v>0</v>
      </c>
      <c r="E49" s="740">
        <v>0.74</v>
      </c>
      <c r="F49" s="766">
        <f>D49*E49</f>
        <v>0</v>
      </c>
      <c r="H49" s="740"/>
      <c r="I49" s="740"/>
      <c r="J49" s="740"/>
      <c r="K49" s="740">
        <f t="shared" ref="K49:K57" si="2">I49*J49</f>
        <v>0</v>
      </c>
      <c r="M49" s="740"/>
      <c r="N49" s="740"/>
      <c r="O49" s="740"/>
      <c r="P49" s="740">
        <f t="shared" ref="P49:P57" si="3">N49*O49</f>
        <v>0</v>
      </c>
    </row>
    <row r="50" spans="2:16" ht="15.6" hidden="1" customHeight="1">
      <c r="B50" s="741">
        <v>42795</v>
      </c>
      <c r="C50" s="740"/>
      <c r="D50" s="767">
        <f>D49</f>
        <v>0</v>
      </c>
      <c r="E50" s="740">
        <f>E49</f>
        <v>0.74</v>
      </c>
      <c r="F50" s="766">
        <f>D50*E50</f>
        <v>0</v>
      </c>
      <c r="H50" s="740"/>
      <c r="I50" s="740"/>
      <c r="J50" s="740"/>
      <c r="K50" s="740">
        <f t="shared" si="2"/>
        <v>0</v>
      </c>
      <c r="M50" s="740"/>
      <c r="N50" s="740"/>
      <c r="O50" s="740"/>
      <c r="P50" s="740">
        <f t="shared" si="3"/>
        <v>0</v>
      </c>
    </row>
    <row r="51" spans="2:16" ht="15.6" hidden="1" customHeight="1">
      <c r="B51" s="741">
        <v>42826</v>
      </c>
      <c r="C51" s="740"/>
      <c r="D51" s="767">
        <f t="shared" ref="D51:D59" si="4">D50</f>
        <v>0</v>
      </c>
      <c r="E51" s="740">
        <f t="shared" ref="E51:E59" si="5">E50</f>
        <v>0.74</v>
      </c>
      <c r="F51" s="766">
        <f t="shared" ref="F51:F59" si="6">D51*E51</f>
        <v>0</v>
      </c>
      <c r="H51" s="740"/>
      <c r="I51" s="740"/>
      <c r="J51" s="740"/>
      <c r="K51" s="740">
        <f t="shared" si="2"/>
        <v>0</v>
      </c>
      <c r="M51" s="740"/>
      <c r="N51" s="740"/>
      <c r="O51" s="740"/>
      <c r="P51" s="740">
        <f t="shared" si="3"/>
        <v>0</v>
      </c>
    </row>
    <row r="52" spans="2:16" ht="15.6" hidden="1" customHeight="1">
      <c r="B52" s="741">
        <v>42856</v>
      </c>
      <c r="C52" s="740"/>
      <c r="D52" s="767">
        <f t="shared" si="4"/>
        <v>0</v>
      </c>
      <c r="E52" s="740">
        <f t="shared" si="5"/>
        <v>0.74</v>
      </c>
      <c r="F52" s="766">
        <f t="shared" si="6"/>
        <v>0</v>
      </c>
      <c r="H52" s="740"/>
      <c r="I52" s="740"/>
      <c r="J52" s="740"/>
      <c r="K52" s="740">
        <f t="shared" si="2"/>
        <v>0</v>
      </c>
      <c r="M52" s="740"/>
      <c r="N52" s="740"/>
      <c r="O52" s="740"/>
      <c r="P52" s="740">
        <f t="shared" si="3"/>
        <v>0</v>
      </c>
    </row>
    <row r="53" spans="2:16" ht="15.6" hidden="1" customHeight="1">
      <c r="B53" s="741">
        <v>42887</v>
      </c>
      <c r="C53" s="740"/>
      <c r="D53" s="767">
        <f t="shared" si="4"/>
        <v>0</v>
      </c>
      <c r="E53" s="740">
        <f t="shared" si="5"/>
        <v>0.74</v>
      </c>
      <c r="F53" s="766">
        <f t="shared" si="6"/>
        <v>0</v>
      </c>
      <c r="H53" s="740"/>
      <c r="I53" s="740"/>
      <c r="J53" s="740"/>
      <c r="K53" s="740">
        <f t="shared" si="2"/>
        <v>0</v>
      </c>
      <c r="M53" s="740"/>
      <c r="N53" s="740"/>
      <c r="O53" s="740"/>
      <c r="P53" s="740">
        <f t="shared" si="3"/>
        <v>0</v>
      </c>
    </row>
    <row r="54" spans="2:16" ht="15.6" hidden="1" customHeight="1">
      <c r="B54" s="741">
        <v>42917</v>
      </c>
      <c r="C54" s="740"/>
      <c r="D54" s="767">
        <f t="shared" si="4"/>
        <v>0</v>
      </c>
      <c r="E54" s="740">
        <f t="shared" si="5"/>
        <v>0.74</v>
      </c>
      <c r="F54" s="766">
        <f t="shared" si="6"/>
        <v>0</v>
      </c>
      <c r="H54" s="740"/>
      <c r="I54" s="740"/>
      <c r="J54" s="740"/>
      <c r="K54" s="740">
        <f t="shared" si="2"/>
        <v>0</v>
      </c>
      <c r="M54" s="740"/>
      <c r="N54" s="740"/>
      <c r="O54" s="740"/>
      <c r="P54" s="740">
        <f t="shared" si="3"/>
        <v>0</v>
      </c>
    </row>
    <row r="55" spans="2:16" ht="15.6" hidden="1" customHeight="1">
      <c r="B55" s="741">
        <v>42948</v>
      </c>
      <c r="C55" s="740"/>
      <c r="D55" s="767">
        <f t="shared" si="4"/>
        <v>0</v>
      </c>
      <c r="E55" s="740">
        <f t="shared" si="5"/>
        <v>0.74</v>
      </c>
      <c r="F55" s="766">
        <f t="shared" si="6"/>
        <v>0</v>
      </c>
      <c r="H55" s="740"/>
      <c r="I55" s="740"/>
      <c r="J55" s="740"/>
      <c r="K55" s="740">
        <f t="shared" si="2"/>
        <v>0</v>
      </c>
      <c r="M55" s="740"/>
      <c r="N55" s="740"/>
      <c r="O55" s="740"/>
      <c r="P55" s="740">
        <f t="shared" si="3"/>
        <v>0</v>
      </c>
    </row>
    <row r="56" spans="2:16" ht="15.6" hidden="1" customHeight="1">
      <c r="B56" s="741">
        <v>42979</v>
      </c>
      <c r="C56" s="740"/>
      <c r="D56" s="767">
        <f t="shared" si="4"/>
        <v>0</v>
      </c>
      <c r="E56" s="740">
        <f t="shared" si="5"/>
        <v>0.74</v>
      </c>
      <c r="F56" s="766">
        <f t="shared" si="6"/>
        <v>0</v>
      </c>
      <c r="H56" s="740"/>
      <c r="I56" s="740"/>
      <c r="J56" s="740"/>
      <c r="K56" s="740">
        <f t="shared" si="2"/>
        <v>0</v>
      </c>
      <c r="M56" s="740"/>
      <c r="N56" s="740"/>
      <c r="O56" s="740"/>
      <c r="P56" s="740">
        <f t="shared" si="3"/>
        <v>0</v>
      </c>
    </row>
    <row r="57" spans="2:16" ht="15.6" hidden="1" customHeight="1">
      <c r="B57" s="741">
        <v>43009</v>
      </c>
      <c r="C57" s="740"/>
      <c r="D57" s="767">
        <f t="shared" si="4"/>
        <v>0</v>
      </c>
      <c r="E57" s="740">
        <f t="shared" si="5"/>
        <v>0.74</v>
      </c>
      <c r="F57" s="766">
        <f t="shared" si="6"/>
        <v>0</v>
      </c>
      <c r="H57" s="740"/>
      <c r="I57" s="740"/>
      <c r="J57" s="740"/>
      <c r="K57" s="740">
        <f t="shared" si="2"/>
        <v>0</v>
      </c>
      <c r="M57" s="740"/>
      <c r="N57" s="740"/>
      <c r="O57" s="740"/>
      <c r="P57" s="740">
        <f t="shared" si="3"/>
        <v>0</v>
      </c>
    </row>
    <row r="58" spans="2:16" ht="15.6" hidden="1" customHeight="1">
      <c r="B58" s="741">
        <v>43040</v>
      </c>
      <c r="C58" s="740"/>
      <c r="D58" s="767">
        <f t="shared" si="4"/>
        <v>0</v>
      </c>
      <c r="E58" s="740">
        <f t="shared" si="5"/>
        <v>0.74</v>
      </c>
      <c r="F58" s="766">
        <f t="shared" si="6"/>
        <v>0</v>
      </c>
      <c r="H58" s="740"/>
      <c r="I58" s="740"/>
      <c r="J58" s="740"/>
      <c r="K58" s="740"/>
      <c r="M58" s="740"/>
      <c r="N58" s="740"/>
      <c r="O58" s="740"/>
      <c r="P58" s="740"/>
    </row>
    <row r="59" spans="2:16" ht="15.6" hidden="1" customHeight="1">
      <c r="B59" s="741">
        <v>43070</v>
      </c>
      <c r="C59" s="740"/>
      <c r="D59" s="767">
        <f t="shared" si="4"/>
        <v>0</v>
      </c>
      <c r="E59" s="740">
        <f t="shared" si="5"/>
        <v>0.74</v>
      </c>
      <c r="F59" s="766">
        <f t="shared" si="6"/>
        <v>0</v>
      </c>
      <c r="H59" s="740"/>
      <c r="I59" s="740"/>
      <c r="J59" s="740"/>
      <c r="K59" s="740"/>
      <c r="M59" s="740"/>
      <c r="N59" s="740"/>
      <c r="O59" s="740"/>
      <c r="P59" s="740"/>
    </row>
    <row r="60" spans="2:16" ht="16.149999999999999" hidden="1" customHeight="1">
      <c r="B60" s="750" t="s">
        <v>26</v>
      </c>
      <c r="C60" s="751"/>
      <c r="D60" s="751"/>
      <c r="E60" s="751"/>
      <c r="F60" s="768">
        <f>SUM(F48:F59)</f>
        <v>0</v>
      </c>
      <c r="H60" s="740"/>
      <c r="I60" s="740"/>
      <c r="J60" s="740"/>
      <c r="K60" s="740"/>
      <c r="M60" s="740"/>
      <c r="N60" s="740"/>
      <c r="O60" s="740"/>
      <c r="P60" s="740"/>
    </row>
    <row r="61" spans="2:16" hidden="1">
      <c r="B61" s="741" t="s">
        <v>698</v>
      </c>
      <c r="C61" s="740"/>
      <c r="D61" s="740"/>
      <c r="E61" s="740"/>
      <c r="F61" s="740"/>
      <c r="H61" s="740"/>
      <c r="I61" s="740"/>
      <c r="J61" s="740"/>
      <c r="K61" s="740"/>
      <c r="M61" s="740"/>
      <c r="N61" s="740"/>
      <c r="O61" s="740"/>
      <c r="P61" s="740"/>
    </row>
    <row r="62" spans="2:16" hidden="1">
      <c r="B62" s="741" t="s">
        <v>698</v>
      </c>
      <c r="C62" s="740"/>
      <c r="D62" s="740"/>
      <c r="E62" s="740"/>
      <c r="F62" s="740"/>
      <c r="H62" s="740"/>
      <c r="I62" s="740"/>
      <c r="J62" s="740"/>
      <c r="K62" s="740"/>
      <c r="M62" s="740"/>
      <c r="N62" s="740"/>
      <c r="O62" s="740"/>
      <c r="P62" s="740"/>
    </row>
    <row r="63" spans="2:16" hidden="1">
      <c r="B63" s="741" t="s">
        <v>698</v>
      </c>
      <c r="C63" s="740"/>
      <c r="D63" s="740"/>
      <c r="E63" s="740"/>
      <c r="F63" s="740"/>
      <c r="H63" s="740"/>
      <c r="I63" s="740"/>
      <c r="J63" s="740"/>
      <c r="K63" s="740"/>
      <c r="M63" s="740"/>
      <c r="N63" s="740"/>
      <c r="O63" s="740"/>
      <c r="P63" s="740"/>
    </row>
    <row r="64" spans="2:16" hidden="1">
      <c r="B64" s="741" t="s">
        <v>698</v>
      </c>
      <c r="C64" s="740"/>
      <c r="D64" s="740"/>
      <c r="E64" s="740"/>
      <c r="F64" s="740"/>
      <c r="H64" s="740"/>
      <c r="I64" s="740"/>
      <c r="J64" s="740"/>
      <c r="K64" s="740"/>
      <c r="M64" s="740"/>
      <c r="N64" s="740"/>
      <c r="O64" s="740"/>
      <c r="P64" s="740"/>
    </row>
    <row r="65" spans="2:16" hidden="1">
      <c r="H65" s="740"/>
      <c r="I65" s="740"/>
      <c r="J65" s="740"/>
      <c r="K65" s="740"/>
      <c r="M65" s="740"/>
      <c r="N65" s="740"/>
      <c r="O65" s="740"/>
      <c r="P65" s="740"/>
    </row>
    <row r="66" spans="2:16" hidden="1">
      <c r="H66" s="740"/>
      <c r="I66" s="740"/>
      <c r="J66" s="740"/>
      <c r="K66" s="740"/>
      <c r="M66" s="740"/>
      <c r="N66" s="740"/>
      <c r="O66" s="740"/>
      <c r="P66" s="740"/>
    </row>
    <row r="67" spans="2:16" hidden="1">
      <c r="H67" s="740"/>
      <c r="I67" s="740"/>
      <c r="J67" s="740"/>
      <c r="K67" s="740"/>
      <c r="M67" s="740"/>
      <c r="N67" s="740"/>
      <c r="O67" s="740"/>
      <c r="P67" s="740"/>
    </row>
    <row r="68" spans="2:16" hidden="1">
      <c r="H68" s="740"/>
      <c r="I68" s="740"/>
      <c r="J68" s="740"/>
      <c r="K68" s="740"/>
      <c r="M68" s="740"/>
      <c r="N68" s="740"/>
      <c r="O68" s="740"/>
      <c r="P68" s="740"/>
    </row>
    <row r="69" spans="2:16" hidden="1">
      <c r="H69" s="740"/>
      <c r="I69" s="740"/>
      <c r="J69" s="740"/>
      <c r="K69" s="740"/>
      <c r="M69" s="740"/>
      <c r="N69" s="740"/>
      <c r="O69" s="740"/>
      <c r="P69" s="740"/>
    </row>
    <row r="70" spans="2:16" hidden="1">
      <c r="H70" s="750" t="s">
        <v>26</v>
      </c>
      <c r="I70" s="751"/>
      <c r="J70" s="751"/>
      <c r="K70" s="747">
        <f>SUM(K48:K69)</f>
        <v>0</v>
      </c>
      <c r="M70" s="750" t="s">
        <v>26</v>
      </c>
      <c r="N70" s="751"/>
      <c r="O70" s="751"/>
      <c r="P70" s="748">
        <f>SUM(P48:P69)</f>
        <v>0</v>
      </c>
    </row>
    <row r="71" spans="2:16" hidden="1"/>
    <row r="72" spans="2:16" ht="21" hidden="1">
      <c r="B72" s="742" t="s">
        <v>753</v>
      </c>
    </row>
    <row r="73" spans="2:16" ht="21" hidden="1">
      <c r="B73" s="742" t="s">
        <v>696</v>
      </c>
      <c r="C73" s="743"/>
      <c r="E73" s="743"/>
      <c r="F73" s="743"/>
      <c r="H73" s="742" t="s">
        <v>697</v>
      </c>
      <c r="M73" s="12">
        <v>1000</v>
      </c>
    </row>
    <row r="74" spans="2:16" ht="18.600000000000001" hidden="1" customHeight="1">
      <c r="B74" s="892" t="s">
        <v>674</v>
      </c>
      <c r="C74" s="892"/>
      <c r="D74" s="892"/>
      <c r="E74" s="892"/>
      <c r="F74" s="892"/>
      <c r="H74" s="12" t="s">
        <v>682</v>
      </c>
      <c r="J74" s="12">
        <v>2013</v>
      </c>
      <c r="M74" s="12" t="s">
        <v>683</v>
      </c>
      <c r="O74" s="12">
        <v>2017</v>
      </c>
    </row>
    <row r="75" spans="2:16" ht="45" hidden="1">
      <c r="B75" s="765" t="s">
        <v>62</v>
      </c>
      <c r="C75" s="765" t="s">
        <v>675</v>
      </c>
      <c r="D75" s="765" t="s">
        <v>676</v>
      </c>
      <c r="E75" s="765" t="s">
        <v>678</v>
      </c>
      <c r="F75" s="765" t="s">
        <v>677</v>
      </c>
      <c r="H75" s="765" t="s">
        <v>679</v>
      </c>
      <c r="I75" s="765" t="s">
        <v>680</v>
      </c>
      <c r="J75" s="765" t="s">
        <v>681</v>
      </c>
      <c r="K75" s="765" t="s">
        <v>675</v>
      </c>
      <c r="M75" s="765" t="s">
        <v>679</v>
      </c>
      <c r="N75" s="765" t="s">
        <v>680</v>
      </c>
      <c r="O75" s="765" t="s">
        <v>681</v>
      </c>
      <c r="P75" s="765" t="s">
        <v>675</v>
      </c>
    </row>
    <row r="76" spans="2:16" ht="18" hidden="1">
      <c r="B76" s="765"/>
      <c r="C76" s="765" t="s">
        <v>686</v>
      </c>
      <c r="D76" s="765" t="s">
        <v>687</v>
      </c>
      <c r="E76" s="765" t="s">
        <v>688</v>
      </c>
      <c r="F76" s="765" t="s">
        <v>689</v>
      </c>
      <c r="H76" s="765"/>
      <c r="I76" s="765" t="s">
        <v>690</v>
      </c>
      <c r="J76" s="765" t="s">
        <v>691</v>
      </c>
      <c r="K76" s="765" t="s">
        <v>692</v>
      </c>
      <c r="M76" s="765"/>
      <c r="N76" s="765" t="s">
        <v>693</v>
      </c>
      <c r="O76" s="765" t="s">
        <v>694</v>
      </c>
      <c r="P76" s="765" t="s">
        <v>695</v>
      </c>
    </row>
    <row r="77" spans="2:16" ht="15.6" hidden="1" customHeight="1">
      <c r="B77" s="741">
        <v>42736</v>
      </c>
      <c r="C77" s="747">
        <f>K99</f>
        <v>0</v>
      </c>
      <c r="D77" s="767">
        <f>C77-C78</f>
        <v>0</v>
      </c>
      <c r="E77" s="740">
        <f>E78</f>
        <v>0.74</v>
      </c>
      <c r="F77" s="766">
        <f>D77*E77</f>
        <v>0</v>
      </c>
      <c r="H77" s="740"/>
      <c r="I77" s="740"/>
      <c r="J77" s="740"/>
      <c r="K77" s="740">
        <f>I77*J77</f>
        <v>0</v>
      </c>
      <c r="M77" s="740"/>
      <c r="N77" s="740"/>
      <c r="O77" s="740"/>
      <c r="P77" s="740">
        <f>N77*O77</f>
        <v>0</v>
      </c>
    </row>
    <row r="78" spans="2:16" ht="15.6" hidden="1" customHeight="1">
      <c r="B78" s="741">
        <v>42767</v>
      </c>
      <c r="C78" s="748">
        <f>P99</f>
        <v>0</v>
      </c>
      <c r="D78" s="767">
        <f>D77</f>
        <v>0</v>
      </c>
      <c r="E78" s="740">
        <v>0.74</v>
      </c>
      <c r="F78" s="766">
        <f>D78*E78</f>
        <v>0</v>
      </c>
      <c r="H78" s="740"/>
      <c r="I78" s="740"/>
      <c r="J78" s="740"/>
      <c r="K78" s="740">
        <f t="shared" ref="K78:K86" si="7">I78*J78</f>
        <v>0</v>
      </c>
      <c r="M78" s="740"/>
      <c r="N78" s="740"/>
      <c r="O78" s="740"/>
      <c r="P78" s="740">
        <f t="shared" ref="P78:P80" si="8">N78*O78</f>
        <v>0</v>
      </c>
    </row>
    <row r="79" spans="2:16" ht="15.6" hidden="1" customHeight="1">
      <c r="B79" s="741">
        <v>42795</v>
      </c>
      <c r="C79" s="740"/>
      <c r="D79" s="767">
        <f>D78</f>
        <v>0</v>
      </c>
      <c r="E79" s="740">
        <f>E78</f>
        <v>0.74</v>
      </c>
      <c r="F79" s="766">
        <f>D79*E79</f>
        <v>0</v>
      </c>
      <c r="H79" s="740"/>
      <c r="I79" s="740"/>
      <c r="J79" s="740"/>
      <c r="K79" s="740">
        <f t="shared" si="7"/>
        <v>0</v>
      </c>
      <c r="M79" s="740"/>
      <c r="N79" s="740"/>
      <c r="O79" s="740"/>
      <c r="P79" s="740">
        <f t="shared" si="8"/>
        <v>0</v>
      </c>
    </row>
    <row r="80" spans="2:16" ht="15.6" hidden="1" customHeight="1">
      <c r="B80" s="741">
        <v>42826</v>
      </c>
      <c r="C80" s="740"/>
      <c r="D80" s="767">
        <f t="shared" ref="D80" si="9">D79</f>
        <v>0</v>
      </c>
      <c r="E80" s="740">
        <f t="shared" ref="E80:E88" si="10">E79</f>
        <v>0.74</v>
      </c>
      <c r="F80" s="766">
        <f t="shared" ref="F80:F88" si="11">D80*E80</f>
        <v>0</v>
      </c>
      <c r="H80" s="740"/>
      <c r="I80" s="740"/>
      <c r="J80" s="740"/>
      <c r="K80" s="740">
        <f t="shared" si="7"/>
        <v>0</v>
      </c>
      <c r="M80" s="740"/>
      <c r="N80" s="740"/>
      <c r="O80" s="740"/>
      <c r="P80" s="740">
        <f t="shared" si="8"/>
        <v>0</v>
      </c>
    </row>
    <row r="81" spans="2:16" ht="15.6" hidden="1" customHeight="1">
      <c r="B81" s="741">
        <v>42856</v>
      </c>
      <c r="C81" s="740"/>
      <c r="D81" s="767">
        <f t="shared" ref="D81:D88" si="12">D80</f>
        <v>0</v>
      </c>
      <c r="E81" s="740">
        <f t="shared" si="10"/>
        <v>0.74</v>
      </c>
      <c r="F81" s="766">
        <f t="shared" si="11"/>
        <v>0</v>
      </c>
      <c r="H81" s="740"/>
      <c r="I81" s="740"/>
      <c r="J81" s="740"/>
      <c r="K81" s="740">
        <f t="shared" si="7"/>
        <v>0</v>
      </c>
      <c r="M81" s="740"/>
      <c r="N81" s="740"/>
      <c r="O81" s="740"/>
      <c r="P81" s="740"/>
    </row>
    <row r="82" spans="2:16" ht="15.6" hidden="1" customHeight="1">
      <c r="B82" s="741">
        <v>42887</v>
      </c>
      <c r="C82" s="740"/>
      <c r="D82" s="767">
        <f t="shared" si="12"/>
        <v>0</v>
      </c>
      <c r="E82" s="740">
        <f t="shared" si="10"/>
        <v>0.74</v>
      </c>
      <c r="F82" s="766">
        <f t="shared" si="11"/>
        <v>0</v>
      </c>
      <c r="H82" s="740"/>
      <c r="I82" s="740"/>
      <c r="J82" s="740"/>
      <c r="K82" s="740">
        <f t="shared" si="7"/>
        <v>0</v>
      </c>
      <c r="M82" s="740"/>
      <c r="N82" s="740"/>
      <c r="O82" s="740"/>
      <c r="P82" s="740"/>
    </row>
    <row r="83" spans="2:16" ht="15.6" hidden="1" customHeight="1">
      <c r="B83" s="741">
        <v>42917</v>
      </c>
      <c r="C83" s="740"/>
      <c r="D83" s="767">
        <f t="shared" si="12"/>
        <v>0</v>
      </c>
      <c r="E83" s="740">
        <f t="shared" si="10"/>
        <v>0.74</v>
      </c>
      <c r="F83" s="766">
        <f t="shared" si="11"/>
        <v>0</v>
      </c>
      <c r="H83" s="740"/>
      <c r="I83" s="740"/>
      <c r="J83" s="740"/>
      <c r="K83" s="740">
        <f t="shared" si="7"/>
        <v>0</v>
      </c>
      <c r="M83" s="740"/>
      <c r="N83" s="740"/>
      <c r="O83" s="740"/>
      <c r="P83" s="740"/>
    </row>
    <row r="84" spans="2:16" ht="15.6" hidden="1" customHeight="1">
      <c r="B84" s="741">
        <v>42948</v>
      </c>
      <c r="C84" s="740"/>
      <c r="D84" s="767">
        <f t="shared" si="12"/>
        <v>0</v>
      </c>
      <c r="E84" s="740">
        <f t="shared" si="10"/>
        <v>0.74</v>
      </c>
      <c r="F84" s="766">
        <f t="shared" si="11"/>
        <v>0</v>
      </c>
      <c r="H84" s="740"/>
      <c r="I84" s="740"/>
      <c r="J84" s="740"/>
      <c r="K84" s="740">
        <f t="shared" si="7"/>
        <v>0</v>
      </c>
      <c r="M84" s="740"/>
      <c r="N84" s="740"/>
      <c r="O84" s="740"/>
      <c r="P84" s="740"/>
    </row>
    <row r="85" spans="2:16" ht="15.6" hidden="1" customHeight="1">
      <c r="B85" s="741">
        <v>42979</v>
      </c>
      <c r="C85" s="740"/>
      <c r="D85" s="767">
        <f t="shared" si="12"/>
        <v>0</v>
      </c>
      <c r="E85" s="740">
        <f t="shared" si="10"/>
        <v>0.74</v>
      </c>
      <c r="F85" s="766">
        <f t="shared" si="11"/>
        <v>0</v>
      </c>
      <c r="H85" s="740"/>
      <c r="I85" s="740"/>
      <c r="J85" s="740"/>
      <c r="K85" s="740">
        <f t="shared" si="7"/>
        <v>0</v>
      </c>
      <c r="M85" s="740"/>
      <c r="N85" s="740"/>
      <c r="O85" s="740"/>
      <c r="P85" s="740"/>
    </row>
    <row r="86" spans="2:16" ht="15.6" hidden="1" customHeight="1">
      <c r="B86" s="741">
        <v>43009</v>
      </c>
      <c r="C86" s="740"/>
      <c r="D86" s="767">
        <f t="shared" si="12"/>
        <v>0</v>
      </c>
      <c r="E86" s="740">
        <f t="shared" si="10"/>
        <v>0.74</v>
      </c>
      <c r="F86" s="766">
        <f t="shared" si="11"/>
        <v>0</v>
      </c>
      <c r="H86" s="740"/>
      <c r="I86" s="740"/>
      <c r="J86" s="740"/>
      <c r="K86" s="740">
        <f t="shared" si="7"/>
        <v>0</v>
      </c>
      <c r="M86" s="740"/>
      <c r="N86" s="740"/>
      <c r="O86" s="740"/>
      <c r="P86" s="740"/>
    </row>
    <row r="87" spans="2:16" ht="15.6" hidden="1" customHeight="1">
      <c r="B87" s="741">
        <v>43040</v>
      </c>
      <c r="C87" s="740"/>
      <c r="D87" s="767">
        <f t="shared" si="12"/>
        <v>0</v>
      </c>
      <c r="E87" s="740">
        <f t="shared" si="10"/>
        <v>0.74</v>
      </c>
      <c r="F87" s="766">
        <f t="shared" si="11"/>
        <v>0</v>
      </c>
      <c r="H87" s="740"/>
      <c r="I87" s="740"/>
      <c r="J87" s="740"/>
      <c r="K87" s="740"/>
      <c r="M87" s="740"/>
      <c r="N87" s="740"/>
      <c r="O87" s="740"/>
      <c r="P87" s="740"/>
    </row>
    <row r="88" spans="2:16" ht="15.6" hidden="1" customHeight="1">
      <c r="B88" s="741">
        <v>43070</v>
      </c>
      <c r="C88" s="740"/>
      <c r="D88" s="767">
        <f t="shared" si="12"/>
        <v>0</v>
      </c>
      <c r="E88" s="740">
        <f t="shared" si="10"/>
        <v>0.74</v>
      </c>
      <c r="F88" s="766">
        <f t="shared" si="11"/>
        <v>0</v>
      </c>
      <c r="H88" s="740"/>
      <c r="I88" s="740"/>
      <c r="J88" s="740"/>
      <c r="K88" s="740"/>
      <c r="M88" s="740"/>
      <c r="N88" s="740"/>
      <c r="O88" s="740"/>
      <c r="P88" s="740"/>
    </row>
    <row r="89" spans="2:16" ht="16.149999999999999" hidden="1" customHeight="1">
      <c r="B89" s="750" t="s">
        <v>26</v>
      </c>
      <c r="C89" s="751"/>
      <c r="D89" s="751"/>
      <c r="E89" s="751"/>
      <c r="F89" s="768">
        <f>SUM(F77:F88)</f>
        <v>0</v>
      </c>
      <c r="H89" s="740"/>
      <c r="I89" s="740"/>
      <c r="J89" s="740"/>
      <c r="K89" s="740"/>
      <c r="M89" s="740"/>
      <c r="N89" s="740"/>
      <c r="O89" s="740"/>
      <c r="P89" s="740"/>
    </row>
    <row r="90" spans="2:16" hidden="1">
      <c r="B90" s="741" t="s">
        <v>698</v>
      </c>
      <c r="C90" s="740"/>
      <c r="D90" s="740"/>
      <c r="E90" s="740"/>
      <c r="F90" s="740"/>
      <c r="H90" s="740"/>
      <c r="I90" s="740"/>
      <c r="J90" s="740"/>
      <c r="K90" s="740"/>
      <c r="M90" s="740"/>
      <c r="N90" s="740"/>
      <c r="O90" s="740"/>
      <c r="P90" s="740"/>
    </row>
    <row r="91" spans="2:16" hidden="1">
      <c r="B91" s="741" t="s">
        <v>698</v>
      </c>
      <c r="C91" s="740"/>
      <c r="D91" s="740"/>
      <c r="E91" s="740"/>
      <c r="F91" s="740"/>
      <c r="H91" s="740"/>
      <c r="I91" s="740"/>
      <c r="J91" s="740"/>
      <c r="K91" s="740"/>
      <c r="M91" s="740"/>
      <c r="N91" s="740"/>
      <c r="O91" s="740"/>
      <c r="P91" s="740"/>
    </row>
    <row r="92" spans="2:16" hidden="1">
      <c r="B92" s="741" t="s">
        <v>698</v>
      </c>
      <c r="C92" s="740"/>
      <c r="D92" s="740"/>
      <c r="E92" s="740"/>
      <c r="F92" s="740"/>
      <c r="H92" s="740"/>
      <c r="I92" s="740"/>
      <c r="J92" s="740"/>
      <c r="K92" s="740"/>
      <c r="M92" s="740"/>
      <c r="N92" s="740"/>
      <c r="O92" s="740"/>
      <c r="P92" s="740"/>
    </row>
    <row r="93" spans="2:16" hidden="1">
      <c r="B93" s="741" t="s">
        <v>698</v>
      </c>
      <c r="C93" s="740"/>
      <c r="D93" s="740"/>
      <c r="E93" s="740"/>
      <c r="F93" s="740"/>
      <c r="H93" s="740"/>
      <c r="I93" s="740"/>
      <c r="J93" s="740"/>
      <c r="K93" s="740"/>
      <c r="M93" s="740"/>
      <c r="N93" s="740"/>
      <c r="O93" s="740"/>
      <c r="P93" s="740"/>
    </row>
    <row r="94" spans="2:16" hidden="1">
      <c r="H94" s="740"/>
      <c r="I94" s="740"/>
      <c r="J94" s="740"/>
      <c r="K94" s="740"/>
      <c r="M94" s="740"/>
      <c r="N94" s="740"/>
      <c r="O94" s="740"/>
      <c r="P94" s="740"/>
    </row>
    <row r="95" spans="2:16" hidden="1">
      <c r="H95" s="740"/>
      <c r="I95" s="740"/>
      <c r="J95" s="740"/>
      <c r="K95" s="740"/>
      <c r="M95" s="740"/>
      <c r="N95" s="740"/>
      <c r="O95" s="740"/>
      <c r="P95" s="740"/>
    </row>
    <row r="96" spans="2:16" hidden="1">
      <c r="H96" s="740"/>
      <c r="I96" s="740"/>
      <c r="J96" s="740"/>
      <c r="K96" s="740"/>
      <c r="M96" s="740"/>
      <c r="N96" s="740"/>
      <c r="O96" s="740"/>
      <c r="P96" s="740"/>
    </row>
    <row r="97" spans="2:16" hidden="1">
      <c r="H97" s="740"/>
      <c r="I97" s="740"/>
      <c r="J97" s="740"/>
      <c r="K97" s="740"/>
      <c r="M97" s="740"/>
      <c r="N97" s="740"/>
      <c r="O97" s="740"/>
      <c r="P97" s="740"/>
    </row>
    <row r="98" spans="2:16" hidden="1">
      <c r="H98" s="740"/>
      <c r="I98" s="740"/>
      <c r="J98" s="740"/>
      <c r="K98" s="740"/>
      <c r="M98" s="740"/>
      <c r="N98" s="740"/>
      <c r="O98" s="740"/>
      <c r="P98" s="740"/>
    </row>
    <row r="99" spans="2:16" hidden="1">
      <c r="H99" s="750" t="s">
        <v>26</v>
      </c>
      <c r="I99" s="751"/>
      <c r="J99" s="751"/>
      <c r="K99" s="747">
        <f>SUM(K77:K98)</f>
        <v>0</v>
      </c>
      <c r="M99" s="750" t="s">
        <v>26</v>
      </c>
      <c r="N99" s="751"/>
      <c r="O99" s="751"/>
      <c r="P99" s="748">
        <f>SUM(P77:P98)</f>
        <v>0</v>
      </c>
    </row>
    <row r="101" spans="2:16" ht="21">
      <c r="B101" s="742" t="s">
        <v>754</v>
      </c>
    </row>
    <row r="102" spans="2:16" ht="21">
      <c r="B102" s="742" t="s">
        <v>696</v>
      </c>
      <c r="C102" s="743"/>
      <c r="E102" s="743"/>
      <c r="F102" s="743"/>
      <c r="H102" s="742" t="s">
        <v>697</v>
      </c>
    </row>
    <row r="103" spans="2:16" ht="18.600000000000001" customHeight="1">
      <c r="B103" s="892" t="s">
        <v>674</v>
      </c>
      <c r="C103" s="892"/>
      <c r="D103" s="892"/>
      <c r="E103" s="892"/>
      <c r="F103" s="892"/>
      <c r="H103" s="12" t="s">
        <v>682</v>
      </c>
      <c r="J103" s="12">
        <v>2015</v>
      </c>
      <c r="M103" s="12" t="s">
        <v>683</v>
      </c>
      <c r="O103" s="12">
        <v>2017</v>
      </c>
    </row>
    <row r="104" spans="2:16" ht="45">
      <c r="B104" s="765" t="s">
        <v>62</v>
      </c>
      <c r="C104" s="765" t="s">
        <v>675</v>
      </c>
      <c r="D104" s="765" t="s">
        <v>676</v>
      </c>
      <c r="E104" s="765" t="s">
        <v>678</v>
      </c>
      <c r="F104" s="765" t="s">
        <v>677</v>
      </c>
      <c r="H104" s="765" t="s">
        <v>679</v>
      </c>
      <c r="I104" s="765" t="s">
        <v>680</v>
      </c>
      <c r="J104" s="765" t="s">
        <v>681</v>
      </c>
      <c r="K104" s="765" t="s">
        <v>675</v>
      </c>
      <c r="M104" s="765" t="s">
        <v>679</v>
      </c>
      <c r="N104" s="765" t="s">
        <v>680</v>
      </c>
      <c r="O104" s="765" t="s">
        <v>681</v>
      </c>
      <c r="P104" s="765" t="s">
        <v>675</v>
      </c>
    </row>
    <row r="105" spans="2:16" ht="18">
      <c r="B105" s="765"/>
      <c r="C105" s="765" t="s">
        <v>686</v>
      </c>
      <c r="D105" s="765" t="s">
        <v>687</v>
      </c>
      <c r="E105" s="765" t="s">
        <v>688</v>
      </c>
      <c r="F105" s="765" t="s">
        <v>689</v>
      </c>
      <c r="H105" s="765"/>
      <c r="I105" s="765" t="s">
        <v>690</v>
      </c>
      <c r="J105" s="765" t="s">
        <v>691</v>
      </c>
      <c r="K105" s="765" t="s">
        <v>692</v>
      </c>
      <c r="M105" s="765"/>
      <c r="N105" s="765" t="s">
        <v>693</v>
      </c>
      <c r="O105" s="765" t="s">
        <v>694</v>
      </c>
      <c r="P105" s="765" t="s">
        <v>695</v>
      </c>
    </row>
    <row r="106" spans="2:16" ht="15.6" customHeight="1">
      <c r="B106" s="741">
        <v>42736</v>
      </c>
      <c r="C106" s="747">
        <f>K128</f>
        <v>111.75740000000002</v>
      </c>
      <c r="D106" s="767">
        <f>C106-C107</f>
        <v>62.827000000000019</v>
      </c>
      <c r="E106" s="740">
        <f>E107</f>
        <v>0.74</v>
      </c>
      <c r="F106" s="766">
        <f>D106*E106</f>
        <v>46.491980000000012</v>
      </c>
      <c r="H106" s="740" t="s">
        <v>749</v>
      </c>
      <c r="I106" s="740">
        <v>9.6000000000000002E-2</v>
      </c>
      <c r="J106" s="740">
        <v>16</v>
      </c>
      <c r="K106" s="740">
        <f>I106*J106</f>
        <v>1.536</v>
      </c>
      <c r="M106" s="740" t="s">
        <v>749</v>
      </c>
      <c r="N106" s="740">
        <v>9.6000000000000002E-2</v>
      </c>
      <c r="O106" s="740">
        <v>16</v>
      </c>
      <c r="P106" s="740">
        <f>N106*O106</f>
        <v>1.536</v>
      </c>
    </row>
    <row r="107" spans="2:16" ht="15.6" customHeight="1">
      <c r="B107" s="741">
        <v>42767</v>
      </c>
      <c r="C107" s="748">
        <f>P128</f>
        <v>48.930399999999999</v>
      </c>
      <c r="D107" s="767">
        <f>D106</f>
        <v>62.827000000000019</v>
      </c>
      <c r="E107" s="740">
        <v>0.74</v>
      </c>
      <c r="F107" s="766">
        <f>D107*E107</f>
        <v>46.491980000000012</v>
      </c>
      <c r="H107" s="740" t="s">
        <v>749</v>
      </c>
      <c r="I107" s="740">
        <v>0.13200000000000001</v>
      </c>
      <c r="J107" s="740">
        <v>185</v>
      </c>
      <c r="K107" s="740">
        <f t="shared" ref="K107:K114" si="13">I107*J107</f>
        <v>24.42</v>
      </c>
      <c r="M107" s="740" t="s">
        <v>749</v>
      </c>
      <c r="N107" s="740">
        <v>0.192</v>
      </c>
      <c r="O107" s="740">
        <v>87</v>
      </c>
      <c r="P107" s="740">
        <f t="shared" ref="P107:P118" si="14">N107*O107</f>
        <v>16.704000000000001</v>
      </c>
    </row>
    <row r="108" spans="2:16" ht="15.6" customHeight="1">
      <c r="B108" s="741">
        <v>42795</v>
      </c>
      <c r="C108" s="740"/>
      <c r="D108" s="767">
        <f>D107</f>
        <v>62.827000000000019</v>
      </c>
      <c r="E108" s="740">
        <f>E107</f>
        <v>0.74</v>
      </c>
      <c r="F108" s="766">
        <f>D108*E108</f>
        <v>46.491980000000012</v>
      </c>
      <c r="H108" s="740" t="s">
        <v>749</v>
      </c>
      <c r="I108" s="740">
        <v>0.192</v>
      </c>
      <c r="J108" s="740">
        <v>274</v>
      </c>
      <c r="K108" s="740">
        <f t="shared" si="13"/>
        <v>52.608000000000004</v>
      </c>
      <c r="M108" s="740" t="s">
        <v>749</v>
      </c>
      <c r="N108" s="740">
        <v>0.30599999999999999</v>
      </c>
      <c r="O108" s="740">
        <v>3</v>
      </c>
      <c r="P108" s="740">
        <f t="shared" si="14"/>
        <v>0.91799999999999993</v>
      </c>
    </row>
    <row r="109" spans="2:16" ht="15.6" customHeight="1">
      <c r="B109" s="741">
        <v>42826</v>
      </c>
      <c r="C109" s="740"/>
      <c r="D109" s="767">
        <f t="shared" ref="D109:D117" si="15">D108</f>
        <v>62.827000000000019</v>
      </c>
      <c r="E109" s="740">
        <f t="shared" ref="E109:E117" si="16">E108</f>
        <v>0.74</v>
      </c>
      <c r="F109" s="766">
        <f t="shared" ref="F109:F117" si="17">D109*E109</f>
        <v>46.491980000000012</v>
      </c>
      <c r="H109" s="740" t="s">
        <v>749</v>
      </c>
      <c r="I109" s="740">
        <v>0.30599999999999999</v>
      </c>
      <c r="J109" s="740">
        <v>100</v>
      </c>
      <c r="K109" s="740">
        <f t="shared" si="13"/>
        <v>30.599999999999998</v>
      </c>
      <c r="M109" s="740" t="s">
        <v>749</v>
      </c>
      <c r="N109" s="740">
        <v>0.245</v>
      </c>
      <c r="O109" s="740">
        <v>6</v>
      </c>
      <c r="P109" s="740">
        <f t="shared" si="14"/>
        <v>1.47</v>
      </c>
    </row>
    <row r="110" spans="2:16" ht="15.6" customHeight="1">
      <c r="B110" s="741">
        <v>42856</v>
      </c>
      <c r="C110" s="740"/>
      <c r="D110" s="767">
        <f t="shared" si="15"/>
        <v>62.827000000000019</v>
      </c>
      <c r="E110" s="740">
        <f t="shared" si="16"/>
        <v>0.74</v>
      </c>
      <c r="F110" s="766">
        <f t="shared" si="17"/>
        <v>46.491980000000012</v>
      </c>
      <c r="H110" s="740" t="s">
        <v>749</v>
      </c>
      <c r="I110" s="740">
        <v>0.245</v>
      </c>
      <c r="J110" s="740">
        <v>6</v>
      </c>
      <c r="K110" s="740">
        <f t="shared" si="13"/>
        <v>1.47</v>
      </c>
      <c r="M110" s="740" t="s">
        <v>749</v>
      </c>
      <c r="N110" s="740">
        <v>0.29499999999999998</v>
      </c>
      <c r="O110" s="740">
        <v>2</v>
      </c>
      <c r="P110" s="740">
        <f t="shared" si="14"/>
        <v>0.59</v>
      </c>
    </row>
    <row r="111" spans="2:16" ht="15.6" customHeight="1">
      <c r="B111" s="741">
        <v>42887</v>
      </c>
      <c r="C111" s="740"/>
      <c r="D111" s="767">
        <f t="shared" si="15"/>
        <v>62.827000000000019</v>
      </c>
      <c r="E111" s="740">
        <f t="shared" si="16"/>
        <v>0.74</v>
      </c>
      <c r="F111" s="766">
        <f t="shared" si="17"/>
        <v>46.491980000000012</v>
      </c>
      <c r="H111" s="740" t="s">
        <v>749</v>
      </c>
      <c r="I111" s="740">
        <v>0.29499999999999998</v>
      </c>
      <c r="J111" s="740">
        <v>2</v>
      </c>
      <c r="K111" s="740">
        <f t="shared" si="13"/>
        <v>0.59</v>
      </c>
      <c r="M111" s="740" t="s">
        <v>750</v>
      </c>
      <c r="N111" s="740">
        <v>7.9400000000000012E-2</v>
      </c>
      <c r="O111" s="740">
        <v>1</v>
      </c>
      <c r="P111" s="740">
        <f t="shared" si="14"/>
        <v>7.9400000000000012E-2</v>
      </c>
    </row>
    <row r="112" spans="2:16" ht="15.6" customHeight="1">
      <c r="B112" s="741">
        <v>42917</v>
      </c>
      <c r="C112" s="740"/>
      <c r="D112" s="767">
        <f t="shared" si="15"/>
        <v>62.827000000000019</v>
      </c>
      <c r="E112" s="740">
        <f t="shared" si="16"/>
        <v>0.74</v>
      </c>
      <c r="F112" s="766">
        <f t="shared" si="17"/>
        <v>46.491980000000012</v>
      </c>
      <c r="H112" s="740" t="s">
        <v>750</v>
      </c>
      <c r="I112" s="740">
        <v>7.9400000000000012E-2</v>
      </c>
      <c r="J112" s="740">
        <v>1</v>
      </c>
      <c r="K112" s="740">
        <f t="shared" si="13"/>
        <v>7.9400000000000012E-2</v>
      </c>
      <c r="M112" s="740" t="s">
        <v>751</v>
      </c>
      <c r="N112" s="740">
        <v>4.2999999999999997E-2</v>
      </c>
      <c r="O112" s="740">
        <v>235</v>
      </c>
      <c r="P112" s="740">
        <f t="shared" si="14"/>
        <v>10.104999999999999</v>
      </c>
    </row>
    <row r="113" spans="2:16" ht="15.6" customHeight="1">
      <c r="B113" s="741">
        <v>42948</v>
      </c>
      <c r="C113" s="740"/>
      <c r="D113" s="767">
        <f t="shared" si="15"/>
        <v>62.827000000000019</v>
      </c>
      <c r="E113" s="740">
        <f t="shared" si="16"/>
        <v>0.74</v>
      </c>
      <c r="F113" s="766">
        <f t="shared" si="17"/>
        <v>46.491980000000012</v>
      </c>
      <c r="H113" s="740" t="s">
        <v>750</v>
      </c>
      <c r="I113" s="740">
        <v>0.1002</v>
      </c>
      <c r="J113" s="740">
        <v>3</v>
      </c>
      <c r="K113" s="740">
        <f t="shared" si="13"/>
        <v>0.30059999999999998</v>
      </c>
      <c r="M113" s="740" t="s">
        <v>751</v>
      </c>
      <c r="N113" s="740">
        <v>5.6000000000000001E-2</v>
      </c>
      <c r="O113" s="740">
        <v>127</v>
      </c>
      <c r="P113" s="740">
        <f t="shared" si="14"/>
        <v>7.1120000000000001</v>
      </c>
    </row>
    <row r="114" spans="2:16" ht="15.6" customHeight="1">
      <c r="B114" s="741">
        <v>42979</v>
      </c>
      <c r="C114" s="740"/>
      <c r="D114" s="767">
        <f t="shared" si="15"/>
        <v>62.827000000000019</v>
      </c>
      <c r="E114" s="740">
        <f t="shared" si="16"/>
        <v>0.74</v>
      </c>
      <c r="F114" s="766">
        <f t="shared" si="17"/>
        <v>46.491980000000012</v>
      </c>
      <c r="H114" s="740" t="s">
        <v>750</v>
      </c>
      <c r="I114" s="740">
        <v>0.15340000000000001</v>
      </c>
      <c r="J114" s="740">
        <v>1</v>
      </c>
      <c r="K114" s="740">
        <f t="shared" si="13"/>
        <v>0.15340000000000001</v>
      </c>
      <c r="M114" s="740" t="s">
        <v>751</v>
      </c>
      <c r="N114" s="740">
        <v>7.2999999999999995E-2</v>
      </c>
      <c r="O114" s="740">
        <v>52</v>
      </c>
      <c r="P114" s="740">
        <f t="shared" si="14"/>
        <v>3.7959999999999998</v>
      </c>
    </row>
    <row r="115" spans="2:16" ht="15.6" customHeight="1">
      <c r="B115" s="741">
        <v>43009</v>
      </c>
      <c r="C115" s="740"/>
      <c r="D115" s="767">
        <f t="shared" si="15"/>
        <v>62.827000000000019</v>
      </c>
      <c r="E115" s="740">
        <f t="shared" si="16"/>
        <v>0.74</v>
      </c>
      <c r="F115" s="766">
        <f t="shared" si="17"/>
        <v>46.491980000000012</v>
      </c>
      <c r="H115" s="740"/>
      <c r="I115" s="740"/>
      <c r="J115" s="740"/>
      <c r="K115" s="740"/>
      <c r="M115" s="740" t="s">
        <v>751</v>
      </c>
      <c r="N115" s="740">
        <v>0.10100000000000001</v>
      </c>
      <c r="O115" s="740">
        <v>8</v>
      </c>
      <c r="P115" s="740">
        <f t="shared" si="14"/>
        <v>0.80800000000000005</v>
      </c>
    </row>
    <row r="116" spans="2:16" ht="15.6" customHeight="1">
      <c r="B116" s="741">
        <v>43040</v>
      </c>
      <c r="C116" s="740"/>
      <c r="D116" s="767">
        <f t="shared" si="15"/>
        <v>62.827000000000019</v>
      </c>
      <c r="E116" s="740">
        <f t="shared" si="16"/>
        <v>0.74</v>
      </c>
      <c r="F116" s="766">
        <f t="shared" si="17"/>
        <v>46.491980000000012</v>
      </c>
      <c r="H116" s="740"/>
      <c r="I116" s="740"/>
      <c r="J116" s="740"/>
      <c r="K116" s="740"/>
      <c r="M116" s="740" t="s">
        <v>751</v>
      </c>
      <c r="N116" s="740">
        <v>0.112</v>
      </c>
      <c r="O116" s="740">
        <v>48</v>
      </c>
      <c r="P116" s="740">
        <f t="shared" si="14"/>
        <v>5.3760000000000003</v>
      </c>
    </row>
    <row r="117" spans="2:16" ht="15.6" customHeight="1">
      <c r="B117" s="741">
        <v>43070</v>
      </c>
      <c r="C117" s="740"/>
      <c r="D117" s="767">
        <f t="shared" si="15"/>
        <v>62.827000000000019</v>
      </c>
      <c r="E117" s="740">
        <f t="shared" si="16"/>
        <v>0.74</v>
      </c>
      <c r="F117" s="766">
        <f t="shared" si="17"/>
        <v>46.491980000000012</v>
      </c>
      <c r="H117" s="740"/>
      <c r="I117" s="740"/>
      <c r="J117" s="740"/>
      <c r="K117" s="740"/>
      <c r="M117" s="740" t="s">
        <v>751</v>
      </c>
      <c r="N117" s="740">
        <v>0.16800000000000001</v>
      </c>
      <c r="O117" s="740">
        <v>2</v>
      </c>
      <c r="P117" s="740">
        <f t="shared" si="14"/>
        <v>0.33600000000000002</v>
      </c>
    </row>
    <row r="118" spans="2:16" ht="16.149999999999999" customHeight="1">
      <c r="B118" s="750" t="s">
        <v>26</v>
      </c>
      <c r="C118" s="751"/>
      <c r="D118" s="751"/>
      <c r="E118" s="751"/>
      <c r="F118" s="768">
        <f>SUM(F106:F117)</f>
        <v>557.90376000000015</v>
      </c>
      <c r="H118" s="740"/>
      <c r="I118" s="740"/>
      <c r="J118" s="740"/>
      <c r="K118" s="740"/>
      <c r="M118" s="740" t="s">
        <v>751</v>
      </c>
      <c r="N118" s="740">
        <v>0.1</v>
      </c>
      <c r="O118" s="740">
        <v>1</v>
      </c>
      <c r="P118" s="740">
        <f t="shared" si="14"/>
        <v>0.1</v>
      </c>
    </row>
    <row r="119" spans="2:16">
      <c r="B119" s="741" t="s">
        <v>784</v>
      </c>
      <c r="C119" s="740"/>
      <c r="D119" s="740"/>
      <c r="E119" s="740"/>
      <c r="F119" s="769">
        <f>F118</f>
        <v>557.90376000000015</v>
      </c>
      <c r="H119" s="740"/>
      <c r="I119" s="740"/>
      <c r="J119" s="740"/>
      <c r="K119" s="740"/>
      <c r="M119" s="740"/>
      <c r="N119" s="740"/>
      <c r="O119" s="740"/>
      <c r="P119" s="740"/>
    </row>
    <row r="120" spans="2:16">
      <c r="B120" s="741" t="s">
        <v>785</v>
      </c>
      <c r="C120" s="740"/>
      <c r="D120" s="740"/>
      <c r="E120" s="740"/>
      <c r="F120" s="769">
        <f t="shared" ref="F120:F122" si="18">F119</f>
        <v>557.90376000000015</v>
      </c>
      <c r="H120" s="740"/>
      <c r="I120" s="740"/>
      <c r="J120" s="740"/>
      <c r="K120" s="740"/>
      <c r="M120" s="740"/>
      <c r="N120" s="740"/>
      <c r="O120" s="740"/>
      <c r="P120" s="740"/>
    </row>
    <row r="121" spans="2:16">
      <c r="B121" s="741" t="s">
        <v>786</v>
      </c>
      <c r="C121" s="740"/>
      <c r="D121" s="740"/>
      <c r="E121" s="740"/>
      <c r="F121" s="769">
        <f t="shared" si="18"/>
        <v>557.90376000000015</v>
      </c>
      <c r="H121" s="740"/>
      <c r="I121" s="740"/>
      <c r="J121" s="740"/>
      <c r="K121" s="740"/>
      <c r="M121" s="740"/>
      <c r="N121" s="740"/>
      <c r="O121" s="740"/>
      <c r="P121" s="740"/>
    </row>
    <row r="122" spans="2:16">
      <c r="B122" s="741" t="s">
        <v>787</v>
      </c>
      <c r="C122" s="740"/>
      <c r="D122" s="740"/>
      <c r="E122" s="740"/>
      <c r="F122" s="769">
        <f t="shared" si="18"/>
        <v>557.90376000000015</v>
      </c>
      <c r="H122" s="740"/>
      <c r="I122" s="740"/>
      <c r="J122" s="740"/>
      <c r="K122" s="740"/>
      <c r="M122" s="740"/>
      <c r="N122" s="740"/>
      <c r="O122" s="740"/>
      <c r="P122" s="740"/>
    </row>
    <row r="123" spans="2:16">
      <c r="H123" s="740"/>
      <c r="I123" s="740"/>
      <c r="J123" s="740"/>
      <c r="K123" s="740"/>
      <c r="M123" s="740"/>
      <c r="N123" s="740"/>
      <c r="O123" s="740"/>
      <c r="P123" s="740"/>
    </row>
    <row r="124" spans="2:16">
      <c r="H124" s="740"/>
      <c r="I124" s="740"/>
      <c r="J124" s="740"/>
      <c r="K124" s="740"/>
      <c r="M124" s="740"/>
      <c r="N124" s="740"/>
      <c r="O124" s="740"/>
      <c r="P124" s="740"/>
    </row>
    <row r="125" spans="2:16">
      <c r="H125" s="740"/>
      <c r="I125" s="740"/>
      <c r="J125" s="740"/>
      <c r="K125" s="740"/>
      <c r="M125" s="740"/>
      <c r="N125" s="740"/>
      <c r="O125" s="740"/>
      <c r="P125" s="740"/>
    </row>
    <row r="126" spans="2:16">
      <c r="H126" s="740"/>
      <c r="I126" s="740"/>
      <c r="J126" s="740"/>
      <c r="K126" s="740"/>
      <c r="M126" s="740"/>
      <c r="N126" s="740"/>
      <c r="O126" s="740"/>
      <c r="P126" s="740"/>
    </row>
    <row r="127" spans="2:16">
      <c r="H127" s="740"/>
      <c r="I127" s="740"/>
      <c r="J127" s="740"/>
      <c r="K127" s="740"/>
      <c r="M127" s="740"/>
      <c r="N127" s="740"/>
      <c r="O127" s="740"/>
      <c r="P127" s="740"/>
    </row>
    <row r="128" spans="2:16">
      <c r="H128" s="750" t="s">
        <v>26</v>
      </c>
      <c r="I128" s="751"/>
      <c r="J128" s="751"/>
      <c r="K128" s="747">
        <f>SUM(K106:K127)</f>
        <v>111.75740000000002</v>
      </c>
      <c r="M128" s="750" t="s">
        <v>26</v>
      </c>
      <c r="N128" s="751"/>
      <c r="O128" s="751"/>
      <c r="P128" s="748">
        <f>SUM(P106:P127)</f>
        <v>48.930399999999999</v>
      </c>
    </row>
    <row r="131" spans="2:12" ht="15" customHeight="1">
      <c r="C131" s="17"/>
    </row>
    <row r="132" spans="2:12" ht="15" customHeight="1">
      <c r="B132" s="742" t="s">
        <v>807</v>
      </c>
    </row>
    <row r="133" spans="2:12" ht="15" customHeight="1">
      <c r="B133" s="798" t="s">
        <v>768</v>
      </c>
      <c r="C133" s="796"/>
      <c r="D133" s="786">
        <v>101125</v>
      </c>
      <c r="E133" s="786" t="s">
        <v>769</v>
      </c>
      <c r="F133" s="786"/>
      <c r="G133" s="786"/>
      <c r="H133" s="786"/>
      <c r="I133" s="786"/>
      <c r="J133" s="786"/>
      <c r="K133" s="818"/>
      <c r="L133" s="819"/>
    </row>
    <row r="134" spans="2:12" ht="32.25" customHeight="1">
      <c r="B134" s="799"/>
      <c r="C134" s="797" t="s">
        <v>675</v>
      </c>
      <c r="D134" s="789"/>
      <c r="F134" s="790" t="s">
        <v>676</v>
      </c>
      <c r="G134" s="790" t="s">
        <v>678</v>
      </c>
      <c r="H134" s="790" t="s">
        <v>677</v>
      </c>
      <c r="I134" s="790" t="s">
        <v>676</v>
      </c>
      <c r="J134" s="790" t="s">
        <v>678</v>
      </c>
      <c r="K134" s="790" t="s">
        <v>677</v>
      </c>
    </row>
    <row r="135" spans="2:12" ht="15" customHeight="1">
      <c r="B135" s="794" t="s">
        <v>232</v>
      </c>
      <c r="C135" s="794">
        <v>2015</v>
      </c>
      <c r="D135" s="794">
        <v>2016</v>
      </c>
      <c r="E135" s="795">
        <v>2017</v>
      </c>
      <c r="F135" s="802">
        <v>2016</v>
      </c>
      <c r="G135" s="794">
        <v>2016</v>
      </c>
      <c r="H135" s="794">
        <v>2016</v>
      </c>
      <c r="I135" s="792">
        <v>2017</v>
      </c>
      <c r="J135" s="791">
        <v>2017</v>
      </c>
      <c r="K135" s="793">
        <v>2017</v>
      </c>
    </row>
    <row r="136" spans="2:12" ht="15" customHeight="1">
      <c r="B136" s="782"/>
      <c r="C136" s="799" t="s">
        <v>686</v>
      </c>
      <c r="D136" s="799" t="s">
        <v>687</v>
      </c>
      <c r="E136" s="789" t="s">
        <v>688</v>
      </c>
      <c r="F136" s="799" t="s">
        <v>796</v>
      </c>
      <c r="G136" s="799" t="s">
        <v>691</v>
      </c>
      <c r="H136" s="799" t="s">
        <v>797</v>
      </c>
      <c r="I136" s="799" t="s">
        <v>798</v>
      </c>
      <c r="J136" s="820" t="s">
        <v>799</v>
      </c>
      <c r="K136" s="799" t="s">
        <v>800</v>
      </c>
    </row>
    <row r="137" spans="2:12" ht="15" customHeight="1">
      <c r="B137" s="800" t="s">
        <v>770</v>
      </c>
      <c r="C137" s="782">
        <v>111.76</v>
      </c>
      <c r="D137" s="782">
        <v>111.76</v>
      </c>
      <c r="E137" s="755">
        <v>48.93</v>
      </c>
      <c r="F137" s="782">
        <f t="shared" ref="F137:F148" si="19">C137-D137</f>
        <v>0</v>
      </c>
      <c r="G137" s="782">
        <v>0.74</v>
      </c>
      <c r="H137" s="782">
        <f>F137*G137</f>
        <v>0</v>
      </c>
      <c r="I137" s="782">
        <f t="shared" ref="I137:I148" si="20">C137-E137</f>
        <v>62.830000000000005</v>
      </c>
      <c r="J137" s="781">
        <v>0.74</v>
      </c>
      <c r="K137" s="787">
        <f>I137*J137</f>
        <v>46.494200000000006</v>
      </c>
    </row>
    <row r="138" spans="2:12" ht="15" customHeight="1">
      <c r="B138" s="800" t="s">
        <v>771</v>
      </c>
      <c r="C138" s="782">
        <v>111.76</v>
      </c>
      <c r="D138" s="782">
        <v>111.76</v>
      </c>
      <c r="E138" s="755">
        <v>48.93</v>
      </c>
      <c r="F138" s="782">
        <f t="shared" si="19"/>
        <v>0</v>
      </c>
      <c r="G138" s="782">
        <v>0.74</v>
      </c>
      <c r="H138" s="782">
        <f t="shared" ref="H138:H148" si="21">F138*G138</f>
        <v>0</v>
      </c>
      <c r="I138" s="782">
        <f t="shared" si="20"/>
        <v>62.830000000000005</v>
      </c>
      <c r="J138" s="781">
        <v>0.74</v>
      </c>
      <c r="K138" s="787">
        <f t="shared" ref="K138:K148" si="22">I138*J138</f>
        <v>46.494200000000006</v>
      </c>
    </row>
    <row r="139" spans="2:12" ht="15" customHeight="1">
      <c r="B139" s="800" t="s">
        <v>772</v>
      </c>
      <c r="C139" s="782">
        <v>111.76</v>
      </c>
      <c r="D139" s="782">
        <v>111.76</v>
      </c>
      <c r="E139" s="755">
        <v>48.93</v>
      </c>
      <c r="F139" s="782">
        <f t="shared" si="19"/>
        <v>0</v>
      </c>
      <c r="G139" s="782">
        <v>0.74</v>
      </c>
      <c r="H139" s="782">
        <f t="shared" si="21"/>
        <v>0</v>
      </c>
      <c r="I139" s="782">
        <f t="shared" si="20"/>
        <v>62.830000000000005</v>
      </c>
      <c r="J139" s="781">
        <v>0.74</v>
      </c>
      <c r="K139" s="787">
        <f t="shared" si="22"/>
        <v>46.494200000000006</v>
      </c>
    </row>
    <row r="140" spans="2:12" ht="15" customHeight="1">
      <c r="B140" s="800" t="s">
        <v>773</v>
      </c>
      <c r="C140" s="782">
        <v>111.76</v>
      </c>
      <c r="D140" s="803">
        <v>48.93</v>
      </c>
      <c r="E140" s="755">
        <v>48.93</v>
      </c>
      <c r="F140" s="782">
        <f t="shared" si="19"/>
        <v>62.830000000000005</v>
      </c>
      <c r="G140" s="782">
        <v>0.74</v>
      </c>
      <c r="H140" s="787">
        <f t="shared" si="21"/>
        <v>46.494200000000006</v>
      </c>
      <c r="I140" s="782">
        <f t="shared" si="20"/>
        <v>62.830000000000005</v>
      </c>
      <c r="J140" s="781">
        <v>0.74</v>
      </c>
      <c r="K140" s="787">
        <f t="shared" si="22"/>
        <v>46.494200000000006</v>
      </c>
    </row>
    <row r="141" spans="2:12" ht="15" customHeight="1">
      <c r="B141" s="800" t="s">
        <v>774</v>
      </c>
      <c r="C141" s="782">
        <v>111.76</v>
      </c>
      <c r="D141" s="782">
        <v>48.93</v>
      </c>
      <c r="E141" s="755">
        <v>48.93</v>
      </c>
      <c r="F141" s="782">
        <f t="shared" si="19"/>
        <v>62.830000000000005</v>
      </c>
      <c r="G141" s="782">
        <v>0.74</v>
      </c>
      <c r="H141" s="787">
        <f t="shared" si="21"/>
        <v>46.494200000000006</v>
      </c>
      <c r="I141" s="782">
        <f t="shared" si="20"/>
        <v>62.830000000000005</v>
      </c>
      <c r="J141" s="781">
        <v>0.74</v>
      </c>
      <c r="K141" s="787">
        <f t="shared" si="22"/>
        <v>46.494200000000006</v>
      </c>
    </row>
    <row r="142" spans="2:12" ht="15" customHeight="1">
      <c r="B142" s="800" t="s">
        <v>775</v>
      </c>
      <c r="C142" s="782">
        <v>111.76</v>
      </c>
      <c r="D142" s="782">
        <v>48.93</v>
      </c>
      <c r="E142" s="781">
        <v>48.93</v>
      </c>
      <c r="F142" s="782">
        <f t="shared" si="19"/>
        <v>62.830000000000005</v>
      </c>
      <c r="G142" s="782">
        <v>0.74</v>
      </c>
      <c r="H142" s="787">
        <f t="shared" si="21"/>
        <v>46.494200000000006</v>
      </c>
      <c r="I142" s="782">
        <f t="shared" si="20"/>
        <v>62.830000000000005</v>
      </c>
      <c r="J142" s="781">
        <v>0.74</v>
      </c>
      <c r="K142" s="787">
        <f t="shared" si="22"/>
        <v>46.494200000000006</v>
      </c>
    </row>
    <row r="143" spans="2:12" ht="15" customHeight="1">
      <c r="B143" s="800" t="s">
        <v>776</v>
      </c>
      <c r="C143" s="782">
        <v>111.76</v>
      </c>
      <c r="D143" s="782">
        <v>48.93</v>
      </c>
      <c r="E143" s="781">
        <v>48.93</v>
      </c>
      <c r="F143" s="782">
        <f t="shared" si="19"/>
        <v>62.830000000000005</v>
      </c>
      <c r="G143" s="782">
        <v>0.74</v>
      </c>
      <c r="H143" s="787">
        <f t="shared" si="21"/>
        <v>46.494200000000006</v>
      </c>
      <c r="I143" s="782">
        <f t="shared" si="20"/>
        <v>62.830000000000005</v>
      </c>
      <c r="J143" s="781">
        <v>0.74</v>
      </c>
      <c r="K143" s="787">
        <f t="shared" si="22"/>
        <v>46.494200000000006</v>
      </c>
    </row>
    <row r="144" spans="2:12" ht="15" customHeight="1">
      <c r="B144" s="800" t="s">
        <v>777</v>
      </c>
      <c r="C144" s="782">
        <v>111.76</v>
      </c>
      <c r="D144" s="782">
        <v>48.93</v>
      </c>
      <c r="E144" s="781">
        <v>48.93</v>
      </c>
      <c r="F144" s="782">
        <f t="shared" si="19"/>
        <v>62.830000000000005</v>
      </c>
      <c r="G144" s="782">
        <v>0.74</v>
      </c>
      <c r="H144" s="787">
        <f t="shared" si="21"/>
        <v>46.494200000000006</v>
      </c>
      <c r="I144" s="782">
        <f t="shared" si="20"/>
        <v>62.830000000000005</v>
      </c>
      <c r="J144" s="781">
        <v>0.74</v>
      </c>
      <c r="K144" s="787">
        <f t="shared" si="22"/>
        <v>46.494200000000006</v>
      </c>
    </row>
    <row r="145" spans="2:16" ht="15" customHeight="1">
      <c r="B145" s="800" t="s">
        <v>778</v>
      </c>
      <c r="C145" s="782">
        <v>111.76</v>
      </c>
      <c r="D145" s="782">
        <v>48.93</v>
      </c>
      <c r="E145" s="781">
        <v>48.93</v>
      </c>
      <c r="F145" s="782">
        <f t="shared" si="19"/>
        <v>62.830000000000005</v>
      </c>
      <c r="G145" s="782">
        <v>0.74</v>
      </c>
      <c r="H145" s="787">
        <f t="shared" si="21"/>
        <v>46.494200000000006</v>
      </c>
      <c r="I145" s="782">
        <f t="shared" si="20"/>
        <v>62.830000000000005</v>
      </c>
      <c r="J145" s="781">
        <v>0.74</v>
      </c>
      <c r="K145" s="787">
        <f t="shared" si="22"/>
        <v>46.494200000000006</v>
      </c>
    </row>
    <row r="146" spans="2:16" ht="15" customHeight="1">
      <c r="B146" s="800" t="s">
        <v>779</v>
      </c>
      <c r="C146" s="782">
        <v>111.76</v>
      </c>
      <c r="D146" s="782">
        <v>48.93</v>
      </c>
      <c r="E146" s="781">
        <v>48.93</v>
      </c>
      <c r="F146" s="782">
        <f t="shared" si="19"/>
        <v>62.830000000000005</v>
      </c>
      <c r="G146" s="782">
        <v>0.74</v>
      </c>
      <c r="H146" s="787">
        <f t="shared" si="21"/>
        <v>46.494200000000006</v>
      </c>
      <c r="I146" s="782">
        <f t="shared" si="20"/>
        <v>62.830000000000005</v>
      </c>
      <c r="J146" s="781">
        <v>0.74</v>
      </c>
      <c r="K146" s="787">
        <f t="shared" si="22"/>
        <v>46.494200000000006</v>
      </c>
    </row>
    <row r="147" spans="2:16" ht="15" customHeight="1">
      <c r="B147" s="800" t="s">
        <v>780</v>
      </c>
      <c r="C147" s="782">
        <v>111.76</v>
      </c>
      <c r="D147" s="782">
        <v>48.93</v>
      </c>
      <c r="E147" s="781">
        <v>48.93</v>
      </c>
      <c r="F147" s="782">
        <f t="shared" si="19"/>
        <v>62.830000000000005</v>
      </c>
      <c r="G147" s="782">
        <v>0.74</v>
      </c>
      <c r="H147" s="787">
        <f t="shared" si="21"/>
        <v>46.494200000000006</v>
      </c>
      <c r="I147" s="782">
        <f t="shared" si="20"/>
        <v>62.830000000000005</v>
      </c>
      <c r="J147" s="781">
        <v>0.74</v>
      </c>
      <c r="K147" s="787">
        <f t="shared" si="22"/>
        <v>46.494200000000006</v>
      </c>
    </row>
    <row r="148" spans="2:16" ht="15" customHeight="1">
      <c r="B148" s="800" t="s">
        <v>781</v>
      </c>
      <c r="C148" s="782">
        <v>111.76</v>
      </c>
      <c r="D148" s="782">
        <v>48.93</v>
      </c>
      <c r="E148" s="781">
        <v>48.93</v>
      </c>
      <c r="F148" s="782">
        <f t="shared" si="19"/>
        <v>62.830000000000005</v>
      </c>
      <c r="G148" s="782">
        <v>0.74</v>
      </c>
      <c r="H148" s="787">
        <f t="shared" si="21"/>
        <v>46.494200000000006</v>
      </c>
      <c r="I148" s="782">
        <f t="shared" si="20"/>
        <v>62.830000000000005</v>
      </c>
      <c r="J148" s="781">
        <v>0.74</v>
      </c>
      <c r="K148" s="787">
        <f t="shared" si="22"/>
        <v>46.494200000000006</v>
      </c>
    </row>
    <row r="149" spans="2:16" ht="15" customHeight="1">
      <c r="B149" s="782"/>
      <c r="C149" s="784"/>
      <c r="D149" s="784"/>
      <c r="E149" s="783"/>
      <c r="F149" s="784"/>
      <c r="G149" s="782"/>
      <c r="H149" s="784"/>
      <c r="I149" s="784"/>
      <c r="J149" s="781"/>
      <c r="K149" s="784"/>
    </row>
    <row r="150" spans="2:16" ht="15" customHeight="1">
      <c r="B150" s="801" t="s">
        <v>26</v>
      </c>
      <c r="C150" s="788">
        <f>SUM(C137:C149)</f>
        <v>1341.1200000000001</v>
      </c>
      <c r="D150" s="804">
        <f>SUM(D137:D149)</f>
        <v>775.64999999999975</v>
      </c>
      <c r="E150" s="785">
        <f>SUM(E137:E149)</f>
        <v>587.16</v>
      </c>
      <c r="F150" s="788">
        <f>SUM(F137:F149)</f>
        <v>565.47</v>
      </c>
      <c r="G150" s="788"/>
      <c r="H150" s="805">
        <f>SUM(H137:H149)</f>
        <v>418.44780000000003</v>
      </c>
      <c r="I150" s="788">
        <f>SUM(I137:I149)</f>
        <v>753.96000000000015</v>
      </c>
      <c r="J150" s="785"/>
      <c r="K150" s="817">
        <f>SUM(K137:K149)</f>
        <v>557.93039999999996</v>
      </c>
    </row>
    <row r="151" spans="2:16" ht="15" customHeight="1">
      <c r="H151" s="8" t="s">
        <v>782</v>
      </c>
      <c r="K151" s="8" t="s">
        <v>788</v>
      </c>
    </row>
    <row r="152" spans="2:16" ht="15" customHeight="1"/>
    <row r="153" spans="2:16" ht="15" customHeight="1"/>
    <row r="154" spans="2:16" ht="15" customHeight="1">
      <c r="B154" s="742" t="s">
        <v>783</v>
      </c>
    </row>
    <row r="155" spans="2:16" ht="15" customHeight="1">
      <c r="B155" s="892" t="s">
        <v>674</v>
      </c>
      <c r="C155" s="892"/>
      <c r="D155" s="892"/>
      <c r="E155" s="892"/>
      <c r="F155" s="892"/>
      <c r="H155" s="12" t="s">
        <v>682</v>
      </c>
      <c r="J155" s="12">
        <v>2015</v>
      </c>
      <c r="M155" s="12" t="s">
        <v>683</v>
      </c>
      <c r="O155" s="12" t="s">
        <v>767</v>
      </c>
    </row>
    <row r="156" spans="2:16" ht="15" customHeight="1">
      <c r="B156" s="779" t="s">
        <v>62</v>
      </c>
      <c r="C156" s="779" t="s">
        <v>675</v>
      </c>
      <c r="D156" s="779" t="s">
        <v>676</v>
      </c>
      <c r="E156" s="779" t="s">
        <v>678</v>
      </c>
      <c r="F156" s="779" t="s">
        <v>677</v>
      </c>
      <c r="H156" s="779" t="s">
        <v>679</v>
      </c>
      <c r="I156" s="779" t="s">
        <v>680</v>
      </c>
      <c r="J156" s="779" t="s">
        <v>681</v>
      </c>
      <c r="K156" s="779" t="s">
        <v>675</v>
      </c>
      <c r="M156" s="779" t="s">
        <v>679</v>
      </c>
      <c r="N156" s="779" t="s">
        <v>680</v>
      </c>
      <c r="O156" s="779" t="s">
        <v>681</v>
      </c>
      <c r="P156" s="779" t="s">
        <v>675</v>
      </c>
    </row>
    <row r="157" spans="2:16" ht="15" customHeight="1">
      <c r="B157" s="779"/>
      <c r="C157" s="779" t="s">
        <v>686</v>
      </c>
      <c r="D157" s="779" t="s">
        <v>687</v>
      </c>
      <c r="E157" s="779" t="s">
        <v>688</v>
      </c>
      <c r="F157" s="779" t="s">
        <v>689</v>
      </c>
      <c r="H157" s="779"/>
      <c r="I157" s="779" t="s">
        <v>690</v>
      </c>
      <c r="J157" s="779" t="s">
        <v>691</v>
      </c>
      <c r="K157" s="779" t="s">
        <v>692</v>
      </c>
      <c r="M157" s="779"/>
      <c r="N157" s="779" t="s">
        <v>693</v>
      </c>
      <c r="O157" s="779" t="s">
        <v>694</v>
      </c>
      <c r="P157" s="779" t="s">
        <v>695</v>
      </c>
    </row>
    <row r="158" spans="2:16" ht="15" customHeight="1">
      <c r="B158" s="741">
        <v>42736</v>
      </c>
      <c r="C158" s="747">
        <f>K180</f>
        <v>111.76</v>
      </c>
      <c r="D158" s="767"/>
      <c r="E158" s="740">
        <f>E159</f>
        <v>0.74</v>
      </c>
      <c r="F158" s="766">
        <f>D158*E158</f>
        <v>0</v>
      </c>
      <c r="H158" s="740" t="s">
        <v>749</v>
      </c>
      <c r="I158" s="740">
        <v>9.6000000000000002E-2</v>
      </c>
      <c r="J158" s="740">
        <v>16</v>
      </c>
      <c r="K158" s="740">
        <f>I158*J158</f>
        <v>1.536</v>
      </c>
      <c r="M158" s="740" t="s">
        <v>749</v>
      </c>
      <c r="N158" s="740">
        <v>9.6000000000000002E-2</v>
      </c>
      <c r="O158" s="740">
        <v>16</v>
      </c>
      <c r="P158" s="740">
        <f>N158*O158</f>
        <v>1.536</v>
      </c>
    </row>
    <row r="159" spans="2:16" ht="15.6" customHeight="1">
      <c r="B159" s="741">
        <v>42767</v>
      </c>
      <c r="C159" s="748">
        <f>P180</f>
        <v>48.93</v>
      </c>
      <c r="D159" s="767"/>
      <c r="E159" s="740">
        <v>0.74</v>
      </c>
      <c r="F159" s="766">
        <f>D159*E159</f>
        <v>0</v>
      </c>
      <c r="H159" s="740" t="s">
        <v>749</v>
      </c>
      <c r="I159" s="740">
        <v>0.13200000000000001</v>
      </c>
      <c r="J159" s="740">
        <v>185</v>
      </c>
      <c r="K159" s="740">
        <f t="shared" ref="K159:K166" si="23">I159*J159</f>
        <v>24.42</v>
      </c>
      <c r="M159" s="740" t="s">
        <v>749</v>
      </c>
      <c r="N159" s="740">
        <v>0.192</v>
      </c>
      <c r="O159" s="740">
        <v>87</v>
      </c>
      <c r="P159" s="740">
        <f t="shared" ref="P159:P170" si="24">N159*O159</f>
        <v>16.704000000000001</v>
      </c>
    </row>
    <row r="160" spans="2:16" ht="15.6" customHeight="1">
      <c r="B160" s="741">
        <v>42795</v>
      </c>
      <c r="C160" s="740"/>
      <c r="D160" s="767"/>
      <c r="E160" s="740">
        <f>E159</f>
        <v>0.74</v>
      </c>
      <c r="F160" s="766">
        <f>D160*E160</f>
        <v>0</v>
      </c>
      <c r="H160" s="740" t="s">
        <v>749</v>
      </c>
      <c r="I160" s="740">
        <v>0.192</v>
      </c>
      <c r="J160" s="740">
        <v>274</v>
      </c>
      <c r="K160" s="740">
        <f t="shared" si="23"/>
        <v>52.608000000000004</v>
      </c>
      <c r="M160" s="740" t="s">
        <v>749</v>
      </c>
      <c r="N160" s="740">
        <v>0.30599999999999999</v>
      </c>
      <c r="O160" s="740">
        <v>3</v>
      </c>
      <c r="P160" s="740">
        <f t="shared" si="24"/>
        <v>0.91799999999999993</v>
      </c>
    </row>
    <row r="161" spans="2:16" ht="15.6" customHeight="1">
      <c r="B161" s="741">
        <v>42826</v>
      </c>
      <c r="C161" s="740"/>
      <c r="D161" s="767">
        <f>C158-C159</f>
        <v>62.830000000000005</v>
      </c>
      <c r="E161" s="740">
        <f t="shared" ref="E161:E169" si="25">E160</f>
        <v>0.74</v>
      </c>
      <c r="F161" s="766">
        <f t="shared" ref="F161:F169" si="26">D161*E161</f>
        <v>46.494200000000006</v>
      </c>
      <c r="H161" s="740" t="s">
        <v>749</v>
      </c>
      <c r="I161" s="740">
        <v>0.30599999999999999</v>
      </c>
      <c r="J161" s="740">
        <v>100</v>
      </c>
      <c r="K161" s="740">
        <f t="shared" si="23"/>
        <v>30.599999999999998</v>
      </c>
      <c r="M161" s="740" t="s">
        <v>749</v>
      </c>
      <c r="N161" s="740">
        <v>0.245</v>
      </c>
      <c r="O161" s="740">
        <v>6</v>
      </c>
      <c r="P161" s="740">
        <f t="shared" si="24"/>
        <v>1.47</v>
      </c>
    </row>
    <row r="162" spans="2:16" ht="15.6" customHeight="1">
      <c r="B162" s="741">
        <v>42856</v>
      </c>
      <c r="C162" s="740"/>
      <c r="D162" s="767">
        <f t="shared" ref="D162:D169" si="27">D161</f>
        <v>62.830000000000005</v>
      </c>
      <c r="E162" s="740">
        <f t="shared" si="25"/>
        <v>0.74</v>
      </c>
      <c r="F162" s="766">
        <f t="shared" si="26"/>
        <v>46.494200000000006</v>
      </c>
      <c r="H162" s="740" t="s">
        <v>749</v>
      </c>
      <c r="I162" s="740">
        <v>0.245</v>
      </c>
      <c r="J162" s="740">
        <v>6</v>
      </c>
      <c r="K162" s="740">
        <f t="shared" si="23"/>
        <v>1.47</v>
      </c>
      <c r="M162" s="740" t="s">
        <v>749</v>
      </c>
      <c r="N162" s="740">
        <v>0.29499999999999998</v>
      </c>
      <c r="O162" s="740">
        <v>2</v>
      </c>
      <c r="P162" s="740">
        <f t="shared" si="24"/>
        <v>0.59</v>
      </c>
    </row>
    <row r="163" spans="2:16" ht="15.6" customHeight="1">
      <c r="B163" s="741">
        <v>42887</v>
      </c>
      <c r="C163" s="740"/>
      <c r="D163" s="767">
        <f t="shared" si="27"/>
        <v>62.830000000000005</v>
      </c>
      <c r="E163" s="740">
        <f t="shared" si="25"/>
        <v>0.74</v>
      </c>
      <c r="F163" s="766">
        <f t="shared" si="26"/>
        <v>46.494200000000006</v>
      </c>
      <c r="H163" s="740" t="s">
        <v>749</v>
      </c>
      <c r="I163" s="740">
        <v>0.29499999999999998</v>
      </c>
      <c r="J163" s="740">
        <v>2</v>
      </c>
      <c r="K163" s="740">
        <f t="shared" si="23"/>
        <v>0.59</v>
      </c>
      <c r="M163" s="740" t="s">
        <v>750</v>
      </c>
      <c r="N163" s="740">
        <v>7.9400000000000012E-2</v>
      </c>
      <c r="O163" s="740">
        <v>1</v>
      </c>
      <c r="P163" s="740">
        <f t="shared" si="24"/>
        <v>7.9400000000000012E-2</v>
      </c>
    </row>
    <row r="164" spans="2:16" ht="15.6" customHeight="1">
      <c r="B164" s="741">
        <v>42917</v>
      </c>
      <c r="C164" s="740"/>
      <c r="D164" s="767">
        <f t="shared" si="27"/>
        <v>62.830000000000005</v>
      </c>
      <c r="E164" s="740">
        <f t="shared" si="25"/>
        <v>0.74</v>
      </c>
      <c r="F164" s="766">
        <f t="shared" si="26"/>
        <v>46.494200000000006</v>
      </c>
      <c r="H164" s="740" t="s">
        <v>750</v>
      </c>
      <c r="I164" s="740">
        <v>7.9400000000000012E-2</v>
      </c>
      <c r="J164" s="740">
        <v>1</v>
      </c>
      <c r="K164" s="740">
        <f t="shared" si="23"/>
        <v>7.9400000000000012E-2</v>
      </c>
      <c r="M164" s="740" t="s">
        <v>751</v>
      </c>
      <c r="N164" s="740">
        <v>4.2999999999999997E-2</v>
      </c>
      <c r="O164" s="740">
        <v>235</v>
      </c>
      <c r="P164" s="740">
        <f t="shared" si="24"/>
        <v>10.104999999999999</v>
      </c>
    </row>
    <row r="165" spans="2:16" ht="15.6" customHeight="1">
      <c r="B165" s="741">
        <v>42948</v>
      </c>
      <c r="C165" s="740"/>
      <c r="D165" s="767">
        <f t="shared" si="27"/>
        <v>62.830000000000005</v>
      </c>
      <c r="E165" s="740">
        <f t="shared" si="25"/>
        <v>0.74</v>
      </c>
      <c r="F165" s="766">
        <f t="shared" si="26"/>
        <v>46.494200000000006</v>
      </c>
      <c r="H165" s="740" t="s">
        <v>750</v>
      </c>
      <c r="I165" s="740">
        <v>0.1002</v>
      </c>
      <c r="J165" s="740">
        <v>3</v>
      </c>
      <c r="K165" s="740">
        <f t="shared" si="23"/>
        <v>0.30059999999999998</v>
      </c>
      <c r="M165" s="740" t="s">
        <v>751</v>
      </c>
      <c r="N165" s="740">
        <v>5.6000000000000001E-2</v>
      </c>
      <c r="O165" s="740">
        <v>127</v>
      </c>
      <c r="P165" s="740">
        <f t="shared" si="24"/>
        <v>7.1120000000000001</v>
      </c>
    </row>
    <row r="166" spans="2:16" ht="15.6" customHeight="1">
      <c r="B166" s="741">
        <v>42979</v>
      </c>
      <c r="C166" s="740"/>
      <c r="D166" s="767">
        <f t="shared" si="27"/>
        <v>62.830000000000005</v>
      </c>
      <c r="E166" s="740">
        <f t="shared" si="25"/>
        <v>0.74</v>
      </c>
      <c r="F166" s="766">
        <f t="shared" si="26"/>
        <v>46.494200000000006</v>
      </c>
      <c r="H166" s="740" t="s">
        <v>750</v>
      </c>
      <c r="I166" s="740">
        <v>0.15340000000000001</v>
      </c>
      <c r="J166" s="740">
        <v>1</v>
      </c>
      <c r="K166" s="740">
        <f t="shared" si="23"/>
        <v>0.15340000000000001</v>
      </c>
      <c r="M166" s="740" t="s">
        <v>751</v>
      </c>
      <c r="N166" s="740">
        <v>7.2999999999999995E-2</v>
      </c>
      <c r="O166" s="740">
        <v>52</v>
      </c>
      <c r="P166" s="740">
        <f t="shared" si="24"/>
        <v>3.7959999999999998</v>
      </c>
    </row>
    <row r="167" spans="2:16" ht="15.6" customHeight="1">
      <c r="B167" s="741">
        <v>43009</v>
      </c>
      <c r="C167" s="740"/>
      <c r="D167" s="767">
        <f t="shared" si="27"/>
        <v>62.830000000000005</v>
      </c>
      <c r="E167" s="740">
        <f t="shared" si="25"/>
        <v>0.74</v>
      </c>
      <c r="F167" s="766">
        <f t="shared" si="26"/>
        <v>46.494200000000006</v>
      </c>
      <c r="H167" s="740"/>
      <c r="I167" s="740"/>
      <c r="J167" s="740"/>
      <c r="K167" s="740"/>
      <c r="M167" s="740" t="s">
        <v>751</v>
      </c>
      <c r="N167" s="740">
        <v>0.10100000000000001</v>
      </c>
      <c r="O167" s="740">
        <v>8</v>
      </c>
      <c r="P167" s="740">
        <f t="shared" si="24"/>
        <v>0.80800000000000005</v>
      </c>
    </row>
    <row r="168" spans="2:16" ht="15.6" customHeight="1">
      <c r="B168" s="741">
        <v>43040</v>
      </c>
      <c r="C168" s="740"/>
      <c r="D168" s="767">
        <f t="shared" si="27"/>
        <v>62.830000000000005</v>
      </c>
      <c r="E168" s="740">
        <f t="shared" si="25"/>
        <v>0.74</v>
      </c>
      <c r="F168" s="766">
        <f t="shared" si="26"/>
        <v>46.494200000000006</v>
      </c>
      <c r="H168" s="740"/>
      <c r="I168" s="740"/>
      <c r="J168" s="740"/>
      <c r="K168" s="740"/>
      <c r="M168" s="740" t="s">
        <v>751</v>
      </c>
      <c r="N168" s="740">
        <v>0.112</v>
      </c>
      <c r="O168" s="740">
        <v>48</v>
      </c>
      <c r="P168" s="740">
        <f t="shared" si="24"/>
        <v>5.3760000000000003</v>
      </c>
    </row>
    <row r="169" spans="2:16" ht="15.6" customHeight="1">
      <c r="B169" s="741">
        <v>43070</v>
      </c>
      <c r="C169" s="740"/>
      <c r="D169" s="767">
        <f t="shared" si="27"/>
        <v>62.830000000000005</v>
      </c>
      <c r="E169" s="740">
        <f t="shared" si="25"/>
        <v>0.74</v>
      </c>
      <c r="F169" s="766">
        <f t="shared" si="26"/>
        <v>46.494200000000006</v>
      </c>
      <c r="H169" s="740"/>
      <c r="I169" s="740"/>
      <c r="J169" s="740"/>
      <c r="K169" s="740"/>
      <c r="M169" s="740" t="s">
        <v>751</v>
      </c>
      <c r="N169" s="740">
        <v>0.16800000000000001</v>
      </c>
      <c r="O169" s="740">
        <v>2</v>
      </c>
      <c r="P169" s="740">
        <f t="shared" si="24"/>
        <v>0.33600000000000002</v>
      </c>
    </row>
    <row r="170" spans="2:16" ht="16.149999999999999" customHeight="1">
      <c r="B170" s="750" t="s">
        <v>26</v>
      </c>
      <c r="C170" s="751"/>
      <c r="D170" s="751"/>
      <c r="E170" s="751"/>
      <c r="F170" s="768">
        <f>SUM(F158:F169)</f>
        <v>418.44780000000003</v>
      </c>
      <c r="H170" s="740"/>
      <c r="I170" s="740"/>
      <c r="J170" s="740"/>
      <c r="K170" s="740"/>
      <c r="M170" s="740" t="s">
        <v>751</v>
      </c>
      <c r="N170" s="740">
        <v>0.1</v>
      </c>
      <c r="O170" s="740">
        <v>1</v>
      </c>
      <c r="P170" s="740">
        <f t="shared" si="24"/>
        <v>0.1</v>
      </c>
    </row>
    <row r="171" spans="2:16">
      <c r="B171" s="741" t="s">
        <v>698</v>
      </c>
      <c r="C171" s="740"/>
      <c r="D171" s="740"/>
      <c r="E171" s="740"/>
      <c r="F171" s="740"/>
      <c r="H171" s="740"/>
      <c r="I171" s="740"/>
      <c r="J171" s="740"/>
      <c r="K171" s="740"/>
      <c r="M171" s="740"/>
      <c r="N171" s="740"/>
      <c r="O171" s="740"/>
      <c r="P171" s="740"/>
    </row>
    <row r="172" spans="2:16">
      <c r="B172" s="741" t="s">
        <v>698</v>
      </c>
      <c r="C172" s="740"/>
      <c r="D172" s="740"/>
      <c r="E172" s="740"/>
      <c r="F172" s="740"/>
      <c r="H172" s="740"/>
      <c r="I172" s="740"/>
      <c r="J172" s="740"/>
      <c r="K172" s="740"/>
      <c r="M172" s="740"/>
      <c r="N172" s="740"/>
      <c r="O172" s="740"/>
      <c r="P172" s="740"/>
    </row>
    <row r="173" spans="2:16">
      <c r="B173" s="741" t="s">
        <v>698</v>
      </c>
      <c r="C173" s="740"/>
      <c r="D173" s="740"/>
      <c r="E173" s="740"/>
      <c r="F173" s="740"/>
      <c r="H173" s="740"/>
      <c r="I173" s="740"/>
      <c r="J173" s="740"/>
      <c r="K173" s="740"/>
      <c r="M173" s="740"/>
      <c r="N173" s="740"/>
      <c r="O173" s="740"/>
      <c r="P173" s="740"/>
    </row>
    <row r="174" spans="2:16">
      <c r="B174" s="741" t="s">
        <v>698</v>
      </c>
      <c r="C174" s="740"/>
      <c r="D174" s="740"/>
      <c r="E174" s="740"/>
      <c r="F174" s="740"/>
      <c r="H174" s="740"/>
      <c r="I174" s="740"/>
      <c r="J174" s="740"/>
      <c r="K174" s="740"/>
      <c r="M174" s="740"/>
      <c r="N174" s="740"/>
      <c r="O174" s="740"/>
      <c r="P174" s="740"/>
    </row>
    <row r="175" spans="2:16">
      <c r="H175" s="740"/>
      <c r="I175" s="740"/>
      <c r="J175" s="740"/>
      <c r="K175" s="740"/>
      <c r="M175" s="740"/>
      <c r="N175" s="740"/>
      <c r="O175" s="740"/>
      <c r="P175" s="740"/>
    </row>
    <row r="176" spans="2:16">
      <c r="H176" s="740"/>
      <c r="I176" s="740"/>
      <c r="J176" s="740"/>
      <c r="K176" s="740"/>
      <c r="M176" s="740"/>
      <c r="N176" s="740"/>
      <c r="O176" s="740"/>
      <c r="P176" s="740"/>
    </row>
    <row r="177" spans="8:16">
      <c r="H177" s="740"/>
      <c r="I177" s="740"/>
      <c r="J177" s="740"/>
      <c r="K177" s="740"/>
      <c r="M177" s="740"/>
      <c r="N177" s="740"/>
      <c r="O177" s="740"/>
      <c r="P177" s="740"/>
    </row>
    <row r="178" spans="8:16">
      <c r="H178" s="740"/>
      <c r="I178" s="740"/>
      <c r="J178" s="740"/>
      <c r="K178" s="740"/>
      <c r="M178" s="740"/>
      <c r="N178" s="740"/>
      <c r="O178" s="740"/>
      <c r="P178" s="740"/>
    </row>
    <row r="179" spans="8:16">
      <c r="H179" s="740"/>
      <c r="I179" s="740"/>
      <c r="J179" s="740"/>
      <c r="K179" s="740"/>
      <c r="M179" s="740"/>
      <c r="N179" s="740"/>
      <c r="O179" s="740"/>
      <c r="P179" s="740"/>
    </row>
    <row r="180" spans="8:16">
      <c r="H180" s="750" t="s">
        <v>26</v>
      </c>
      <c r="I180" s="751"/>
      <c r="J180" s="751"/>
      <c r="K180" s="747">
        <f>ROUND(SUM(K158:K179),2)</f>
        <v>111.76</v>
      </c>
      <c r="M180" s="750" t="s">
        <v>26</v>
      </c>
      <c r="N180" s="751"/>
      <c r="O180" s="751"/>
      <c r="P180" s="747">
        <f>ROUND(SUM(P158:P179),2)</f>
        <v>48.93</v>
      </c>
    </row>
  </sheetData>
  <mergeCells count="6">
    <mergeCell ref="B155:F155"/>
    <mergeCell ref="B45:F45"/>
    <mergeCell ref="B18:U18"/>
    <mergeCell ref="B74:F74"/>
    <mergeCell ref="B103:F103"/>
    <mergeCell ref="B21:F21"/>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10" activePane="bottomLeft" state="frozen"/>
      <selection pane="bottomLeft" activeCell="AB27" sqref="AB27"/>
    </sheetView>
  </sheetViews>
  <sheetFormatPr defaultColWidth="9.140625" defaultRowHeight="15"/>
  <cols>
    <col min="1" max="1" width="9.140625" style="12"/>
    <col min="2" max="2" width="36.85546875" style="702" customWidth="1"/>
    <col min="3" max="3" width="9.140625" style="10"/>
    <col min="4" max="16384" width="9.140625" style="12"/>
  </cols>
  <sheetData>
    <row r="16" spans="2:21" ht="26.25" customHeight="1">
      <c r="B16" s="703" t="s">
        <v>554</v>
      </c>
      <c r="C16" s="827" t="s">
        <v>502</v>
      </c>
      <c r="D16" s="828"/>
      <c r="E16" s="828"/>
      <c r="F16" s="828"/>
      <c r="G16" s="828"/>
      <c r="H16" s="828"/>
      <c r="I16" s="828"/>
      <c r="J16" s="828"/>
      <c r="K16" s="828"/>
      <c r="L16" s="828"/>
      <c r="M16" s="828"/>
      <c r="N16" s="828"/>
      <c r="O16" s="828"/>
      <c r="P16" s="828"/>
      <c r="Q16" s="828"/>
      <c r="R16" s="828"/>
      <c r="S16" s="828"/>
      <c r="T16" s="828"/>
      <c r="U16" s="828"/>
    </row>
    <row r="17" spans="2:21" ht="55.5" customHeight="1">
      <c r="B17" s="704" t="s">
        <v>629</v>
      </c>
      <c r="C17" s="829" t="s">
        <v>700</v>
      </c>
      <c r="D17" s="829"/>
      <c r="E17" s="829"/>
      <c r="F17" s="829"/>
      <c r="G17" s="829"/>
      <c r="H17" s="829"/>
      <c r="I17" s="829"/>
      <c r="J17" s="829"/>
      <c r="K17" s="829"/>
      <c r="L17" s="829"/>
      <c r="M17" s="829"/>
      <c r="N17" s="829"/>
      <c r="O17" s="829"/>
      <c r="P17" s="829"/>
      <c r="Q17" s="829"/>
      <c r="R17" s="829"/>
      <c r="S17" s="829"/>
      <c r="T17" s="829"/>
      <c r="U17" s="830"/>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633</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630</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826" t="s">
        <v>631</v>
      </c>
      <c r="D23" s="826"/>
      <c r="E23" s="826"/>
      <c r="F23" s="826"/>
      <c r="G23" s="826"/>
      <c r="H23" s="826"/>
      <c r="I23" s="826"/>
      <c r="J23" s="826"/>
      <c r="K23" s="826"/>
      <c r="L23" s="826"/>
      <c r="M23" s="826"/>
      <c r="N23" s="826"/>
      <c r="O23" s="826"/>
      <c r="P23" s="826"/>
      <c r="Q23" s="826"/>
      <c r="R23" s="826"/>
      <c r="S23" s="826"/>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634</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826" t="s">
        <v>632</v>
      </c>
      <c r="D27" s="826"/>
      <c r="E27" s="826"/>
      <c r="F27" s="826"/>
      <c r="G27" s="826"/>
      <c r="H27" s="826"/>
      <c r="I27" s="826"/>
      <c r="J27" s="826"/>
      <c r="K27" s="826"/>
      <c r="L27" s="826"/>
      <c r="M27" s="826"/>
      <c r="N27" s="826"/>
      <c r="O27" s="826"/>
      <c r="P27" s="826"/>
      <c r="Q27" s="826"/>
      <c r="R27" s="826"/>
      <c r="S27" s="826"/>
      <c r="T27" s="826"/>
      <c r="U27" s="831"/>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826" t="s">
        <v>635</v>
      </c>
      <c r="D29" s="826"/>
      <c r="E29" s="826"/>
      <c r="F29" s="826"/>
      <c r="G29" s="826"/>
      <c r="H29" s="826"/>
      <c r="I29" s="826"/>
      <c r="J29" s="826"/>
      <c r="K29" s="826"/>
      <c r="L29" s="826"/>
      <c r="M29" s="826"/>
      <c r="N29" s="826"/>
      <c r="O29" s="826"/>
      <c r="P29" s="826"/>
      <c r="Q29" s="826"/>
      <c r="R29" s="826"/>
      <c r="S29" s="826"/>
      <c r="T29" s="826"/>
      <c r="U29" s="831"/>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636</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637</v>
      </c>
      <c r="C33" s="832" t="s">
        <v>638</v>
      </c>
      <c r="D33" s="832"/>
      <c r="E33" s="832"/>
      <c r="F33" s="832"/>
      <c r="G33" s="832"/>
      <c r="H33" s="832"/>
      <c r="I33" s="832"/>
      <c r="J33" s="832"/>
      <c r="K33" s="832"/>
      <c r="L33" s="832"/>
      <c r="M33" s="832"/>
      <c r="N33" s="832"/>
      <c r="O33" s="832"/>
      <c r="P33" s="832"/>
      <c r="Q33" s="832"/>
      <c r="R33" s="832"/>
      <c r="S33" s="832"/>
      <c r="T33" s="832"/>
      <c r="U33" s="833"/>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639</v>
      </c>
      <c r="C35" s="718" t="s">
        <v>640</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641</v>
      </c>
      <c r="C37" s="834" t="s">
        <v>642</v>
      </c>
      <c r="D37" s="834"/>
      <c r="E37" s="834"/>
      <c r="F37" s="834"/>
      <c r="G37" s="834"/>
      <c r="H37" s="834"/>
      <c r="I37" s="834"/>
      <c r="J37" s="834"/>
      <c r="K37" s="834"/>
      <c r="L37" s="834"/>
      <c r="M37" s="834"/>
      <c r="N37" s="834"/>
      <c r="O37" s="834"/>
      <c r="P37" s="834"/>
      <c r="Q37" s="834"/>
      <c r="R37" s="834"/>
      <c r="S37" s="834"/>
      <c r="T37" s="834"/>
      <c r="U37" s="835"/>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643</v>
      </c>
      <c r="C39" s="720" t="s">
        <v>644</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645</v>
      </c>
      <c r="C41" s="836" t="s">
        <v>646</v>
      </c>
      <c r="D41" s="836"/>
      <c r="E41" s="836"/>
      <c r="F41" s="836"/>
      <c r="G41" s="836"/>
      <c r="H41" s="836"/>
      <c r="I41" s="836"/>
      <c r="J41" s="836"/>
      <c r="K41" s="836"/>
      <c r="L41" s="836"/>
      <c r="M41" s="836"/>
      <c r="N41" s="836"/>
      <c r="O41" s="836"/>
      <c r="P41" s="836"/>
      <c r="Q41" s="836"/>
      <c r="R41" s="836"/>
      <c r="S41" s="836"/>
      <c r="T41" s="836"/>
      <c r="U41" s="837"/>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647</v>
      </c>
      <c r="C43" s="718" t="s">
        <v>648</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824" t="s">
        <v>664</v>
      </c>
      <c r="D45" s="824"/>
      <c r="E45" s="824"/>
      <c r="F45" s="824"/>
      <c r="G45" s="824"/>
      <c r="H45" s="824"/>
      <c r="I45" s="824"/>
      <c r="J45" s="824"/>
      <c r="K45" s="824"/>
      <c r="L45" s="824"/>
      <c r="M45" s="824"/>
      <c r="N45" s="824"/>
      <c r="O45" s="824"/>
      <c r="P45" s="824"/>
      <c r="Q45" s="824"/>
      <c r="R45" s="824"/>
      <c r="S45" s="824"/>
      <c r="T45" s="824"/>
      <c r="U45" s="825"/>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824" t="s">
        <v>649</v>
      </c>
      <c r="D47" s="824"/>
      <c r="E47" s="824"/>
      <c r="F47" s="824"/>
      <c r="G47" s="824"/>
      <c r="H47" s="824"/>
      <c r="I47" s="824"/>
      <c r="J47" s="824"/>
      <c r="K47" s="824"/>
      <c r="L47" s="824"/>
      <c r="M47" s="824"/>
      <c r="N47" s="824"/>
      <c r="O47" s="824"/>
      <c r="P47" s="824"/>
      <c r="Q47" s="824"/>
      <c r="R47" s="824"/>
      <c r="S47" s="824"/>
      <c r="T47" s="824"/>
      <c r="U47" s="825"/>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824" t="s">
        <v>650</v>
      </c>
      <c r="D49" s="824"/>
      <c r="E49" s="824"/>
      <c r="F49" s="824"/>
      <c r="G49" s="824"/>
      <c r="H49" s="824"/>
      <c r="I49" s="824"/>
      <c r="J49" s="824"/>
      <c r="K49" s="824"/>
      <c r="L49" s="824"/>
      <c r="M49" s="824"/>
      <c r="N49" s="824"/>
      <c r="O49" s="824"/>
      <c r="P49" s="824"/>
      <c r="Q49" s="824"/>
      <c r="R49" s="824"/>
      <c r="S49" s="824"/>
      <c r="T49" s="824"/>
      <c r="U49" s="825"/>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824" t="s">
        <v>651</v>
      </c>
      <c r="D51" s="824"/>
      <c r="E51" s="824"/>
      <c r="F51" s="824"/>
      <c r="G51" s="824"/>
      <c r="H51" s="824"/>
      <c r="I51" s="824"/>
      <c r="J51" s="824"/>
      <c r="K51" s="824"/>
      <c r="L51" s="824"/>
      <c r="M51" s="824"/>
      <c r="N51" s="824"/>
      <c r="O51" s="824"/>
      <c r="P51" s="824"/>
      <c r="Q51" s="824"/>
      <c r="R51" s="824"/>
      <c r="S51" s="824"/>
      <c r="T51" s="824"/>
      <c r="U51" s="825"/>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826" t="s">
        <v>663</v>
      </c>
      <c r="D53" s="826"/>
      <c r="E53" s="826"/>
      <c r="F53" s="826"/>
      <c r="G53" s="826"/>
      <c r="H53" s="826"/>
      <c r="I53" s="826"/>
      <c r="J53" s="826"/>
      <c r="K53" s="826"/>
      <c r="L53" s="826"/>
      <c r="M53" s="826"/>
      <c r="N53" s="826"/>
      <c r="O53" s="826"/>
      <c r="P53" s="826"/>
      <c r="Q53" s="826"/>
      <c r="R53" s="826"/>
      <c r="S53" s="826"/>
      <c r="T53" s="826"/>
      <c r="U53" s="831"/>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652</v>
      </c>
      <c r="C55" s="834" t="s">
        <v>653</v>
      </c>
      <c r="D55" s="834"/>
      <c r="E55" s="834"/>
      <c r="F55" s="834"/>
      <c r="G55" s="834"/>
      <c r="H55" s="834"/>
      <c r="I55" s="834"/>
      <c r="J55" s="834"/>
      <c r="K55" s="834"/>
      <c r="L55" s="834"/>
      <c r="M55" s="834"/>
      <c r="N55" s="834"/>
      <c r="O55" s="834"/>
      <c r="P55" s="834"/>
      <c r="Q55" s="834"/>
      <c r="R55" s="834"/>
      <c r="S55" s="834"/>
      <c r="T55" s="834"/>
      <c r="U55" s="835"/>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654</v>
      </c>
      <c r="C57" s="834" t="s">
        <v>655</v>
      </c>
      <c r="D57" s="834"/>
      <c r="E57" s="834"/>
      <c r="F57" s="834"/>
      <c r="G57" s="834"/>
      <c r="H57" s="834"/>
      <c r="I57" s="834"/>
      <c r="J57" s="834"/>
      <c r="K57" s="834"/>
      <c r="L57" s="834"/>
      <c r="M57" s="834"/>
      <c r="N57" s="834"/>
      <c r="O57" s="834"/>
      <c r="P57" s="834"/>
      <c r="Q57" s="834"/>
      <c r="R57" s="834"/>
      <c r="S57" s="834"/>
      <c r="T57" s="834"/>
      <c r="U57" s="835"/>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656</v>
      </c>
      <c r="C59" s="725" t="s">
        <v>657</v>
      </c>
      <c r="D59" s="726"/>
      <c r="E59" s="726"/>
      <c r="F59" s="726"/>
      <c r="G59" s="726"/>
      <c r="H59" s="726"/>
      <c r="I59" s="726"/>
      <c r="J59" s="726"/>
      <c r="K59" s="726"/>
      <c r="L59" s="726"/>
      <c r="M59" s="726"/>
      <c r="N59" s="726"/>
      <c r="O59" s="726"/>
      <c r="P59" s="726"/>
      <c r="Q59" s="726"/>
      <c r="R59" s="726"/>
      <c r="S59" s="726"/>
      <c r="T59" s="726"/>
      <c r="U59" s="72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25" zoomScale="80" zoomScaleNormal="80" workbookViewId="0">
      <selection activeCell="B48" sqref="B48"/>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39" t="s">
        <v>685</v>
      </c>
      <c r="C3" s="840"/>
      <c r="D3" s="840"/>
      <c r="E3" s="840"/>
      <c r="F3" s="841"/>
      <c r="G3" s="122"/>
    </row>
    <row r="4" spans="2:20" ht="16.5" customHeight="1">
      <c r="B4" s="842"/>
      <c r="C4" s="843"/>
      <c r="D4" s="843"/>
      <c r="E4" s="843"/>
      <c r="F4" s="844"/>
      <c r="G4" s="122"/>
    </row>
    <row r="5" spans="2:20" ht="71.25" customHeight="1">
      <c r="B5" s="842"/>
      <c r="C5" s="843"/>
      <c r="D5" s="843"/>
      <c r="E5" s="843"/>
      <c r="F5" s="844"/>
      <c r="G5" s="122"/>
    </row>
    <row r="6" spans="2:20" ht="21.75" customHeight="1">
      <c r="B6" s="845"/>
      <c r="C6" s="846"/>
      <c r="D6" s="846"/>
      <c r="E6" s="846"/>
      <c r="F6" s="847"/>
      <c r="G6" s="122"/>
    </row>
    <row r="8" spans="2:20" ht="21">
      <c r="B8" s="838" t="s">
        <v>478</v>
      </c>
      <c r="C8" s="838"/>
      <c r="D8" s="838"/>
      <c r="E8" s="838"/>
      <c r="F8" s="838"/>
      <c r="G8" s="838"/>
    </row>
    <row r="9" spans="2:20" ht="24.75" customHeight="1" thickBot="1">
      <c r="B9" s="114"/>
      <c r="C9" s="114"/>
      <c r="D9" s="114"/>
      <c r="E9" s="114"/>
      <c r="F9" s="114"/>
      <c r="G9" s="119"/>
    </row>
    <row r="10" spans="2:20" ht="27.75" customHeight="1" thickBot="1">
      <c r="B10" s="117" t="s">
        <v>171</v>
      </c>
      <c r="C10" s="102" t="s">
        <v>404</v>
      </c>
      <c r="D10" s="114"/>
      <c r="E10" s="114"/>
      <c r="F10" s="114"/>
      <c r="G10" s="119"/>
    </row>
    <row r="11" spans="2:20">
      <c r="B11" s="114"/>
      <c r="C11" s="114"/>
      <c r="D11" s="114"/>
      <c r="E11" s="114"/>
      <c r="F11" s="114"/>
      <c r="G11" s="119"/>
    </row>
    <row r="12" spans="2:20" s="9" customFormat="1" ht="31.5" customHeight="1" thickBot="1">
      <c r="B12" s="83" t="s">
        <v>583</v>
      </c>
      <c r="G12" s="28"/>
      <c r="L12" s="33"/>
      <c r="M12" s="33"/>
      <c r="N12" s="33"/>
      <c r="O12" s="33"/>
      <c r="P12" s="33"/>
      <c r="Q12" s="68"/>
      <c r="S12" s="8"/>
      <c r="T12" s="8"/>
    </row>
    <row r="13" spans="2:20" s="9" customFormat="1" ht="26.25" customHeight="1" thickBot="1">
      <c r="B13" s="102" t="s">
        <v>413</v>
      </c>
      <c r="C13" s="124" t="s">
        <v>622</v>
      </c>
      <c r="G13" s="109"/>
      <c r="L13" s="33"/>
      <c r="M13" s="33"/>
      <c r="N13" s="33"/>
      <c r="O13" s="33"/>
      <c r="P13" s="33"/>
      <c r="Q13" s="68"/>
      <c r="S13" s="8"/>
      <c r="T13" s="8"/>
    </row>
    <row r="14" spans="2:20" s="9" customFormat="1" ht="26.25" customHeight="1" thickBot="1">
      <c r="B14" s="102" t="s">
        <v>413</v>
      </c>
      <c r="C14" s="172" t="s">
        <v>617</v>
      </c>
      <c r="G14" s="123"/>
      <c r="L14" s="33"/>
      <c r="M14" s="33"/>
      <c r="N14" s="33"/>
      <c r="O14" s="33"/>
      <c r="P14" s="33"/>
      <c r="Q14" s="68"/>
      <c r="S14" s="8"/>
      <c r="T14" s="8"/>
    </row>
    <row r="15" spans="2:20" s="9" customFormat="1" ht="26.25" customHeight="1" thickBot="1">
      <c r="B15" s="102" t="s">
        <v>413</v>
      </c>
      <c r="C15" s="172" t="s">
        <v>618</v>
      </c>
      <c r="G15" s="123"/>
      <c r="L15" s="33"/>
      <c r="M15" s="33"/>
      <c r="N15" s="33"/>
      <c r="O15" s="33"/>
      <c r="P15" s="33"/>
      <c r="Q15" s="68"/>
      <c r="S15" s="8"/>
      <c r="T15" s="8"/>
    </row>
    <row r="16" spans="2:20" s="9" customFormat="1" ht="26.25" customHeight="1" thickBot="1">
      <c r="B16" s="102" t="s">
        <v>413</v>
      </c>
      <c r="C16" s="172" t="s">
        <v>619</v>
      </c>
      <c r="G16" s="123"/>
      <c r="L16" s="33"/>
      <c r="M16" s="33"/>
      <c r="N16" s="33"/>
      <c r="O16" s="33"/>
      <c r="P16" s="33"/>
      <c r="Q16" s="68"/>
      <c r="S16" s="8"/>
      <c r="T16" s="8"/>
    </row>
    <row r="17" spans="2:20" s="9" customFormat="1" ht="26.25" customHeight="1" thickBot="1">
      <c r="B17" s="102" t="s">
        <v>413</v>
      </c>
      <c r="C17" s="124" t="s">
        <v>620</v>
      </c>
      <c r="G17" s="109"/>
      <c r="L17" s="33"/>
      <c r="M17" s="33"/>
      <c r="N17" s="33"/>
      <c r="O17" s="33"/>
      <c r="P17" s="33"/>
      <c r="Q17" s="68"/>
      <c r="S17" s="8"/>
      <c r="T17" s="8"/>
    </row>
    <row r="18" spans="2:20" s="9" customFormat="1" ht="26.25" customHeight="1" thickBot="1">
      <c r="B18" s="102" t="s">
        <v>413</v>
      </c>
      <c r="C18" s="124" t="s">
        <v>621</v>
      </c>
      <c r="G18" s="123"/>
      <c r="L18" s="33"/>
      <c r="M18" s="33"/>
      <c r="N18" s="33"/>
      <c r="O18" s="33"/>
      <c r="P18" s="33"/>
      <c r="Q18" s="68"/>
      <c r="S18" s="8"/>
      <c r="T18" s="8"/>
    </row>
    <row r="19" spans="2:20" s="9" customFormat="1" ht="26.25" customHeight="1" thickBot="1">
      <c r="B19" s="102" t="s">
        <v>413</v>
      </c>
      <c r="C19" s="124" t="s">
        <v>623</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534</v>
      </c>
      <c r="C21" s="243" t="s">
        <v>468</v>
      </c>
      <c r="D21" s="243" t="s">
        <v>444</v>
      </c>
      <c r="E21" s="243" t="s">
        <v>436</v>
      </c>
      <c r="F21" s="243" t="s">
        <v>547</v>
      </c>
      <c r="G21" s="40"/>
      <c r="M21" s="25"/>
      <c r="T21" s="25"/>
    </row>
    <row r="22" spans="2:20" s="103" customFormat="1" ht="36" customHeight="1">
      <c r="B22" s="645" t="s">
        <v>537</v>
      </c>
      <c r="C22" s="651" t="s">
        <v>434</v>
      </c>
      <c r="D22" s="654" t="s">
        <v>440</v>
      </c>
      <c r="E22" s="658" t="s">
        <v>582</v>
      </c>
      <c r="F22" s="654" t="s">
        <v>445</v>
      </c>
      <c r="G22" s="174"/>
      <c r="M22" s="643"/>
      <c r="T22" s="643"/>
    </row>
    <row r="23" spans="2:20" s="103" customFormat="1" ht="35.25" customHeight="1">
      <c r="B23" s="646" t="s">
        <v>455</v>
      </c>
      <c r="C23" s="652" t="s">
        <v>435</v>
      </c>
      <c r="D23" s="655" t="s">
        <v>441</v>
      </c>
      <c r="E23" s="659" t="s">
        <v>582</v>
      </c>
      <c r="F23" s="655" t="s">
        <v>445</v>
      </c>
      <c r="G23" s="174"/>
      <c r="M23" s="643"/>
      <c r="T23" s="643"/>
    </row>
    <row r="24" spans="2:20" s="103" customFormat="1" ht="34.5" customHeight="1">
      <c r="B24" s="646" t="s">
        <v>452</v>
      </c>
      <c r="C24" s="652" t="s">
        <v>435</v>
      </c>
      <c r="D24" s="655" t="s">
        <v>442</v>
      </c>
      <c r="E24" s="659" t="s">
        <v>582</v>
      </c>
      <c r="F24" s="655" t="s">
        <v>445</v>
      </c>
      <c r="G24" s="174"/>
      <c r="M24" s="643"/>
      <c r="T24" s="643"/>
    </row>
    <row r="25" spans="2:20" s="103" customFormat="1" ht="32.25" customHeight="1">
      <c r="B25" s="647" t="s">
        <v>453</v>
      </c>
      <c r="C25" s="652" t="s">
        <v>434</v>
      </c>
      <c r="D25" s="655" t="s">
        <v>443</v>
      </c>
      <c r="E25" s="660" t="s">
        <v>601</v>
      </c>
      <c r="F25" s="663"/>
      <c r="G25" s="174"/>
      <c r="M25" s="643"/>
      <c r="T25" s="643"/>
    </row>
    <row r="26" spans="2:20" s="103" customFormat="1" ht="30.75" customHeight="1">
      <c r="B26" s="648" t="s">
        <v>535</v>
      </c>
      <c r="C26" s="652" t="s">
        <v>434</v>
      </c>
      <c r="D26" s="655"/>
      <c r="E26" s="660"/>
      <c r="F26" s="663"/>
      <c r="G26" s="174"/>
      <c r="M26" s="643"/>
      <c r="T26" s="643"/>
    </row>
    <row r="27" spans="2:20" s="103" customFormat="1" ht="32.25" customHeight="1">
      <c r="B27" s="649" t="s">
        <v>536</v>
      </c>
      <c r="C27" s="652" t="s">
        <v>434</v>
      </c>
      <c r="D27" s="656" t="s">
        <v>532</v>
      </c>
      <c r="E27" s="660"/>
      <c r="F27" s="663"/>
      <c r="G27" s="174"/>
      <c r="M27" s="643"/>
      <c r="T27" s="643"/>
    </row>
    <row r="28" spans="2:20" s="103" customFormat="1" ht="27" customHeight="1">
      <c r="B28" s="647" t="s">
        <v>454</v>
      </c>
      <c r="C28" s="652" t="s">
        <v>437</v>
      </c>
      <c r="D28" s="655" t="s">
        <v>479</v>
      </c>
      <c r="E28" s="660" t="s">
        <v>456</v>
      </c>
      <c r="F28" s="663"/>
      <c r="G28" s="174"/>
      <c r="M28" s="643"/>
      <c r="T28" s="643"/>
    </row>
    <row r="29" spans="2:20" s="103" customFormat="1" ht="27" customHeight="1">
      <c r="B29" s="649" t="s">
        <v>449</v>
      </c>
      <c r="C29" s="652" t="s">
        <v>434</v>
      </c>
      <c r="D29" s="655"/>
      <c r="E29" s="660"/>
      <c r="F29" s="655" t="s">
        <v>405</v>
      </c>
      <c r="G29" s="174"/>
      <c r="M29" s="643"/>
      <c r="T29" s="643"/>
    </row>
    <row r="30" spans="2:20" s="103" customFormat="1" ht="32.25" customHeight="1">
      <c r="B30" s="647" t="s">
        <v>207</v>
      </c>
      <c r="C30" s="652" t="s">
        <v>439</v>
      </c>
      <c r="D30" s="655" t="s">
        <v>549</v>
      </c>
      <c r="E30" s="661"/>
      <c r="F30" s="655" t="s">
        <v>548</v>
      </c>
      <c r="G30" s="644"/>
      <c r="M30" s="643"/>
    </row>
    <row r="31" spans="2:20" s="103" customFormat="1" ht="27.75" customHeight="1">
      <c r="B31" s="650" t="s">
        <v>533</v>
      </c>
      <c r="C31" s="653" t="s">
        <v>438</v>
      </c>
      <c r="D31" s="657"/>
      <c r="E31" s="662"/>
      <c r="F31" s="657"/>
      <c r="G31" s="644"/>
      <c r="M31" s="643"/>
    </row>
    <row r="32" spans="2:20" s="103" customFormat="1" ht="23.25" customHeight="1">
      <c r="C32" s="175"/>
      <c r="D32" s="175"/>
      <c r="E32" s="175"/>
      <c r="G32" s="644"/>
      <c r="M32" s="643"/>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408</v>
      </c>
      <c r="B1" s="8" t="s">
        <v>41</v>
      </c>
      <c r="C1" s="120" t="s">
        <v>232</v>
      </c>
      <c r="D1" s="8" t="s">
        <v>412</v>
      </c>
      <c r="E1" s="120" t="s">
        <v>447</v>
      </c>
      <c r="F1" s="120" t="s">
        <v>543</v>
      </c>
      <c r="G1" s="120" t="s">
        <v>565</v>
      </c>
      <c r="H1" s="120" t="s">
        <v>576</v>
      </c>
    </row>
    <row r="2" spans="1:8">
      <c r="A2" s="12" t="s">
        <v>29</v>
      </c>
      <c r="B2" s="12" t="s">
        <v>27</v>
      </c>
      <c r="C2" s="10">
        <v>2006</v>
      </c>
      <c r="D2" s="12" t="s">
        <v>413</v>
      </c>
      <c r="E2" s="10">
        <f>'2. LRAMVA Threshold'!D9</f>
        <v>2012</v>
      </c>
      <c r="F2" s="26" t="s">
        <v>170</v>
      </c>
      <c r="G2" s="12" t="s">
        <v>566</v>
      </c>
      <c r="H2" s="12" t="s">
        <v>584</v>
      </c>
    </row>
    <row r="3" spans="1:8">
      <c r="A3" s="12" t="s">
        <v>369</v>
      </c>
      <c r="B3" s="12" t="s">
        <v>27</v>
      </c>
      <c r="C3" s="10">
        <v>2007</v>
      </c>
      <c r="D3" s="12" t="s">
        <v>414</v>
      </c>
      <c r="E3" s="10">
        <f>'2. LRAMVA Threshold'!D24</f>
        <v>2016</v>
      </c>
      <c r="F3" s="12" t="s">
        <v>544</v>
      </c>
      <c r="G3" s="12" t="s">
        <v>567</v>
      </c>
      <c r="H3" s="12" t="s">
        <v>577</v>
      </c>
    </row>
    <row r="4" spans="1:8">
      <c r="A4" s="12" t="s">
        <v>370</v>
      </c>
      <c r="B4" s="12" t="s">
        <v>28</v>
      </c>
      <c r="C4" s="10">
        <v>2008</v>
      </c>
      <c r="D4" s="12" t="s">
        <v>415</v>
      </c>
      <c r="F4" s="12" t="s">
        <v>169</v>
      </c>
      <c r="G4" s="12" t="s">
        <v>568</v>
      </c>
    </row>
    <row r="5" spans="1:8">
      <c r="A5" s="12" t="s">
        <v>371</v>
      </c>
      <c r="B5" s="12" t="s">
        <v>28</v>
      </c>
      <c r="C5" s="10">
        <v>2009</v>
      </c>
      <c r="F5" s="12" t="s">
        <v>366</v>
      </c>
      <c r="G5" s="12" t="s">
        <v>569</v>
      </c>
    </row>
    <row r="6" spans="1:8">
      <c r="A6" s="12" t="s">
        <v>372</v>
      </c>
      <c r="B6" s="12" t="s">
        <v>28</v>
      </c>
      <c r="C6" s="10">
        <v>2010</v>
      </c>
      <c r="F6" s="12" t="s">
        <v>367</v>
      </c>
      <c r="G6" s="12" t="s">
        <v>570</v>
      </c>
    </row>
    <row r="7" spans="1:8">
      <c r="A7" s="12" t="s">
        <v>373</v>
      </c>
      <c r="B7" s="12" t="s">
        <v>28</v>
      </c>
      <c r="C7" s="10">
        <v>2011</v>
      </c>
      <c r="F7" s="12" t="s">
        <v>368</v>
      </c>
      <c r="G7" s="12" t="s">
        <v>571</v>
      </c>
    </row>
    <row r="8" spans="1:8">
      <c r="A8" s="12" t="s">
        <v>374</v>
      </c>
      <c r="B8" s="12" t="s">
        <v>28</v>
      </c>
      <c r="C8" s="10">
        <v>2012</v>
      </c>
      <c r="F8" s="12" t="s">
        <v>551</v>
      </c>
      <c r="G8" s="12" t="s">
        <v>572</v>
      </c>
    </row>
    <row r="9" spans="1:8">
      <c r="A9" s="12" t="s">
        <v>375</v>
      </c>
      <c r="B9" s="12" t="s">
        <v>28</v>
      </c>
      <c r="C9" s="10">
        <v>2013</v>
      </c>
      <c r="G9" s="12" t="s">
        <v>573</v>
      </c>
    </row>
    <row r="10" spans="1:8">
      <c r="A10" s="12" t="s">
        <v>376</v>
      </c>
      <c r="B10" s="12" t="s">
        <v>28</v>
      </c>
      <c r="C10" s="10">
        <v>2014</v>
      </c>
      <c r="G10" s="12" t="s">
        <v>574</v>
      </c>
    </row>
    <row r="11" spans="1:8">
      <c r="A11" s="12" t="s">
        <v>377</v>
      </c>
      <c r="B11" s="12" t="s">
        <v>28</v>
      </c>
      <c r="C11" s="10">
        <v>2015</v>
      </c>
      <c r="G11" s="12" t="s">
        <v>575</v>
      </c>
    </row>
    <row r="12" spans="1:8">
      <c r="A12" s="12" t="s">
        <v>378</v>
      </c>
      <c r="B12" s="12" t="s">
        <v>28</v>
      </c>
      <c r="C12" s="10">
        <v>2016</v>
      </c>
    </row>
    <row r="13" spans="1:8">
      <c r="A13" s="12" t="s">
        <v>379</v>
      </c>
      <c r="B13" s="12" t="s">
        <v>28</v>
      </c>
      <c r="C13" s="10">
        <v>2017</v>
      </c>
    </row>
    <row r="14" spans="1:8">
      <c r="A14" s="12" t="s">
        <v>380</v>
      </c>
      <c r="B14" s="12" t="s">
        <v>28</v>
      </c>
      <c r="C14" s="10">
        <v>2018</v>
      </c>
    </row>
    <row r="15" spans="1:8">
      <c r="A15" s="12" t="s">
        <v>381</v>
      </c>
      <c r="B15" s="12" t="s">
        <v>28</v>
      </c>
      <c r="C15" s="10">
        <v>2019</v>
      </c>
    </row>
    <row r="16" spans="1:8">
      <c r="A16" s="12" t="s">
        <v>382</v>
      </c>
      <c r="B16" s="12" t="s">
        <v>28</v>
      </c>
      <c r="C16" s="10">
        <v>2020</v>
      </c>
    </row>
    <row r="17" spans="1:2">
      <c r="A17" s="12" t="s">
        <v>383</v>
      </c>
      <c r="B17" s="12" t="s">
        <v>28</v>
      </c>
    </row>
    <row r="18" spans="1:2">
      <c r="A18" s="12" t="s">
        <v>384</v>
      </c>
      <c r="B18" s="12" t="s">
        <v>28</v>
      </c>
    </row>
    <row r="19" spans="1:2">
      <c r="A19" s="12" t="s">
        <v>385</v>
      </c>
      <c r="B19" s="12" t="s">
        <v>28</v>
      </c>
    </row>
    <row r="20" spans="1:2">
      <c r="A20" s="12" t="s">
        <v>386</v>
      </c>
      <c r="B20" s="12" t="s">
        <v>28</v>
      </c>
    </row>
    <row r="21" spans="1:2">
      <c r="A21" s="12" t="s">
        <v>387</v>
      </c>
      <c r="B21" s="12" t="s">
        <v>28</v>
      </c>
    </row>
    <row r="22" spans="1:2">
      <c r="A22" s="12" t="s">
        <v>388</v>
      </c>
      <c r="B22" s="12" t="s">
        <v>28</v>
      </c>
    </row>
    <row r="23" spans="1:2">
      <c r="A23" s="12" t="s">
        <v>389</v>
      </c>
      <c r="B23" s="12" t="s">
        <v>28</v>
      </c>
    </row>
    <row r="24" spans="1:2">
      <c r="A24" s="12" t="s">
        <v>390</v>
      </c>
      <c r="B24" s="12" t="s">
        <v>28</v>
      </c>
    </row>
    <row r="25" spans="1:2">
      <c r="A25" s="12" t="s">
        <v>391</v>
      </c>
      <c r="B25" s="12" t="s">
        <v>28</v>
      </c>
    </row>
    <row r="26" spans="1:2">
      <c r="A26" s="12" t="s">
        <v>32</v>
      </c>
      <c r="B26" s="12" t="s">
        <v>27</v>
      </c>
    </row>
    <row r="27" spans="1:2">
      <c r="A27" s="12" t="s">
        <v>392</v>
      </c>
      <c r="B27" s="12" t="s">
        <v>28</v>
      </c>
    </row>
    <row r="28" spans="1:2">
      <c r="A28" s="12" t="s">
        <v>393</v>
      </c>
      <c r="B28" s="12" t="s">
        <v>28</v>
      </c>
    </row>
    <row r="29" spans="1:2">
      <c r="A29" s="12" t="s">
        <v>394</v>
      </c>
      <c r="B29" s="12" t="s">
        <v>28</v>
      </c>
    </row>
    <row r="30" spans="1:2">
      <c r="A30" s="12" t="s">
        <v>30</v>
      </c>
      <c r="B30" s="12" t="s">
        <v>28</v>
      </c>
    </row>
    <row r="31" spans="1:2">
      <c r="A31" s="12" t="s">
        <v>395</v>
      </c>
      <c r="B31" s="12" t="s">
        <v>28</v>
      </c>
    </row>
    <row r="32" spans="1:2">
      <c r="A32" s="12" t="s">
        <v>396</v>
      </c>
      <c r="B32" s="12" t="s">
        <v>28</v>
      </c>
    </row>
    <row r="33" spans="1:2">
      <c r="A33" s="12" t="s">
        <v>397</v>
      </c>
      <c r="B33" s="12" t="s">
        <v>28</v>
      </c>
    </row>
    <row r="34" spans="1:2">
      <c r="A34" s="12" t="s">
        <v>398</v>
      </c>
      <c r="B34" s="12" t="s">
        <v>28</v>
      </c>
    </row>
    <row r="35" spans="1:2">
      <c r="A35" s="12" t="s">
        <v>399</v>
      </c>
      <c r="B35" s="12" t="s">
        <v>28</v>
      </c>
    </row>
    <row r="36" spans="1:2">
      <c r="A36" s="12" t="s">
        <v>400</v>
      </c>
      <c r="B36" s="12" t="s">
        <v>28</v>
      </c>
    </row>
    <row r="37" spans="1:2">
      <c r="A37" s="12" t="s">
        <v>401</v>
      </c>
      <c r="B37" s="12" t="s">
        <v>28</v>
      </c>
    </row>
    <row r="38" spans="1:2">
      <c r="A38" s="12" t="s">
        <v>402</v>
      </c>
      <c r="B38" s="12" t="s">
        <v>28</v>
      </c>
    </row>
    <row r="39" spans="1:2">
      <c r="A39" s="12" t="s">
        <v>403</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18"/>
  <sheetViews>
    <sheetView topLeftCell="A55" zoomScale="80" zoomScaleNormal="80" workbookViewId="0">
      <selection activeCell="D72" sqref="D72:G73"/>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545</v>
      </c>
      <c r="D6" s="17"/>
      <c r="E6" s="9"/>
      <c r="T6" s="9"/>
      <c r="V6" s="8"/>
    </row>
    <row r="7" spans="2:22" ht="21" customHeight="1">
      <c r="B7" s="537"/>
      <c r="C7" s="17"/>
      <c r="D7" s="17"/>
      <c r="E7" s="9"/>
      <c r="T7" s="9"/>
      <c r="V7" s="8"/>
    </row>
    <row r="8" spans="2:22" ht="24.75" customHeight="1">
      <c r="B8" s="117" t="s">
        <v>237</v>
      </c>
      <c r="C8" s="189" t="s">
        <v>701</v>
      </c>
      <c r="D8" s="600"/>
      <c r="E8" s="9"/>
      <c r="T8" s="9"/>
      <c r="V8" s="8"/>
    </row>
    <row r="9" spans="2:22" ht="41.25" customHeight="1">
      <c r="B9" s="551" t="s">
        <v>515</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550</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505</v>
      </c>
      <c r="C13" s="17"/>
      <c r="F13" s="185" t="s">
        <v>506</v>
      </c>
      <c r="G13" s="36"/>
      <c r="H13" s="31"/>
      <c r="I13" s="9"/>
      <c r="J13" s="184" t="s">
        <v>503</v>
      </c>
      <c r="N13" s="103"/>
      <c r="P13" s="9"/>
      <c r="Q13" s="187"/>
      <c r="R13" s="42"/>
      <c r="T13" s="186"/>
      <c r="U13" s="186"/>
    </row>
    <row r="14" spans="2:22" ht="29.25" customHeight="1" thickBot="1">
      <c r="B14" s="124" t="s">
        <v>541</v>
      </c>
      <c r="D14" s="542" t="s">
        <v>703</v>
      </c>
      <c r="E14" s="130"/>
      <c r="F14" s="124" t="s">
        <v>542</v>
      </c>
      <c r="H14" s="542" t="s">
        <v>704</v>
      </c>
      <c r="J14" s="124" t="s">
        <v>512</v>
      </c>
      <c r="L14" s="132">
        <f>R85</f>
        <v>48229.360324031666</v>
      </c>
      <c r="N14" s="103"/>
      <c r="Q14" s="99"/>
      <c r="R14" s="96"/>
    </row>
    <row r="15" spans="2:22" ht="26.25" customHeight="1" thickBot="1">
      <c r="B15" s="124" t="s">
        <v>421</v>
      </c>
      <c r="C15" s="106"/>
      <c r="D15" s="542" t="s">
        <v>702</v>
      </c>
      <c r="F15" s="124" t="s">
        <v>411</v>
      </c>
      <c r="G15" s="127"/>
      <c r="H15" s="542" t="s">
        <v>756</v>
      </c>
      <c r="I15" s="17"/>
      <c r="J15" s="124" t="s">
        <v>513</v>
      </c>
      <c r="L15" s="132"/>
      <c r="M15" s="103"/>
      <c r="Q15" s="108"/>
      <c r="R15" s="96"/>
    </row>
    <row r="16" spans="2:22" ht="28.5" customHeight="1" thickBot="1">
      <c r="B16" s="124" t="s">
        <v>451</v>
      </c>
      <c r="C16" s="106"/>
      <c r="D16" s="543">
        <v>2016</v>
      </c>
      <c r="E16" s="103"/>
      <c r="F16" s="124" t="s">
        <v>431</v>
      </c>
      <c r="G16" s="125"/>
      <c r="H16" s="770" t="s">
        <v>805</v>
      </c>
      <c r="I16" s="103"/>
      <c r="K16" s="195"/>
      <c r="L16" s="195"/>
      <c r="M16" s="195"/>
      <c r="N16" s="195"/>
      <c r="Q16" s="115"/>
      <c r="R16" s="96"/>
    </row>
    <row r="17" spans="1:21" ht="29.25" customHeight="1">
      <c r="B17" s="124" t="s">
        <v>418</v>
      </c>
      <c r="C17" s="106"/>
      <c r="D17" s="731">
        <v>46711.839999999997</v>
      </c>
      <c r="E17" s="121"/>
      <c r="F17" s="738" t="s">
        <v>667</v>
      </c>
      <c r="G17" s="195"/>
      <c r="H17" s="732">
        <v>1</v>
      </c>
      <c r="I17" s="17"/>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432</v>
      </c>
      <c r="G19" s="602" t="s">
        <v>361</v>
      </c>
      <c r="H19" s="242">
        <f>SUM(R54,R57,R60,R63,R66,R69,R72,R75)</f>
        <v>69160.314933260015</v>
      </c>
      <c r="I19" s="17"/>
      <c r="J19" s="115"/>
      <c r="K19" s="115"/>
      <c r="L19" s="115"/>
      <c r="M19" s="115"/>
      <c r="N19" s="115"/>
      <c r="P19" s="115"/>
      <c r="Q19" s="115"/>
      <c r="R19" s="96"/>
    </row>
    <row r="20" spans="1:21" ht="27.75" customHeight="1" thickBot="1">
      <c r="E20" s="9"/>
      <c r="F20" s="124" t="s">
        <v>433</v>
      </c>
      <c r="G20" s="602" t="s">
        <v>362</v>
      </c>
      <c r="H20" s="131">
        <f>-SUM(R55,R58,R61,R64,R67,R70,R73,R76)</f>
        <v>23065.246011199997</v>
      </c>
      <c r="I20" s="17"/>
      <c r="J20" s="115"/>
      <c r="P20" s="115"/>
      <c r="Q20" s="115"/>
      <c r="R20" s="96"/>
    </row>
    <row r="21" spans="1:21" ht="27.75" customHeight="1" thickBot="1">
      <c r="C21" s="32"/>
      <c r="D21" s="32"/>
      <c r="E21" s="32"/>
      <c r="F21" s="124" t="s">
        <v>406</v>
      </c>
      <c r="G21" s="602" t="s">
        <v>363</v>
      </c>
      <c r="H21" s="188">
        <f>R84</f>
        <v>2134.2914019716504</v>
      </c>
      <c r="I21" s="103"/>
      <c r="P21" s="115"/>
      <c r="Q21" s="115"/>
      <c r="R21" s="96"/>
    </row>
    <row r="22" spans="1:21" ht="27.75" customHeight="1">
      <c r="C22" s="32"/>
      <c r="D22" s="32"/>
      <c r="E22" s="32"/>
      <c r="F22" s="124" t="s">
        <v>507</v>
      </c>
      <c r="G22" s="602" t="s">
        <v>446</v>
      </c>
      <c r="H22" s="188">
        <f>H19-H20+H21</f>
        <v>48229.360324031666</v>
      </c>
      <c r="I22" s="103"/>
      <c r="P22" s="195"/>
      <c r="Q22" s="195"/>
      <c r="R22" s="96"/>
    </row>
    <row r="23" spans="1:21" ht="22.5" customHeight="1">
      <c r="A23" s="28"/>
      <c r="E23" s="9"/>
    </row>
    <row r="24" spans="1:21" ht="13.5" customHeight="1">
      <c r="A24" s="28"/>
      <c r="B24" s="118" t="s">
        <v>416</v>
      </c>
      <c r="C24" s="35"/>
      <c r="E24" s="9"/>
    </row>
    <row r="25" spans="1:21" ht="13.5" customHeight="1">
      <c r="A25" s="28"/>
      <c r="B25" s="118"/>
      <c r="C25" s="35"/>
      <c r="E25" s="9"/>
    </row>
    <row r="26" spans="1:21" ht="108" customHeight="1">
      <c r="A26" s="28"/>
      <c r="B26" s="850" t="s">
        <v>765</v>
      </c>
      <c r="C26" s="850"/>
      <c r="D26" s="850"/>
      <c r="E26" s="850"/>
      <c r="F26" s="850"/>
      <c r="G26" s="850"/>
    </row>
    <row r="27" spans="1:21" ht="14.25" customHeight="1">
      <c r="A27" s="28"/>
      <c r="B27" s="548"/>
      <c r="C27" s="548"/>
      <c r="D27" s="538"/>
      <c r="E27" s="538"/>
      <c r="F27" s="538"/>
      <c r="G27" s="548"/>
    </row>
    <row r="28" spans="1:21" s="17" customFormat="1" ht="27" customHeight="1">
      <c r="B28" s="851" t="s">
        <v>504</v>
      </c>
      <c r="C28" s="852"/>
      <c r="D28" s="133" t="s">
        <v>41</v>
      </c>
      <c r="E28" s="134" t="s">
        <v>665</v>
      </c>
      <c r="F28" s="134" t="s">
        <v>406</v>
      </c>
      <c r="G28" s="135" t="s">
        <v>407</v>
      </c>
      <c r="T28" s="136"/>
      <c r="U28" s="136"/>
    </row>
    <row r="29" spans="1:21" ht="20.25" customHeight="1">
      <c r="B29" s="848" t="s">
        <v>29</v>
      </c>
      <c r="C29" s="849"/>
      <c r="D29" s="636" t="s">
        <v>27</v>
      </c>
      <c r="E29" s="138">
        <f>SUM(D54:D83)</f>
        <v>20357.511644845708</v>
      </c>
      <c r="F29" s="139">
        <f>D84</f>
        <v>975.60000508126268</v>
      </c>
      <c r="G29" s="138">
        <f>E29+F29</f>
        <v>21333.11164992697</v>
      </c>
    </row>
    <row r="30" spans="1:21" ht="20.25" customHeight="1">
      <c r="B30" s="848" t="s">
        <v>369</v>
      </c>
      <c r="C30" s="849"/>
      <c r="D30" s="636" t="s">
        <v>27</v>
      </c>
      <c r="E30" s="140">
        <f>SUM(E54:E83)</f>
        <v>17643.151036140083</v>
      </c>
      <c r="F30" s="141">
        <f>E84</f>
        <v>801.43294123900091</v>
      </c>
      <c r="G30" s="140">
        <f>E30+F30</f>
        <v>18444.583977379083</v>
      </c>
    </row>
    <row r="31" spans="1:21" ht="20.25" customHeight="1">
      <c r="B31" s="848" t="s">
        <v>705</v>
      </c>
      <c r="C31" s="849"/>
      <c r="D31" s="636" t="s">
        <v>28</v>
      </c>
      <c r="E31" s="140">
        <f>SUM(F54:F83)</f>
        <v>4501.8271836182248</v>
      </c>
      <c r="F31" s="141">
        <f>F84</f>
        <v>189.81067141532799</v>
      </c>
      <c r="G31" s="140">
        <f t="shared" ref="G31:G34" si="0">E31+F31</f>
        <v>4691.637855033553</v>
      </c>
    </row>
    <row r="32" spans="1:21" ht="20.25" customHeight="1">
      <c r="B32" s="848" t="s">
        <v>31</v>
      </c>
      <c r="C32" s="849"/>
      <c r="D32" s="636" t="s">
        <v>28</v>
      </c>
      <c r="E32" s="140">
        <f>SUM(G54:G83)</f>
        <v>3592.5790574560024</v>
      </c>
      <c r="F32" s="141">
        <f>G84</f>
        <v>167.44778423605891</v>
      </c>
      <c r="G32" s="140">
        <f t="shared" si="0"/>
        <v>3760.0268416920612</v>
      </c>
    </row>
    <row r="33" spans="2:22" ht="20.25" customHeight="1">
      <c r="B33" s="848"/>
      <c r="C33" s="849"/>
      <c r="D33" s="636"/>
      <c r="E33" s="140">
        <f>SUM(H54:H83)</f>
        <v>0</v>
      </c>
      <c r="F33" s="141">
        <f>H84</f>
        <v>0</v>
      </c>
      <c r="G33" s="140">
        <f>E33+F33</f>
        <v>0</v>
      </c>
    </row>
    <row r="34" spans="2:22" ht="20.25" customHeight="1">
      <c r="B34" s="848"/>
      <c r="C34" s="849"/>
      <c r="D34" s="636"/>
      <c r="E34" s="140">
        <f>SUM(I54:I83)</f>
        <v>0</v>
      </c>
      <c r="F34" s="141">
        <f>I84</f>
        <v>0</v>
      </c>
      <c r="G34" s="140">
        <f t="shared" si="0"/>
        <v>0</v>
      </c>
    </row>
    <row r="35" spans="2:22" ht="20.25" customHeight="1">
      <c r="B35" s="848"/>
      <c r="C35" s="849"/>
      <c r="D35" s="636"/>
      <c r="E35" s="140">
        <f>SUM(J54:J83)</f>
        <v>0</v>
      </c>
      <c r="F35" s="141">
        <f>J84</f>
        <v>0</v>
      </c>
      <c r="G35" s="140">
        <f>E35+F35</f>
        <v>0</v>
      </c>
    </row>
    <row r="36" spans="2:22" ht="20.25" customHeight="1">
      <c r="B36" s="848"/>
      <c r="C36" s="849"/>
      <c r="D36" s="636"/>
      <c r="E36" s="140">
        <f>SUM(K54:K83)</f>
        <v>0</v>
      </c>
      <c r="F36" s="141">
        <f>K84</f>
        <v>0</v>
      </c>
      <c r="G36" s="140">
        <f t="shared" ref="G36:G42" si="1">E36+F36</f>
        <v>0</v>
      </c>
    </row>
    <row r="37" spans="2:22" ht="20.25" customHeight="1">
      <c r="B37" s="848"/>
      <c r="C37" s="849"/>
      <c r="D37" s="636"/>
      <c r="E37" s="140">
        <f>SUM(L54:L83)</f>
        <v>0</v>
      </c>
      <c r="F37" s="141">
        <f>L84</f>
        <v>0</v>
      </c>
      <c r="G37" s="140">
        <f t="shared" si="1"/>
        <v>0</v>
      </c>
    </row>
    <row r="38" spans="2:22" ht="20.25" customHeight="1">
      <c r="B38" s="848"/>
      <c r="C38" s="849"/>
      <c r="D38" s="636"/>
      <c r="E38" s="140">
        <f>SUM(M54:M83)</f>
        <v>0</v>
      </c>
      <c r="F38" s="141">
        <f>M84</f>
        <v>0</v>
      </c>
      <c r="G38" s="140">
        <f t="shared" si="1"/>
        <v>0</v>
      </c>
    </row>
    <row r="39" spans="2:22" ht="20.25" customHeight="1">
      <c r="B39" s="848"/>
      <c r="C39" s="849"/>
      <c r="D39" s="636"/>
      <c r="E39" s="140">
        <f>SUM(N54:N83)</f>
        <v>0</v>
      </c>
      <c r="F39" s="141">
        <f>N84</f>
        <v>0</v>
      </c>
      <c r="G39" s="140">
        <f t="shared" si="1"/>
        <v>0</v>
      </c>
    </row>
    <row r="40" spans="2:22" ht="20.25" customHeight="1">
      <c r="B40" s="848"/>
      <c r="C40" s="849"/>
      <c r="D40" s="636"/>
      <c r="E40" s="140">
        <f>SUM(O54:O83)</f>
        <v>0</v>
      </c>
      <c r="F40" s="141">
        <f>O84</f>
        <v>0</v>
      </c>
      <c r="G40" s="140">
        <f t="shared" si="1"/>
        <v>0</v>
      </c>
    </row>
    <row r="41" spans="2:22" ht="20.25" customHeight="1">
      <c r="B41" s="848"/>
      <c r="C41" s="849"/>
      <c r="D41" s="636"/>
      <c r="E41" s="140">
        <f>SUM(P54:P83)</f>
        <v>0</v>
      </c>
      <c r="F41" s="141">
        <f>P84</f>
        <v>0</v>
      </c>
      <c r="G41" s="140">
        <f t="shared" si="1"/>
        <v>0</v>
      </c>
    </row>
    <row r="42" spans="2:22" ht="20.25" customHeight="1">
      <c r="B42" s="848"/>
      <c r="C42" s="849"/>
      <c r="D42" s="637"/>
      <c r="E42" s="142">
        <f>SUM(Q54:Q83)</f>
        <v>0</v>
      </c>
      <c r="F42" s="143">
        <f>Q84</f>
        <v>0</v>
      </c>
      <c r="G42" s="142">
        <f t="shared" si="1"/>
        <v>0</v>
      </c>
    </row>
    <row r="43" spans="2:22" s="8" customFormat="1" ht="21" customHeight="1">
      <c r="B43" s="853" t="s">
        <v>26</v>
      </c>
      <c r="C43" s="854"/>
      <c r="D43" s="137"/>
      <c r="E43" s="144">
        <f>SUM(E29:E42)</f>
        <v>46095.068922060018</v>
      </c>
      <c r="F43" s="144">
        <f>SUM(F29:F42)</f>
        <v>2134.2914019716504</v>
      </c>
      <c r="G43" s="144">
        <f>SUM(G29:G42)</f>
        <v>48229.360324031659</v>
      </c>
      <c r="H43" s="200"/>
    </row>
    <row r="44" spans="2:22" ht="18" customHeight="1">
      <c r="D44" s="94"/>
      <c r="E44" s="9"/>
      <c r="F44" s="17"/>
      <c r="H44" s="813"/>
    </row>
    <row r="45" spans="2:22" s="28" customFormat="1" ht="21">
      <c r="B45" s="35"/>
      <c r="C45" s="35"/>
      <c r="D45" s="36"/>
      <c r="E45" s="36"/>
      <c r="F45" s="814"/>
      <c r="G45" s="814"/>
      <c r="H45" s="36"/>
      <c r="I45" s="36"/>
      <c r="J45" s="36"/>
      <c r="K45" s="36"/>
      <c r="L45" s="36"/>
      <c r="M45" s="107"/>
      <c r="N45" s="36"/>
      <c r="O45" s="36"/>
      <c r="P45" s="36"/>
      <c r="Q45" s="36"/>
      <c r="R45" s="36"/>
      <c r="T45" s="37"/>
      <c r="U45" s="19"/>
      <c r="V45" s="38"/>
    </row>
    <row r="46" spans="2:22" ht="12" customHeight="1">
      <c r="B46" s="118" t="s">
        <v>457</v>
      </c>
      <c r="C46" s="31"/>
      <c r="D46" s="31"/>
      <c r="F46" s="815"/>
      <c r="G46" s="815"/>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50" t="s">
        <v>604</v>
      </c>
      <c r="C48" s="850"/>
      <c r="D48" s="850"/>
      <c r="E48" s="850"/>
      <c r="F48" s="850"/>
      <c r="G48" s="850"/>
      <c r="H48" s="850"/>
      <c r="I48" s="850"/>
      <c r="J48" s="850"/>
      <c r="K48" s="850"/>
      <c r="L48" s="850"/>
      <c r="M48" s="616"/>
      <c r="N48" s="105"/>
      <c r="O48" s="105"/>
      <c r="P48" s="105"/>
      <c r="Q48" s="105"/>
      <c r="R48" s="105"/>
      <c r="T48" s="37"/>
      <c r="U48" s="19"/>
      <c r="V48" s="38"/>
    </row>
    <row r="49" spans="2:22" s="28" customFormat="1" ht="40.9" customHeight="1">
      <c r="B49" s="850" t="s">
        <v>557</v>
      </c>
      <c r="C49" s="850"/>
      <c r="D49" s="850"/>
      <c r="E49" s="850"/>
      <c r="F49" s="850"/>
      <c r="G49" s="850"/>
      <c r="H49" s="850"/>
      <c r="I49" s="850"/>
      <c r="J49" s="850"/>
      <c r="K49" s="850"/>
      <c r="L49" s="850"/>
      <c r="M49" s="616"/>
      <c r="N49" s="105"/>
      <c r="O49" s="105"/>
      <c r="P49" s="105"/>
      <c r="Q49" s="105"/>
      <c r="R49" s="105"/>
      <c r="T49" s="37"/>
      <c r="U49" s="19"/>
      <c r="V49" s="38"/>
    </row>
    <row r="50" spans="2:22" s="28" customFormat="1" ht="18" customHeight="1">
      <c r="B50" s="850" t="s">
        <v>673</v>
      </c>
      <c r="C50" s="850"/>
      <c r="D50" s="850"/>
      <c r="E50" s="850"/>
      <c r="F50" s="850"/>
      <c r="G50" s="850"/>
      <c r="H50" s="850"/>
      <c r="I50" s="850"/>
      <c r="J50" s="850"/>
      <c r="K50" s="850"/>
      <c r="L50" s="850"/>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514</v>
      </c>
      <c r="D52" s="135" t="str">
        <f>IF($B29&lt;&gt;"",$B29,"")</f>
        <v>Residential</v>
      </c>
      <c r="E52" s="135" t="str">
        <f>IF($B30&lt;&gt;"",$B30,"")</f>
        <v>GS&lt;50 kW</v>
      </c>
      <c r="F52" s="135" t="str">
        <f>IF($B31&lt;&gt;"",$B31,"")</f>
        <v>GS 50 TO 4,999 KW</v>
      </c>
      <c r="G52" s="135" t="str">
        <f>IF($B32&lt;&gt;"",$B32,"")</f>
        <v>Street Lighting</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c r="E66" s="164"/>
      <c r="F66" s="164"/>
      <c r="G66" s="164"/>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c r="E67" s="164"/>
      <c r="F67" s="164"/>
      <c r="G67" s="164"/>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c r="E69" s="156"/>
      <c r="F69" s="156"/>
      <c r="G69" s="156"/>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c r="E70" s="156"/>
      <c r="F70" s="156"/>
      <c r="G70" s="156"/>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803</v>
      </c>
      <c r="C72" s="535"/>
      <c r="D72" s="156">
        <f>'5.  2015-2020 LRAM'!Y575</f>
        <v>16517.187491089884</v>
      </c>
      <c r="E72" s="156">
        <f>'5.  2015-2020 LRAM'!Z575</f>
        <v>9581.1672258372309</v>
      </c>
      <c r="F72" s="156">
        <f>'5.  2015-2020 LRAM'!AA575</f>
        <v>1049.4959006399999</v>
      </c>
      <c r="G72" s="156">
        <f>'3.  Distribution Rates'!K44*'8.  Streetlighting'!F36</f>
        <v>7218.4377987600019</v>
      </c>
      <c r="H72" s="156">
        <f>'5.  2015-2020 LRAM'!AC575</f>
        <v>0</v>
      </c>
      <c r="I72" s="156">
        <f>'5.  2015-2020 LRAM'!AD575</f>
        <v>0</v>
      </c>
      <c r="J72" s="156">
        <f>'5.  2015-2020 LRAM'!AE575</f>
        <v>0</v>
      </c>
      <c r="K72" s="156">
        <f>'5.  2015-2020 LRAM'!AF575</f>
        <v>0</v>
      </c>
      <c r="L72" s="156">
        <f>'5.  2015-2020 LRAM'!AG575</f>
        <v>0</v>
      </c>
      <c r="M72" s="156">
        <f>'5.  2015-2020 LRAM'!AH575</f>
        <v>0</v>
      </c>
      <c r="N72" s="156">
        <f>'5.  2015-2020 LRAM'!AI575</f>
        <v>0</v>
      </c>
      <c r="O72" s="156">
        <f>'5.  2015-2020 LRAM'!AJ575</f>
        <v>0</v>
      </c>
      <c r="P72" s="156">
        <f>'5.  2015-2020 LRAM'!AK575</f>
        <v>0</v>
      </c>
      <c r="Q72" s="156">
        <f>'5.  2015-2020 LRAM'!AL575</f>
        <v>0</v>
      </c>
      <c r="R72" s="157">
        <f>SUM(D72:Q72)</f>
        <v>34366.288416327116</v>
      </c>
      <c r="U72" s="152"/>
      <c r="V72" s="153"/>
    </row>
    <row r="73" spans="2:22" s="163" customFormat="1">
      <c r="B73" s="154" t="s">
        <v>804</v>
      </c>
      <c r="C73" s="155"/>
      <c r="D73" s="156">
        <f>-'5.  2015-2020 LRAM'!Y576</f>
        <v>-4547.1463999999996</v>
      </c>
      <c r="E73" s="156">
        <f>-'5.  2015-2020 LRAM'!Z576</f>
        <v>-2081.9189993999998</v>
      </c>
      <c r="F73" s="156">
        <f>-'5.  2015-2020 LRAM'!AA576</f>
        <v>-93.443784720000011</v>
      </c>
      <c r="G73" s="156">
        <f>-'5.  2015-2020 LRAM'!AB576</f>
        <v>-5413.8565550000003</v>
      </c>
      <c r="H73" s="156">
        <f>-'5.  2015-2020 LRAM'!AC576</f>
        <v>0</v>
      </c>
      <c r="I73" s="156">
        <f>-'5.  2015-2020 LRAM'!AD576</f>
        <v>0</v>
      </c>
      <c r="J73" s="156">
        <f>-'5.  2015-2020 LRAM'!AE576</f>
        <v>0</v>
      </c>
      <c r="K73" s="156">
        <f>-'5.  2015-2020 LRAM'!AF576</f>
        <v>0</v>
      </c>
      <c r="L73" s="156">
        <f>-'5.  2015-2020 LRAM'!AG576</f>
        <v>0</v>
      </c>
      <c r="M73" s="156">
        <f>-'5.  2015-2020 LRAM'!AH576</f>
        <v>0</v>
      </c>
      <c r="N73" s="156">
        <f>-'5.  2015-2020 LRAM'!AI576</f>
        <v>0</v>
      </c>
      <c r="O73" s="156">
        <f>-'5.  2015-2020 LRAM'!AJ576</f>
        <v>0</v>
      </c>
      <c r="P73" s="156">
        <f>-'5.  2015-2020 LRAM'!AK576</f>
        <v>0</v>
      </c>
      <c r="Q73" s="156">
        <f>-'5.  2015-2020 LRAM'!AL576</f>
        <v>0</v>
      </c>
      <c r="R73" s="157">
        <f>SUM(D73:Q73)</f>
        <v>-12136.365739119999</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227</v>
      </c>
      <c r="C75" s="535"/>
      <c r="D75" s="156">
        <f>'5.  2015-2020 LRAM'!Y759</f>
        <v>11563.786053755823</v>
      </c>
      <c r="E75" s="156">
        <f>'5.  2015-2020 LRAM'!Z759</f>
        <v>12431.952403102852</v>
      </c>
      <c r="F75" s="156">
        <f>'5.  2015-2020 LRAM'!AA759</f>
        <v>3646.1850183782249</v>
      </c>
      <c r="G75" s="156">
        <f>'3.  Distribution Rates'!L44*'8.  Streetlighting'!F37</f>
        <v>7152.1030416960011</v>
      </c>
      <c r="H75" s="156">
        <f>'5.  2015-2020 LRAM'!AC759</f>
        <v>0</v>
      </c>
      <c r="I75" s="156">
        <f>'5.  2015-2020 LRAM'!AD759</f>
        <v>0</v>
      </c>
      <c r="J75" s="156">
        <f>'5.  2015-2020 LRAM'!AE759</f>
        <v>0</v>
      </c>
      <c r="K75" s="156">
        <f>'5.  2015-2020 LRAM'!AF759</f>
        <v>0</v>
      </c>
      <c r="L75" s="156">
        <f>'5.  2015-2020 LRAM'!AG759</f>
        <v>0</v>
      </c>
      <c r="M75" s="156">
        <f>'5.  2015-2020 LRAM'!AH759</f>
        <v>0</v>
      </c>
      <c r="N75" s="156">
        <f>'5.  2015-2020 LRAM'!AI759</f>
        <v>0</v>
      </c>
      <c r="O75" s="156">
        <f>'5.  2015-2020 LRAM'!AJ759</f>
        <v>0</v>
      </c>
      <c r="P75" s="156">
        <f>'5.  2015-2020 LRAM'!AK759</f>
        <v>0</v>
      </c>
      <c r="Q75" s="156">
        <f>'5.  2015-2020 LRAM'!AL759</f>
        <v>0</v>
      </c>
      <c r="R75" s="157">
        <f>SUM(D75:Q75)</f>
        <v>34794.0265169329</v>
      </c>
      <c r="U75" s="152"/>
      <c r="V75" s="153"/>
    </row>
    <row r="76" spans="2:22" s="163" customFormat="1" ht="16.5" customHeight="1">
      <c r="B76" s="154" t="s">
        <v>226</v>
      </c>
      <c r="C76" s="155"/>
      <c r="D76" s="156">
        <f>-'5.  2015-2020 LRAM'!Y760</f>
        <v>-3176.3154999999997</v>
      </c>
      <c r="E76" s="156">
        <f>-'5.  2015-2020 LRAM'!Z760</f>
        <v>-2288.0495934</v>
      </c>
      <c r="F76" s="156">
        <f>-'5.  2015-2020 LRAM'!AA760</f>
        <v>-100.40995067999999</v>
      </c>
      <c r="G76" s="156">
        <f>-'5.  2015-2020 LRAM'!AB760</f>
        <v>-5364.1052279999994</v>
      </c>
      <c r="H76" s="156">
        <f>-'5.  2015-2020 LRAM'!AC760</f>
        <v>0</v>
      </c>
      <c r="I76" s="156">
        <f>-'5.  2015-2020 LRAM'!AD760</f>
        <v>0</v>
      </c>
      <c r="J76" s="156">
        <f>-'5.  2015-2020 LRAM'!AE760</f>
        <v>0</v>
      </c>
      <c r="K76" s="156">
        <f>-'5.  2015-2020 LRAM'!AF760</f>
        <v>0</v>
      </c>
      <c r="L76" s="156">
        <f>-'5.  2015-2020 LRAM'!AG760</f>
        <v>0</v>
      </c>
      <c r="M76" s="156">
        <f>-'5.  2015-2020 LRAM'!AH760</f>
        <v>0</v>
      </c>
      <c r="N76" s="156">
        <f>-'5.  2015-2020 LRAM'!AI760</f>
        <v>0</v>
      </c>
      <c r="O76" s="156">
        <f>-'5.  2015-2020 LRAM'!AJ760</f>
        <v>0</v>
      </c>
      <c r="P76" s="156">
        <f>-'5.  2015-2020 LRAM'!AK760</f>
        <v>0</v>
      </c>
      <c r="Q76" s="156">
        <f>-'5.  2015-2020 LRAM'!AL760</f>
        <v>0</v>
      </c>
      <c r="R76" s="157">
        <f>SUM(D76:Q76)</f>
        <v>-10928.880272079999</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hidden="1">
      <c r="B78" s="154" t="s">
        <v>229</v>
      </c>
      <c r="C78" s="155"/>
      <c r="D78" s="156">
        <f>'5.  2015-2020 LRAM'!Y943</f>
        <v>0</v>
      </c>
      <c r="E78" s="156">
        <f>'5.  2015-2020 LRAM'!Z943</f>
        <v>0</v>
      </c>
      <c r="F78" s="156">
        <f>'5.  2015-2020 LRAM'!AA943</f>
        <v>0</v>
      </c>
      <c r="G78" s="156">
        <f>'3.  Distribution Rates'!M44*'8.  Streetlighting'!F38</f>
        <v>0</v>
      </c>
      <c r="H78" s="156">
        <f>'5.  2015-2020 LRAM'!AC943</f>
        <v>0</v>
      </c>
      <c r="I78" s="156">
        <f>'5.  2015-2020 LRAM'!AD943</f>
        <v>0</v>
      </c>
      <c r="J78" s="156">
        <f>'5.  2015-2020 LRAM'!AE943</f>
        <v>0</v>
      </c>
      <c r="K78" s="156">
        <f>'5.  2015-2020 LRAM'!AF943</f>
        <v>0</v>
      </c>
      <c r="L78" s="156">
        <f>'5.  2015-2020 LRAM'!AG943</f>
        <v>0</v>
      </c>
      <c r="M78" s="156">
        <f>'5.  2015-2020 LRAM'!AH943</f>
        <v>0</v>
      </c>
      <c r="N78" s="156">
        <f>'5.  2015-2020 LRAM'!AI943</f>
        <v>0</v>
      </c>
      <c r="O78" s="156">
        <f>'5.  2015-2020 LRAM'!AJ943</f>
        <v>0</v>
      </c>
      <c r="P78" s="156">
        <f>'5.  2015-2020 LRAM'!AK943</f>
        <v>0</v>
      </c>
      <c r="Q78" s="156">
        <f>'5.  2015-2020 LRAM'!AL943</f>
        <v>0</v>
      </c>
      <c r="R78" s="157">
        <f>SUM(D78:Q78)</f>
        <v>0</v>
      </c>
      <c r="U78" s="152"/>
      <c r="V78" s="153"/>
    </row>
    <row r="79" spans="2:22" s="163" customFormat="1" hidden="1">
      <c r="B79" s="154" t="s">
        <v>228</v>
      </c>
      <c r="C79" s="155"/>
      <c r="D79" s="156">
        <f>-'5.  2015-2020 LRAM'!Y944</f>
        <v>0</v>
      </c>
      <c r="E79" s="156">
        <f>-'5.  2015-2020 LRAM'!Z944</f>
        <v>0</v>
      </c>
      <c r="F79" s="156">
        <f>-'5.  2015-2020 LRAM'!AA944</f>
        <v>0</v>
      </c>
      <c r="G79" s="156">
        <f>-'5.  2015-2020 LRAM'!AB944</f>
        <v>0</v>
      </c>
      <c r="H79" s="156">
        <f>-'5.  2015-2020 LRAM'!AC944</f>
        <v>0</v>
      </c>
      <c r="I79" s="156">
        <f>-'5.  2015-2020 LRAM'!AD944</f>
        <v>0</v>
      </c>
      <c r="J79" s="156">
        <f>-'5.  2015-2020 LRAM'!AE944</f>
        <v>0</v>
      </c>
      <c r="K79" s="156">
        <f>-'5.  2015-2020 LRAM'!AF944</f>
        <v>0</v>
      </c>
      <c r="L79" s="156">
        <f>-'5.  2015-2020 LRAM'!AG944</f>
        <v>0</v>
      </c>
      <c r="M79" s="156">
        <f>-'5.  2015-2020 LRAM'!AH944</f>
        <v>0</v>
      </c>
      <c r="N79" s="156">
        <f>-'5.  2015-2020 LRAM'!AI944</f>
        <v>0</v>
      </c>
      <c r="O79" s="156">
        <f>-'5.  2015-2020 LRAM'!AJ944</f>
        <v>0</v>
      </c>
      <c r="P79" s="156">
        <f>-'5.  2015-2020 LRAM'!AK944</f>
        <v>0</v>
      </c>
      <c r="Q79" s="156">
        <f>-'5.  2015-2020 LRAM'!AL944</f>
        <v>0</v>
      </c>
      <c r="R79" s="157">
        <f>SUM(D79:Q79)</f>
        <v>0</v>
      </c>
      <c r="S79" s="158"/>
      <c r="U79" s="152"/>
      <c r="V79" s="153"/>
    </row>
    <row r="80" spans="2:22" s="136" customFormat="1" hidden="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231</v>
      </c>
      <c r="C81" s="535"/>
      <c r="D81" s="156">
        <f>'5.  2015-2020 LRAM'!Y1127</f>
        <v>0</v>
      </c>
      <c r="E81" s="156">
        <f>'5.  2015-2020 LRAM'!Z1127</f>
        <v>0</v>
      </c>
      <c r="F81" s="156">
        <f>'5.  2015-2020 LRAM'!AA1127</f>
        <v>0</v>
      </c>
      <c r="G81" s="156">
        <f>'5.  2015-2020 LRAM'!AB1127</f>
        <v>0</v>
      </c>
      <c r="H81" s="156">
        <f>'5.  2015-2020 LRAM'!AC1127</f>
        <v>0</v>
      </c>
      <c r="I81" s="156">
        <f>'5.  2015-2020 LRAM'!AD1127</f>
        <v>0</v>
      </c>
      <c r="J81" s="156">
        <f>'5.  2015-2020 LRAM'!AE1127</f>
        <v>0</v>
      </c>
      <c r="K81" s="156">
        <f>'5.  2015-2020 LRAM'!AF1127</f>
        <v>0</v>
      </c>
      <c r="L81" s="156">
        <f>'5.  2015-2020 LRAM'!AG1127</f>
        <v>0</v>
      </c>
      <c r="M81" s="156">
        <f>'5.  2015-2020 LRAM'!AH1127</f>
        <v>0</v>
      </c>
      <c r="N81" s="156">
        <f>'5.  2015-2020 LRAM'!AI1127</f>
        <v>0</v>
      </c>
      <c r="O81" s="156">
        <f>'5.  2015-2020 LRAM'!AJ1127</f>
        <v>0</v>
      </c>
      <c r="P81" s="156">
        <f>'5.  2015-2020 LRAM'!AK1127</f>
        <v>0</v>
      </c>
      <c r="Q81" s="156">
        <f>'5.  2015-2020 LRAM'!AL1127</f>
        <v>0</v>
      </c>
      <c r="R81" s="157">
        <f>SUM(D81:Q81)</f>
        <v>0</v>
      </c>
      <c r="U81" s="152"/>
      <c r="V81" s="153"/>
    </row>
    <row r="82" spans="2:22" s="163" customFormat="1" hidden="1">
      <c r="B82" s="154" t="s">
        <v>230</v>
      </c>
      <c r="C82" s="155"/>
      <c r="D82" s="156">
        <f>-'5.  2015-2020 LRAM'!Y1128</f>
        <v>0</v>
      </c>
      <c r="E82" s="156">
        <f>-'5.  2015-2020 LRAM'!Z1128</f>
        <v>0</v>
      </c>
      <c r="F82" s="156">
        <f>-'5.  2015-2020 LRAM'!AA1128</f>
        <v>0</v>
      </c>
      <c r="G82" s="156">
        <f>-'5.  2015-2020 LRAM'!AB1128</f>
        <v>0</v>
      </c>
      <c r="H82" s="156">
        <f>-'5.  2015-2020 LRAM'!AC1128</f>
        <v>0</v>
      </c>
      <c r="I82" s="156">
        <f>-'5.  2015-2020 LRAM'!AD1128</f>
        <v>0</v>
      </c>
      <c r="J82" s="156">
        <f>-'5.  2015-2020 LRAM'!AE1128</f>
        <v>0</v>
      </c>
      <c r="K82" s="156">
        <f>-'5.  2015-2020 LRAM'!AF1128</f>
        <v>0</v>
      </c>
      <c r="L82" s="156">
        <f>-'5.  2015-2020 LRAM'!AG1128</f>
        <v>0</v>
      </c>
      <c r="M82" s="156">
        <f>-'5.  2015-2020 LRAM'!AH1128</f>
        <v>0</v>
      </c>
      <c r="N82" s="156">
        <f>-'5.  2015-2020 LRAM'!AI1128</f>
        <v>0</v>
      </c>
      <c r="O82" s="156">
        <f>-'5.  2015-2020 LRAM'!AJ1128</f>
        <v>0</v>
      </c>
      <c r="P82" s="156">
        <f>-'5.  2015-2020 LRAM'!AK1128</f>
        <v>0</v>
      </c>
      <c r="Q82" s="156">
        <f>-'5.  2015-2020 LRAM'!AL1128</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7">
        <f>'6.  Carrying Charges'!I162</f>
        <v>975.60000508126268</v>
      </c>
      <c r="E84" s="677">
        <f>'6.  Carrying Charges'!J162</f>
        <v>801.43294123900091</v>
      </c>
      <c r="F84" s="677">
        <f>'6.  Carrying Charges'!K162</f>
        <v>189.81067141532799</v>
      </c>
      <c r="G84" s="677">
        <f>'6.  Carrying Charges'!L162</f>
        <v>167.44778423605891</v>
      </c>
      <c r="H84" s="677">
        <f>'6.  Carrying Charges'!M162</f>
        <v>0</v>
      </c>
      <c r="I84" s="677">
        <f>'6.  Carrying Charges'!N162</f>
        <v>0</v>
      </c>
      <c r="J84" s="677">
        <f>'6.  Carrying Charges'!O162</f>
        <v>0</v>
      </c>
      <c r="K84" s="677">
        <f>'6.  Carrying Charges'!P162</f>
        <v>0</v>
      </c>
      <c r="L84" s="677">
        <f>'6.  Carrying Charges'!Q162</f>
        <v>0</v>
      </c>
      <c r="M84" s="677">
        <f>'6.  Carrying Charges'!R162</f>
        <v>0</v>
      </c>
      <c r="N84" s="677">
        <f>'6.  Carrying Charges'!S162</f>
        <v>0</v>
      </c>
      <c r="O84" s="677">
        <f>'6.  Carrying Charges'!T162</f>
        <v>0</v>
      </c>
      <c r="P84" s="677">
        <f>'6.  Carrying Charges'!U162</f>
        <v>0</v>
      </c>
      <c r="Q84" s="677">
        <f>'6.  Carrying Charges'!V162</f>
        <v>0</v>
      </c>
      <c r="R84" s="678">
        <f>SUM(D84:Q84)</f>
        <v>2134.2914019716504</v>
      </c>
      <c r="U84" s="152"/>
      <c r="V84" s="153"/>
    </row>
    <row r="85" spans="2:22" s="163" customFormat="1" ht="21.75" customHeight="1">
      <c r="B85" s="622" t="s">
        <v>238</v>
      </c>
      <c r="C85" s="623"/>
      <c r="D85" s="622">
        <f>SUM(D54:D80)+D84</f>
        <v>21333.11164992697</v>
      </c>
      <c r="E85" s="622">
        <f t="shared" ref="E85:F85" si="2">SUM(E54:E80)+E84</f>
        <v>18444.583977379083</v>
      </c>
      <c r="F85" s="622">
        <f t="shared" si="2"/>
        <v>4691.637855033553</v>
      </c>
      <c r="G85" s="622">
        <f>SUM(G54:G80)+G84</f>
        <v>3760.0268416920612</v>
      </c>
      <c r="H85" s="622">
        <f>SUM(H54:H77)+H84</f>
        <v>0</v>
      </c>
      <c r="I85" s="622">
        <f t="shared" ref="I85:O85" si="3">SUM(I54:I77)+I84</f>
        <v>0</v>
      </c>
      <c r="J85" s="622">
        <f t="shared" si="3"/>
        <v>0</v>
      </c>
      <c r="K85" s="622">
        <f t="shared" si="3"/>
        <v>0</v>
      </c>
      <c r="L85" s="622">
        <f t="shared" si="3"/>
        <v>0</v>
      </c>
      <c r="M85" s="622">
        <f t="shared" si="3"/>
        <v>0</v>
      </c>
      <c r="N85" s="622">
        <f>SUM(N54:N77)+N84</f>
        <v>0</v>
      </c>
      <c r="O85" s="622">
        <f t="shared" si="3"/>
        <v>0</v>
      </c>
      <c r="P85" s="622">
        <f>SUM(P54:P77)+P84</f>
        <v>0</v>
      </c>
      <c r="Q85" s="622">
        <f>SUM(Q54:Q77)+Q84</f>
        <v>0</v>
      </c>
      <c r="R85" s="622">
        <f>SUM(R54:R80)+R84</f>
        <v>48229.360324031666</v>
      </c>
      <c r="U85" s="152"/>
      <c r="V85" s="153"/>
    </row>
    <row r="86" spans="2:22" ht="20.25" customHeight="1">
      <c r="B86" s="453" t="s">
        <v>531</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c r="F89" s="589"/>
    </row>
    <row r="90" spans="2:22" s="549" customFormat="1" ht="27.75" hidden="1" customHeight="1">
      <c r="B90" s="570"/>
      <c r="C90" s="566"/>
      <c r="D90" s="566"/>
      <c r="E90" s="573"/>
      <c r="F90" s="566"/>
      <c r="G90" s="566"/>
      <c r="H90" s="566"/>
      <c r="I90" s="566"/>
      <c r="J90" s="566"/>
      <c r="T90" s="550"/>
      <c r="U90" s="550"/>
    </row>
    <row r="91" spans="2:22" ht="11.25" hidden="1" customHeight="1">
      <c r="B91" s="110"/>
    </row>
    <row r="92" spans="2:22" s="562" customFormat="1" ht="25.5" hidden="1" customHeight="1">
      <c r="B92" s="564"/>
      <c r="C92" s="560"/>
      <c r="D92" s="560"/>
      <c r="E92" s="560"/>
      <c r="F92" s="560"/>
      <c r="G92" s="560"/>
      <c r="H92" s="560"/>
      <c r="I92" s="560"/>
      <c r="J92" s="560"/>
      <c r="K92" s="560"/>
      <c r="L92" s="560"/>
      <c r="M92" s="561"/>
      <c r="T92" s="563"/>
      <c r="U92" s="563"/>
    </row>
    <row r="93" spans="2:22" s="90" customFormat="1" ht="23.25" hidden="1" customHeight="1">
      <c r="B93" s="198"/>
      <c r="C93" s="555"/>
      <c r="D93" s="556"/>
      <c r="E93" s="556"/>
      <c r="F93" s="557"/>
      <c r="G93" s="557"/>
      <c r="H93" s="556"/>
      <c r="I93" s="557"/>
      <c r="J93" s="556"/>
      <c r="K93" s="556"/>
      <c r="L93" s="556"/>
      <c r="M93" s="556"/>
      <c r="T93" s="197"/>
      <c r="U93" s="197"/>
    </row>
    <row r="94" spans="2:22" s="90" customFormat="1" ht="23.25" hidden="1" customHeight="1">
      <c r="B94" s="198"/>
      <c r="C94" s="558"/>
      <c r="D94" s="557"/>
      <c r="E94" s="556"/>
      <c r="F94" s="557"/>
      <c r="G94" s="557"/>
      <c r="H94" s="556"/>
      <c r="I94" s="557"/>
      <c r="J94" s="556"/>
      <c r="K94" s="556"/>
      <c r="L94" s="556"/>
      <c r="M94" s="556"/>
      <c r="T94" s="197"/>
      <c r="U94" s="197"/>
    </row>
    <row r="95" spans="2:22" s="90" customFormat="1" ht="23.25" hidden="1" customHeight="1">
      <c r="B95" s="198"/>
      <c r="C95" s="559"/>
      <c r="D95" s="559"/>
      <c r="E95" s="557"/>
      <c r="F95" s="557"/>
      <c r="G95" s="557"/>
      <c r="H95" s="556"/>
      <c r="I95" s="557"/>
      <c r="J95" s="556"/>
      <c r="K95" s="556"/>
      <c r="L95" s="556"/>
      <c r="M95" s="556"/>
      <c r="T95" s="197"/>
      <c r="U95" s="197"/>
    </row>
    <row r="96" spans="2:22" s="90" customFormat="1" ht="23.25" hidden="1" customHeight="1">
      <c r="B96" s="198"/>
      <c r="C96" s="559"/>
      <c r="D96" s="559"/>
      <c r="E96" s="559"/>
      <c r="F96" s="557"/>
      <c r="G96" s="557"/>
      <c r="H96" s="556"/>
      <c r="I96" s="557"/>
      <c r="J96" s="556"/>
      <c r="K96" s="556"/>
      <c r="L96" s="556"/>
      <c r="M96" s="556"/>
      <c r="T96" s="197"/>
      <c r="U96" s="197"/>
    </row>
    <row r="97" spans="2:21" s="90" customFormat="1" ht="23.25" hidden="1" customHeight="1">
      <c r="B97" s="198"/>
      <c r="C97" s="559"/>
      <c r="D97" s="559"/>
      <c r="E97" s="559"/>
      <c r="F97" s="559"/>
      <c r="G97" s="557"/>
      <c r="H97" s="556"/>
      <c r="I97" s="557"/>
      <c r="J97" s="556"/>
      <c r="K97" s="556"/>
      <c r="L97" s="556"/>
      <c r="M97" s="556"/>
      <c r="T97" s="197"/>
      <c r="U97" s="197"/>
    </row>
    <row r="98" spans="2:21" s="90" customFormat="1" ht="23.25" hidden="1" customHeight="1">
      <c r="B98" s="198"/>
      <c r="C98" s="559"/>
      <c r="D98" s="559"/>
      <c r="E98" s="559"/>
      <c r="F98" s="559"/>
      <c r="G98" s="559"/>
      <c r="H98" s="556"/>
      <c r="I98" s="557"/>
      <c r="J98" s="556"/>
      <c r="K98" s="556"/>
      <c r="L98" s="556"/>
      <c r="M98" s="556"/>
      <c r="T98" s="197"/>
      <c r="U98" s="197"/>
    </row>
    <row r="99" spans="2:21" s="90" customFormat="1" ht="23.25" hidden="1" customHeight="1">
      <c r="B99" s="198"/>
      <c r="C99" s="559"/>
      <c r="D99" s="559"/>
      <c r="E99" s="559"/>
      <c r="F99" s="559"/>
      <c r="G99" s="559"/>
      <c r="H99" s="559"/>
      <c r="I99" s="556"/>
      <c r="J99" s="556"/>
      <c r="K99" s="556"/>
      <c r="L99" s="556"/>
      <c r="M99" s="556"/>
      <c r="T99" s="197"/>
      <c r="U99" s="197"/>
    </row>
    <row r="100" spans="2:21" s="90" customFormat="1" ht="23.25" hidden="1" customHeight="1">
      <c r="B100" s="198"/>
      <c r="C100" s="559"/>
      <c r="D100" s="559"/>
      <c r="E100" s="559"/>
      <c r="F100" s="559"/>
      <c r="G100" s="559"/>
      <c r="H100" s="559"/>
      <c r="I100" s="559"/>
      <c r="J100" s="556"/>
      <c r="K100" s="556"/>
      <c r="L100" s="556"/>
      <c r="M100" s="556"/>
      <c r="T100" s="197"/>
      <c r="U100" s="197"/>
    </row>
    <row r="101" spans="2:21" s="90" customFormat="1" ht="23.25" hidden="1" customHeight="1">
      <c r="B101" s="198"/>
      <c r="C101" s="559"/>
      <c r="D101" s="559"/>
      <c r="E101" s="559"/>
      <c r="F101" s="559"/>
      <c r="G101" s="559"/>
      <c r="H101" s="559"/>
      <c r="I101" s="559"/>
      <c r="J101" s="559"/>
      <c r="K101" s="556"/>
      <c r="L101" s="556"/>
      <c r="M101" s="556"/>
      <c r="T101" s="197"/>
      <c r="U101" s="197"/>
    </row>
    <row r="102" spans="2:21" s="90" customFormat="1" ht="23.25" hidden="1" customHeight="1">
      <c r="B102" s="198"/>
      <c r="C102" s="559"/>
      <c r="D102" s="559"/>
      <c r="E102" s="559"/>
      <c r="F102" s="559"/>
      <c r="G102" s="559"/>
      <c r="H102" s="559"/>
      <c r="I102" s="559"/>
      <c r="J102" s="559"/>
      <c r="K102" s="559"/>
      <c r="L102" s="558"/>
      <c r="M102" s="558"/>
      <c r="T102" s="197"/>
      <c r="U102" s="197"/>
    </row>
    <row r="103" spans="2:21" s="196" customFormat="1" ht="24" hidden="1" customHeight="1">
      <c r="B103" s="571"/>
      <c r="C103" s="555"/>
      <c r="D103" s="556"/>
      <c r="E103" s="556"/>
      <c r="F103" s="556"/>
      <c r="G103" s="556"/>
      <c r="H103" s="556"/>
      <c r="I103" s="556"/>
      <c r="J103" s="556"/>
      <c r="K103" s="556"/>
      <c r="L103" s="556"/>
      <c r="M103" s="556"/>
      <c r="T103" s="199"/>
      <c r="U103" s="199"/>
    </row>
    <row r="104" spans="2:21" s="27" customFormat="1" ht="24.75" hidden="1" customHeight="1">
      <c r="B104" s="572"/>
      <c r="C104" s="554"/>
      <c r="D104" s="554"/>
      <c r="E104" s="554"/>
      <c r="F104" s="554"/>
      <c r="G104" s="554"/>
      <c r="H104" s="554"/>
      <c r="I104" s="554"/>
      <c r="J104" s="554"/>
      <c r="K104" s="554"/>
      <c r="L104" s="554"/>
      <c r="M104" s="556"/>
      <c r="T104" s="89"/>
      <c r="U104" s="89"/>
    </row>
    <row r="105" spans="2:21" ht="24.75" hidden="1" customHeight="1">
      <c r="B105" s="572"/>
      <c r="C105" s="554"/>
      <c r="D105" s="554"/>
      <c r="E105" s="554"/>
      <c r="F105" s="554"/>
      <c r="G105" s="554"/>
      <c r="H105" s="554"/>
      <c r="I105" s="554"/>
      <c r="J105" s="554"/>
      <c r="K105" s="554"/>
      <c r="L105" s="554"/>
      <c r="M105" s="556"/>
    </row>
    <row r="106" spans="2:21" ht="23.25" hidden="1" customHeight="1">
      <c r="B106" s="571"/>
      <c r="C106" s="554"/>
      <c r="D106" s="554"/>
      <c r="E106" s="554"/>
      <c r="F106" s="554"/>
      <c r="G106" s="554"/>
      <c r="H106" s="554"/>
      <c r="I106" s="554"/>
      <c r="J106" s="554"/>
      <c r="K106" s="554"/>
      <c r="L106" s="554"/>
      <c r="M106" s="554"/>
    </row>
    <row r="107" spans="2:21" hidden="1"/>
    <row r="115" spans="2:5">
      <c r="B115" s="589" t="s">
        <v>521</v>
      </c>
    </row>
    <row r="116" spans="2:5">
      <c r="B116" s="589"/>
    </row>
    <row r="118" spans="2:5" ht="15">
      <c r="D118" s="816"/>
      <c r="E118" s="816"/>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15"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abSelected="1" topLeftCell="B28" zoomScaleNormal="100" workbookViewId="0">
      <selection activeCell="E46" sqref="E46:F46"/>
    </sheetView>
  </sheetViews>
  <sheetFormatPr defaultColWidth="9.140625" defaultRowHeight="15"/>
  <cols>
    <col min="1" max="1" width="5.42578125" style="12" customWidth="1"/>
    <col min="2" max="2" width="27" style="12" customWidth="1"/>
    <col min="3" max="3" width="24.28515625" style="12" customWidth="1"/>
    <col min="4" max="4" width="24.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404</v>
      </c>
    </row>
    <row r="16" spans="2:3" ht="27" customHeight="1" thickBot="1">
      <c r="C16" s="569" t="s">
        <v>545</v>
      </c>
    </row>
    <row r="19" spans="2:8" ht="15.75">
      <c r="B19" s="537" t="s">
        <v>609</v>
      </c>
    </row>
    <row r="20" spans="2:8" ht="13.5" customHeight="1"/>
    <row r="21" spans="2:8" ht="40.9" customHeight="1">
      <c r="B21" s="850" t="s">
        <v>672</v>
      </c>
      <c r="C21" s="850"/>
      <c r="D21" s="850"/>
      <c r="E21" s="850"/>
      <c r="F21" s="850"/>
      <c r="G21" s="850"/>
      <c r="H21" s="850"/>
    </row>
    <row r="23" spans="2:8" s="608" customFormat="1" ht="15.75">
      <c r="B23" s="618" t="s">
        <v>540</v>
      </c>
      <c r="C23" s="618" t="s">
        <v>554</v>
      </c>
      <c r="D23" s="618" t="s">
        <v>539</v>
      </c>
      <c r="E23" s="861" t="s">
        <v>34</v>
      </c>
      <c r="F23" s="862"/>
      <c r="G23" s="861" t="s">
        <v>538</v>
      </c>
      <c r="H23" s="862"/>
    </row>
    <row r="24" spans="2:8">
      <c r="B24" s="607">
        <v>1</v>
      </c>
      <c r="C24" s="642"/>
      <c r="D24" s="778"/>
      <c r="E24" s="855"/>
      <c r="F24" s="856"/>
      <c r="G24" s="821"/>
      <c r="H24" s="812"/>
    </row>
    <row r="25" spans="2:8" ht="45">
      <c r="B25" s="607">
        <v>2</v>
      </c>
      <c r="C25" s="642" t="s">
        <v>170</v>
      </c>
      <c r="D25" s="606" t="s">
        <v>806</v>
      </c>
      <c r="E25" s="855" t="s">
        <v>764</v>
      </c>
      <c r="F25" s="856"/>
      <c r="G25" s="821" t="s">
        <v>801</v>
      </c>
      <c r="H25" s="822"/>
    </row>
    <row r="26" spans="2:8">
      <c r="B26" s="607">
        <v>3</v>
      </c>
      <c r="C26" s="642"/>
      <c r="D26" s="606"/>
      <c r="E26" s="855"/>
      <c r="F26" s="856"/>
      <c r="G26" s="855"/>
      <c r="H26" s="856"/>
    </row>
    <row r="27" spans="2:8">
      <c r="B27" s="607">
        <v>4</v>
      </c>
      <c r="C27" s="642"/>
      <c r="D27" s="606"/>
      <c r="E27" s="857"/>
      <c r="F27" s="858"/>
      <c r="G27" s="857"/>
      <c r="H27" s="858"/>
    </row>
    <row r="28" spans="2:8" ht="15" customHeight="1">
      <c r="B28" s="607">
        <v>5</v>
      </c>
      <c r="C28" s="642"/>
      <c r="D28" s="778"/>
      <c r="E28" s="857"/>
      <c r="F28" s="858"/>
      <c r="G28" s="857"/>
      <c r="H28" s="858"/>
    </row>
    <row r="29" spans="2:8" ht="15" customHeight="1">
      <c r="B29" s="607">
        <v>6</v>
      </c>
      <c r="C29" s="642" t="s">
        <v>367</v>
      </c>
      <c r="D29" s="778" t="s">
        <v>793</v>
      </c>
      <c r="E29" s="771" t="s">
        <v>802</v>
      </c>
      <c r="F29" s="772"/>
      <c r="G29" s="773" t="s">
        <v>794</v>
      </c>
      <c r="H29" s="774"/>
    </row>
    <row r="30" spans="2:8">
      <c r="B30" s="607">
        <v>7</v>
      </c>
      <c r="C30" s="642" t="s">
        <v>367</v>
      </c>
      <c r="D30" s="606" t="s">
        <v>795</v>
      </c>
      <c r="E30" s="855" t="s">
        <v>802</v>
      </c>
      <c r="F30" s="856"/>
      <c r="G30" s="859" t="s">
        <v>763</v>
      </c>
      <c r="H30" s="860"/>
    </row>
    <row r="31" spans="2:8">
      <c r="B31" s="607">
        <v>8</v>
      </c>
      <c r="C31" s="642"/>
      <c r="D31" s="606"/>
      <c r="E31" s="855"/>
      <c r="F31" s="856"/>
      <c r="G31" s="859"/>
      <c r="H31" s="860"/>
    </row>
    <row r="32" spans="2:8">
      <c r="B32" s="607">
        <v>9</v>
      </c>
      <c r="C32" s="642"/>
      <c r="D32" s="606"/>
      <c r="E32" s="855"/>
      <c r="F32" s="856"/>
      <c r="G32" s="859"/>
      <c r="H32" s="860"/>
    </row>
    <row r="33" spans="2:8">
      <c r="B33" s="607">
        <v>10</v>
      </c>
      <c r="C33" s="642"/>
      <c r="D33" s="606"/>
      <c r="E33" s="855"/>
      <c r="F33" s="856"/>
      <c r="G33" s="859"/>
      <c r="H33" s="860"/>
    </row>
    <row r="34" spans="2:8">
      <c r="B34" s="607" t="s">
        <v>477</v>
      </c>
      <c r="C34" s="642"/>
      <c r="D34" s="606"/>
      <c r="E34" s="855"/>
      <c r="F34" s="856"/>
      <c r="G34" s="859"/>
      <c r="H34" s="860"/>
    </row>
    <row r="36" spans="2:8" ht="30.75" customHeight="1">
      <c r="B36" s="537" t="s">
        <v>605</v>
      </c>
    </row>
    <row r="37" spans="2:8" ht="23.25" customHeight="1">
      <c r="B37" s="568" t="s">
        <v>610</v>
      </c>
      <c r="C37" s="604"/>
      <c r="D37" s="604"/>
      <c r="E37" s="604"/>
      <c r="F37" s="604"/>
      <c r="G37" s="604"/>
      <c r="H37" s="604"/>
    </row>
    <row r="39" spans="2:8" s="90" customFormat="1" ht="15.75">
      <c r="B39" s="618" t="s">
        <v>540</v>
      </c>
      <c r="C39" s="618" t="s">
        <v>554</v>
      </c>
      <c r="D39" s="618" t="s">
        <v>539</v>
      </c>
      <c r="E39" s="861" t="s">
        <v>34</v>
      </c>
      <c r="F39" s="862"/>
      <c r="G39" s="861" t="s">
        <v>538</v>
      </c>
      <c r="H39" s="862"/>
    </row>
    <row r="40" spans="2:8">
      <c r="B40" s="607">
        <v>1</v>
      </c>
      <c r="C40" s="642" t="s">
        <v>544</v>
      </c>
      <c r="D40" s="606" t="s">
        <v>808</v>
      </c>
      <c r="E40" s="855" t="s">
        <v>809</v>
      </c>
      <c r="F40" s="856"/>
      <c r="G40" s="859" t="s">
        <v>817</v>
      </c>
      <c r="H40" s="860"/>
    </row>
    <row r="41" spans="2:8">
      <c r="B41" s="607">
        <v>2</v>
      </c>
      <c r="C41" s="642" t="s">
        <v>169</v>
      </c>
      <c r="D41" s="606" t="s">
        <v>810</v>
      </c>
      <c r="E41" s="855" t="s">
        <v>816</v>
      </c>
      <c r="F41" s="856"/>
      <c r="G41" s="859" t="s">
        <v>817</v>
      </c>
      <c r="H41" s="860"/>
    </row>
    <row r="42" spans="2:8">
      <c r="B42" s="607">
        <v>3</v>
      </c>
      <c r="C42" s="642" t="s">
        <v>367</v>
      </c>
      <c r="D42" s="606" t="s">
        <v>793</v>
      </c>
      <c r="E42" s="855" t="s">
        <v>812</v>
      </c>
      <c r="F42" s="856"/>
      <c r="G42" s="859" t="s">
        <v>817</v>
      </c>
      <c r="H42" s="860"/>
    </row>
    <row r="43" spans="2:8">
      <c r="B43" s="607">
        <v>4</v>
      </c>
      <c r="C43" s="642" t="s">
        <v>170</v>
      </c>
      <c r="D43" s="606" t="s">
        <v>811</v>
      </c>
      <c r="E43" s="855" t="s">
        <v>813</v>
      </c>
      <c r="F43" s="856"/>
      <c r="G43" s="859" t="s">
        <v>817</v>
      </c>
      <c r="H43" s="860"/>
    </row>
    <row r="44" spans="2:8">
      <c r="B44" s="607">
        <v>5</v>
      </c>
      <c r="C44" s="642" t="s">
        <v>170</v>
      </c>
      <c r="D44" s="606" t="s">
        <v>814</v>
      </c>
      <c r="E44" s="855" t="s">
        <v>815</v>
      </c>
      <c r="F44" s="856"/>
      <c r="G44" s="859" t="s">
        <v>817</v>
      </c>
      <c r="H44" s="860"/>
    </row>
    <row r="45" spans="2:8">
      <c r="B45" s="607">
        <v>6</v>
      </c>
      <c r="C45" s="642"/>
      <c r="D45" s="606"/>
      <c r="E45" s="855"/>
      <c r="F45" s="856"/>
      <c r="G45" s="859"/>
      <c r="H45" s="860"/>
    </row>
    <row r="46" spans="2:8">
      <c r="B46" s="607">
        <v>7</v>
      </c>
      <c r="C46" s="642"/>
      <c r="D46" s="606"/>
      <c r="E46" s="855"/>
      <c r="F46" s="856"/>
      <c r="G46" s="859"/>
      <c r="H46" s="860"/>
    </row>
    <row r="47" spans="2:8">
      <c r="B47" s="607">
        <v>8</v>
      </c>
      <c r="C47" s="642"/>
      <c r="D47" s="606"/>
      <c r="E47" s="855"/>
      <c r="F47" s="856"/>
      <c r="G47" s="859"/>
      <c r="H47" s="860"/>
    </row>
    <row r="48" spans="2:8">
      <c r="B48" s="607">
        <v>9</v>
      </c>
      <c r="C48" s="642"/>
      <c r="D48" s="606"/>
      <c r="E48" s="855"/>
      <c r="F48" s="856"/>
      <c r="G48" s="859"/>
      <c r="H48" s="860"/>
    </row>
    <row r="49" spans="2:8">
      <c r="B49" s="607">
        <v>10</v>
      </c>
      <c r="C49" s="642"/>
      <c r="D49" s="606"/>
      <c r="E49" s="855"/>
      <c r="F49" s="856"/>
      <c r="G49" s="859"/>
      <c r="H49" s="860"/>
    </row>
    <row r="50" spans="2:8">
      <c r="B50" s="607" t="s">
        <v>477</v>
      </c>
      <c r="C50" s="642"/>
      <c r="D50" s="606"/>
      <c r="E50" s="855"/>
      <c r="F50" s="856"/>
      <c r="G50" s="859"/>
      <c r="H50" s="860"/>
    </row>
  </sheetData>
  <mergeCells count="45">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E33:F33"/>
    <mergeCell ref="E32:F32"/>
    <mergeCell ref="E26:F26"/>
    <mergeCell ref="E27:F27"/>
    <mergeCell ref="E28:F28"/>
    <mergeCell ref="E30:F30"/>
    <mergeCell ref="E31:F31"/>
    <mergeCell ref="B21:H21"/>
    <mergeCell ref="G23:H23"/>
    <mergeCell ref="E23:F23"/>
    <mergeCell ref="E24:F24"/>
    <mergeCell ref="E25:F25"/>
    <mergeCell ref="G26:H26"/>
    <mergeCell ref="G27:H27"/>
    <mergeCell ref="G28:H28"/>
    <mergeCell ref="G30:H30"/>
    <mergeCell ref="G31:H31"/>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F96"/>
  <sheetViews>
    <sheetView topLeftCell="A28" zoomScale="80" zoomScaleNormal="80" workbookViewId="0">
      <selection activeCell="C50" sqref="C50"/>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404</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545</v>
      </c>
      <c r="P7" s="105"/>
      <c r="Q7" s="105"/>
    </row>
    <row r="8" spans="2:17" s="104" customFormat="1" ht="30" customHeight="1">
      <c r="D8" s="574"/>
      <c r="P8" s="105"/>
      <c r="Q8" s="105"/>
    </row>
    <row r="9" spans="2:17" s="2" customFormat="1" ht="24.75" customHeight="1">
      <c r="B9" s="118" t="s">
        <v>409</v>
      </c>
      <c r="C9" s="17"/>
      <c r="D9" s="455">
        <v>2012</v>
      </c>
    </row>
    <row r="10" spans="2:17" s="17" customFormat="1" ht="16.5" customHeight="1"/>
    <row r="11" spans="2:17" s="17" customFormat="1" ht="36.75" customHeight="1">
      <c r="B11" s="863" t="s">
        <v>556</v>
      </c>
      <c r="C11" s="863"/>
      <c r="D11" s="863"/>
      <c r="E11" s="863"/>
      <c r="F11" s="863"/>
      <c r="G11" s="863"/>
      <c r="H11" s="863"/>
      <c r="I11" s="863"/>
      <c r="J11" s="863"/>
      <c r="K11" s="863"/>
      <c r="L11" s="863"/>
      <c r="M11" s="863"/>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4,999 KW</v>
      </c>
      <c r="G13" s="243" t="str">
        <f>'1.  LRAMVA Summary'!G52</f>
        <v>Street Lighting</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5">
        <f>SUM(D15:Q15)</f>
        <v>754381</v>
      </c>
      <c r="D15" s="451">
        <v>522335</v>
      </c>
      <c r="E15" s="451">
        <v>232046</v>
      </c>
      <c r="F15" s="451"/>
      <c r="G15" s="451"/>
      <c r="H15" s="451"/>
      <c r="I15" s="451"/>
      <c r="J15" s="451"/>
      <c r="K15" s="451"/>
      <c r="L15" s="451"/>
      <c r="M15" s="451"/>
      <c r="N15" s="451"/>
      <c r="O15" s="451"/>
      <c r="P15" s="452"/>
      <c r="Q15" s="452"/>
    </row>
    <row r="16" spans="2:17" s="456" customFormat="1" ht="15.75" customHeight="1">
      <c r="B16" s="461" t="s">
        <v>28</v>
      </c>
      <c r="C16" s="625">
        <f>SUM(D16:Q16)</f>
        <v>631</v>
      </c>
      <c r="D16" s="450"/>
      <c r="E16" s="450"/>
      <c r="F16" s="450">
        <v>631</v>
      </c>
      <c r="G16" s="450"/>
      <c r="H16" s="450"/>
      <c r="I16" s="450"/>
      <c r="J16" s="450"/>
      <c r="K16" s="452"/>
      <c r="L16" s="452"/>
      <c r="M16" s="452"/>
      <c r="N16" s="452"/>
      <c r="O16" s="452"/>
      <c r="P16" s="452"/>
      <c r="Q16" s="452"/>
    </row>
    <row r="17" spans="2:17" s="17" customFormat="1" ht="15.75" customHeight="1"/>
    <row r="18" spans="2:17" s="25" customFormat="1" ht="15.75" customHeight="1">
      <c r="B18" s="191" t="s">
        <v>448</v>
      </c>
      <c r="C18" s="192"/>
      <c r="D18" s="192">
        <f t="shared" ref="D18:E18" si="0">IF(D14="kw",HLOOKUP(D14,D14:D16,3,FALSE),HLOOKUP(D14,D14:D16,2,FALSE))</f>
        <v>522335</v>
      </c>
      <c r="E18" s="192">
        <f t="shared" si="0"/>
        <v>232046</v>
      </c>
      <c r="F18" s="192">
        <f>IF(F14="kw",HLOOKUP(F14,F14:F16,3,FALSE),HLOOKUP(F14,F14:F16,2,FALSE))</f>
        <v>631</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30.75" customHeight="1">
      <c r="B20" s="460" t="s">
        <v>666</v>
      </c>
      <c r="C20" s="453">
        <v>5</v>
      </c>
      <c r="D20" s="454"/>
    </row>
    <row r="21" spans="2:17" s="438" customFormat="1" ht="21" customHeight="1">
      <c r="B21" s="460" t="s">
        <v>364</v>
      </c>
      <c r="C21" s="453" t="s">
        <v>766</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410</v>
      </c>
      <c r="C24" s="118"/>
      <c r="D24" s="455">
        <v>2016</v>
      </c>
    </row>
    <row r="25" spans="2:17" s="2" customFormat="1" ht="15.75" customHeight="1">
      <c r="D25" s="20"/>
    </row>
    <row r="26" spans="2:17" s="2" customFormat="1" ht="42" customHeight="1">
      <c r="B26" s="863" t="s">
        <v>555</v>
      </c>
      <c r="C26" s="863"/>
      <c r="D26" s="863"/>
      <c r="E26" s="863"/>
      <c r="F26" s="863"/>
      <c r="G26" s="863"/>
      <c r="H26" s="863"/>
      <c r="I26" s="863"/>
      <c r="J26" s="863"/>
      <c r="K26" s="863"/>
      <c r="L26" s="863"/>
      <c r="M26" s="863"/>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4,999 KW</v>
      </c>
      <c r="G28" s="243" t="str">
        <f>'1.  LRAMVA Summary'!G52</f>
        <v>Street Lighting</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5">
        <f>SUM(D30:Q30)</f>
        <v>540479.59400000004</v>
      </c>
      <c r="D30" s="780">
        <f>(270246+64103)</f>
        <v>334349</v>
      </c>
      <c r="E30" s="780">
        <f>(208227*0.822+34968)</f>
        <v>206130.59399999998</v>
      </c>
      <c r="F30" s="780"/>
      <c r="G30" s="462"/>
      <c r="H30" s="462"/>
      <c r="I30" s="462"/>
      <c r="J30" s="462"/>
      <c r="K30" s="462"/>
      <c r="L30" s="462"/>
      <c r="M30" s="462"/>
      <c r="N30" s="462"/>
      <c r="O30" s="462"/>
      <c r="P30" s="462"/>
      <c r="Q30" s="452"/>
    </row>
    <row r="31" spans="2:17" s="463" customFormat="1" ht="15" customHeight="1">
      <c r="B31" s="461" t="s">
        <v>28</v>
      </c>
      <c r="C31" s="625">
        <f>SUM(D31:Q31)</f>
        <v>462.99920000000003</v>
      </c>
      <c r="D31" s="452"/>
      <c r="E31" s="452"/>
      <c r="F31" s="452">
        <f>13*12*0.2857</f>
        <v>44.569200000000002</v>
      </c>
      <c r="G31" s="450">
        <v>418.43</v>
      </c>
      <c r="H31" s="450"/>
      <c r="I31" s="450"/>
      <c r="J31" s="450"/>
      <c r="K31" s="452"/>
      <c r="L31" s="452"/>
      <c r="M31" s="452"/>
      <c r="N31" s="452"/>
      <c r="O31" s="452"/>
      <c r="P31" s="452"/>
      <c r="Q31" s="452"/>
    </row>
    <row r="32" spans="2:17" s="17" customFormat="1" ht="15.75" customHeight="1"/>
    <row r="33" spans="2:32" s="25" customFormat="1" ht="15.75" customHeight="1">
      <c r="B33" s="191" t="s">
        <v>448</v>
      </c>
      <c r="C33" s="192"/>
      <c r="D33" s="192">
        <f>IF(D29="kw",HLOOKUP(D29,D29:D31,3,FALSE),HLOOKUP(D29,D29:D31,2,FALSE))</f>
        <v>334349</v>
      </c>
      <c r="E33" s="192">
        <f>IF(E29="kw",HLOOKUP(E29,E29:E31,3,FALSE),HLOOKUP(E29,E29:E31,2,FALSE))</f>
        <v>206130.59399999998</v>
      </c>
      <c r="F33" s="192">
        <f>IF(F29="kw",HLOOKUP(F29,F29:F31,3,FALSE),HLOOKUP(F29,F29:F31,2,FALSE))</f>
        <v>44.569200000000002</v>
      </c>
      <c r="G33" s="192">
        <f>IF(G29="kw",HLOOKUP(G29,G29:G31,3,FALSE),HLOOKUP(G29,G29:G31,2,FALSE))</f>
        <v>418.43</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666</v>
      </c>
      <c r="C35" s="453">
        <v>4</v>
      </c>
      <c r="D35" s="454"/>
      <c r="E35" s="93"/>
      <c r="F35" s="93"/>
      <c r="G35" s="93"/>
      <c r="H35" s="93"/>
      <c r="I35" s="93"/>
      <c r="J35" s="93"/>
      <c r="K35" s="93"/>
      <c r="L35" s="93"/>
      <c r="M35" s="93"/>
      <c r="N35" s="93"/>
      <c r="O35" s="93"/>
      <c r="P35" s="93"/>
      <c r="Q35" s="93"/>
    </row>
    <row r="36" spans="2:32" s="438" customFormat="1" ht="21" customHeight="1">
      <c r="B36" s="460" t="s">
        <v>364</v>
      </c>
      <c r="C36" s="453" t="s">
        <v>789</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450</v>
      </c>
      <c r="C39" s="35"/>
      <c r="D39" s="34"/>
      <c r="E39" s="39"/>
      <c r="F39" s="40"/>
    </row>
    <row r="40" spans="2:32" s="70" customFormat="1" ht="39" customHeight="1">
      <c r="B40" s="863" t="s">
        <v>603</v>
      </c>
      <c r="C40" s="863"/>
      <c r="D40" s="863"/>
      <c r="E40" s="863"/>
      <c r="F40" s="863"/>
      <c r="G40" s="863"/>
      <c r="H40" s="863"/>
      <c r="I40" s="863"/>
      <c r="J40" s="863"/>
      <c r="K40" s="863"/>
      <c r="L40" s="863"/>
      <c r="M40" s="863"/>
      <c r="N40" s="613"/>
      <c r="O40" s="613"/>
      <c r="P40" s="613"/>
      <c r="Q40" s="613"/>
    </row>
    <row r="41" spans="2:32" s="2" customFormat="1" ht="16.5" customHeight="1">
      <c r="B41" s="10"/>
      <c r="C41" s="10"/>
      <c r="D41" s="22"/>
      <c r="E41" s="20"/>
      <c r="F41" s="20"/>
      <c r="G41" s="20"/>
      <c r="R41" s="20"/>
    </row>
    <row r="42" spans="2:32" s="17" customFormat="1" ht="56.25" customHeight="1">
      <c r="B42" s="243" t="s">
        <v>232</v>
      </c>
      <c r="C42" s="243" t="s">
        <v>600</v>
      </c>
      <c r="D42" s="243" t="str">
        <f>'1.  LRAMVA Summary'!D52</f>
        <v>Residential</v>
      </c>
      <c r="E42" s="243" t="str">
        <f>'1.  LRAMVA Summary'!E52</f>
        <v>GS&lt;50 kW</v>
      </c>
      <c r="F42" s="243" t="str">
        <f>'1.  LRAMVA Summary'!F52</f>
        <v>GS 50 TO 4,999 KW</v>
      </c>
      <c r="G42" s="243" t="str">
        <f>'1.  LRAMVA Summary'!G52</f>
        <v>Street Lighting</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v>2008</v>
      </c>
      <c r="D44" s="190">
        <v>0</v>
      </c>
      <c r="E44" s="190">
        <v>0</v>
      </c>
      <c r="F44" s="190">
        <v>0</v>
      </c>
      <c r="G44" s="190">
        <f t="shared" ref="G44:Q44" si="3">IF(ISBLANK($C$44),0,IF($C44=$D$9,HLOOKUP(G43,G14:G18,5,FALSE),HLOOKUP(G43,G29:G33,5,FALSE)))</f>
        <v>418.43</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v>2012</v>
      </c>
      <c r="D45" s="190">
        <f t="shared" ref="D45:Q45" si="4">IF(ISBLANK($C$45),0,IF($C$45=$D$9,HLOOKUP(D43,D14:D18,5,FALSE),HLOOKUP(D43,D29:D33,5,FALSE)))</f>
        <v>522335</v>
      </c>
      <c r="E45" s="190">
        <f t="shared" si="4"/>
        <v>232046</v>
      </c>
      <c r="F45" s="190">
        <f t="shared" si="4"/>
        <v>631</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2012</v>
      </c>
      <c r="D46" s="190">
        <f t="shared" ref="D46:Q46" si="5">IF(ISBLANK($C$46),0,IF($C$46=$D$9,HLOOKUP(D43,D14:D18,5,FALSE),HLOOKUP(D43,D29:D33,5,FALSE)))</f>
        <v>522335</v>
      </c>
      <c r="E46" s="190">
        <f t="shared" si="5"/>
        <v>232046</v>
      </c>
      <c r="F46" s="190">
        <f t="shared" si="5"/>
        <v>631</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2012</v>
      </c>
      <c r="D47" s="190">
        <f t="shared" ref="D47:Q47" si="6">IF(ISBLANK($C$47),0,IF($C$47=$D$9,HLOOKUP(D43,D14:D18,5,FALSE),HLOOKUP(D43,D29:D33,5,FALSE)))</f>
        <v>522335</v>
      </c>
      <c r="E47" s="190">
        <f t="shared" si="6"/>
        <v>232046</v>
      </c>
      <c r="F47" s="190">
        <f t="shared" si="6"/>
        <v>631</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2012</v>
      </c>
      <c r="D48" s="190">
        <f t="shared" ref="D48:Q48" si="7">IF(ISBLANK($C$48),0,IF($C$48=$D$9,HLOOKUP(D43,D14:D18,5,FALSE),HLOOKUP(D43,D29:D33,5,FALSE)))</f>
        <v>522335</v>
      </c>
      <c r="E48" s="190">
        <f t="shared" si="7"/>
        <v>232046</v>
      </c>
      <c r="F48" s="190">
        <f t="shared" si="7"/>
        <v>631</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2012</v>
      </c>
      <c r="D49" s="190">
        <f t="shared" ref="D49:Q49" si="8">IF(ISBLANK($C$49),0,IF($C$49=$D$9,HLOOKUP(D43,D14:D18,5,FALSE),HLOOKUP(D43,D29:D33,5,FALSE)))</f>
        <v>522335</v>
      </c>
      <c r="E49" s="190">
        <f t="shared" si="8"/>
        <v>232046</v>
      </c>
      <c r="F49" s="190">
        <f t="shared" si="8"/>
        <v>631</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2016</v>
      </c>
      <c r="D50" s="190">
        <f t="shared" ref="D50:I50" si="9">IF(ISBLANK($C$50),0,IF($C$50=$D$9,HLOOKUP(D43,D14:D18,5,FALSE),HLOOKUP(D43,D29:D33,5,FALSE)))</f>
        <v>334349</v>
      </c>
      <c r="E50" s="190">
        <f t="shared" si="9"/>
        <v>206130.59399999998</v>
      </c>
      <c r="F50" s="190">
        <f t="shared" si="9"/>
        <v>44.569200000000002</v>
      </c>
      <c r="G50" s="190">
        <f t="shared" si="9"/>
        <v>418.43</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2016</v>
      </c>
      <c r="D51" s="190">
        <f t="shared" ref="D51:Q51" si="11">IF(ISBLANK($C$51),0,IF($C$51=$D$9,HLOOKUP(D43,D14:D18,5,FALSE),HLOOKUP(D43,D29:D33,5,FALSE)))</f>
        <v>334349</v>
      </c>
      <c r="E51" s="190">
        <f t="shared" si="11"/>
        <v>206130.59399999998</v>
      </c>
      <c r="F51" s="190">
        <f t="shared" si="11"/>
        <v>44.569200000000002</v>
      </c>
      <c r="G51" s="190">
        <f t="shared" si="11"/>
        <v>418.43</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2016</v>
      </c>
      <c r="D52" s="190">
        <f t="shared" ref="D52:Q52" si="12">IF(ISBLANK($C$52),0,IF($C$52=$D$9,HLOOKUP(D43,D14:D18,5,FALSE),HLOOKUP(D43,D29:D33,5,FALSE)))</f>
        <v>334349</v>
      </c>
      <c r="E52" s="190">
        <f t="shared" si="12"/>
        <v>206130.59399999998</v>
      </c>
      <c r="F52" s="190">
        <f t="shared" si="12"/>
        <v>44.569200000000002</v>
      </c>
      <c r="G52" s="190">
        <f t="shared" si="12"/>
        <v>418.43</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531</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topLeftCell="F1" zoomScale="80" zoomScaleNormal="80" workbookViewId="0">
      <pane ySplit="14" topLeftCell="A42" activePane="bottomLeft" state="frozen"/>
      <selection pane="bottomLeft" activeCell="K44" sqref="K44"/>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64" t="s">
        <v>171</v>
      </c>
      <c r="C4" s="85" t="s">
        <v>175</v>
      </c>
      <c r="D4" s="85"/>
      <c r="E4" s="49"/>
    </row>
    <row r="5" spans="1:26" s="18" customFormat="1" ht="26.25" hidden="1" customHeight="1" outlineLevel="1" thickBot="1">
      <c r="A5" s="4"/>
      <c r="B5" s="864"/>
      <c r="C5" s="86" t="s">
        <v>172</v>
      </c>
      <c r="D5" s="86"/>
      <c r="E5" s="49"/>
    </row>
    <row r="6" spans="1:26" ht="26.25" hidden="1" customHeight="1" outlineLevel="1" thickBot="1">
      <c r="B6" s="864"/>
      <c r="C6" s="870" t="s">
        <v>545</v>
      </c>
      <c r="D6" s="871"/>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522</v>
      </c>
      <c r="C8" s="594" t="s">
        <v>479</v>
      </c>
      <c r="D8" s="593"/>
      <c r="M8" s="6"/>
      <c r="N8" s="6"/>
      <c r="O8" s="6"/>
      <c r="P8" s="6"/>
      <c r="Q8" s="6"/>
      <c r="R8" s="6"/>
      <c r="S8" s="6"/>
      <c r="T8" s="6"/>
      <c r="U8" s="6"/>
      <c r="V8" s="6"/>
      <c r="W8" s="6"/>
      <c r="X8" s="6"/>
      <c r="Y8" s="6"/>
      <c r="Z8" s="6"/>
    </row>
    <row r="9" spans="1:26" s="18" customFormat="1" ht="19.5" hidden="1" customHeight="1" outlineLevel="1">
      <c r="A9" s="4"/>
      <c r="B9" s="540"/>
      <c r="C9" s="594" t="s">
        <v>523</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480</v>
      </c>
      <c r="O11" s="552"/>
    </row>
    <row r="12" spans="1:26" ht="58.5" customHeight="1">
      <c r="B12" s="872" t="s">
        <v>611</v>
      </c>
      <c r="C12" s="872"/>
      <c r="D12" s="872"/>
      <c r="E12" s="872"/>
      <c r="F12" s="872"/>
      <c r="G12" s="872"/>
      <c r="H12" s="872"/>
      <c r="I12" s="872"/>
      <c r="J12" s="872"/>
      <c r="K12" s="872"/>
      <c r="L12" s="872"/>
      <c r="M12" s="872"/>
      <c r="N12" s="872"/>
      <c r="O12" s="872"/>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706</v>
      </c>
      <c r="E14" s="472" t="s">
        <v>707</v>
      </c>
      <c r="F14" s="472" t="s">
        <v>708</v>
      </c>
      <c r="G14" s="472" t="s">
        <v>709</v>
      </c>
      <c r="H14" s="472" t="s">
        <v>710</v>
      </c>
      <c r="I14" s="472" t="s">
        <v>711</v>
      </c>
      <c r="J14" s="472" t="s">
        <v>711</v>
      </c>
      <c r="K14" s="472" t="s">
        <v>712</v>
      </c>
      <c r="L14" s="472" t="s">
        <v>558</v>
      </c>
      <c r="M14" s="472" t="s">
        <v>559</v>
      </c>
      <c r="N14" s="472" t="s">
        <v>560</v>
      </c>
      <c r="O14" s="472" t="s">
        <v>561</v>
      </c>
      <c r="P14" s="7"/>
    </row>
    <row r="15" spans="1:26" s="7" customFormat="1" ht="18.75" customHeight="1">
      <c r="B15" s="473" t="s">
        <v>188</v>
      </c>
      <c r="C15" s="865"/>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552</v>
      </c>
      <c r="C16" s="866"/>
      <c r="D16" s="477">
        <v>4</v>
      </c>
      <c r="E16" s="477">
        <v>4</v>
      </c>
      <c r="F16" s="477">
        <v>6</v>
      </c>
      <c r="G16" s="477">
        <v>4</v>
      </c>
      <c r="H16" s="477">
        <v>4</v>
      </c>
      <c r="I16" s="477">
        <v>4</v>
      </c>
      <c r="J16" s="477">
        <v>12</v>
      </c>
      <c r="K16" s="477">
        <v>6</v>
      </c>
      <c r="L16" s="477">
        <v>4</v>
      </c>
      <c r="M16" s="477"/>
      <c r="N16" s="477"/>
      <c r="O16" s="478"/>
    </row>
    <row r="17" spans="1:15" s="111" customFormat="1" ht="17.25" customHeight="1">
      <c r="B17" s="479" t="s">
        <v>553</v>
      </c>
      <c r="C17" s="867"/>
      <c r="D17" s="112">
        <f>12-D16</f>
        <v>8</v>
      </c>
      <c r="E17" s="112">
        <f>12-E16</f>
        <v>8</v>
      </c>
      <c r="F17" s="112">
        <f t="shared" ref="F17:K17" si="0">12-F16</f>
        <v>6</v>
      </c>
      <c r="G17" s="112">
        <f t="shared" si="0"/>
        <v>8</v>
      </c>
      <c r="H17" s="112">
        <f t="shared" si="0"/>
        <v>8</v>
      </c>
      <c r="I17" s="112">
        <f t="shared" si="0"/>
        <v>8</v>
      </c>
      <c r="J17" s="112">
        <f t="shared" si="0"/>
        <v>0</v>
      </c>
      <c r="K17" s="112">
        <f t="shared" si="0"/>
        <v>6</v>
      </c>
      <c r="L17" s="112">
        <f t="shared" ref="L17:O17" si="1">12-L16</f>
        <v>8</v>
      </c>
      <c r="M17" s="112">
        <f t="shared" si="1"/>
        <v>12</v>
      </c>
      <c r="N17" s="112">
        <f t="shared" si="1"/>
        <v>12</v>
      </c>
      <c r="O17" s="113">
        <f t="shared" si="1"/>
        <v>12</v>
      </c>
    </row>
    <row r="18" spans="1:15" s="7" customFormat="1" ht="17.25" customHeight="1">
      <c r="B18" s="480" t="str">
        <f>'1.  LRAMVA Summary'!B29</f>
        <v>Residential</v>
      </c>
      <c r="C18" s="868" t="str">
        <f>'2. LRAMVA Threshold'!D43</f>
        <v>kWh</v>
      </c>
      <c r="D18" s="46"/>
      <c r="E18" s="46"/>
      <c r="F18" s="46"/>
      <c r="G18" s="46"/>
      <c r="H18" s="46"/>
      <c r="I18" s="46">
        <v>1.4999999999999999E-2</v>
      </c>
      <c r="J18" s="46">
        <v>1.4999999999999999E-2</v>
      </c>
      <c r="K18" s="46">
        <v>1.2200000000000001E-2</v>
      </c>
      <c r="L18" s="46">
        <v>8.2000000000000007E-3</v>
      </c>
      <c r="M18" s="46"/>
      <c r="N18" s="46"/>
      <c r="O18" s="69"/>
    </row>
    <row r="19" spans="1:15" s="7" customFormat="1" ht="15" customHeight="1" outlineLevel="1">
      <c r="B19" s="536" t="s">
        <v>508</v>
      </c>
      <c r="C19" s="866"/>
      <c r="D19" s="46"/>
      <c r="E19" s="46"/>
      <c r="F19" s="46"/>
      <c r="G19" s="46"/>
      <c r="H19" s="46"/>
      <c r="I19" s="46"/>
      <c r="J19" s="46"/>
      <c r="K19" s="46"/>
      <c r="L19" s="46"/>
      <c r="M19" s="46"/>
      <c r="N19" s="46"/>
      <c r="O19" s="69"/>
    </row>
    <row r="20" spans="1:15" s="7" customFormat="1" ht="15" customHeight="1" outlineLevel="1">
      <c r="B20" s="536" t="s">
        <v>509</v>
      </c>
      <c r="C20" s="866"/>
      <c r="D20" s="46"/>
      <c r="E20" s="46"/>
      <c r="F20" s="46"/>
      <c r="G20" s="46"/>
      <c r="H20" s="46"/>
      <c r="I20" s="46"/>
      <c r="J20" s="46"/>
      <c r="K20" s="46"/>
      <c r="L20" s="46"/>
      <c r="M20" s="46"/>
      <c r="N20" s="46"/>
      <c r="O20" s="69"/>
    </row>
    <row r="21" spans="1:15" s="7" customFormat="1" ht="15" customHeight="1" outlineLevel="1">
      <c r="B21" s="536" t="s">
        <v>487</v>
      </c>
      <c r="C21" s="866"/>
      <c r="D21" s="46"/>
      <c r="E21" s="46"/>
      <c r="F21" s="46"/>
      <c r="G21" s="46"/>
      <c r="H21" s="46"/>
      <c r="I21" s="46"/>
      <c r="J21" s="46"/>
      <c r="K21" s="46"/>
      <c r="L21" s="46"/>
      <c r="M21" s="46"/>
      <c r="N21" s="46"/>
      <c r="O21" s="69"/>
    </row>
    <row r="22" spans="1:15" s="7" customFormat="1" ht="14.25" customHeight="1">
      <c r="B22" s="536" t="s">
        <v>510</v>
      </c>
      <c r="C22" s="869"/>
      <c r="D22" s="65">
        <f>SUM(D18:D21)</f>
        <v>0</v>
      </c>
      <c r="E22" s="65">
        <f>SUM(E18:E21)</f>
        <v>0</v>
      </c>
      <c r="F22" s="65">
        <f>SUM(F18:F21)</f>
        <v>0</v>
      </c>
      <c r="G22" s="65">
        <f t="shared" ref="G22:N22" si="2">SUM(G18:G21)</f>
        <v>0</v>
      </c>
      <c r="H22" s="65">
        <f t="shared" si="2"/>
        <v>0</v>
      </c>
      <c r="I22" s="65">
        <f t="shared" si="2"/>
        <v>1.4999999999999999E-2</v>
      </c>
      <c r="J22" s="65">
        <f t="shared" si="2"/>
        <v>1.4999999999999999E-2</v>
      </c>
      <c r="K22" s="65">
        <f t="shared" si="2"/>
        <v>1.2200000000000001E-2</v>
      </c>
      <c r="L22" s="65">
        <f t="shared" si="2"/>
        <v>8.2000000000000007E-3</v>
      </c>
      <c r="M22" s="65">
        <f t="shared" si="2"/>
        <v>0</v>
      </c>
      <c r="N22" s="65">
        <f t="shared" si="2"/>
        <v>0</v>
      </c>
      <c r="O22" s="76"/>
    </row>
    <row r="23" spans="1:15" s="63" customFormat="1">
      <c r="A23" s="62"/>
      <c r="B23" s="492" t="s">
        <v>511</v>
      </c>
      <c r="C23" s="482"/>
      <c r="D23" s="483"/>
      <c r="E23" s="484">
        <f>ROUND(SUM(D22*E16+E22*E17)/12,4)</f>
        <v>0</v>
      </c>
      <c r="F23" s="484">
        <f>ROUND(SUM(E22*F16+F22*F17)/12,4)</f>
        <v>0</v>
      </c>
      <c r="G23" s="484">
        <f>ROUND(SUM(F22*G16+G22*G17)/12,4)</f>
        <v>0</v>
      </c>
      <c r="H23" s="484">
        <f>ROUND(SUM(G22*H16+H22*H17)/12,4)</f>
        <v>0</v>
      </c>
      <c r="I23" s="484">
        <f>ROUND(SUM(H22*I16+I22*I17)/12,4)</f>
        <v>0.01</v>
      </c>
      <c r="J23" s="484">
        <f t="shared" ref="J23:N23" si="3">ROUND(SUM(I22*J16+J22*J17)/12,4)</f>
        <v>1.4999999999999999E-2</v>
      </c>
      <c r="K23" s="484">
        <f t="shared" si="3"/>
        <v>1.3599999999999999E-2</v>
      </c>
      <c r="L23" s="484">
        <f t="shared" si="3"/>
        <v>9.4999999999999998E-3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3" t="str">
        <f>'1.  LRAMVA Summary'!B30</f>
        <v>GS&lt;50 kW</v>
      </c>
      <c r="C25" s="868" t="str">
        <f>'2. LRAMVA Threshold'!E43</f>
        <v>kWh</v>
      </c>
      <c r="D25" s="46"/>
      <c r="E25" s="46"/>
      <c r="F25" s="46"/>
      <c r="G25" s="46"/>
      <c r="H25" s="46"/>
      <c r="I25" s="46">
        <v>9.1999999999999998E-3</v>
      </c>
      <c r="J25" s="46">
        <v>9.1999999999999998E-3</v>
      </c>
      <c r="K25" s="46">
        <v>1.0999999999999999E-2</v>
      </c>
      <c r="L25" s="46">
        <v>1.11E-2</v>
      </c>
      <c r="M25" s="46"/>
      <c r="N25" s="46"/>
      <c r="O25" s="69"/>
    </row>
    <row r="26" spans="1:15" s="18" customFormat="1" outlineLevel="1">
      <c r="A26" s="4"/>
      <c r="B26" s="536" t="s">
        <v>508</v>
      </c>
      <c r="C26" s="866"/>
      <c r="D26" s="46"/>
      <c r="E26" s="46"/>
      <c r="F26" s="46"/>
      <c r="G26" s="46"/>
      <c r="H26" s="46"/>
      <c r="I26" s="46"/>
      <c r="J26" s="46"/>
      <c r="K26" s="46"/>
      <c r="L26" s="46"/>
      <c r="M26" s="46"/>
      <c r="N26" s="46"/>
      <c r="O26" s="69"/>
    </row>
    <row r="27" spans="1:15" s="18" customFormat="1" outlineLevel="1">
      <c r="A27" s="4"/>
      <c r="B27" s="536" t="s">
        <v>509</v>
      </c>
      <c r="C27" s="866"/>
      <c r="D27" s="46"/>
      <c r="E27" s="46"/>
      <c r="F27" s="46"/>
      <c r="G27" s="46"/>
      <c r="H27" s="46"/>
      <c r="I27" s="46"/>
      <c r="J27" s="46"/>
      <c r="K27" s="46"/>
      <c r="L27" s="46"/>
      <c r="M27" s="46"/>
      <c r="N27" s="46"/>
      <c r="O27" s="69"/>
    </row>
    <row r="28" spans="1:15" s="18" customFormat="1" outlineLevel="1">
      <c r="A28" s="4"/>
      <c r="B28" s="536" t="s">
        <v>487</v>
      </c>
      <c r="C28" s="866"/>
      <c r="D28" s="46"/>
      <c r="E28" s="46"/>
      <c r="F28" s="46"/>
      <c r="G28" s="46"/>
      <c r="H28" s="46"/>
      <c r="I28" s="46"/>
      <c r="J28" s="46"/>
      <c r="K28" s="46"/>
      <c r="L28" s="46"/>
      <c r="M28" s="46"/>
      <c r="N28" s="46"/>
      <c r="O28" s="69"/>
    </row>
    <row r="29" spans="1:15" s="18" customFormat="1">
      <c r="A29" s="4"/>
      <c r="B29" s="536" t="s">
        <v>510</v>
      </c>
      <c r="C29" s="869"/>
      <c r="D29" s="65">
        <f>SUM(D25:D28)</f>
        <v>0</v>
      </c>
      <c r="E29" s="65">
        <f t="shared" ref="E29:N29" si="4">SUM(E25:E28)</f>
        <v>0</v>
      </c>
      <c r="F29" s="65">
        <f t="shared" si="4"/>
        <v>0</v>
      </c>
      <c r="G29" s="65">
        <f t="shared" si="4"/>
        <v>0</v>
      </c>
      <c r="H29" s="65">
        <f t="shared" si="4"/>
        <v>0</v>
      </c>
      <c r="I29" s="65">
        <f t="shared" si="4"/>
        <v>9.1999999999999998E-3</v>
      </c>
      <c r="J29" s="65">
        <f t="shared" si="4"/>
        <v>9.1999999999999998E-3</v>
      </c>
      <c r="K29" s="65">
        <f t="shared" si="4"/>
        <v>1.0999999999999999E-2</v>
      </c>
      <c r="L29" s="65">
        <f t="shared" si="4"/>
        <v>1.11E-2</v>
      </c>
      <c r="M29" s="65">
        <f t="shared" si="4"/>
        <v>0</v>
      </c>
      <c r="N29" s="65">
        <f t="shared" si="4"/>
        <v>0</v>
      </c>
      <c r="O29" s="76"/>
    </row>
    <row r="30" spans="1:15" s="18" customFormat="1">
      <c r="A30" s="4"/>
      <c r="B30" s="492" t="s">
        <v>511</v>
      </c>
      <c r="C30" s="488"/>
      <c r="D30" s="71"/>
      <c r="E30" s="484">
        <f>ROUND(SUM(D29*E16+E29*E17)/12,4)</f>
        <v>0</v>
      </c>
      <c r="F30" s="484">
        <f t="shared" ref="F30:N30" si="5">ROUND(SUM(E29*F16+F29*F17)/12,4)</f>
        <v>0</v>
      </c>
      <c r="G30" s="484">
        <f t="shared" si="5"/>
        <v>0</v>
      </c>
      <c r="H30" s="484">
        <f t="shared" si="5"/>
        <v>0</v>
      </c>
      <c r="I30" s="484">
        <f t="shared" si="5"/>
        <v>6.1000000000000004E-3</v>
      </c>
      <c r="J30" s="484">
        <f>ROUND(SUM(I29*J16+J29*J17)/12,4)</f>
        <v>9.1999999999999998E-3</v>
      </c>
      <c r="K30" s="484">
        <f>ROUND(SUM(J29*K16+K29*K17)/12,4)</f>
        <v>1.01E-2</v>
      </c>
      <c r="L30" s="484">
        <f t="shared" si="5"/>
        <v>1.11E-2</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3" t="str">
        <f>'1.  LRAMVA Summary'!B31</f>
        <v>GS 50 TO 4,999 KW</v>
      </c>
      <c r="C32" s="868" t="str">
        <f>'2. LRAMVA Threshold'!F43</f>
        <v>kW</v>
      </c>
      <c r="D32" s="46"/>
      <c r="E32" s="46"/>
      <c r="F32" s="46"/>
      <c r="G32" s="46"/>
      <c r="H32" s="46"/>
      <c r="I32" s="46">
        <v>1.9538</v>
      </c>
      <c r="J32" s="46">
        <v>1.9538</v>
      </c>
      <c r="K32" s="46">
        <v>2.2393999999999998</v>
      </c>
      <c r="L32" s="46">
        <v>2.2595999999999998</v>
      </c>
      <c r="M32" s="46"/>
      <c r="N32" s="46"/>
      <c r="O32" s="69"/>
    </row>
    <row r="33" spans="1:15" s="18" customFormat="1" outlineLevel="1">
      <c r="A33" s="4"/>
      <c r="B33" s="536" t="s">
        <v>508</v>
      </c>
      <c r="C33" s="866"/>
      <c r="D33" s="46"/>
      <c r="E33" s="46"/>
      <c r="F33" s="46"/>
      <c r="G33" s="46"/>
      <c r="H33" s="46"/>
      <c r="I33" s="46"/>
      <c r="J33" s="46"/>
      <c r="K33" s="46"/>
      <c r="L33" s="46"/>
      <c r="M33" s="46"/>
      <c r="N33" s="46"/>
      <c r="O33" s="69"/>
    </row>
    <row r="34" spans="1:15" s="18" customFormat="1" outlineLevel="1">
      <c r="A34" s="4"/>
      <c r="B34" s="536" t="s">
        <v>509</v>
      </c>
      <c r="C34" s="866"/>
      <c r="D34" s="46"/>
      <c r="E34" s="46"/>
      <c r="F34" s="46"/>
      <c r="G34" s="46"/>
      <c r="H34" s="46"/>
      <c r="I34" s="46"/>
      <c r="J34" s="46"/>
      <c r="K34" s="46"/>
      <c r="L34" s="46"/>
      <c r="M34" s="46"/>
      <c r="N34" s="46"/>
      <c r="O34" s="69"/>
    </row>
    <row r="35" spans="1:15" s="18" customFormat="1" outlineLevel="1">
      <c r="A35" s="4"/>
      <c r="B35" s="536" t="s">
        <v>487</v>
      </c>
      <c r="C35" s="866"/>
      <c r="D35" s="46"/>
      <c r="E35" s="46"/>
      <c r="F35" s="46"/>
      <c r="G35" s="46"/>
      <c r="H35" s="46"/>
      <c r="I35" s="46"/>
      <c r="J35" s="46"/>
      <c r="K35" s="46"/>
      <c r="L35" s="46"/>
      <c r="M35" s="46"/>
      <c r="N35" s="46"/>
      <c r="O35" s="69"/>
    </row>
    <row r="36" spans="1:15" s="18" customFormat="1">
      <c r="A36" s="4"/>
      <c r="B36" s="536" t="s">
        <v>510</v>
      </c>
      <c r="C36" s="869"/>
      <c r="D36" s="65">
        <f>SUM(D32:D35)</f>
        <v>0</v>
      </c>
      <c r="E36" s="65">
        <f>SUM(E32:E35)</f>
        <v>0</v>
      </c>
      <c r="F36" s="65">
        <f t="shared" ref="F36:M36" si="6">SUM(F32:F35)</f>
        <v>0</v>
      </c>
      <c r="G36" s="65">
        <f t="shared" si="6"/>
        <v>0</v>
      </c>
      <c r="H36" s="65">
        <f t="shared" si="6"/>
        <v>0</v>
      </c>
      <c r="I36" s="65">
        <f t="shared" si="6"/>
        <v>1.9538</v>
      </c>
      <c r="J36" s="65">
        <f t="shared" si="6"/>
        <v>1.9538</v>
      </c>
      <c r="K36" s="65">
        <f t="shared" si="6"/>
        <v>2.2393999999999998</v>
      </c>
      <c r="L36" s="65">
        <f t="shared" si="6"/>
        <v>2.2595999999999998</v>
      </c>
      <c r="M36" s="65">
        <f t="shared" si="6"/>
        <v>0</v>
      </c>
      <c r="N36" s="65">
        <f>SUM(N32:N35)</f>
        <v>0</v>
      </c>
      <c r="O36" s="76"/>
    </row>
    <row r="37" spans="1:15" s="18" customFormat="1">
      <c r="A37" s="4"/>
      <c r="B37" s="492" t="s">
        <v>511</v>
      </c>
      <c r="C37" s="488"/>
      <c r="D37" s="71"/>
      <c r="E37" s="484">
        <f t="shared" ref="E37:N37" si="7">ROUND(SUM(D36*E16+E36*E17)/12,4)</f>
        <v>0</v>
      </c>
      <c r="F37" s="484">
        <f t="shared" si="7"/>
        <v>0</v>
      </c>
      <c r="G37" s="484">
        <f t="shared" si="7"/>
        <v>0</v>
      </c>
      <c r="H37" s="484">
        <f t="shared" si="7"/>
        <v>0</v>
      </c>
      <c r="I37" s="484">
        <f t="shared" si="7"/>
        <v>1.3025</v>
      </c>
      <c r="J37" s="484">
        <f t="shared" si="7"/>
        <v>1.9538</v>
      </c>
      <c r="K37" s="484">
        <f t="shared" si="7"/>
        <v>2.0966</v>
      </c>
      <c r="L37" s="484">
        <f t="shared" si="7"/>
        <v>2.2528999999999999</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3" t="str">
        <f>'1.  LRAMVA Summary'!B32</f>
        <v>Street Lighting</v>
      </c>
      <c r="C39" s="868" t="str">
        <f>'2. LRAMVA Threshold'!G43</f>
        <v>kW</v>
      </c>
      <c r="D39" s="46"/>
      <c r="E39" s="46"/>
      <c r="F39" s="46"/>
      <c r="G39" s="46"/>
      <c r="H39" s="46"/>
      <c r="I39" s="46">
        <v>13.133800000000001</v>
      </c>
      <c r="J39" s="46">
        <v>13.133800000000001</v>
      </c>
      <c r="K39" s="46">
        <v>12.7431</v>
      </c>
      <c r="L39" s="46">
        <v>12.857799999999999</v>
      </c>
      <c r="M39" s="46"/>
      <c r="N39" s="46"/>
      <c r="O39" s="69"/>
    </row>
    <row r="40" spans="1:15" s="18" customFormat="1" outlineLevel="1">
      <c r="A40" s="4"/>
      <c r="B40" s="536" t="s">
        <v>508</v>
      </c>
      <c r="C40" s="866"/>
      <c r="D40" s="46"/>
      <c r="E40" s="46"/>
      <c r="F40" s="46"/>
      <c r="G40" s="46"/>
      <c r="H40" s="46"/>
      <c r="I40" s="46"/>
      <c r="J40" s="46"/>
      <c r="K40" s="46"/>
      <c r="L40" s="46"/>
      <c r="M40" s="46"/>
      <c r="N40" s="46"/>
      <c r="O40" s="69"/>
    </row>
    <row r="41" spans="1:15" s="18" customFormat="1" outlineLevel="1">
      <c r="A41" s="4"/>
      <c r="B41" s="536" t="s">
        <v>509</v>
      </c>
      <c r="C41" s="866"/>
      <c r="D41" s="46"/>
      <c r="E41" s="46"/>
      <c r="F41" s="46"/>
      <c r="G41" s="46"/>
      <c r="H41" s="46"/>
      <c r="I41" s="46"/>
      <c r="J41" s="46"/>
      <c r="K41" s="46"/>
      <c r="L41" s="46"/>
      <c r="M41" s="46"/>
      <c r="N41" s="46"/>
      <c r="O41" s="69"/>
    </row>
    <row r="42" spans="1:15" s="18" customFormat="1" outlineLevel="1">
      <c r="A42" s="4"/>
      <c r="B42" s="536" t="s">
        <v>487</v>
      </c>
      <c r="C42" s="866"/>
      <c r="D42" s="46"/>
      <c r="E42" s="46"/>
      <c r="F42" s="46"/>
      <c r="G42" s="46"/>
      <c r="H42" s="46"/>
      <c r="I42" s="46"/>
      <c r="J42" s="46"/>
      <c r="K42" s="46"/>
      <c r="L42" s="46"/>
      <c r="M42" s="46"/>
      <c r="N42" s="46"/>
      <c r="O42" s="69"/>
    </row>
    <row r="43" spans="1:15" s="18" customFormat="1">
      <c r="A43" s="4"/>
      <c r="B43" s="536" t="s">
        <v>510</v>
      </c>
      <c r="C43" s="869"/>
      <c r="D43" s="65">
        <f>SUM(D39:D42)</f>
        <v>0</v>
      </c>
      <c r="E43" s="65">
        <f t="shared" ref="E43:N43" si="8">SUM(E39:E42)</f>
        <v>0</v>
      </c>
      <c r="F43" s="65">
        <f t="shared" si="8"/>
        <v>0</v>
      </c>
      <c r="G43" s="65">
        <f t="shared" si="8"/>
        <v>0</v>
      </c>
      <c r="H43" s="65">
        <f t="shared" si="8"/>
        <v>0</v>
      </c>
      <c r="I43" s="65">
        <f t="shared" si="8"/>
        <v>13.133800000000001</v>
      </c>
      <c r="J43" s="65">
        <f t="shared" si="8"/>
        <v>13.133800000000001</v>
      </c>
      <c r="K43" s="65">
        <f t="shared" si="8"/>
        <v>12.7431</v>
      </c>
      <c r="L43" s="65">
        <f t="shared" si="8"/>
        <v>12.857799999999999</v>
      </c>
      <c r="M43" s="65">
        <f t="shared" si="8"/>
        <v>0</v>
      </c>
      <c r="N43" s="65">
        <f t="shared" si="8"/>
        <v>0</v>
      </c>
      <c r="O43" s="76"/>
    </row>
    <row r="44" spans="1:15" s="14" customFormat="1">
      <c r="A44" s="72"/>
      <c r="B44" s="492" t="s">
        <v>511</v>
      </c>
      <c r="C44" s="488"/>
      <c r="D44" s="71"/>
      <c r="E44" s="484">
        <f t="shared" ref="E44:N44" si="9">ROUND(SUM(D43*E16+E43*E17)/12,4)</f>
        <v>0</v>
      </c>
      <c r="F44" s="484">
        <f t="shared" si="9"/>
        <v>0</v>
      </c>
      <c r="G44" s="484">
        <f t="shared" si="9"/>
        <v>0</v>
      </c>
      <c r="H44" s="484">
        <f t="shared" si="9"/>
        <v>0</v>
      </c>
      <c r="I44" s="484">
        <f t="shared" si="9"/>
        <v>8.7559000000000005</v>
      </c>
      <c r="J44" s="484">
        <f t="shared" si="9"/>
        <v>13.133800000000001</v>
      </c>
      <c r="K44" s="484">
        <f t="shared" si="9"/>
        <v>12.938499999999999</v>
      </c>
      <c r="L44" s="484">
        <f t="shared" si="9"/>
        <v>12.819599999999999</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3">
        <f>'1.  LRAMVA Summary'!B33</f>
        <v>0</v>
      </c>
      <c r="C46" s="868">
        <f>'2. LRAMVA Threshold'!H43</f>
        <v>0</v>
      </c>
      <c r="D46" s="46"/>
      <c r="E46" s="46"/>
      <c r="F46" s="46"/>
      <c r="G46" s="46"/>
      <c r="H46" s="46"/>
      <c r="I46" s="46"/>
      <c r="J46" s="46"/>
      <c r="K46" s="46"/>
      <c r="L46" s="46"/>
      <c r="M46" s="46"/>
      <c r="N46" s="46"/>
      <c r="O46" s="69"/>
    </row>
    <row r="47" spans="1:15" s="18" customFormat="1" outlineLevel="1">
      <c r="A47" s="4"/>
      <c r="B47" s="536" t="s">
        <v>508</v>
      </c>
      <c r="C47" s="866"/>
      <c r="D47" s="46"/>
      <c r="E47" s="46"/>
      <c r="F47" s="46"/>
      <c r="G47" s="46"/>
      <c r="H47" s="46"/>
      <c r="I47" s="46"/>
      <c r="J47" s="46"/>
      <c r="K47" s="46"/>
      <c r="L47" s="46"/>
      <c r="M47" s="46"/>
      <c r="N47" s="46"/>
      <c r="O47" s="69"/>
    </row>
    <row r="48" spans="1:15" s="18" customFormat="1" outlineLevel="1">
      <c r="A48" s="4"/>
      <c r="B48" s="536" t="s">
        <v>509</v>
      </c>
      <c r="C48" s="866"/>
      <c r="D48" s="46"/>
      <c r="E48" s="46"/>
      <c r="F48" s="46"/>
      <c r="G48" s="46"/>
      <c r="H48" s="46"/>
      <c r="I48" s="46"/>
      <c r="J48" s="46"/>
      <c r="K48" s="46"/>
      <c r="L48" s="46"/>
      <c r="M48" s="46"/>
      <c r="N48" s="46"/>
      <c r="O48" s="69"/>
    </row>
    <row r="49" spans="1:15" s="18" customFormat="1" outlineLevel="1">
      <c r="A49" s="4"/>
      <c r="B49" s="536" t="s">
        <v>487</v>
      </c>
      <c r="C49" s="866"/>
      <c r="D49" s="46"/>
      <c r="E49" s="46"/>
      <c r="F49" s="46"/>
      <c r="G49" s="46"/>
      <c r="H49" s="46"/>
      <c r="I49" s="46"/>
      <c r="J49" s="46"/>
      <c r="K49" s="46"/>
      <c r="L49" s="46"/>
      <c r="M49" s="46"/>
      <c r="N49" s="46"/>
      <c r="O49" s="69"/>
    </row>
    <row r="50" spans="1:15" s="18" customFormat="1">
      <c r="A50" s="4"/>
      <c r="B50" s="536" t="s">
        <v>510</v>
      </c>
      <c r="C50" s="869"/>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92" t="s">
        <v>511</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3">
        <f>'1.  LRAMVA Summary'!B34</f>
        <v>0</v>
      </c>
      <c r="C53" s="868">
        <f>'2. LRAMVA Threshold'!I43</f>
        <v>0</v>
      </c>
      <c r="D53" s="46"/>
      <c r="E53" s="46"/>
      <c r="F53" s="46"/>
      <c r="G53" s="46"/>
      <c r="H53" s="46"/>
      <c r="I53" s="46"/>
      <c r="J53" s="46"/>
      <c r="K53" s="46"/>
      <c r="L53" s="46"/>
      <c r="M53" s="46"/>
      <c r="N53" s="46"/>
      <c r="O53" s="69"/>
    </row>
    <row r="54" spans="1:15" s="18" customFormat="1" outlineLevel="1">
      <c r="A54" s="4"/>
      <c r="B54" s="536" t="s">
        <v>508</v>
      </c>
      <c r="C54" s="866"/>
      <c r="D54" s="46"/>
      <c r="E54" s="46"/>
      <c r="F54" s="46"/>
      <c r="G54" s="46"/>
      <c r="H54" s="46"/>
      <c r="I54" s="46"/>
      <c r="J54" s="46"/>
      <c r="K54" s="46"/>
      <c r="L54" s="46"/>
      <c r="M54" s="46"/>
      <c r="N54" s="46"/>
      <c r="O54" s="69"/>
    </row>
    <row r="55" spans="1:15" s="18" customFormat="1" outlineLevel="1">
      <c r="A55" s="4"/>
      <c r="B55" s="536" t="s">
        <v>509</v>
      </c>
      <c r="C55" s="866"/>
      <c r="D55" s="46"/>
      <c r="E55" s="46"/>
      <c r="F55" s="46"/>
      <c r="G55" s="46"/>
      <c r="H55" s="46"/>
      <c r="I55" s="46"/>
      <c r="J55" s="46"/>
      <c r="K55" s="46"/>
      <c r="L55" s="46"/>
      <c r="M55" s="46"/>
      <c r="N55" s="46"/>
      <c r="O55" s="69"/>
    </row>
    <row r="56" spans="1:15" s="18" customFormat="1" outlineLevel="1">
      <c r="A56" s="4"/>
      <c r="B56" s="536" t="s">
        <v>487</v>
      </c>
      <c r="C56" s="866"/>
      <c r="D56" s="46"/>
      <c r="E56" s="46"/>
      <c r="F56" s="46"/>
      <c r="G56" s="46"/>
      <c r="H56" s="46"/>
      <c r="I56" s="46"/>
      <c r="J56" s="46"/>
      <c r="K56" s="46"/>
      <c r="L56" s="46"/>
      <c r="M56" s="46"/>
      <c r="N56" s="46"/>
      <c r="O56" s="69"/>
    </row>
    <row r="57" spans="1:15" s="18" customFormat="1">
      <c r="A57" s="4"/>
      <c r="B57" s="536" t="s">
        <v>510</v>
      </c>
      <c r="C57" s="869"/>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511</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3">
        <f>'1.  LRAMVA Summary'!B35</f>
        <v>0</v>
      </c>
      <c r="C60" s="868">
        <f>'2. LRAMVA Threshold'!J43</f>
        <v>0</v>
      </c>
      <c r="D60" s="46"/>
      <c r="E60" s="46"/>
      <c r="F60" s="46"/>
      <c r="G60" s="46"/>
      <c r="H60" s="46"/>
      <c r="I60" s="46"/>
      <c r="J60" s="46"/>
      <c r="K60" s="46"/>
      <c r="L60" s="46"/>
      <c r="M60" s="46"/>
      <c r="N60" s="46"/>
      <c r="O60" s="69"/>
    </row>
    <row r="61" spans="1:15" s="18" customFormat="1" outlineLevel="1">
      <c r="A61" s="4"/>
      <c r="B61" s="536" t="s">
        <v>508</v>
      </c>
      <c r="C61" s="866"/>
      <c r="D61" s="46"/>
      <c r="E61" s="46"/>
      <c r="F61" s="46"/>
      <c r="G61" s="46"/>
      <c r="H61" s="46"/>
      <c r="I61" s="46"/>
      <c r="J61" s="46"/>
      <c r="K61" s="46"/>
      <c r="L61" s="46"/>
      <c r="M61" s="46"/>
      <c r="N61" s="46"/>
      <c r="O61" s="69"/>
    </row>
    <row r="62" spans="1:15" s="18" customFormat="1" outlineLevel="1">
      <c r="A62" s="4"/>
      <c r="B62" s="536" t="s">
        <v>509</v>
      </c>
      <c r="C62" s="866"/>
      <c r="D62" s="46"/>
      <c r="E62" s="46"/>
      <c r="F62" s="46"/>
      <c r="G62" s="46"/>
      <c r="H62" s="46"/>
      <c r="I62" s="46"/>
      <c r="J62" s="46"/>
      <c r="K62" s="46"/>
      <c r="L62" s="46"/>
      <c r="M62" s="46"/>
      <c r="N62" s="46"/>
      <c r="O62" s="69"/>
    </row>
    <row r="63" spans="1:15" s="18" customFormat="1" outlineLevel="1">
      <c r="A63" s="4"/>
      <c r="B63" s="536" t="s">
        <v>487</v>
      </c>
      <c r="C63" s="866"/>
      <c r="D63" s="46"/>
      <c r="E63" s="46"/>
      <c r="F63" s="46"/>
      <c r="G63" s="46"/>
      <c r="H63" s="46"/>
      <c r="I63" s="46"/>
      <c r="J63" s="46"/>
      <c r="K63" s="46"/>
      <c r="L63" s="46"/>
      <c r="M63" s="46"/>
      <c r="N63" s="46"/>
      <c r="O63" s="69"/>
    </row>
    <row r="64" spans="1:15" s="18" customFormat="1">
      <c r="A64" s="4"/>
      <c r="B64" s="536" t="s">
        <v>510</v>
      </c>
      <c r="C64" s="869"/>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511</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3">
        <f>'1.  LRAMVA Summary'!B36</f>
        <v>0</v>
      </c>
      <c r="C67" s="868">
        <f>'2. LRAMVA Threshold'!K43</f>
        <v>0</v>
      </c>
      <c r="D67" s="46"/>
      <c r="E67" s="46"/>
      <c r="F67" s="46"/>
      <c r="G67" s="46"/>
      <c r="H67" s="46"/>
      <c r="I67" s="46"/>
      <c r="J67" s="46"/>
      <c r="K67" s="46"/>
      <c r="L67" s="46"/>
      <c r="M67" s="46"/>
      <c r="N67" s="46"/>
      <c r="O67" s="69"/>
    </row>
    <row r="68" spans="1:15" s="18" customFormat="1" outlineLevel="1">
      <c r="A68" s="4"/>
      <c r="B68" s="536" t="s">
        <v>508</v>
      </c>
      <c r="C68" s="866"/>
      <c r="D68" s="46"/>
      <c r="E68" s="46"/>
      <c r="F68" s="46"/>
      <c r="G68" s="46"/>
      <c r="H68" s="46"/>
      <c r="I68" s="46"/>
      <c r="J68" s="46"/>
      <c r="K68" s="46"/>
      <c r="L68" s="46"/>
      <c r="M68" s="46"/>
      <c r="N68" s="46"/>
      <c r="O68" s="69"/>
    </row>
    <row r="69" spans="1:15" s="18" customFormat="1" outlineLevel="1">
      <c r="A69" s="4"/>
      <c r="B69" s="536" t="s">
        <v>509</v>
      </c>
      <c r="C69" s="866"/>
      <c r="D69" s="46"/>
      <c r="E69" s="46"/>
      <c r="F69" s="46"/>
      <c r="G69" s="46"/>
      <c r="H69" s="46"/>
      <c r="I69" s="46"/>
      <c r="J69" s="46"/>
      <c r="K69" s="46"/>
      <c r="L69" s="46"/>
      <c r="M69" s="46"/>
      <c r="N69" s="46"/>
      <c r="O69" s="69"/>
    </row>
    <row r="70" spans="1:15" s="18" customFormat="1" outlineLevel="1">
      <c r="A70" s="4"/>
      <c r="B70" s="536" t="s">
        <v>487</v>
      </c>
      <c r="C70" s="866"/>
      <c r="D70" s="46"/>
      <c r="E70" s="46"/>
      <c r="F70" s="46"/>
      <c r="G70" s="46"/>
      <c r="H70" s="46"/>
      <c r="I70" s="46"/>
      <c r="J70" s="46"/>
      <c r="K70" s="46"/>
      <c r="L70" s="46"/>
      <c r="M70" s="46"/>
      <c r="N70" s="46"/>
      <c r="O70" s="69"/>
    </row>
    <row r="71" spans="1:15" s="18" customFormat="1">
      <c r="A71" s="4"/>
      <c r="B71" s="536" t="s">
        <v>510</v>
      </c>
      <c r="C71" s="869"/>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511</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3">
        <f>'1.  LRAMVA Summary'!B37</f>
        <v>0</v>
      </c>
      <c r="C74" s="868">
        <f>'2. LRAMVA Threshold'!L43</f>
        <v>0</v>
      </c>
      <c r="D74" s="46"/>
      <c r="E74" s="46"/>
      <c r="F74" s="46"/>
      <c r="G74" s="46"/>
      <c r="H74" s="46"/>
      <c r="I74" s="46"/>
      <c r="J74" s="46"/>
      <c r="K74" s="46"/>
      <c r="L74" s="46"/>
      <c r="M74" s="46"/>
      <c r="N74" s="46"/>
      <c r="O74" s="69"/>
    </row>
    <row r="75" spans="1:15" s="18" customFormat="1" outlineLevel="1">
      <c r="A75" s="4"/>
      <c r="B75" s="536" t="s">
        <v>508</v>
      </c>
      <c r="C75" s="866"/>
      <c r="D75" s="46"/>
      <c r="E75" s="46"/>
      <c r="F75" s="46"/>
      <c r="G75" s="46"/>
      <c r="H75" s="46"/>
      <c r="I75" s="46"/>
      <c r="J75" s="46"/>
      <c r="K75" s="46"/>
      <c r="L75" s="46"/>
      <c r="M75" s="46"/>
      <c r="N75" s="46"/>
      <c r="O75" s="69"/>
    </row>
    <row r="76" spans="1:15" s="18" customFormat="1" outlineLevel="1">
      <c r="A76" s="4"/>
      <c r="B76" s="536" t="s">
        <v>509</v>
      </c>
      <c r="C76" s="866"/>
      <c r="D76" s="46"/>
      <c r="E76" s="46"/>
      <c r="F76" s="46"/>
      <c r="G76" s="46"/>
      <c r="H76" s="46"/>
      <c r="I76" s="46"/>
      <c r="J76" s="46"/>
      <c r="K76" s="46"/>
      <c r="L76" s="46"/>
      <c r="M76" s="46"/>
      <c r="N76" s="46"/>
      <c r="O76" s="69"/>
    </row>
    <row r="77" spans="1:15" s="18" customFormat="1" outlineLevel="1">
      <c r="A77" s="4"/>
      <c r="B77" s="536" t="s">
        <v>487</v>
      </c>
      <c r="C77" s="866"/>
      <c r="D77" s="46"/>
      <c r="E77" s="46"/>
      <c r="F77" s="46"/>
      <c r="G77" s="46"/>
      <c r="H77" s="46"/>
      <c r="I77" s="46"/>
      <c r="J77" s="46"/>
      <c r="K77" s="46"/>
      <c r="L77" s="46"/>
      <c r="M77" s="46"/>
      <c r="N77" s="46"/>
      <c r="O77" s="69"/>
    </row>
    <row r="78" spans="1:15" s="18" customFormat="1">
      <c r="A78" s="4"/>
      <c r="B78" s="536" t="s">
        <v>510</v>
      </c>
      <c r="C78" s="869"/>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511</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3">
        <f>'1.  LRAMVA Summary'!B38</f>
        <v>0</v>
      </c>
      <c r="C81" s="868">
        <f>'2. LRAMVA Threshold'!M43</f>
        <v>0</v>
      </c>
      <c r="D81" s="46"/>
      <c r="E81" s="46"/>
      <c r="F81" s="46"/>
      <c r="G81" s="46"/>
      <c r="H81" s="46"/>
      <c r="I81" s="46"/>
      <c r="J81" s="46"/>
      <c r="K81" s="46"/>
      <c r="L81" s="46"/>
      <c r="M81" s="46"/>
      <c r="N81" s="46"/>
      <c r="O81" s="69"/>
    </row>
    <row r="82" spans="1:15" s="18" customFormat="1" outlineLevel="1">
      <c r="A82" s="4"/>
      <c r="B82" s="536" t="s">
        <v>508</v>
      </c>
      <c r="C82" s="866"/>
      <c r="D82" s="46"/>
      <c r="E82" s="46"/>
      <c r="F82" s="46"/>
      <c r="G82" s="46"/>
      <c r="H82" s="46"/>
      <c r="I82" s="46"/>
      <c r="J82" s="46"/>
      <c r="K82" s="46"/>
      <c r="L82" s="46"/>
      <c r="M82" s="46"/>
      <c r="N82" s="46"/>
      <c r="O82" s="69"/>
    </row>
    <row r="83" spans="1:15" s="18" customFormat="1" outlineLevel="1">
      <c r="A83" s="4"/>
      <c r="B83" s="536" t="s">
        <v>509</v>
      </c>
      <c r="C83" s="866"/>
      <c r="D83" s="46"/>
      <c r="E83" s="46"/>
      <c r="F83" s="46"/>
      <c r="G83" s="46"/>
      <c r="H83" s="46"/>
      <c r="I83" s="46"/>
      <c r="J83" s="46"/>
      <c r="K83" s="46"/>
      <c r="L83" s="46"/>
      <c r="M83" s="46"/>
      <c r="N83" s="46"/>
      <c r="O83" s="69"/>
    </row>
    <row r="84" spans="1:15" s="18" customFormat="1" outlineLevel="1">
      <c r="A84" s="4"/>
      <c r="B84" s="536" t="s">
        <v>487</v>
      </c>
      <c r="C84" s="866"/>
      <c r="D84" s="46"/>
      <c r="E84" s="46"/>
      <c r="F84" s="46"/>
      <c r="G84" s="46"/>
      <c r="H84" s="46"/>
      <c r="I84" s="46"/>
      <c r="J84" s="46"/>
      <c r="K84" s="46"/>
      <c r="L84" s="46"/>
      <c r="M84" s="46"/>
      <c r="N84" s="46"/>
      <c r="O84" s="69"/>
    </row>
    <row r="85" spans="1:15" s="18" customFormat="1">
      <c r="A85" s="4"/>
      <c r="B85" s="536" t="s">
        <v>510</v>
      </c>
      <c r="C85" s="869"/>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511</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3">
        <f>'1.  LRAMVA Summary'!B39</f>
        <v>0</v>
      </c>
      <c r="C88" s="868">
        <f>'2. LRAMVA Threshold'!N43</f>
        <v>0</v>
      </c>
      <c r="D88" s="46"/>
      <c r="E88" s="46"/>
      <c r="F88" s="46"/>
      <c r="G88" s="46"/>
      <c r="H88" s="46"/>
      <c r="I88" s="46"/>
      <c r="J88" s="46"/>
      <c r="K88" s="46"/>
      <c r="L88" s="46"/>
      <c r="M88" s="46"/>
      <c r="N88" s="46"/>
      <c r="O88" s="69"/>
    </row>
    <row r="89" spans="1:15" s="18" customFormat="1" outlineLevel="1">
      <c r="A89" s="4"/>
      <c r="B89" s="536" t="s">
        <v>508</v>
      </c>
      <c r="C89" s="866"/>
      <c r="D89" s="46"/>
      <c r="E89" s="46"/>
      <c r="F89" s="46"/>
      <c r="G89" s="46"/>
      <c r="H89" s="46"/>
      <c r="I89" s="46"/>
      <c r="J89" s="46"/>
      <c r="K89" s="46"/>
      <c r="L89" s="46"/>
      <c r="M89" s="46"/>
      <c r="N89" s="46"/>
      <c r="O89" s="69"/>
    </row>
    <row r="90" spans="1:15" s="18" customFormat="1" outlineLevel="1">
      <c r="A90" s="4"/>
      <c r="B90" s="536" t="s">
        <v>509</v>
      </c>
      <c r="C90" s="866"/>
      <c r="D90" s="46"/>
      <c r="E90" s="46"/>
      <c r="F90" s="46"/>
      <c r="G90" s="46"/>
      <c r="H90" s="46"/>
      <c r="I90" s="46"/>
      <c r="J90" s="46"/>
      <c r="K90" s="46"/>
      <c r="L90" s="46"/>
      <c r="M90" s="46"/>
      <c r="N90" s="46"/>
      <c r="O90" s="69"/>
    </row>
    <row r="91" spans="1:15" s="18" customFormat="1" outlineLevel="1">
      <c r="A91" s="4"/>
      <c r="B91" s="536" t="s">
        <v>487</v>
      </c>
      <c r="C91" s="866"/>
      <c r="D91" s="46"/>
      <c r="E91" s="46"/>
      <c r="F91" s="46"/>
      <c r="G91" s="46"/>
      <c r="H91" s="46"/>
      <c r="I91" s="46"/>
      <c r="J91" s="46"/>
      <c r="K91" s="46"/>
      <c r="L91" s="46"/>
      <c r="M91" s="46"/>
      <c r="N91" s="46"/>
      <c r="O91" s="69"/>
    </row>
    <row r="92" spans="1:15" s="18" customFormat="1">
      <c r="A92" s="4"/>
      <c r="B92" s="536" t="s">
        <v>510</v>
      </c>
      <c r="C92" s="869"/>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511</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3">
        <f>'1.  LRAMVA Summary'!B40</f>
        <v>0</v>
      </c>
      <c r="C95" s="868">
        <f>'2. LRAMVA Threshold'!O43</f>
        <v>0</v>
      </c>
      <c r="D95" s="46"/>
      <c r="E95" s="46"/>
      <c r="F95" s="46"/>
      <c r="G95" s="46"/>
      <c r="H95" s="46"/>
      <c r="I95" s="46"/>
      <c r="J95" s="46"/>
      <c r="K95" s="46"/>
      <c r="L95" s="46"/>
      <c r="M95" s="46"/>
      <c r="N95" s="46"/>
      <c r="O95" s="69"/>
    </row>
    <row r="96" spans="1:15" s="18" customFormat="1" outlineLevel="1">
      <c r="A96" s="4"/>
      <c r="B96" s="536" t="s">
        <v>508</v>
      </c>
      <c r="C96" s="866"/>
      <c r="D96" s="46"/>
      <c r="E96" s="46"/>
      <c r="F96" s="46"/>
      <c r="G96" s="46"/>
      <c r="H96" s="46"/>
      <c r="I96" s="46"/>
      <c r="J96" s="46"/>
      <c r="K96" s="46"/>
      <c r="L96" s="46"/>
      <c r="M96" s="46"/>
      <c r="N96" s="46"/>
      <c r="O96" s="69"/>
    </row>
    <row r="97" spans="1:15" s="18" customFormat="1" outlineLevel="1">
      <c r="A97" s="4"/>
      <c r="B97" s="536" t="s">
        <v>509</v>
      </c>
      <c r="C97" s="866"/>
      <c r="D97" s="46"/>
      <c r="E97" s="46"/>
      <c r="F97" s="46"/>
      <c r="G97" s="46"/>
      <c r="H97" s="46"/>
      <c r="I97" s="46"/>
      <c r="J97" s="46"/>
      <c r="K97" s="46"/>
      <c r="L97" s="46"/>
      <c r="M97" s="46"/>
      <c r="N97" s="46"/>
      <c r="O97" s="69"/>
    </row>
    <row r="98" spans="1:15" s="18" customFormat="1" outlineLevel="1">
      <c r="A98" s="4"/>
      <c r="B98" s="536" t="s">
        <v>487</v>
      </c>
      <c r="C98" s="866"/>
      <c r="D98" s="46"/>
      <c r="E98" s="46"/>
      <c r="F98" s="46"/>
      <c r="G98" s="46"/>
      <c r="H98" s="46"/>
      <c r="I98" s="46"/>
      <c r="J98" s="46"/>
      <c r="K98" s="46"/>
      <c r="L98" s="46"/>
      <c r="M98" s="46"/>
      <c r="N98" s="46"/>
      <c r="O98" s="69"/>
    </row>
    <row r="99" spans="1:15" s="18" customFormat="1">
      <c r="A99" s="4"/>
      <c r="B99" s="536" t="s">
        <v>510</v>
      </c>
      <c r="C99" s="869"/>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511</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3">
        <f>'1.  LRAMVA Summary'!B41</f>
        <v>0</v>
      </c>
      <c r="C102" s="868">
        <f>'2. LRAMVA Threshold'!P43</f>
        <v>0</v>
      </c>
      <c r="D102" s="46"/>
      <c r="E102" s="46"/>
      <c r="F102" s="46"/>
      <c r="G102" s="46"/>
      <c r="H102" s="46"/>
      <c r="I102" s="46"/>
      <c r="J102" s="46"/>
      <c r="K102" s="46"/>
      <c r="L102" s="46"/>
      <c r="M102" s="46"/>
      <c r="N102" s="46"/>
      <c r="O102" s="69"/>
    </row>
    <row r="103" spans="1:15" s="18" customFormat="1" outlineLevel="1">
      <c r="A103" s="4"/>
      <c r="B103" s="536" t="s">
        <v>508</v>
      </c>
      <c r="C103" s="866"/>
      <c r="D103" s="46"/>
      <c r="E103" s="46"/>
      <c r="F103" s="46"/>
      <c r="G103" s="46"/>
      <c r="H103" s="46"/>
      <c r="I103" s="46"/>
      <c r="J103" s="46"/>
      <c r="K103" s="46"/>
      <c r="L103" s="46"/>
      <c r="M103" s="46"/>
      <c r="N103" s="46"/>
      <c r="O103" s="69"/>
    </row>
    <row r="104" spans="1:15" s="18" customFormat="1" outlineLevel="1">
      <c r="A104" s="4"/>
      <c r="B104" s="536" t="s">
        <v>509</v>
      </c>
      <c r="C104" s="866"/>
      <c r="D104" s="46"/>
      <c r="E104" s="46"/>
      <c r="F104" s="46"/>
      <c r="G104" s="46"/>
      <c r="H104" s="46"/>
      <c r="I104" s="46"/>
      <c r="J104" s="46"/>
      <c r="K104" s="46"/>
      <c r="L104" s="46"/>
      <c r="M104" s="46"/>
      <c r="N104" s="46"/>
      <c r="O104" s="69"/>
    </row>
    <row r="105" spans="1:15" s="18" customFormat="1" outlineLevel="1">
      <c r="A105" s="4"/>
      <c r="B105" s="536" t="s">
        <v>487</v>
      </c>
      <c r="C105" s="866"/>
      <c r="D105" s="46"/>
      <c r="E105" s="46"/>
      <c r="F105" s="46"/>
      <c r="G105" s="46"/>
      <c r="H105" s="46"/>
      <c r="I105" s="46"/>
      <c r="J105" s="46"/>
      <c r="K105" s="46"/>
      <c r="L105" s="46"/>
      <c r="M105" s="46"/>
      <c r="N105" s="46"/>
      <c r="O105" s="69"/>
    </row>
    <row r="106" spans="1:15" s="18" customFormat="1">
      <c r="A106" s="4"/>
      <c r="B106" s="536" t="s">
        <v>510</v>
      </c>
      <c r="C106" s="869"/>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511</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3">
        <f>'1.  LRAMVA Summary'!B42</f>
        <v>0</v>
      </c>
      <c r="C109" s="868">
        <f>'2. LRAMVA Threshold'!Q43</f>
        <v>0</v>
      </c>
      <c r="D109" s="46"/>
      <c r="E109" s="46"/>
      <c r="F109" s="46"/>
      <c r="G109" s="46"/>
      <c r="H109" s="46"/>
      <c r="I109" s="46"/>
      <c r="J109" s="46"/>
      <c r="K109" s="46"/>
      <c r="L109" s="46"/>
      <c r="M109" s="46"/>
      <c r="N109" s="46"/>
      <c r="O109" s="69"/>
    </row>
    <row r="110" spans="1:15" s="18" customFormat="1" outlineLevel="1">
      <c r="A110" s="4"/>
      <c r="B110" s="536" t="s">
        <v>508</v>
      </c>
      <c r="C110" s="866"/>
      <c r="D110" s="46"/>
      <c r="E110" s="46"/>
      <c r="F110" s="46"/>
      <c r="G110" s="46"/>
      <c r="H110" s="46"/>
      <c r="I110" s="46"/>
      <c r="J110" s="46"/>
      <c r="K110" s="46"/>
      <c r="L110" s="46"/>
      <c r="M110" s="46"/>
      <c r="N110" s="46"/>
      <c r="O110" s="69"/>
    </row>
    <row r="111" spans="1:15" s="18" customFormat="1" outlineLevel="1">
      <c r="A111" s="4"/>
      <c r="B111" s="536" t="s">
        <v>509</v>
      </c>
      <c r="C111" s="866"/>
      <c r="D111" s="46"/>
      <c r="E111" s="46"/>
      <c r="F111" s="46"/>
      <c r="G111" s="46"/>
      <c r="H111" s="46"/>
      <c r="I111" s="46"/>
      <c r="J111" s="46"/>
      <c r="K111" s="46"/>
      <c r="L111" s="46"/>
      <c r="M111" s="46"/>
      <c r="N111" s="46"/>
      <c r="O111" s="69"/>
    </row>
    <row r="112" spans="1:15" s="18" customFormat="1" outlineLevel="1">
      <c r="A112" s="4"/>
      <c r="B112" s="536" t="s">
        <v>487</v>
      </c>
      <c r="C112" s="866"/>
      <c r="D112" s="46"/>
      <c r="E112" s="46"/>
      <c r="F112" s="46"/>
      <c r="G112" s="46"/>
      <c r="H112" s="46"/>
      <c r="I112" s="46"/>
      <c r="J112" s="46"/>
      <c r="K112" s="46"/>
      <c r="L112" s="46"/>
      <c r="M112" s="46"/>
      <c r="N112" s="46"/>
      <c r="O112" s="69"/>
    </row>
    <row r="113" spans="1:17" s="18" customFormat="1">
      <c r="A113" s="4"/>
      <c r="B113" s="536" t="s">
        <v>510</v>
      </c>
      <c r="C113" s="869"/>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511</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607</v>
      </c>
      <c r="C116" s="98"/>
      <c r="D116" s="499"/>
      <c r="E116" s="499"/>
      <c r="F116" s="499"/>
      <c r="G116" s="499"/>
      <c r="H116" s="499"/>
      <c r="I116" s="499"/>
      <c r="J116" s="499"/>
      <c r="K116" s="499"/>
      <c r="L116" s="499"/>
      <c r="M116" s="499"/>
      <c r="N116" s="499"/>
      <c r="O116" s="499"/>
    </row>
    <row r="119" spans="1:17" ht="15.75">
      <c r="B119" s="118" t="s">
        <v>481</v>
      </c>
      <c r="J119" s="18"/>
    </row>
    <row r="120" spans="1:17" s="14" customFormat="1" ht="75.599999999999994" customHeight="1">
      <c r="A120" s="72"/>
      <c r="B120" s="873" t="s">
        <v>668</v>
      </c>
      <c r="C120" s="873"/>
      <c r="D120" s="873"/>
      <c r="E120" s="873"/>
      <c r="F120" s="873"/>
      <c r="G120" s="873"/>
      <c r="H120" s="873"/>
      <c r="I120" s="873"/>
      <c r="J120" s="873"/>
      <c r="K120" s="873"/>
      <c r="L120" s="873"/>
      <c r="M120" s="873"/>
      <c r="N120" s="873"/>
      <c r="O120" s="873"/>
      <c r="P120" s="873"/>
    </row>
    <row r="121" spans="1:17" s="18" customFormat="1" ht="9" customHeight="1">
      <c r="A121" s="4"/>
      <c r="B121" s="118"/>
      <c r="C121" s="78"/>
    </row>
    <row r="122" spans="1:17" ht="63.75" customHeight="1">
      <c r="B122" s="244" t="s">
        <v>232</v>
      </c>
      <c r="C122" s="244" t="str">
        <f>'1.  LRAMVA Summary'!D52</f>
        <v>Residential</v>
      </c>
      <c r="D122" s="244" t="str">
        <f>'1.  LRAMVA Summary'!E52</f>
        <v>GS&lt;50 kW</v>
      </c>
      <c r="E122" s="244" t="str">
        <f>'1.  LRAMVA Summary'!F52</f>
        <v>GS 50 TO 4,999 KW</v>
      </c>
      <c r="F122" s="244" t="str">
        <f>'1.  LRAMVA Summary'!G52</f>
        <v>Street Lighting</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79">
        <f t="shared" ref="C124:C129" si="30">HLOOKUP(B124,$E$15:$O$114,9,FALSE)</f>
        <v>0</v>
      </c>
      <c r="D124" s="680">
        <f>HLOOKUP(B124,$E$15:$O$114,16,FALSE)</f>
        <v>0</v>
      </c>
      <c r="E124" s="681">
        <f>HLOOKUP(B124,$E$15:$O$114,23,FALSE)</f>
        <v>0</v>
      </c>
      <c r="F124" s="680">
        <f>HLOOKUP(B124,$E$15:$O$114,30,FALSE)</f>
        <v>0</v>
      </c>
      <c r="G124" s="681">
        <f>HLOOKUP(B124,$E$15:$O$114,37,FALSE)</f>
        <v>0</v>
      </c>
      <c r="H124" s="680">
        <f>HLOOKUP(B124,$E$15:$O$114,44,FALSE)</f>
        <v>0</v>
      </c>
      <c r="I124" s="681">
        <f>HLOOKUP(B124,$E$15:$O$114,51,FALSE)</f>
        <v>0</v>
      </c>
      <c r="J124" s="681">
        <f>HLOOKUP(B124,$E$15:$O$114,58,FALSE)</f>
        <v>0</v>
      </c>
      <c r="K124" s="681">
        <f>HLOOKUP(B124,$E$15:$O$114,65,FALSE)</f>
        <v>0</v>
      </c>
      <c r="L124" s="681">
        <f>HLOOKUP(B124,$E$15:$O$114,72,FALSE)</f>
        <v>0</v>
      </c>
      <c r="M124" s="681">
        <f>HLOOKUP(B124,$E$15:$O$114,79,FALSE)</f>
        <v>0</v>
      </c>
      <c r="N124" s="681">
        <f>HLOOKUP(B124,$E$15:$O$114,86,FALSE)</f>
        <v>0</v>
      </c>
      <c r="O124" s="681">
        <f>HLOOKUP(B124,$E$15:$O$114,93,FALSE)</f>
        <v>0</v>
      </c>
      <c r="P124" s="681">
        <f>HLOOKUP(B124,$E$15:$O$114,100,FALSE)</f>
        <v>0</v>
      </c>
    </row>
    <row r="125" spans="1:17">
      <c r="B125" s="501">
        <v>2012</v>
      </c>
      <c r="C125" s="682">
        <f t="shared" si="30"/>
        <v>0</v>
      </c>
      <c r="D125" s="683">
        <f>HLOOKUP(B125,$E$15:$O$114,16,FALSE)</f>
        <v>0</v>
      </c>
      <c r="E125" s="684">
        <f>HLOOKUP(B125,$E$15:$O$114,23,FALSE)</f>
        <v>0</v>
      </c>
      <c r="F125" s="683">
        <f>HLOOKUP(B125,$E$15:$O$114,30,FALSE)</f>
        <v>0</v>
      </c>
      <c r="G125" s="684">
        <f>HLOOKUP(B125,$E$15:$O$114,37,FALSE)</f>
        <v>0</v>
      </c>
      <c r="H125" s="683">
        <f>HLOOKUP(B125,$E$15:$O$114,44,FALSE)</f>
        <v>0</v>
      </c>
      <c r="I125" s="684">
        <f>HLOOKUP(B125,$E$15:$O$114,51,FALSE)</f>
        <v>0</v>
      </c>
      <c r="J125" s="684">
        <f>HLOOKUP(B125,$E$15:$O$114,58,FALSE)</f>
        <v>0</v>
      </c>
      <c r="K125" s="684">
        <f>HLOOKUP(B125,$E$15:$O$114,65,FALSE)</f>
        <v>0</v>
      </c>
      <c r="L125" s="684">
        <f>HLOOKUP(B125,$E$15:$O$114,72,FALSE)</f>
        <v>0</v>
      </c>
      <c r="M125" s="684">
        <f>HLOOKUP(B125,$E$15:$O$114,79,FALSE)</f>
        <v>0</v>
      </c>
      <c r="N125" s="684">
        <f>HLOOKUP(B125,$E$15:$O$114,86,FALSE)</f>
        <v>0</v>
      </c>
      <c r="O125" s="684">
        <f>HLOOKUP(B125,$E$15:$O$114,93,FALSE)</f>
        <v>0</v>
      </c>
      <c r="P125" s="684">
        <f t="shared" ref="P125:P133" si="31">HLOOKUP(B125,$E$15:$O$114,100,FALSE)</f>
        <v>0</v>
      </c>
    </row>
    <row r="126" spans="1:17">
      <c r="B126" s="501">
        <v>2013</v>
      </c>
      <c r="C126" s="682">
        <f t="shared" si="30"/>
        <v>0</v>
      </c>
      <c r="D126" s="683">
        <f t="shared" ref="D126:D133" si="32">HLOOKUP(B126,$E$15:$O$114,16,FALSE)</f>
        <v>0</v>
      </c>
      <c r="E126" s="684">
        <f t="shared" ref="E126:E133" si="33">HLOOKUP(B126,$E$15:$O$114,23,FALSE)</f>
        <v>0</v>
      </c>
      <c r="F126" s="683">
        <f t="shared" ref="F126:F133" si="34">HLOOKUP(B126,$E$15:$O$114,30,FALSE)</f>
        <v>0</v>
      </c>
      <c r="G126" s="684">
        <f t="shared" ref="G126:G132" si="35">HLOOKUP(B126,$E$15:$O$114,37,FALSE)</f>
        <v>0</v>
      </c>
      <c r="H126" s="683">
        <f t="shared" ref="H126:H133" si="36">HLOOKUP(B126,$E$15:$O$114,44,FALSE)</f>
        <v>0</v>
      </c>
      <c r="I126" s="684">
        <f t="shared" ref="I126:I133" si="37">HLOOKUP(B126,$E$15:$O$114,51,FALSE)</f>
        <v>0</v>
      </c>
      <c r="J126" s="684">
        <f t="shared" ref="J126:J133" si="38">HLOOKUP(B126,$E$15:$O$114,58,FALSE)</f>
        <v>0</v>
      </c>
      <c r="K126" s="684">
        <f t="shared" ref="K126:K133" si="39">HLOOKUP(B126,$E$15:$O$114,65,FALSE)</f>
        <v>0</v>
      </c>
      <c r="L126" s="684">
        <f>HLOOKUP(B126,$E$15:$O$114,72,FALSE)</f>
        <v>0</v>
      </c>
      <c r="M126" s="684">
        <f t="shared" ref="M126:M133" si="40">HLOOKUP(B126,$E$15:$O$114,79,FALSE)</f>
        <v>0</v>
      </c>
      <c r="N126" s="684">
        <f t="shared" ref="N126:N133" si="41">HLOOKUP(B126,$E$15:$O$114,86,FALSE)</f>
        <v>0</v>
      </c>
      <c r="O126" s="684">
        <f t="shared" ref="O126:O133" si="42">HLOOKUP(B126,$E$15:$O$114,93,FALSE)</f>
        <v>0</v>
      </c>
      <c r="P126" s="684">
        <f t="shared" si="31"/>
        <v>0</v>
      </c>
    </row>
    <row r="127" spans="1:17">
      <c r="B127" s="501">
        <v>2014</v>
      </c>
      <c r="C127" s="682">
        <f t="shared" si="30"/>
        <v>0</v>
      </c>
      <c r="D127" s="683">
        <f>HLOOKUP(B127,$E$15:$O$114,16,FALSE)</f>
        <v>0</v>
      </c>
      <c r="E127" s="684">
        <f>HLOOKUP(B127,$E$15:$O$114,23,FALSE)</f>
        <v>0</v>
      </c>
      <c r="F127" s="683">
        <f>HLOOKUP(B127,$E$15:$O$114,30,FALSE)</f>
        <v>0</v>
      </c>
      <c r="G127" s="684">
        <f>HLOOKUP(B127,$E$15:$O$114,37,FALSE)</f>
        <v>0</v>
      </c>
      <c r="H127" s="683">
        <f>HLOOKUP(B127,$E$15:$O$114,44,FALSE)</f>
        <v>0</v>
      </c>
      <c r="I127" s="684">
        <f>HLOOKUP(B127,$E$15:$O$114,51,FALSE)</f>
        <v>0</v>
      </c>
      <c r="J127" s="684">
        <f>HLOOKUP(B127,$E$15:$O$114,58,FALSE)</f>
        <v>0</v>
      </c>
      <c r="K127" s="684">
        <f>HLOOKUP(B127,$E$15:$O$114,65,FALSE)</f>
        <v>0</v>
      </c>
      <c r="L127" s="684">
        <f>HLOOKUP(B127,$E$15:$O$114,72,FALSE)</f>
        <v>0</v>
      </c>
      <c r="M127" s="684">
        <f>HLOOKUP(B127,$E$15:$O$114,79,FALSE)</f>
        <v>0</v>
      </c>
      <c r="N127" s="684">
        <f>HLOOKUP(B127,$E$15:$O$114,86,FALSE)</f>
        <v>0</v>
      </c>
      <c r="O127" s="684">
        <f>HLOOKUP(B127,$E$15:$O$114,93,FALSE)</f>
        <v>0</v>
      </c>
      <c r="P127" s="684">
        <f>HLOOKUP(B127,$E$15:$O$114,100,FALSE)</f>
        <v>0</v>
      </c>
    </row>
    <row r="128" spans="1:17">
      <c r="B128" s="501">
        <v>2015</v>
      </c>
      <c r="C128" s="682">
        <f t="shared" si="30"/>
        <v>0.01</v>
      </c>
      <c r="D128" s="683">
        <f t="shared" si="32"/>
        <v>6.1000000000000004E-3</v>
      </c>
      <c r="E128" s="684">
        <f t="shared" si="33"/>
        <v>1.3025</v>
      </c>
      <c r="F128" s="683">
        <f t="shared" si="34"/>
        <v>8.7559000000000005</v>
      </c>
      <c r="G128" s="684">
        <f t="shared" si="35"/>
        <v>0</v>
      </c>
      <c r="H128" s="683">
        <f t="shared" si="36"/>
        <v>0</v>
      </c>
      <c r="I128" s="684">
        <f t="shared" si="37"/>
        <v>0</v>
      </c>
      <c r="J128" s="684">
        <f t="shared" si="38"/>
        <v>0</v>
      </c>
      <c r="K128" s="684">
        <f t="shared" si="39"/>
        <v>0</v>
      </c>
      <c r="L128" s="684">
        <f t="shared" ref="L128:L133" si="43">HLOOKUP(B128,$E$15:$O$114,72,FALSE)</f>
        <v>0</v>
      </c>
      <c r="M128" s="684">
        <f t="shared" si="40"/>
        <v>0</v>
      </c>
      <c r="N128" s="684">
        <f t="shared" si="41"/>
        <v>0</v>
      </c>
      <c r="O128" s="684">
        <f t="shared" si="42"/>
        <v>0</v>
      </c>
      <c r="P128" s="684">
        <f t="shared" si="31"/>
        <v>0</v>
      </c>
    </row>
    <row r="129" spans="2:16">
      <c r="B129" s="501">
        <v>2016</v>
      </c>
      <c r="C129" s="682">
        <f t="shared" si="30"/>
        <v>1.4999999999999999E-2</v>
      </c>
      <c r="D129" s="683">
        <f t="shared" si="32"/>
        <v>9.1999999999999998E-3</v>
      </c>
      <c r="E129" s="684">
        <f t="shared" si="33"/>
        <v>1.9538</v>
      </c>
      <c r="F129" s="683">
        <f t="shared" si="34"/>
        <v>13.133800000000001</v>
      </c>
      <c r="G129" s="684">
        <f t="shared" si="35"/>
        <v>0</v>
      </c>
      <c r="H129" s="683">
        <f t="shared" si="36"/>
        <v>0</v>
      </c>
      <c r="I129" s="684">
        <f t="shared" si="37"/>
        <v>0</v>
      </c>
      <c r="J129" s="684">
        <f t="shared" si="38"/>
        <v>0</v>
      </c>
      <c r="K129" s="684">
        <f t="shared" si="39"/>
        <v>0</v>
      </c>
      <c r="L129" s="684">
        <f t="shared" si="43"/>
        <v>0</v>
      </c>
      <c r="M129" s="684">
        <f t="shared" si="40"/>
        <v>0</v>
      </c>
      <c r="N129" s="684">
        <f t="shared" si="41"/>
        <v>0</v>
      </c>
      <c r="O129" s="684">
        <f t="shared" si="42"/>
        <v>0</v>
      </c>
      <c r="P129" s="684">
        <f t="shared" si="31"/>
        <v>0</v>
      </c>
    </row>
    <row r="130" spans="2:16">
      <c r="B130" s="501">
        <v>2017</v>
      </c>
      <c r="C130" s="682">
        <f>HLOOKUP(B130,$E$15:$O$114,9,FALSE)</f>
        <v>1.3599999999999999E-2</v>
      </c>
      <c r="D130" s="683">
        <f t="shared" si="32"/>
        <v>1.01E-2</v>
      </c>
      <c r="E130" s="684">
        <f t="shared" si="33"/>
        <v>2.0966</v>
      </c>
      <c r="F130" s="683">
        <f t="shared" si="34"/>
        <v>12.938499999999999</v>
      </c>
      <c r="G130" s="684">
        <f t="shared" si="35"/>
        <v>0</v>
      </c>
      <c r="H130" s="683">
        <f t="shared" si="36"/>
        <v>0</v>
      </c>
      <c r="I130" s="684">
        <f t="shared" si="37"/>
        <v>0</v>
      </c>
      <c r="J130" s="684">
        <f t="shared" si="38"/>
        <v>0</v>
      </c>
      <c r="K130" s="684">
        <f t="shared" si="39"/>
        <v>0</v>
      </c>
      <c r="L130" s="684">
        <f t="shared" si="43"/>
        <v>0</v>
      </c>
      <c r="M130" s="684">
        <f t="shared" si="40"/>
        <v>0</v>
      </c>
      <c r="N130" s="684">
        <f t="shared" si="41"/>
        <v>0</v>
      </c>
      <c r="O130" s="684">
        <f t="shared" si="42"/>
        <v>0</v>
      </c>
      <c r="P130" s="684">
        <f t="shared" si="31"/>
        <v>0</v>
      </c>
    </row>
    <row r="131" spans="2:16">
      <c r="B131" s="501">
        <v>2018</v>
      </c>
      <c r="C131" s="682">
        <f t="shared" ref="C131:C133" si="44">HLOOKUP(B131,$E$15:$O$114,9,FALSE)</f>
        <v>9.4999999999999998E-3</v>
      </c>
      <c r="D131" s="683">
        <f t="shared" si="32"/>
        <v>1.11E-2</v>
      </c>
      <c r="E131" s="684">
        <f t="shared" si="33"/>
        <v>2.2528999999999999</v>
      </c>
      <c r="F131" s="683">
        <f t="shared" si="34"/>
        <v>12.819599999999999</v>
      </c>
      <c r="G131" s="684">
        <f t="shared" si="35"/>
        <v>0</v>
      </c>
      <c r="H131" s="683">
        <f t="shared" si="36"/>
        <v>0</v>
      </c>
      <c r="I131" s="684">
        <f t="shared" si="37"/>
        <v>0</v>
      </c>
      <c r="J131" s="684">
        <f t="shared" si="38"/>
        <v>0</v>
      </c>
      <c r="K131" s="684">
        <f t="shared" si="39"/>
        <v>0</v>
      </c>
      <c r="L131" s="684">
        <f t="shared" si="43"/>
        <v>0</v>
      </c>
      <c r="M131" s="684">
        <f t="shared" si="40"/>
        <v>0</v>
      </c>
      <c r="N131" s="684">
        <f t="shared" si="41"/>
        <v>0</v>
      </c>
      <c r="O131" s="684">
        <f t="shared" si="42"/>
        <v>0</v>
      </c>
      <c r="P131" s="684">
        <f t="shared" si="31"/>
        <v>0</v>
      </c>
    </row>
    <row r="132" spans="2:16" hidden="1">
      <c r="B132" s="501">
        <v>2019</v>
      </c>
      <c r="C132" s="682">
        <f t="shared" si="44"/>
        <v>0</v>
      </c>
      <c r="D132" s="683">
        <f t="shared" si="32"/>
        <v>0</v>
      </c>
      <c r="E132" s="684">
        <f t="shared" si="33"/>
        <v>0</v>
      </c>
      <c r="F132" s="683">
        <f t="shared" si="34"/>
        <v>0</v>
      </c>
      <c r="G132" s="684">
        <f t="shared" si="35"/>
        <v>0</v>
      </c>
      <c r="H132" s="683">
        <f t="shared" si="36"/>
        <v>0</v>
      </c>
      <c r="I132" s="684">
        <f t="shared" si="37"/>
        <v>0</v>
      </c>
      <c r="J132" s="684">
        <f t="shared" si="38"/>
        <v>0</v>
      </c>
      <c r="K132" s="684">
        <f t="shared" si="39"/>
        <v>0</v>
      </c>
      <c r="L132" s="684">
        <f t="shared" si="43"/>
        <v>0</v>
      </c>
      <c r="M132" s="684">
        <f t="shared" si="40"/>
        <v>0</v>
      </c>
      <c r="N132" s="684">
        <f t="shared" si="41"/>
        <v>0</v>
      </c>
      <c r="O132" s="684">
        <f t="shared" si="42"/>
        <v>0</v>
      </c>
      <c r="P132" s="684">
        <f t="shared" si="31"/>
        <v>0</v>
      </c>
    </row>
    <row r="133" spans="2:16" hidden="1">
      <c r="B133" s="502">
        <v>2020</v>
      </c>
      <c r="C133" s="685">
        <f t="shared" si="44"/>
        <v>0</v>
      </c>
      <c r="D133" s="686">
        <f t="shared" si="32"/>
        <v>0</v>
      </c>
      <c r="E133" s="687">
        <f t="shared" si="33"/>
        <v>0</v>
      </c>
      <c r="F133" s="686">
        <f t="shared" si="34"/>
        <v>0</v>
      </c>
      <c r="G133" s="687">
        <f>HLOOKUP(B133,$E$15:$O$114,37,FALSE)</f>
        <v>0</v>
      </c>
      <c r="H133" s="686">
        <f t="shared" si="36"/>
        <v>0</v>
      </c>
      <c r="I133" s="687">
        <f t="shared" si="37"/>
        <v>0</v>
      </c>
      <c r="J133" s="687">
        <f t="shared" si="38"/>
        <v>0</v>
      </c>
      <c r="K133" s="687">
        <f t="shared" si="39"/>
        <v>0</v>
      </c>
      <c r="L133" s="687">
        <f t="shared" si="43"/>
        <v>0</v>
      </c>
      <c r="M133" s="687">
        <f t="shared" si="40"/>
        <v>0</v>
      </c>
      <c r="N133" s="687">
        <f t="shared" si="41"/>
        <v>0</v>
      </c>
      <c r="O133" s="687">
        <f t="shared" si="42"/>
        <v>0</v>
      </c>
      <c r="P133" s="687">
        <f t="shared" si="31"/>
        <v>0</v>
      </c>
    </row>
    <row r="134" spans="2:16" ht="18.75" customHeight="1">
      <c r="B134" s="498" t="s">
        <v>624</v>
      </c>
      <c r="C134" s="597"/>
      <c r="D134" s="598"/>
      <c r="E134" s="599"/>
      <c r="F134" s="598"/>
      <c r="G134" s="598"/>
      <c r="H134" s="598"/>
      <c r="I134" s="598"/>
      <c r="J134" s="598"/>
      <c r="K134" s="598"/>
      <c r="L134" s="598"/>
      <c r="M134" s="598"/>
      <c r="N134" s="598"/>
      <c r="O134" s="598"/>
      <c r="P134" s="598"/>
    </row>
    <row r="136" spans="2:16">
      <c r="B136" s="592" t="s">
        <v>521</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32"/>
  <sheetViews>
    <sheetView topLeftCell="A7" zoomScale="90" zoomScaleNormal="90" workbookViewId="0">
      <selection activeCell="J27" sqref="J27"/>
    </sheetView>
  </sheetViews>
  <sheetFormatPr defaultColWidth="9.140625" defaultRowHeight="15"/>
  <cols>
    <col min="1" max="2" width="9.140625" style="12"/>
    <col min="3" max="3" width="12" style="12" customWidth="1"/>
    <col min="4" max="4" width="9.140625" style="12"/>
    <col min="5" max="5" width="16.85546875" style="12" bestFit="1" customWidth="1"/>
    <col min="6" max="6" width="9.140625" style="12"/>
    <col min="7" max="7" width="16.85546875" style="12" bestFit="1" customWidth="1"/>
    <col min="8" max="9" width="9.140625" style="12"/>
    <col min="10" max="10" width="16.85546875" style="12" bestFit="1" customWidth="1"/>
    <col min="11" max="11" width="9.140625" style="12"/>
    <col min="12" max="12" width="16.85546875" style="12" bestFit="1" customWidth="1"/>
    <col min="13" max="16384" width="9.140625" style="12"/>
  </cols>
  <sheetData>
    <row r="14" spans="2:24" ht="15.75">
      <c r="B14" s="588" t="s">
        <v>502</v>
      </c>
    </row>
    <row r="15" spans="2:24" ht="15.75">
      <c r="B15" s="588"/>
    </row>
    <row r="16" spans="2:24" s="666" customFormat="1" ht="28.5" customHeight="1">
      <c r="B16" s="874" t="s">
        <v>627</v>
      </c>
      <c r="C16" s="874"/>
      <c r="D16" s="874"/>
      <c r="E16" s="874"/>
      <c r="F16" s="874"/>
      <c r="G16" s="874"/>
      <c r="H16" s="874"/>
      <c r="I16" s="874"/>
      <c r="J16" s="874"/>
      <c r="K16" s="874"/>
      <c r="L16" s="874"/>
      <c r="M16" s="874"/>
      <c r="N16" s="874"/>
      <c r="O16" s="874"/>
      <c r="P16" s="874"/>
      <c r="Q16" s="874"/>
      <c r="R16" s="874"/>
      <c r="S16" s="874"/>
      <c r="T16" s="874"/>
      <c r="U16" s="874"/>
      <c r="V16" s="874"/>
      <c r="W16" s="874"/>
      <c r="X16" s="874"/>
    </row>
    <row r="19" spans="2:8" ht="15.75">
      <c r="B19" s="17" t="s">
        <v>757</v>
      </c>
      <c r="C19" s="17"/>
      <c r="D19" s="17"/>
      <c r="E19" s="17"/>
      <c r="F19" s="17"/>
      <c r="G19" s="17"/>
      <c r="H19" s="17"/>
    </row>
    <row r="20" spans="2:8" ht="15.75">
      <c r="B20" s="17" t="s">
        <v>758</v>
      </c>
      <c r="C20" s="17"/>
      <c r="D20" s="17"/>
      <c r="E20" s="17"/>
      <c r="F20" s="17"/>
      <c r="G20" s="17"/>
      <c r="H20" s="17"/>
    </row>
    <row r="21" spans="2:8" ht="15.75">
      <c r="B21" s="17"/>
      <c r="C21" s="17"/>
      <c r="D21" s="17"/>
      <c r="E21" s="17"/>
      <c r="F21" s="17"/>
      <c r="G21" s="17"/>
      <c r="H21" s="17"/>
    </row>
    <row r="22" spans="2:8" ht="15.75">
      <c r="B22" s="17"/>
      <c r="C22" s="17"/>
      <c r="D22" s="17"/>
      <c r="E22" s="17"/>
      <c r="F22" s="17"/>
      <c r="G22" s="17"/>
      <c r="H22" s="17"/>
    </row>
    <row r="23" spans="2:8" ht="15.75">
      <c r="B23" s="17"/>
      <c r="C23" s="17"/>
      <c r="D23" s="17"/>
      <c r="E23" s="17"/>
      <c r="F23" s="17"/>
      <c r="G23" s="17"/>
      <c r="H23" s="17"/>
    </row>
    <row r="24" spans="2:8" ht="15.75">
      <c r="B24" s="17"/>
      <c r="C24" s="775" t="s">
        <v>27</v>
      </c>
      <c r="D24" s="775">
        <v>2016</v>
      </c>
      <c r="E24" s="775" t="s">
        <v>759</v>
      </c>
      <c r="F24" s="775">
        <v>2017</v>
      </c>
      <c r="G24" s="809" t="s">
        <v>792</v>
      </c>
      <c r="H24" s="775">
        <v>2018</v>
      </c>
    </row>
    <row r="25" spans="2:8" ht="15.75">
      <c r="B25" s="17"/>
      <c r="C25" s="776" t="s">
        <v>760</v>
      </c>
      <c r="D25" s="777">
        <v>0.82201304346627146</v>
      </c>
      <c r="E25" s="777">
        <v>0.53</v>
      </c>
      <c r="F25" s="777">
        <v>0.10390000000000001</v>
      </c>
      <c r="G25" s="810"/>
      <c r="H25" s="777">
        <v>0.10734534946148112</v>
      </c>
    </row>
    <row r="26" spans="2:8" ht="15.75">
      <c r="B26" s="17"/>
      <c r="C26" s="776" t="s">
        <v>761</v>
      </c>
      <c r="D26" s="777">
        <v>0.17798695653372854</v>
      </c>
      <c r="E26" s="777">
        <v>0.47</v>
      </c>
      <c r="F26" s="777">
        <v>0.89610000000000001</v>
      </c>
      <c r="G26" s="810">
        <v>1</v>
      </c>
      <c r="H26" s="777">
        <v>0.89265465053851889</v>
      </c>
    </row>
    <row r="27" spans="2:8" ht="15.75">
      <c r="B27" s="17"/>
      <c r="C27" s="776" t="s">
        <v>762</v>
      </c>
      <c r="D27" s="777">
        <v>0</v>
      </c>
      <c r="E27" s="777">
        <v>0</v>
      </c>
      <c r="F27" s="777">
        <v>0</v>
      </c>
      <c r="G27" s="810">
        <v>0</v>
      </c>
      <c r="H27" s="777">
        <v>0</v>
      </c>
    </row>
    <row r="28" spans="2:8" ht="15.75">
      <c r="B28" s="17"/>
      <c r="C28" s="776"/>
      <c r="D28" s="776"/>
      <c r="E28" s="776"/>
      <c r="F28" s="776"/>
      <c r="G28" s="811"/>
      <c r="H28" s="776"/>
    </row>
    <row r="29" spans="2:8" ht="15.75">
      <c r="B29" s="17"/>
      <c r="C29" s="775" t="s">
        <v>28</v>
      </c>
      <c r="D29" s="775">
        <v>2016</v>
      </c>
      <c r="E29" s="775" t="s">
        <v>759</v>
      </c>
      <c r="F29" s="775">
        <v>2017</v>
      </c>
      <c r="G29" s="809" t="s">
        <v>792</v>
      </c>
      <c r="H29" s="775">
        <v>2018</v>
      </c>
    </row>
    <row r="30" spans="2:8" ht="15.75">
      <c r="B30" s="17"/>
      <c r="C30" s="776" t="s">
        <v>760</v>
      </c>
      <c r="D30" s="777">
        <v>0.71426774258101178</v>
      </c>
      <c r="E30" s="777">
        <v>0.66</v>
      </c>
      <c r="F30" s="777">
        <v>0.2271</v>
      </c>
      <c r="G30" s="810">
        <v>2.0985834241394781E-2</v>
      </c>
      <c r="H30" s="777">
        <v>0.16811015215450562</v>
      </c>
    </row>
    <row r="31" spans="2:8" ht="15.75">
      <c r="B31" s="17"/>
      <c r="C31" s="776" t="s">
        <v>761</v>
      </c>
      <c r="D31" s="777">
        <v>0.28573225741898822</v>
      </c>
      <c r="E31" s="777">
        <v>0.33999999999999997</v>
      </c>
      <c r="F31" s="777">
        <v>0.77290000000000003</v>
      </c>
      <c r="G31" s="810">
        <v>0.97901416575860523</v>
      </c>
      <c r="H31" s="777">
        <v>0.83188984784549436</v>
      </c>
    </row>
    <row r="32" spans="2:8" ht="15.75">
      <c r="B32" s="17"/>
      <c r="C32" s="776" t="s">
        <v>762</v>
      </c>
      <c r="D32" s="777">
        <v>0</v>
      </c>
      <c r="E32" s="777">
        <v>0</v>
      </c>
      <c r="F32" s="777">
        <v>0</v>
      </c>
      <c r="G32" s="810">
        <v>0</v>
      </c>
      <c r="H32" s="777">
        <v>0</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Jane RSLU</cp:lastModifiedBy>
  <cp:lastPrinted>2017-05-24T00:43:43Z</cp:lastPrinted>
  <dcterms:created xsi:type="dcterms:W3CDTF">2012-03-05T18:56:04Z</dcterms:created>
  <dcterms:modified xsi:type="dcterms:W3CDTF">2019-12-23T19:05:54Z</dcterms:modified>
</cp:coreProperties>
</file>