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 Application\2020 IRM\IR\"/>
    </mc:Choice>
  </mc:AlternateContent>
  <bookViews>
    <workbookView xWindow="270" yWindow="-135" windowWidth="28215" windowHeight="7290" tabRatio="855" firstSheet="5"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Report'!$C$26:$BT$155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52511" iterate="1"/>
</workbook>
</file>

<file path=xl/calcChain.xml><?xml version="1.0" encoding="utf-8"?>
<calcChain xmlns="http://schemas.openxmlformats.org/spreadsheetml/2006/main">
  <c r="G78" i="43" l="1"/>
  <c r="P118" i="85"/>
  <c r="P117" i="85"/>
  <c r="P116"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E79" i="85"/>
  <c r="E80" i="85" s="1"/>
  <c r="E81" i="85" s="1"/>
  <c r="E82" i="85" s="1"/>
  <c r="E83" i="85" s="1"/>
  <c r="E84" i="85" s="1"/>
  <c r="E85" i="85" s="1"/>
  <c r="E86" i="85" s="1"/>
  <c r="E87" i="85" s="1"/>
  <c r="E88" i="85" s="1"/>
  <c r="P78" i="85"/>
  <c r="K78" i="85"/>
  <c r="P77" i="85"/>
  <c r="K77" i="85"/>
  <c r="E77" i="85"/>
  <c r="P57" i="85"/>
  <c r="K57" i="85"/>
  <c r="P56" i="85"/>
  <c r="K56" i="85"/>
  <c r="P55" i="85"/>
  <c r="K55" i="85"/>
  <c r="P54" i="85"/>
  <c r="K54" i="85"/>
  <c r="P53" i="85"/>
  <c r="K53" i="85"/>
  <c r="P52" i="85"/>
  <c r="K52" i="85"/>
  <c r="P51" i="85"/>
  <c r="K51" i="85"/>
  <c r="P50" i="85"/>
  <c r="K50" i="85"/>
  <c r="E50" i="85"/>
  <c r="E51" i="85" s="1"/>
  <c r="E52" i="85" s="1"/>
  <c r="E53" i="85" s="1"/>
  <c r="E54" i="85" s="1"/>
  <c r="E55" i="85" s="1"/>
  <c r="E56" i="85" s="1"/>
  <c r="E57" i="85" s="1"/>
  <c r="E58" i="85" s="1"/>
  <c r="E59" i="85" s="1"/>
  <c r="P49" i="85"/>
  <c r="K49" i="85"/>
  <c r="P48" i="85"/>
  <c r="K48" i="85"/>
  <c r="E48" i="85"/>
  <c r="F136" i="85"/>
  <c r="H136" i="85" s="1"/>
  <c r="I136" i="85"/>
  <c r="K136" i="85" s="1"/>
  <c r="F137" i="85"/>
  <c r="H137" i="85"/>
  <c r="I137" i="85"/>
  <c r="K137" i="85"/>
  <c r="F138" i="85"/>
  <c r="H138" i="85"/>
  <c r="I138" i="85"/>
  <c r="K138" i="85"/>
  <c r="F139" i="85"/>
  <c r="H139" i="85"/>
  <c r="I139" i="85"/>
  <c r="K139" i="85"/>
  <c r="F140" i="85"/>
  <c r="H140" i="85" s="1"/>
  <c r="I140" i="85"/>
  <c r="K140" i="85" s="1"/>
  <c r="F141" i="85"/>
  <c r="H141" i="85" s="1"/>
  <c r="I141" i="85"/>
  <c r="K141" i="85" s="1"/>
  <c r="F142" i="85"/>
  <c r="H142" i="85"/>
  <c r="I142" i="85"/>
  <c r="K142" i="85"/>
  <c r="F143" i="85"/>
  <c r="H143" i="85"/>
  <c r="I143" i="85"/>
  <c r="K143" i="85"/>
  <c r="F144" i="85"/>
  <c r="H144" i="85" s="1"/>
  <c r="I144" i="85"/>
  <c r="K144" i="85" s="1"/>
  <c r="F145" i="85"/>
  <c r="H145" i="85" s="1"/>
  <c r="I145" i="85"/>
  <c r="K145" i="85"/>
  <c r="F146" i="85"/>
  <c r="H146" i="85" s="1"/>
  <c r="I146" i="85"/>
  <c r="K146" i="85" s="1"/>
  <c r="F147" i="85"/>
  <c r="H147" i="85" s="1"/>
  <c r="I147" i="85"/>
  <c r="K147" i="85"/>
  <c r="C149" i="85"/>
  <c r="D149" i="85"/>
  <c r="E149" i="85"/>
  <c r="E157" i="85"/>
  <c r="F157" i="85" s="1"/>
  <c r="K157" i="85"/>
  <c r="P157" i="85"/>
  <c r="F158" i="85"/>
  <c r="K158" i="85"/>
  <c r="P158" i="85"/>
  <c r="E159" i="85"/>
  <c r="E160" i="85" s="1"/>
  <c r="E161" i="85" s="1"/>
  <c r="E162" i="85" s="1"/>
  <c r="E163" i="85" s="1"/>
  <c r="E164" i="85" s="1"/>
  <c r="E165" i="85" s="1"/>
  <c r="E166" i="85" s="1"/>
  <c r="E167" i="85" s="1"/>
  <c r="E168" i="85" s="1"/>
  <c r="K159" i="85"/>
  <c r="P159" i="85"/>
  <c r="K160" i="85"/>
  <c r="P160" i="85"/>
  <c r="K161" i="85"/>
  <c r="P161" i="85"/>
  <c r="K162" i="85"/>
  <c r="P162" i="85"/>
  <c r="K163" i="85"/>
  <c r="P163" i="85"/>
  <c r="K164" i="85"/>
  <c r="P164" i="85"/>
  <c r="K165" i="85"/>
  <c r="P165" i="85"/>
  <c r="P166" i="85"/>
  <c r="P167" i="85"/>
  <c r="P168" i="85"/>
  <c r="P169" i="85"/>
  <c r="F159" i="85" l="1"/>
  <c r="K70" i="85"/>
  <c r="C48" i="85" s="1"/>
  <c r="P70" i="85"/>
  <c r="C49" i="85" s="1"/>
  <c r="K99" i="85"/>
  <c r="C77" i="85" s="1"/>
  <c r="K128" i="85"/>
  <c r="C106" i="85" s="1"/>
  <c r="P99" i="85"/>
  <c r="C78" i="85" s="1"/>
  <c r="P128" i="85"/>
  <c r="C107" i="85" s="1"/>
  <c r="K149" i="85"/>
  <c r="P179" i="85"/>
  <c r="C158" i="85" s="1"/>
  <c r="I149" i="85"/>
  <c r="K179" i="85"/>
  <c r="C157" i="85" s="1"/>
  <c r="D160" i="85" s="1"/>
  <c r="H149" i="85"/>
  <c r="F149" i="85"/>
  <c r="D106" i="85" l="1"/>
  <c r="D77" i="85"/>
  <c r="D48" i="85"/>
  <c r="F160" i="85"/>
  <c r="D161" i="85"/>
  <c r="D49" i="85" l="1"/>
  <c r="F48" i="85"/>
  <c r="F77" i="85"/>
  <c r="D78" i="85"/>
  <c r="D107" i="85"/>
  <c r="F106" i="85"/>
  <c r="F161" i="85"/>
  <c r="D162" i="85"/>
  <c r="D108" i="85" l="1"/>
  <c r="F107" i="85"/>
  <c r="D79" i="85"/>
  <c r="F78" i="85"/>
  <c r="F24" i="85"/>
  <c r="D50" i="85"/>
  <c r="F49" i="85"/>
  <c r="F162" i="85"/>
  <c r="D163" i="85"/>
  <c r="F25" i="85" l="1"/>
  <c r="F50" i="85"/>
  <c r="D51" i="85"/>
  <c r="D80" i="85"/>
  <c r="F79" i="85"/>
  <c r="F108" i="85"/>
  <c r="D109" i="85"/>
  <c r="F163" i="85"/>
  <c r="D164" i="85"/>
  <c r="D110" i="85" l="1"/>
  <c r="F109" i="85"/>
  <c r="F80" i="85"/>
  <c r="D81" i="85"/>
  <c r="D52" i="85"/>
  <c r="F51" i="85"/>
  <c r="F26" i="85"/>
  <c r="F164" i="85"/>
  <c r="D165" i="85"/>
  <c r="F27" i="85" l="1"/>
  <c r="D53" i="85"/>
  <c r="F52" i="85"/>
  <c r="D82" i="85"/>
  <c r="F81" i="85"/>
  <c r="F110" i="85"/>
  <c r="D111" i="85"/>
  <c r="D166" i="85"/>
  <c r="F165" i="85"/>
  <c r="F111" i="85" l="1"/>
  <c r="D112" i="85"/>
  <c r="D83" i="85"/>
  <c r="F82" i="85"/>
  <c r="F28" i="85"/>
  <c r="D54" i="85"/>
  <c r="F53" i="85"/>
  <c r="F166" i="85"/>
  <c r="D167" i="85"/>
  <c r="F29" i="85" l="1"/>
  <c r="D55" i="85"/>
  <c r="F54" i="85"/>
  <c r="D84" i="85"/>
  <c r="F83" i="85"/>
  <c r="F112" i="85"/>
  <c r="D113" i="85"/>
  <c r="F167" i="85"/>
  <c r="D168" i="85"/>
  <c r="F168" i="85" s="1"/>
  <c r="F169" i="85" s="1"/>
  <c r="D114" i="85" l="1"/>
  <c r="F113" i="85"/>
  <c r="F84" i="85"/>
  <c r="D85" i="85"/>
  <c r="F30" i="85"/>
  <c r="F55" i="85"/>
  <c r="D56" i="85"/>
  <c r="F31" i="85" l="1"/>
  <c r="F56" i="85"/>
  <c r="D57" i="85"/>
  <c r="D86" i="85"/>
  <c r="F85" i="85"/>
  <c r="F114" i="85"/>
  <c r="D115" i="85"/>
  <c r="D116" i="85" l="1"/>
  <c r="F115" i="85"/>
  <c r="D87" i="85"/>
  <c r="F86" i="85"/>
  <c r="D58" i="85"/>
  <c r="F57" i="85"/>
  <c r="F32" i="85"/>
  <c r="F33" i="85" l="1"/>
  <c r="F58" i="85"/>
  <c r="D59" i="85"/>
  <c r="F59" i="85" s="1"/>
  <c r="D88" i="85"/>
  <c r="F88" i="85" s="1"/>
  <c r="F87" i="85"/>
  <c r="D117" i="85"/>
  <c r="F117" i="85" s="1"/>
  <c r="F116" i="85"/>
  <c r="F118" i="85" l="1"/>
  <c r="F89" i="85"/>
  <c r="F35" i="85"/>
  <c r="F34" i="85"/>
  <c r="F60" i="85"/>
  <c r="F36" i="85" l="1"/>
  <c r="G72" i="43" s="1"/>
  <c r="F120" i="85"/>
  <c r="F119" i="85"/>
  <c r="F37" i="85" l="1"/>
  <c r="G75" i="43" s="1"/>
  <c r="F121" i="85"/>
  <c r="F39" i="85" s="1"/>
  <c r="F38" i="85"/>
  <c r="F122" i="85"/>
  <c r="F40" i="85" s="1"/>
  <c r="AB571" i="79" l="1"/>
  <c r="AA571" i="79"/>
  <c r="Z571" i="79"/>
  <c r="Y571" i="79"/>
  <c r="AB570" i="79"/>
  <c r="AA570" i="79"/>
  <c r="Z570" i="79"/>
  <c r="Y570" i="79"/>
  <c r="AB569" i="79"/>
  <c r="AA569" i="79"/>
  <c r="Z569" i="79"/>
  <c r="Y569" i="79"/>
  <c r="AB568" i="79"/>
  <c r="AA568" i="79"/>
  <c r="Z568" i="79"/>
  <c r="Y568" i="79"/>
  <c r="AB572" i="79"/>
  <c r="AA572" i="79"/>
  <c r="Z572" i="79"/>
  <c r="Y572" i="79"/>
  <c r="K44" i="45" l="1"/>
  <c r="K37" i="45"/>
  <c r="K30" i="45"/>
  <c r="K23" i="45"/>
  <c r="W147" i="68" l="1"/>
  <c r="X147" i="68"/>
  <c r="Y147" i="68"/>
  <c r="Z147" i="68"/>
  <c r="AA147" i="68"/>
  <c r="E564" i="79" l="1"/>
  <c r="F564" i="79"/>
  <c r="G564" i="79"/>
  <c r="M158" i="68" l="1"/>
  <c r="N158" i="68"/>
  <c r="O158" i="68"/>
  <c r="P158" i="68"/>
  <c r="Q158" i="68"/>
  <c r="L158" i="68"/>
  <c r="AQ158" i="68"/>
  <c r="AR158" i="68"/>
  <c r="AS158" i="68"/>
  <c r="AT158" i="68"/>
  <c r="AU158" i="68"/>
  <c r="AV158" i="68"/>
  <c r="AW158" i="68"/>
  <c r="AY158" i="68"/>
  <c r="AZ158" i="68"/>
  <c r="BA158" i="68"/>
  <c r="AX158" i="68"/>
  <c r="S147" i="68"/>
  <c r="S158" i="68" s="1"/>
  <c r="T147" i="68"/>
  <c r="T158" i="68" s="1"/>
  <c r="U147" i="68"/>
  <c r="U158" i="68" s="1"/>
  <c r="V147" i="68"/>
  <c r="V158" i="68" s="1"/>
  <c r="R147" i="68"/>
  <c r="R158" i="68" s="1"/>
  <c r="F31" i="44" l="1"/>
  <c r="E30" i="44"/>
  <c r="D30" i="44"/>
  <c r="AX169" i="68" l="1"/>
  <c r="I17" i="45" l="1"/>
  <c r="J17" i="45"/>
  <c r="BD201" i="68" l="1"/>
  <c r="BD200" i="68"/>
  <c r="BE200" i="68"/>
  <c r="BF200" i="68"/>
  <c r="BD198" i="68"/>
  <c r="BE198" i="68"/>
  <c r="BF198" i="68"/>
  <c r="BC195" i="68"/>
  <c r="BD195" i="68"/>
  <c r="BE195" i="68"/>
  <c r="BF195" i="68"/>
  <c r="BF193" i="68"/>
  <c r="BE191" i="68"/>
  <c r="BF191" i="68"/>
  <c r="BC188" i="68"/>
  <c r="BD188" i="68"/>
  <c r="BE188" i="68"/>
  <c r="BF188" i="68"/>
  <c r="BC179" i="68"/>
  <c r="BD179" i="68"/>
  <c r="BE179" i="68"/>
  <c r="BF179" i="68"/>
  <c r="BC169" i="68"/>
  <c r="BD169" i="68"/>
  <c r="BE169" i="68"/>
  <c r="BF169" i="68"/>
  <c r="BC167" i="68"/>
  <c r="BD167" i="68"/>
  <c r="BE167" i="68"/>
  <c r="BF167" i="68"/>
  <c r="BC165" i="68"/>
  <c r="BD165" i="68"/>
  <c r="BE165" i="68"/>
  <c r="BF165" i="68"/>
  <c r="BC163" i="68"/>
  <c r="BD163" i="68"/>
  <c r="BE163" i="68"/>
  <c r="BF163" i="68"/>
  <c r="D564" i="79"/>
  <c r="O564" i="79"/>
  <c r="N494" i="79"/>
  <c r="Y494" i="79"/>
  <c r="AA494" i="79"/>
  <c r="AL475" i="79" l="1"/>
  <c r="AK475" i="79"/>
  <c r="AJ475" i="79"/>
  <c r="AI475" i="79"/>
  <c r="AH475" i="79"/>
  <c r="AG475" i="79"/>
  <c r="AF475" i="79"/>
  <c r="AE475" i="79"/>
  <c r="AD475" i="79"/>
  <c r="AC475" i="79"/>
  <c r="AB475" i="79"/>
  <c r="AM474" i="79"/>
  <c r="BB169" i="68" l="1"/>
  <c r="BA169" i="68"/>
  <c r="AZ169" i="68"/>
  <c r="AY169" i="68"/>
  <c r="BC200" i="68"/>
  <c r="BB200" i="68"/>
  <c r="BA200" i="68"/>
  <c r="AZ200" i="68"/>
  <c r="AY200" i="68"/>
  <c r="AX200" i="68"/>
  <c r="AW200" i="68"/>
  <c r="BC198" i="68"/>
  <c r="BB198" i="68"/>
  <c r="BA198" i="68"/>
  <c r="AZ198" i="68"/>
  <c r="AY198" i="68"/>
  <c r="AX198" i="68"/>
  <c r="AW198" i="68"/>
  <c r="BA201" i="68"/>
  <c r="R194" i="68"/>
  <c r="S194" i="68" s="1"/>
  <c r="R193" i="68"/>
  <c r="Q191" i="68"/>
  <c r="BB195" i="68"/>
  <c r="BA195" i="68"/>
  <c r="AZ195" i="68"/>
  <c r="AY195" i="68"/>
  <c r="AX195" i="68"/>
  <c r="S195" i="68" l="1"/>
  <c r="T194" i="68"/>
  <c r="T195" i="68" l="1"/>
  <c r="U194" i="68"/>
  <c r="V194" i="68" l="1"/>
  <c r="U195" i="68"/>
  <c r="W194" i="68" l="1"/>
  <c r="V195" i="68"/>
  <c r="W195" i="68" l="1"/>
  <c r="X194" i="68"/>
  <c r="Y194" i="68" s="1"/>
  <c r="Z194" i="68" s="1"/>
  <c r="AA194" i="68" s="1"/>
  <c r="BE193" i="68"/>
  <c r="BD193" i="68"/>
  <c r="BC193" i="68"/>
  <c r="BB193" i="68"/>
  <c r="BA193" i="68"/>
  <c r="AZ193" i="68"/>
  <c r="AY193" i="68"/>
  <c r="AX193" i="68"/>
  <c r="BD191" i="68"/>
  <c r="BC191" i="68"/>
  <c r="BB191" i="68"/>
  <c r="BA191" i="68"/>
  <c r="AZ191" i="68"/>
  <c r="AY191" i="68"/>
  <c r="AX191" i="68"/>
  <c r="AW191" i="68"/>
  <c r="BA188" i="68"/>
  <c r="BB188" i="68"/>
  <c r="AZ188" i="68"/>
  <c r="AY188" i="68"/>
  <c r="AX188" i="68"/>
  <c r="BC186" i="68"/>
  <c r="BD186" i="68"/>
  <c r="BE186" i="68"/>
  <c r="BF186" i="68"/>
  <c r="BA186" i="68"/>
  <c r="BB186" i="68"/>
  <c r="AZ186" i="68"/>
  <c r="AY186" i="68"/>
  <c r="AX186" i="68"/>
  <c r="AV184" i="68"/>
  <c r="AV182" i="68"/>
  <c r="BF184" i="68"/>
  <c r="BE184" i="68"/>
  <c r="BD184" i="68"/>
  <c r="BC184" i="68"/>
  <c r="BB184" i="68"/>
  <c r="BA184" i="68"/>
  <c r="AZ184" i="68"/>
  <c r="AY184" i="68"/>
  <c r="AX184" i="68"/>
  <c r="AW184" i="68"/>
  <c r="BF182" i="68"/>
  <c r="BE182" i="68"/>
  <c r="BD182" i="68"/>
  <c r="BC182" i="68"/>
  <c r="BB182" i="68"/>
  <c r="BA182" i="68"/>
  <c r="AZ182" i="68"/>
  <c r="AY182" i="68"/>
  <c r="AX182" i="68"/>
  <c r="AW182" i="68"/>
  <c r="BA179" i="68"/>
  <c r="BD177" i="68"/>
  <c r="BE177" i="68"/>
  <c r="BF177" i="68"/>
  <c r="BD175" i="68"/>
  <c r="BE175" i="68"/>
  <c r="BF175" i="68"/>
  <c r="BD173" i="68"/>
  <c r="BE173" i="68"/>
  <c r="BF173" i="68"/>
  <c r="BB179" i="68"/>
  <c r="AZ179" i="68"/>
  <c r="AY179" i="68"/>
  <c r="AX179" i="68"/>
  <c r="BC177" i="68"/>
  <c r="BB177" i="68"/>
  <c r="BA177" i="68"/>
  <c r="AZ177" i="68"/>
  <c r="AY177" i="68"/>
  <c r="AX177" i="68"/>
  <c r="BC175" i="68"/>
  <c r="BB175" i="68"/>
  <c r="BA175" i="68"/>
  <c r="AZ175" i="68"/>
  <c r="AY175" i="68"/>
  <c r="AX175" i="68"/>
  <c r="AW175" i="68"/>
  <c r="BC173" i="68"/>
  <c r="BB173" i="68"/>
  <c r="BA173" i="68"/>
  <c r="AZ173" i="68"/>
  <c r="AY173" i="68"/>
  <c r="AX173" i="68"/>
  <c r="AW173" i="68"/>
  <c r="BB163" i="68"/>
  <c r="BA163" i="68"/>
  <c r="AZ163" i="68"/>
  <c r="AY163" i="68"/>
  <c r="AX163" i="68"/>
  <c r="AW163" i="68"/>
  <c r="AX165" i="68"/>
  <c r="AY165" i="68"/>
  <c r="AZ165" i="68"/>
  <c r="BA165" i="68"/>
  <c r="BB165" i="68"/>
  <c r="AW165" i="68"/>
  <c r="AY167" i="68"/>
  <c r="AZ167" i="68"/>
  <c r="BA167" i="68"/>
  <c r="BB167" i="68"/>
  <c r="AX167" i="68"/>
  <c r="AB373" i="79" l="1"/>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79" i="79" l="1"/>
  <c r="Y763" i="79"/>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3" i="45" s="1"/>
  <c r="J22" i="45"/>
  <c r="K22" i="45"/>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D76"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D75" i="43" s="1"/>
  <c r="T18" i="47"/>
  <c r="P20" i="47"/>
  <c r="Q15" i="47"/>
  <c r="S23" i="47"/>
  <c r="U17" i="47"/>
  <c r="R26" i="47"/>
  <c r="AB573" i="79"/>
  <c r="AB201" i="79"/>
  <c r="AB202" i="79"/>
  <c r="AA199" i="79"/>
  <c r="AA202" i="79"/>
  <c r="AA203" i="79"/>
  <c r="AD572" i="79"/>
  <c r="AD576" i="79"/>
  <c r="I73" i="43" s="1"/>
  <c r="Z202" i="79"/>
  <c r="Z203" i="79"/>
  <c r="AJ573" i="79"/>
  <c r="AJ576" i="79"/>
  <c r="O73" i="43" s="1"/>
  <c r="AM522" i="46"/>
  <c r="Y573" i="79"/>
  <c r="Y574" i="79"/>
  <c r="Z573" i="79"/>
  <c r="Y521" i="46"/>
  <c r="V21" i="47"/>
  <c r="AM259" i="46"/>
  <c r="Z1128" i="79"/>
  <c r="E82" i="43" s="1"/>
  <c r="AM131" i="46"/>
  <c r="AM262" i="46"/>
  <c r="AM518" i="46"/>
  <c r="AM132" i="46"/>
  <c r="AM520" i="46"/>
  <c r="AM260" i="46"/>
  <c r="AM519" i="46"/>
  <c r="AM517" i="46"/>
  <c r="AD571" i="79"/>
  <c r="AH572" i="79"/>
  <c r="AL572" i="79"/>
  <c r="AD568" i="79"/>
  <c r="AI572" i="79"/>
  <c r="R18" i="47"/>
  <c r="R17" i="47"/>
  <c r="R20" i="47"/>
  <c r="R21" i="47"/>
  <c r="R16" i="47"/>
  <c r="AE389" i="79"/>
  <c r="J70" i="43" s="1"/>
  <c r="R22" i="47"/>
  <c r="AB200" i="79"/>
  <c r="AD383" i="79"/>
  <c r="AC202" i="79"/>
  <c r="AG573" i="79"/>
  <c r="AG572" i="79"/>
  <c r="AH568"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G574" i="79"/>
  <c r="AA201" i="79"/>
  <c r="AI568" i="79"/>
  <c r="AH569" i="79"/>
  <c r="AB382" i="79"/>
  <c r="AG569" i="79"/>
  <c r="AH576" i="79"/>
  <c r="M73" i="43" s="1"/>
  <c r="AA576" i="79"/>
  <c r="F73" i="43" s="1"/>
  <c r="AA573" i="79"/>
  <c r="AG568" i="79"/>
  <c r="AG571" i="79"/>
  <c r="AD386" i="79"/>
  <c r="AG200" i="79"/>
  <c r="AK390" i="46"/>
  <c r="AJ382" i="79"/>
  <c r="AL201" i="79"/>
  <c r="AK389" i="79"/>
  <c r="P70" i="43" s="1"/>
  <c r="AG383" i="79"/>
  <c r="AL202" i="79"/>
  <c r="AK383" i="79"/>
  <c r="AL386" i="79"/>
  <c r="AG384" i="79"/>
  <c r="AE569" i="79"/>
  <c r="AK382"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D79" i="43" s="1"/>
  <c r="Q19" i="47"/>
  <c r="AC569" i="79"/>
  <c r="Q24" i="47"/>
  <c r="AD205" i="79"/>
  <c r="I67" i="43" s="1"/>
  <c r="AD203" i="79"/>
  <c r="AG203" i="79"/>
  <c r="Y940" i="79"/>
  <c r="AI521" i="46"/>
  <c r="N63" i="43" s="1"/>
  <c r="AG201" i="79"/>
  <c r="AH521" i="46"/>
  <c r="M63" i="43" s="1"/>
  <c r="Q26" i="47"/>
  <c r="AK205" i="79"/>
  <c r="P67" i="43" s="1"/>
  <c r="AF200" i="79"/>
  <c r="AJ574" i="79"/>
  <c r="AF383" i="79"/>
  <c r="AK384" i="79"/>
  <c r="AL383" i="79"/>
  <c r="AG385" i="79"/>
  <c r="AC570" i="79"/>
  <c r="AJ569" i="79"/>
  <c r="AF387" i="79"/>
  <c r="AH385" i="79"/>
  <c r="AF572" i="79"/>
  <c r="AJ570" i="79"/>
  <c r="AJ571" i="79"/>
  <c r="AF574" i="79"/>
  <c r="AK386" i="79"/>
  <c r="AJ386" i="79"/>
  <c r="Z199" i="79"/>
  <c r="AG382" i="79"/>
  <c r="AH384" i="79"/>
  <c r="AH383" i="79"/>
  <c r="AF573" i="79"/>
  <c r="Z201" i="79"/>
  <c r="AF569" i="79"/>
  <c r="AL382" i="79"/>
  <c r="AJ389" i="79"/>
  <c r="O70" i="43" s="1"/>
  <c r="Z200" i="79"/>
  <c r="AJ568" i="79"/>
  <c r="AF568" i="79"/>
  <c r="AJ385"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76" i="79"/>
  <c r="E73" i="43" s="1"/>
  <c r="Z757" i="79"/>
  <c r="Z756" i="79"/>
  <c r="Z758"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AB756" i="79"/>
  <c r="AB758"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7" i="79"/>
  <c r="AA758" i="79"/>
  <c r="AA756"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Z940" i="79"/>
  <c r="Z941" i="79"/>
  <c r="Z942" i="79"/>
  <c r="Z939" i="79"/>
  <c r="AI389" i="79"/>
  <c r="N70" i="43" s="1"/>
  <c r="AF203"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41" i="79"/>
  <c r="AB940" i="79"/>
  <c r="AB939" i="79"/>
  <c r="AB942"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AA942" i="79"/>
  <c r="AA940" i="79"/>
  <c r="AA939"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R79" i="43"/>
  <c r="AM944" i="79"/>
  <c r="AM938" i="79"/>
  <c r="AM387" i="79"/>
  <c r="AM571" i="79"/>
  <c r="R73" i="43"/>
  <c r="AM576" i="79"/>
  <c r="AM392" i="46"/>
  <c r="AM568" i="79"/>
  <c r="AM940" i="79"/>
  <c r="AM389" i="79"/>
  <c r="AM572" i="79"/>
  <c r="AK391" i="46"/>
  <c r="P60" i="43" s="1"/>
  <c r="U47" i="47" s="1"/>
  <c r="AM386" i="79"/>
  <c r="AM385" i="79"/>
  <c r="AM573" i="79"/>
  <c r="AM934" i="79"/>
  <c r="AM936" i="79"/>
  <c r="AM1128" i="79"/>
  <c r="AM939" i="79"/>
  <c r="AM758" i="79"/>
  <c r="AM942" i="79"/>
  <c r="AM941" i="79"/>
  <c r="AM760" i="79"/>
  <c r="AB204" i="79"/>
  <c r="L81" i="47" s="1"/>
  <c r="AL575" i="79"/>
  <c r="Q72" i="43" s="1"/>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P48" i="47"/>
  <c r="AD204" i="79"/>
  <c r="I66" i="43" s="1"/>
  <c r="AF388" i="79"/>
  <c r="K69" i="43" s="1"/>
  <c r="P54" i="47"/>
  <c r="AF575" i="79"/>
  <c r="K72" i="43" s="1"/>
  <c r="AF204" i="79"/>
  <c r="K66" i="43" s="1"/>
  <c r="AK388" i="79"/>
  <c r="P69" i="43" s="1"/>
  <c r="AG204" i="79"/>
  <c r="L66" i="43" s="1"/>
  <c r="P34" i="47"/>
  <c r="P40" i="47"/>
  <c r="AK204" i="79"/>
  <c r="P66" i="43" s="1"/>
  <c r="Z204" i="79"/>
  <c r="Y943" i="79"/>
  <c r="D78" i="43" s="1"/>
  <c r="AI204" i="79"/>
  <c r="N66" i="43" s="1"/>
  <c r="AE575" i="79"/>
  <c r="J72" i="43" s="1"/>
  <c r="P51" i="47"/>
  <c r="AH575" i="79"/>
  <c r="M72" i="43" s="1"/>
  <c r="AC388" i="79"/>
  <c r="H69" i="43" s="1"/>
  <c r="P55" i="47"/>
  <c r="AI1127" i="79"/>
  <c r="N81" i="43" s="1"/>
  <c r="AB1127" i="79"/>
  <c r="G81" i="43" s="1"/>
  <c r="P50" i="47"/>
  <c r="R76" i="43"/>
  <c r="R70" i="43"/>
  <c r="AC204" i="79"/>
  <c r="H66" i="43" s="1"/>
  <c r="AC575" i="79"/>
  <c r="H72" i="43" s="1"/>
  <c r="P47" i="47"/>
  <c r="P35" i="47"/>
  <c r="P38" i="47"/>
  <c r="AD388" i="79"/>
  <c r="I69" i="43" s="1"/>
  <c r="AD1127" i="79"/>
  <c r="I81" i="43" s="1"/>
  <c r="AF943" i="79"/>
  <c r="K78" i="43" s="1"/>
  <c r="P53" i="47"/>
  <c r="P36" i="47"/>
  <c r="P31" i="47"/>
  <c r="AG943" i="79"/>
  <c r="L78" i="43" s="1"/>
  <c r="AI388" i="79"/>
  <c r="N69" i="43" s="1"/>
  <c r="R61" i="43"/>
  <c r="P46" i="47"/>
  <c r="P52" i="47"/>
  <c r="P41" i="47"/>
  <c r="P45" i="47"/>
  <c r="P49" i="47"/>
  <c r="AE388" i="79"/>
  <c r="J69" i="43" s="1"/>
  <c r="O98" i="47" s="1"/>
  <c r="Z575" i="79"/>
  <c r="E72" i="43" s="1"/>
  <c r="AH943" i="79"/>
  <c r="M78" i="43" s="1"/>
  <c r="AD759" i="79"/>
  <c r="I75" i="43" s="1"/>
  <c r="AE943" i="79"/>
  <c r="J78" i="43" s="1"/>
  <c r="AL1127" i="79"/>
  <c r="Q81" i="43" s="1"/>
  <c r="AK759" i="79"/>
  <c r="P75" i="43" s="1"/>
  <c r="Z1127" i="79"/>
  <c r="E81" i="43" s="1"/>
  <c r="AH1127" i="79"/>
  <c r="M81" i="43" s="1"/>
  <c r="AF1127" i="79"/>
  <c r="K81" i="43" s="1"/>
  <c r="AC943" i="79"/>
  <c r="H78" i="43" s="1"/>
  <c r="AG1127" i="79"/>
  <c r="L81" i="43" s="1"/>
  <c r="AL759" i="79"/>
  <c r="Q75" i="43" s="1"/>
  <c r="AF759" i="79"/>
  <c r="K75" i="43" s="1"/>
  <c r="AD943" i="79"/>
  <c r="I78" i="43" s="1"/>
  <c r="AC759" i="79"/>
  <c r="H75" i="43" s="1"/>
  <c r="AK1127" i="79"/>
  <c r="P81" i="43" s="1"/>
  <c r="AJ1127" i="79"/>
  <c r="O81" i="43" s="1"/>
  <c r="AI759" i="79"/>
  <c r="N75" i="43" s="1"/>
  <c r="AA759" i="79"/>
  <c r="F75" i="43" s="1"/>
  <c r="Y388" i="79"/>
  <c r="R82" i="43"/>
  <c r="AJ943" i="79"/>
  <c r="O78" i="43" s="1"/>
  <c r="AE1127" i="79"/>
  <c r="J81" i="43" s="1"/>
  <c r="AE759" i="79"/>
  <c r="J75" i="43" s="1"/>
  <c r="Z943" i="79"/>
  <c r="E78" i="43" s="1"/>
  <c r="AL943" i="79"/>
  <c r="Q78" i="43" s="1"/>
  <c r="AA943" i="79"/>
  <c r="F78" i="43" s="1"/>
  <c r="AC1127" i="79"/>
  <c r="H81" i="43" s="1"/>
  <c r="AI943" i="79"/>
  <c r="N78" i="43" s="1"/>
  <c r="AB943" i="79"/>
  <c r="AJ759" i="79"/>
  <c r="O75" i="43" s="1"/>
  <c r="AH759" i="79"/>
  <c r="M75" i="43" s="1"/>
  <c r="AK943" i="79"/>
  <c r="P78" i="43" s="1"/>
  <c r="AG759" i="79"/>
  <c r="L75" i="43" s="1"/>
  <c r="AB759" i="79"/>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Q65" i="47"/>
  <c r="Q45" i="47"/>
  <c r="Q62" i="47"/>
  <c r="Q54" i="47"/>
  <c r="Q48" i="47"/>
  <c r="Q70" i="47"/>
  <c r="Q64" i="47"/>
  <c r="Q63" i="47"/>
  <c r="Q66" i="47"/>
  <c r="Q56" i="47"/>
  <c r="Q49" i="47"/>
  <c r="Q53" i="47"/>
  <c r="Q55" i="47"/>
  <c r="Q51" i="47"/>
  <c r="Q68" i="47"/>
  <c r="Q46" i="47"/>
  <c r="R67" i="43"/>
  <c r="S48" i="47"/>
  <c r="AH204"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E31" i="43"/>
  <c r="E42" i="43"/>
  <c r="E29" i="43"/>
  <c r="E30" i="43"/>
  <c r="AM204" i="79"/>
  <c r="AM206" i="79" s="1"/>
  <c r="U83" i="47"/>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L85" i="47"/>
  <c r="L77" i="47"/>
  <c r="W26" i="47"/>
  <c r="L82" i="47"/>
  <c r="L86" i="47"/>
  <c r="L75" i="47"/>
  <c r="L98" i="47"/>
  <c r="L79" i="47"/>
  <c r="L83" i="47"/>
  <c r="L78" i="47"/>
  <c r="L76" i="47"/>
  <c r="L80" i="47"/>
  <c r="L84" i="47"/>
  <c r="W18" i="47"/>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W27" i="47"/>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F34" i="43"/>
  <c r="G34" i="43" s="1"/>
  <c r="L104" i="47"/>
  <c r="I104" i="47"/>
  <c r="I117" i="47" s="1"/>
  <c r="I119" i="47" s="1"/>
  <c r="I132" i="47" s="1"/>
  <c r="I134" i="47" s="1"/>
  <c r="I147" i="47" s="1"/>
  <c r="I149" i="47" s="1"/>
  <c r="I162" i="47" s="1"/>
  <c r="D84" i="43" s="1"/>
  <c r="D85" i="43" s="1"/>
  <c r="F35" i="43"/>
  <c r="G35" i="43" s="1"/>
  <c r="G30" i="43" l="1"/>
  <c r="F29" i="43"/>
  <c r="W42" i="47"/>
  <c r="K42" i="47"/>
  <c r="G29" i="43" l="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F31" i="43" l="1"/>
  <c r="W89" i="47"/>
  <c r="W102" i="47" s="1"/>
  <c r="G31" i="43" l="1"/>
  <c r="W104" i="47"/>
  <c r="L114" i="47" l="1"/>
  <c r="W114" i="47" s="1"/>
  <c r="L109" i="47"/>
  <c r="W109" i="47" s="1"/>
  <c r="L113" i="47"/>
  <c r="W113" i="47" s="1"/>
  <c r="L112" i="47"/>
  <c r="W112" i="47" s="1"/>
  <c r="L107" i="47"/>
  <c r="W107" i="47" s="1"/>
  <c r="L105" i="47"/>
  <c r="L110" i="47"/>
  <c r="W110" i="47" s="1"/>
  <c r="L116" i="47" l="1"/>
  <c r="W116" i="47" s="1"/>
  <c r="L106" i="47"/>
  <c r="W106" i="47" s="1"/>
  <c r="R72" i="43"/>
  <c r="L108" i="47"/>
  <c r="W108" i="47" s="1"/>
  <c r="L111" i="47"/>
  <c r="W111" i="47" s="1"/>
  <c r="L115" i="47"/>
  <c r="W115" i="47" s="1"/>
  <c r="W105" i="47"/>
  <c r="L117" i="47" l="1"/>
  <c r="L119" i="47" s="1"/>
  <c r="W117" i="47"/>
  <c r="R75" i="43"/>
  <c r="H19" i="43" s="1"/>
  <c r="L120" i="47"/>
  <c r="W120" i="47" s="1"/>
  <c r="L129" i="47"/>
  <c r="W129" i="47" s="1"/>
  <c r="L123" i="47"/>
  <c r="W123" i="47" s="1"/>
  <c r="L121" i="47"/>
  <c r="W121" i="47" s="1"/>
  <c r="L127" i="47"/>
  <c r="W127" i="47" s="1"/>
  <c r="L124" i="47"/>
  <c r="W124" i="47" s="1"/>
  <c r="L125" i="47"/>
  <c r="W125" i="47" s="1"/>
  <c r="L130" i="47"/>
  <c r="W130" i="47" s="1"/>
  <c r="L128" i="47"/>
  <c r="W128" i="47" s="1"/>
  <c r="L126" i="47"/>
  <c r="W126" i="47" s="1"/>
  <c r="L131" i="47"/>
  <c r="W131" i="47" s="1"/>
  <c r="L122" i="47"/>
  <c r="W122" i="47" s="1"/>
  <c r="R78" i="43"/>
  <c r="W119" i="47" l="1"/>
  <c r="L139" i="47"/>
  <c r="W139" i="47" s="1"/>
  <c r="L138" i="47"/>
  <c r="W138" i="47" s="1"/>
  <c r="L143" i="47"/>
  <c r="W143" i="47" s="1"/>
  <c r="L136" i="47"/>
  <c r="W136" i="47" s="1"/>
  <c r="L157" i="47"/>
  <c r="W157" i="47" s="1"/>
  <c r="L155" i="47"/>
  <c r="W155" i="47" s="1"/>
  <c r="L153" i="47"/>
  <c r="W153" i="47" s="1"/>
  <c r="L145" i="47"/>
  <c r="W145" i="47" s="1"/>
  <c r="L152" i="47"/>
  <c r="W152" i="47" s="1"/>
  <c r="L158" i="47"/>
  <c r="W158" i="47" s="1"/>
  <c r="L161" i="47"/>
  <c r="W161" i="47" s="1"/>
  <c r="L135" i="47"/>
  <c r="W135" i="47" s="1"/>
  <c r="L142" i="47"/>
  <c r="W142" i="47" s="1"/>
  <c r="L144" i="47"/>
  <c r="W144" i="47" s="1"/>
  <c r="L150" i="47"/>
  <c r="W150" i="47" s="1"/>
  <c r="L141" i="47"/>
  <c r="W141" i="47" s="1"/>
  <c r="L156" i="47"/>
  <c r="W156" i="47" s="1"/>
  <c r="W132" i="47"/>
  <c r="L137" i="47"/>
  <c r="W137" i="47" s="1"/>
  <c r="L140" i="47"/>
  <c r="W140" i="47" s="1"/>
  <c r="L151" i="47"/>
  <c r="W151" i="47" s="1"/>
  <c r="E32" i="43"/>
  <c r="L146" i="47"/>
  <c r="W146" i="47" s="1"/>
  <c r="L154" i="47"/>
  <c r="W154" i="47" s="1"/>
  <c r="L160" i="47"/>
  <c r="W160" i="47" s="1"/>
  <c r="L159" i="47"/>
  <c r="W159" i="47" s="1"/>
  <c r="L132" i="47"/>
  <c r="L134" i="47" s="1"/>
  <c r="W134" i="47"/>
  <c r="L147" i="47" l="1"/>
  <c r="L149" i="47" s="1"/>
  <c r="L162" i="47" s="1"/>
  <c r="G84" i="43" s="1"/>
  <c r="W147" i="47"/>
  <c r="W149" i="47" s="1"/>
  <c r="W162" i="47" s="1"/>
  <c r="E43" i="43"/>
  <c r="G85" i="43" l="1"/>
  <c r="F32" i="43"/>
  <c r="R84" i="43"/>
  <c r="F43" i="43" l="1"/>
  <c r="G32" i="43"/>
  <c r="G43" i="43" s="1"/>
  <c r="R85" i="43"/>
  <c r="L14" i="43" s="1"/>
  <c r="H21" i="43"/>
  <c r="H22" i="43" s="1"/>
</calcChain>
</file>

<file path=xl/comments1.xml><?xml version="1.0" encoding="utf-8"?>
<comments xmlns="http://schemas.openxmlformats.org/spreadsheetml/2006/main">
  <authors>
    <author>Jane RSLU</author>
  </authors>
  <commentList>
    <comment ref="D30" authorId="0" shapeId="0">
      <text>
        <r>
          <rPr>
            <b/>
            <sz val="8"/>
            <color indexed="81"/>
            <rFont val="Tahoma"/>
            <family val="2"/>
          </rPr>
          <t>Jane RSLU:</t>
        </r>
        <r>
          <rPr>
            <sz val="8"/>
            <color indexed="81"/>
            <rFont val="Tahoma"/>
            <family val="2"/>
          </rPr>
          <t xml:space="preserve">
Half of 2016 CDM savings are reflected in 2016 COS rates effective July 1, 2017</t>
        </r>
      </text>
    </comment>
  </commentList>
</comments>
</file>

<file path=xl/comments2.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3.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4.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5.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68" authorId="0" shapeId="0">
      <text>
        <r>
          <rPr>
            <b/>
            <sz val="8"/>
            <color indexed="81"/>
            <rFont val="Tahoma"/>
            <family val="2"/>
          </rPr>
          <t>Jane RSLU:</t>
        </r>
        <r>
          <rPr>
            <sz val="8"/>
            <color indexed="81"/>
            <rFont val="Tahoma"/>
            <family val="2"/>
          </rPr>
          <t xml:space="preserve">
Participation &amp; Cost Report</t>
        </r>
      </text>
    </comment>
    <comment ref="AZ178" authorId="0" shapeId="0">
      <text>
        <r>
          <rPr>
            <b/>
            <sz val="8"/>
            <color indexed="81"/>
            <rFont val="Tahoma"/>
            <family val="2"/>
          </rPr>
          <t>Jane RSLU:</t>
        </r>
        <r>
          <rPr>
            <sz val="8"/>
            <color indexed="81"/>
            <rFont val="Tahoma"/>
            <family val="2"/>
          </rPr>
          <t xml:space="preserve">
Participation &amp; Cost Report</t>
        </r>
      </text>
    </comment>
    <comment ref="AZ187" authorId="0" shapeId="0">
      <text>
        <r>
          <rPr>
            <b/>
            <sz val="8"/>
            <color indexed="81"/>
            <rFont val="Tahoma"/>
            <family val="2"/>
          </rPr>
          <t>Jane RSLU:</t>
        </r>
        <r>
          <rPr>
            <sz val="8"/>
            <color indexed="81"/>
            <rFont val="Tahoma"/>
            <family val="2"/>
          </rPr>
          <t xml:space="preserve">
Participation &amp; Cost Report</t>
        </r>
      </text>
    </comment>
    <comment ref="AZ194" authorId="0" shapeId="0">
      <text>
        <r>
          <rPr>
            <b/>
            <sz val="8"/>
            <color indexed="81"/>
            <rFont val="Tahoma"/>
            <family val="2"/>
          </rPr>
          <t>Jane RSLU:</t>
        </r>
        <r>
          <rPr>
            <sz val="8"/>
            <color indexed="81"/>
            <rFont val="Tahoma"/>
            <family val="2"/>
          </rPr>
          <t xml:space="preserve">
Participation &amp; Cost Report</t>
        </r>
      </text>
    </comment>
    <comment ref="AZ201" authorId="0" shapeId="0">
      <text>
        <r>
          <rPr>
            <b/>
            <sz val="8"/>
            <color indexed="81"/>
            <rFont val="Tahoma"/>
            <family val="2"/>
          </rPr>
          <t>Jane RSLU:</t>
        </r>
        <r>
          <rPr>
            <sz val="8"/>
            <color indexed="81"/>
            <rFont val="Tahoma"/>
            <family val="2"/>
          </rPr>
          <t xml:space="preserve">
Participation &amp; Cost Report</t>
        </r>
      </text>
    </comment>
  </commentList>
</comments>
</file>

<file path=xl/comments6.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5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<sst xmlns="http://schemas.openxmlformats.org/spreadsheetml/2006/main" count="4425" uniqueCount="818">
  <si>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</si>
  <si>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</si>
  <si>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</si>
  <si>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</si>
  <si>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</si>
  <si>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</si>
  <si>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</si>
  <si>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</si>
  <si>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</si>
  <si>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</si>
  <si>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</si>
  <si>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</si>
  <si>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</si>
  <si>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</si>
  <si>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</si>
  <si>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</si>
  <si>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</si>
  <si>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</si>
  <si>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</si>
  <si>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</si>
  <si>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</si>
  <si>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</si>
  <si>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</si>
  <si>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</si>
  <si>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</si>
  <si>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</si>
  <si>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</si>
  <si>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</si>
  <si>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</si>
  <si>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</si>
  <si>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</si>
  <si>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</si>
  <si>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</si>
  <si>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</si>
  <si>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</si>
  <si>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</si>
  <si>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</si>
  <si>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</si>
  <si>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</si>
  <si>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</si>
  <si>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</si>
  <si>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</si>
  <si>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</si>
  <si>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</si>
  <si>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</si>
  <si>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</si>
  <si>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</si>
  <si>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</si>
  <si>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</si>
  <si>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</si>
  <si>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</si>
  <si>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</si>
  <si>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</si>
  <si>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</si>
  <si>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</si>
  <si>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</si>
  <si>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</si>
  <si>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</si>
  <si>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</si>
  <si>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</si>
  <si>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</si>
  <si>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</si>
  <si>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</si>
  <si>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</si>
  <si>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</si>
  <si>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</si>
  <si>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</si>
  <si>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</si>
  <si>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</si>
  <si>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</si>
  <si>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</si>
  <si>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</si>
  <si>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</si>
  <si>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</si>
  <si>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</si>
  <si>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</si>
  <si>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</si>
  <si>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</si>
  <si>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</si>
  <si>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</si>
  <si>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</si>
  <si>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</si>
  <si>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</si>
  <si>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</si>
  <si>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</si>
  <si>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</si>
  <si>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</si>
  <si>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</si>
  <si>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</si>
  <si>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</si>
  <si>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</si>
  <si>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</si>
  <si>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</si>
  <si>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</si>
  <si>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</si>
  <si>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</si>
  <si>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</si>
  <si>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</si>
  <si>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</si>
  <si>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</si>
  <si>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</si>
  <si>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</si>
  <si>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</si>
  <si>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</si>
  <si>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</si>
  <si>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</si>
  <si>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</si>
  <si>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</si>
  <si>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</si>
  <si>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</si>
  <si>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</si>
  <si>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</si>
  <si>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</si>
  <si>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</si>
  <si>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</si>
  <si>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</si>
  <si>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</si>
  <si>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</si>
  <si>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</si>
  <si>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</si>
  <si>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</si>
  <si>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</si>
  <si>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</si>
  <si>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</si>
  <si>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</si>
  <si>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</si>
  <si>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</si>
  <si>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</si>
  <si>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</si>
  <si>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</si>
  <si>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</si>
  <si>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</si>
  <si>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</si>
  <si>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</si>
  <si>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</si>
  <si>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</si>
  <si>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</si>
  <si>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</si>
  <si>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</si>
  <si>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</si>
  <si>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</si>
  <si>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</si>
  <si>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</si>
  <si>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</si>
  <si>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</si>
  <si>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</si>
  <si>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</si>
  <si>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</si>
  <si>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</si>
  <si>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</si>
  <si>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</si>
  <si>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</si>
  <si>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</si>
  <si>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</si>
  <si>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</si>
  <si>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</si>
  <si>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</si>
  <si>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</si>
  <si>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</si>
  <si>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</si>
  <si>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</si>
  <si>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</si>
  <si>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</si>
  <si>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</si>
  <si>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</si>
  <si>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</si>
  <si>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</si>
  <si>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</si>
  <si>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</si>
  <si>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</si>
  <si>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</si>
  <si>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</si>
  <si>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</si>
  <si>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</si>
  <si>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</si>
  <si>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</si>
  <si>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</si>
  <si>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</si>
  <si>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</si>
  <si>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</si>
  <si>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</si>
  <si>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</si>
  <si>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</si>
  <si>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</si>
  <si>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</si>
  <si>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</si>
  <si>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</si>
  <si>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</si>
  <si>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</si>
  <si>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</si>
  <si>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</si>
  <si>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</si>
  <si>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</si>
  <si>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</si>
  <si>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</si>
  <si>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</si>
  <si>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</si>
  <si>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</si>
  <si>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</si>
  <si>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</si>
  <si>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</si>
  <si>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</si>
  <si>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</si>
  <si>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</si>
  <si>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</si>
  <si>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</si>
  <si>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</si>
  <si>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</si>
  <si>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</si>
  <si>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</si>
  <si>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</si>
  <si>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</si>
  <si>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</si>
  <si>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</si>
  <si>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</si>
  <si>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</si>
  <si>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</si>
  <si>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</si>
  <si>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</si>
  <si>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</si>
  <si>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</si>
  <si>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</si>
  <si>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</si>
  <si>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</si>
  <si>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</si>
  <si>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</si>
  <si>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</si>
  <si>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</si>
  <si>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</si>
  <si>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</si>
  <si>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</si>
  <si>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</si>
  <si>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</si>
  <si>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</si>
  <si>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</si>
  <si>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</si>
  <si>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</si>
  <si>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</si>
  <si>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</si>
  <si>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</si>
  <si>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</si>
  <si>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</si>
  <si>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</si>
  <si>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</si>
  <si>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</si>
  <si>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</si>
  <si>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</si>
  <si>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</si>
  <si>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</si>
  <si>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</si>
  <si>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</si>
  <si>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</si>
  <si>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</si>
  <si>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</si>
  <si>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</si>
  <si>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</si>
  <si>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</si>
  <si>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</si>
  <si>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</si>
  <si>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</si>
  <si>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</si>
  <si>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</si>
  <si>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</si>
  <si>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</si>
  <si>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</si>
  <si>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</si>
  <si>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</si>
  <si>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</si>
  <si>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</si>
  <si>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</si>
  <si>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</si>
  <si>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</si>
  <si>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</si>
  <si>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</si>
  <si>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</si>
  <si>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</si>
  <si>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</si>
  <si>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</si>
  <si>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</si>
  <si>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</si>
  <si>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</si>
  <si>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</si>
  <si>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</si>
  <si>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</si>
  <si>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</si>
  <si>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</si>
  <si>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</si>
  <si>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</si>
  <si>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</si>
  <si>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</si>
  <si>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</si>
  <si>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</si>
  <si>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</si>
  <si>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</si>
  <si>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</si>
  <si>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</si>
  <si>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</si>
  <si>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</si>
  <si>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</si>
  <si>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</si>
  <si>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</si>
  <si>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</si>
  <si>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</si>
  <si>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</si>
  <si>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</si>
  <si>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</si>
  <si>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</si>
  <si>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</si>
  <si>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</si>
  <si>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</si>
  <si>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</si>
  <si>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</si>
  <si>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</si>
  <si>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</si>
  <si>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</si>
  <si>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</si>
  <si>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</si>
  <si>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</si>
  <si>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</si>
  <si>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</si>
  <si>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</si>
  <si>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</si>
  <si>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</si>
  <si>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</si>
  <si>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</si>
  <si>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</si>
  <si>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</si>
  <si>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</si>
  <si>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</si>
  <si>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</si>
  <si>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</si>
  <si>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</si>
  <si>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</si>
  <si>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</si>
  <si>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</si>
  <si>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</si>
  <si>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</si>
  <si>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</si>
  <si>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</si>
  <si>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</si>
  <si>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</si>
  <si>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</si>
  <si>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</si>
  <si>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</si>
  <si>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</si>
  <si>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</si>
  <si>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</si>
  <si>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</si>
  <si>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</si>
  <si>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</si>
  <si>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</si>
  <si>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</si>
  <si>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</si>
  <si>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</si>
  <si>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</si>
  <si>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</si>
  <si>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</si>
  <si>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</si>
  <si>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</si>
  <si>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</si>
  <si>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</si>
  <si>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</si>
  <si>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</si>
  <si>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</si>
  <si>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</si>
  <si>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</si>
  <si>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</si>
  <si>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</si>
  <si>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</si>
  <si>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</si>
  <si>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</si>
  <si>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</si>
  <si>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</si>
  <si>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</si>
  <si>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</si>
  <si>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</si>
  <si>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</si>
  <si>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</si>
  <si>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</si>
  <si>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</si>
  <si>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</si>
  <si>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</si>
  <si>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</si>
  <si>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</si>
  <si>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</si>
  <si>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</si>
  <si>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</si>
  <si>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</si>
  <si>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</si>
  <si>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</si>
  <si>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</si>
  <si>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</si>
  <si>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</si>
  <si>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</si>
  <si>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</si>
  <si>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</si>
  <si>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</si>
  <si>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</si>
  <si>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</si>
  <si>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</si>
  <si>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</si>
  <si>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</si>
  <si>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</si>
  <si>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</si>
  <si>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</si>
  <si>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</si>
  <si>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</si>
  <si>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</si>
  <si>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</si>
  <si>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</si>
  <si>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</si>
  <si>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</si>
  <si>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</si>
  <si>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</si>
  <si>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</si>
  <si>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</si>
  <si>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</si>
  <si>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</si>
  <si>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</si>
  <si>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</si>
  <si>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</si>
  <si>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</si>
  <si>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</si>
  <si>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</si>
  <si>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</si>
  <si>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</si>
  <si>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</si>
  <si>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</si>
  <si>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</si>
  <si>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</si>
  <si>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</si>
  <si>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</si>
  <si>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</si>
  <si>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</si>
  <si>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</si>
  <si>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</si>
  <si>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</si>
  <si>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</si>
  <si>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</si>
  <si>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</si>
  <si>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</si>
  <si>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</si>
  <si>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</si>
  <si>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</si>
  <si>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</si>
  <si>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</si>
  <si>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</si>
  <si>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</si>
  <si>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</si>
  <si>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</si>
  <si>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</si>
  <si>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</si>
  <si>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</si>
  <si>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</si>
  <si>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</si>
  <si>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</si>
  <si>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</si>
  <si>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</si>
  <si>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</si>
  <si>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</si>
  <si>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</si>
  <si>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</si>
  <si>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</si>
  <si>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</si>
  <si>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</si>
  <si>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</si>
  <si>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</si>
  <si>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</si>
  <si>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</si>
  <si>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</si>
  <si>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</si>
  <si>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</si>
  <si>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</si>
  <si>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</si>
  <si>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</si>
  <si>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</si>
  <si>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</si>
  <si>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</si>
  <si>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</si>
  <si>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</si>
  <si>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</si>
  <si>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</si>
  <si>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</si>
  <si>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</si>
  <si>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</si>
  <si>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</si>
  <si>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</si>
  <si>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</si>
  <si>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</si>
  <si>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</si>
  <si>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</si>
  <si>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</si>
  <si>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</si>
  <si>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</si>
  <si>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</si>
  <si>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</si>
  <si>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</si>
  <si>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</si>
  <si>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</si>
  <si>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</si>
  <si>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</si>
  <si>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</si>
  <si>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</si>
  <si>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</si>
  <si>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</si>
  <si>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</si>
  <si>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</si>
  <si>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</si>
  <si>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</si>
  <si>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</si>
  <si>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</si>
  <si>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</si>
  <si>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</si>
  <si>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</si>
  <si>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</si>
  <si>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</si>
  <si>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</si>
  <si>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</si>
  <si>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</si>
  <si>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</si>
  <si>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</si>
  <si>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</si>
  <si>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</si>
  <si>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</si>
  <si>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</si>
  <si>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</si>
  <si>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</si>
  <si>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</si>
  <si>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</si>
  <si>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</si>
  <si>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</si>
  <si>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</si>
  <si>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</si>
  <si>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</si>
  <si>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</si>
  <si>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</si>
  <si>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</si>
  <si>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</si>
  <si>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</si>
  <si>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</si>
  <si>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</si>
  <si>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</si>
  <si>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</si>
  <si>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</si>
  <si>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</si>
  <si>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</si>
  <si>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</si>
  <si>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</si>
  <si>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</si>
  <si>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</si>
  <si>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</si>
  <si>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</si>
  <si>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</si>
  <si>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</si>
  <si>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</si>
  <si>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</si>
  <si>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</si>
  <si>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</si>
  <si>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</si>
  <si>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</si>
  <si>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</si>
  <si>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</si>
  <si>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</si>
  <si>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</si>
  <si>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</si>
  <si>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</si>
  <si>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</si>
  <si>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</si>
  <si>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</si>
  <si>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</si>
  <si>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</si>
  <si>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</si>
  <si>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</si>
  <si>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</si>
  <si>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</si>
  <si>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</si>
  <si>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</si>
  <si>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</si>
  <si>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</si>
  <si>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</si>
  <si>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</si>
  <si>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</si>
  <si>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</si>
  <si>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</si>
  <si>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</si>
  <si>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</si>
  <si>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</si>
  <si>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</si>
  <si>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</si>
  <si>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</si>
  <si>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</si>
  <si>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</si>
  <si>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</si>
  <si>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</si>
  <si>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</si>
  <si>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</si>
  <si>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</si>
  <si>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</si>
  <si>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</si>
  <si>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</si>
  <si>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</si>
  <si>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</si>
  <si>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</si>
  <si>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</si>
  <si>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</si>
  <si>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</si>
  <si>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</si>
  <si>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</si>
  <si>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</si>
  <si>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</si>
  <si>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</si>
  <si>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</si>
  <si>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</si>
  <si>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</si>
  <si>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</si>
  <si>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</si>
  <si>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</si>
  <si>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</si>
  <si>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</si>
  <si>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</si>
  <si>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</si>
  <si>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</si>
  <si>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</si>
  <si>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</si>
  <si>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</si>
  <si>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</si>
  <si>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</si>
  <si>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</si>
  <si>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</si>
  <si>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</si>
  <si>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</si>
  <si>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</si>
  <si>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</si>
  <si>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</si>
  <si>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</si>
  <si>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</si>
  <si>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</si>
  <si>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</si>
  <si>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</si>
  <si>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</si>
  <si>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</si>
  <si>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</si>
  <si>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</si>
  <si>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</si>
  <si>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</si>
  <si>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</si>
  <si>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</si>
  <si>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</si>
  <si>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</si>
  <si>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</si>
  <si>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</si>
  <si>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</si>
  <si>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</si>
  <si>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</si>
  <si>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</si>
  <si>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</si>
  <si>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</si>
  <si>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</si>
  <si>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</si>
  <si>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</si>
  <si>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</si>
  <si>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</si>
  <si>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</si>
  <si>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</si>
  <si>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</si>
  <si>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</si>
  <si>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</si>
  <si>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</si>
  <si>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</si>
  <si>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</si>
  <si>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</si>
  <si>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</si>
  <si>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</si>
  <si>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</si>
  <si>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</si>
  <si>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</si>
  <si>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</si>
  <si>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</si>
  <si>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</si>
  <si>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</si>
  <si>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</si>
  <si>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</si>
  <si>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</si>
  <si>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</si>
  <si>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</si>
  <si>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</si>
  <si>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</si>
  <si>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</si>
  <si>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</si>
  <si>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</si>
  <si>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</si>
  <si>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</si>
  <si>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</si>
  <si>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</si>
  <si>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</si>
  <si>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</si>
  <si>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</si>
  <si>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</si>
  <si>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</si>
  <si>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</si>
  <si>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</si>
  <si>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</si>
  <si>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</si>
  <si>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</si>
  <si>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</si>
  <si>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</si>
  <si>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EB-2009-0248</t>
  </si>
  <si>
    <t>EB-2010-0113</t>
  </si>
  <si>
    <t>EB-2011-0274</t>
  </si>
  <si>
    <t>EB-2012-0164</t>
  </si>
  <si>
    <t>EB-2013-0169</t>
  </si>
  <si>
    <t>EB-2014-0111</t>
  </si>
  <si>
    <t>EB-2015-0100</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</si>
  <si>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</si>
  <si>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</si>
  <si>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</si>
  <si>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</si>
  <si>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</si>
  <si>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</si>
  <si>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</si>
  <si>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</si>
  <si>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</si>
  <si>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</si>
  <si>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</si>
  <si>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</si>
  <si>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</si>
  <si>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</si>
  <si>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</si>
  <si>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</si>
  <si>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</si>
  <si>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</si>
  <si>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</si>
  <si>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</si>
  <si>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</si>
  <si>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</si>
  <si>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</si>
  <si>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</si>
  <si>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</si>
  <si>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</si>
  <si>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</si>
  <si>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</si>
  <si>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</si>
  <si>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</si>
  <si>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</si>
  <si>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</si>
  <si>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</si>
  <si>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</si>
  <si>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</si>
  <si>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</si>
  <si>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</si>
  <si>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</si>
  <si>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</si>
  <si>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Table 8-a:  South Dundas</t>
  </si>
  <si>
    <t>Table 8-b:  Cardinal</t>
  </si>
  <si>
    <t>Table 8-c:  Prescott</t>
  </si>
  <si>
    <t>Summary of Streetlighting Projects</t>
  </si>
  <si>
    <t>2020 IRM Application</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</si>
  <si>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</si>
  <si>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</si>
  <si>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</si>
  <si>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</si>
  <si>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</si>
  <si>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</si>
  <si>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Change formula to calculate  lost revenue in street lighting</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</si>
  <si>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</si>
  <si>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 xml:space="preserve">2012 Settlement Agreement, EB-2011-0274 </t>
  </si>
  <si>
    <t>2016 April</t>
  </si>
  <si>
    <t xml:space="preserve">Customer Account </t>
  </si>
  <si>
    <t>Prescott</t>
  </si>
  <si>
    <t>January</t>
  </si>
  <si>
    <t>February</t>
  </si>
  <si>
    <t>March</t>
  </si>
  <si>
    <t>April</t>
  </si>
  <si>
    <t>May</t>
  </si>
  <si>
    <t>June</t>
  </si>
  <si>
    <t>July</t>
  </si>
  <si>
    <t>August</t>
  </si>
  <si>
    <t>September</t>
  </si>
  <si>
    <t>October</t>
  </si>
  <si>
    <t>November</t>
  </si>
  <si>
    <t>December</t>
  </si>
  <si>
    <t>CDM threshold</t>
  </si>
  <si>
    <t xml:space="preserve">Table 8-d:  CDM threshold for street lightng based on actual billing reduction </t>
  </si>
  <si>
    <t xml:space="preserve">Table 8-e:  Prescott for CDM Threshold </t>
  </si>
  <si>
    <t>Persistence in 2018</t>
  </si>
  <si>
    <t>Persistence in 2019</t>
  </si>
  <si>
    <t>Persistence in 2020</t>
  </si>
  <si>
    <t>Persistence in 2021</t>
  </si>
  <si>
    <t>2017 actual</t>
  </si>
  <si>
    <t>2016 Settlement Agreement, EB-2015-0100; 2016 IESO CDM final results report; actual billing  for street lighting (see table 8-d and 8-e on Tab 8. Streetglighting}</t>
  </si>
  <si>
    <t>2019.04 Participation and Cost &amp; Project List</t>
  </si>
  <si>
    <t>Save on Energy Business Refrigeration Program</t>
  </si>
  <si>
    <t>2017 Adjustment</t>
  </si>
  <si>
    <t>Pre 2016 CDM savings are embedded in rates</t>
  </si>
  <si>
    <t>Y751: AB755</t>
  </si>
  <si>
    <t>d=a-b</t>
  </si>
  <si>
    <t>f=d*e</t>
  </si>
  <si>
    <t>g=a-c</t>
  </si>
  <si>
    <t>h</t>
  </si>
  <si>
    <t>i=g*h</t>
  </si>
  <si>
    <t>RSL lost revenue in street lighting due to implementation of LED projects in 2014, 2015 and 2016. But the savings are calculated based on actual billing reduction, not based on the IESO final results reports.</t>
  </si>
  <si>
    <t>Delete formula</t>
  </si>
  <si>
    <t>2017Actuals</t>
  </si>
  <si>
    <t>2017 Forecast</t>
  </si>
  <si>
    <t>Unknown</t>
  </si>
  <si>
    <t xml:space="preserve"> 2017 - 2018</t>
  </si>
  <si>
    <t>G72, G75</t>
  </si>
  <si>
    <t>C59:G59</t>
  </si>
  <si>
    <t>C23,C30,C37,C44</t>
  </si>
  <si>
    <t>Y568:AB572</t>
  </si>
  <si>
    <t>D72:G73</t>
  </si>
  <si>
    <t>Use full year amount for 2017</t>
  </si>
  <si>
    <t>G72:G73</t>
  </si>
  <si>
    <t>Include 2011-2015 persistence</t>
  </si>
  <si>
    <t>Use 2012 threshold</t>
  </si>
  <si>
    <t xml:space="preserve">Use Streetlight savings from all customers in 2017 </t>
  </si>
  <si>
    <t>Use weighted average rates relative to effective dates</t>
  </si>
  <si>
    <t>Requested by the Board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</si>
</sst>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hair">
        <color indexed="64"/>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3" fontId="0" fillId="0" borderId="0" xfId="0" applyNumberFormat="1" applyFont="1" applyFill="1" applyBorder="1" applyAlignment="1">
      <alignment vertical="top"/>
    </xf>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237" fontId="0" fillId="0" borderId="0" xfId="72" applyNumberFormat="1" applyFont="1" applyFill="1"/>
    <xf numFmtId="0" fontId="0" fillId="28" borderId="0" xfId="0" applyFont="1" applyFill="1" applyBorder="1" applyAlignment="1">
      <alignment vertical="top"/>
    </xf>
    <xf numFmtId="0" fontId="0" fillId="90" borderId="0" xfId="0" applyFill="1" applyBorder="1"/>
    <xf numFmtId="3" fontId="0" fillId="28" borderId="0" xfId="0" applyNumberFormat="1" applyFont="1" applyFill="1" applyBorder="1" applyAlignment="1">
      <alignment vertical="top"/>
    </xf>
    <xf numFmtId="3" fontId="0" fillId="94" borderId="0" xfId="0" applyNumberFormat="1" applyFont="1" applyFill="1" applyBorder="1" applyAlignment="1">
      <alignment vertical="top"/>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0" fontId="212" fillId="95" borderId="123" xfId="4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7" fontId="13" fillId="2" borderId="110" xfId="72" applyNumberFormat="1" applyFont="1" applyFill="1" applyBorder="1"/>
    <xf numFmtId="0" fontId="0" fillId="28" borderId="110" xfId="0" applyFill="1" applyBorder="1" applyAlignment="1">
      <alignment wrapText="1"/>
    </xf>
    <xf numFmtId="9" fontId="72" fillId="26" borderId="35" xfId="5151" applyNumberFormat="1" applyFont="1" applyFill="1" applyBorder="1" applyAlignment="1">
      <alignment horizontal="center" vertical="center" wrapText="1"/>
    </xf>
    <xf numFmtId="38" fontId="48" fillId="28" borderId="110" xfId="0" applyNumberFormat="1" applyFont="1" applyFill="1" applyBorder="1" applyAlignment="1" applyProtection="1">
      <alignment horizontal="center"/>
      <protection locked="0"/>
    </xf>
    <xf numFmtId="0" fontId="0" fillId="0" borderId="0" xfId="0" applyBorder="1"/>
    <xf numFmtId="0" fontId="0" fillId="0" borderId="88" xfId="0" applyBorder="1"/>
    <xf numFmtId="181" fontId="0" fillId="0" borderId="0" xfId="71" applyNumberFormat="1" applyFont="1" applyBorder="1"/>
    <xf numFmtId="181" fontId="0" fillId="0" borderId="88" xfId="71" applyNumberFormat="1" applyFont="1" applyBorder="1"/>
    <xf numFmtId="181" fontId="0" fillId="0" borderId="55" xfId="0" applyNumberFormat="1" applyFont="1" applyFill="1" applyBorder="1"/>
    <xf numFmtId="0" fontId="0" fillId="0" borderId="144" xfId="0" applyBorder="1"/>
    <xf numFmtId="2" fontId="0" fillId="0" borderId="88" xfId="0" applyNumberFormat="1" applyBorder="1"/>
    <xf numFmtId="181" fontId="0" fillId="0" borderId="48" xfId="0" applyNumberFormat="1" applyFont="1" applyFill="1" applyBorder="1"/>
    <xf numFmtId="0" fontId="0" fillId="0" borderId="0" xfId="0" applyBorder="1" applyAlignment="1">
      <alignment horizontal="center"/>
    </xf>
    <xf numFmtId="0" fontId="0" fillId="0" borderId="88" xfId="0" applyBorder="1" applyAlignment="1">
      <alignment horizontal="center" wrapText="1"/>
    </xf>
    <xf numFmtId="0" fontId="0" fillId="0" borderId="145" xfId="0" applyBorder="1" applyAlignment="1">
      <alignment horizontal="center"/>
    </xf>
    <xf numFmtId="0" fontId="0" fillId="2" borderId="145" xfId="0" applyFill="1" applyBorder="1" applyAlignment="1">
      <alignment horizontal="center"/>
    </xf>
    <xf numFmtId="0" fontId="0" fillId="0" borderId="146" xfId="0" applyBorder="1" applyAlignment="1">
      <alignment horizontal="center"/>
    </xf>
    <xf numFmtId="0" fontId="0" fillId="0" borderId="143" xfId="0" applyBorder="1" applyAlignment="1">
      <alignment horizontal="center"/>
    </xf>
    <xf numFmtId="0" fontId="0" fillId="0" borderId="148" xfId="0" applyBorder="1" applyAlignment="1">
      <alignment horizontal="center"/>
    </xf>
    <xf numFmtId="0" fontId="0" fillId="0" borderId="149" xfId="0" applyBorder="1"/>
    <xf numFmtId="0" fontId="0" fillId="0" borderId="0" xfId="0" applyBorder="1" applyAlignment="1">
      <alignment horizontal="left"/>
    </xf>
    <xf numFmtId="0" fontId="0" fillId="0" borderId="143" xfId="0" applyBorder="1"/>
    <xf numFmtId="0" fontId="0" fillId="0" borderId="88" xfId="0" applyBorder="1" applyAlignment="1">
      <alignment horizontal="center"/>
    </xf>
    <xf numFmtId="17" fontId="0" fillId="0" borderId="88" xfId="0" applyNumberFormat="1" applyBorder="1"/>
    <xf numFmtId="17" fontId="0" fillId="0" borderId="9" xfId="0" applyNumberFormat="1" applyBorder="1"/>
    <xf numFmtId="0" fontId="0" fillId="2" borderId="143" xfId="0" applyFill="1" applyBorder="1" applyAlignment="1">
      <alignment horizontal="center"/>
    </xf>
    <xf numFmtId="0" fontId="0" fillId="0" borderId="88" xfId="0" applyFill="1" applyBorder="1"/>
    <xf numFmtId="181" fontId="0" fillId="0" borderId="48" xfId="0" applyNumberFormat="1" applyFont="1" applyBorder="1"/>
    <xf numFmtId="43" fontId="3" fillId="96" borderId="48" xfId="0" applyNumberFormat="1" applyFont="1" applyFill="1" applyBorder="1"/>
    <xf numFmtId="0" fontId="0" fillId="28" borderId="143" xfId="0" applyFont="1" applyFill="1" applyBorder="1" applyAlignment="1">
      <alignment vertical="top"/>
    </xf>
    <xf numFmtId="0" fontId="0" fillId="90" borderId="143" xfId="0" applyFill="1" applyBorder="1"/>
    <xf numFmtId="3" fontId="0" fillId="0" borderId="65" xfId="0" applyNumberFormat="1" applyFont="1" applyFill="1" applyBorder="1" applyAlignment="1">
      <alignment vertical="top"/>
    </xf>
    <xf numFmtId="0" fontId="13" fillId="90" borderId="151" xfId="0" applyFont="1" applyFill="1" applyBorder="1" applyAlignment="1">
      <alignment horizontal="center"/>
    </xf>
    <xf numFmtId="237" fontId="13" fillId="2" borderId="151" xfId="72" applyNumberFormat="1" applyFont="1" applyFill="1" applyBorder="1"/>
    <xf numFmtId="0" fontId="13" fillId="2" borderId="151" xfId="0" applyFont="1" applyFill="1" applyBorder="1"/>
    <xf numFmtId="0" fontId="0" fillId="28" borderId="134" xfId="0" applyFill="1" applyBorder="1" applyAlignment="1">
      <alignment horizontal="left"/>
    </xf>
    <xf numFmtId="0" fontId="44"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175" fontId="0" fillId="2" borderId="0" xfId="0" applyNumberFormat="1" applyFont="1" applyFill="1"/>
    <xf numFmtId="43" fontId="3" fillId="0" borderId="48" xfId="0" applyNumberFormat="1" applyFont="1" applyFill="1" applyBorder="1"/>
    <xf numFmtId="0" fontId="0" fillId="0" borderId="152" xfId="0" applyBorder="1"/>
    <xf numFmtId="0" fontId="0" fillId="2" borderId="89" xfId="0" applyFill="1" applyBorder="1"/>
    <xf numFmtId="0" fontId="0" fillId="0" borderId="88" xfId="0" applyFill="1" applyBorder="1" applyAlignment="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9" fontId="72" fillId="26" borderId="35" xfId="5151" applyNumberFormat="1" applyFont="1" applyFill="1" applyBorder="1" applyAlignment="1">
      <alignment horizontal="center" vertical="center" wrapText="1"/>
    </xf>
    <xf numFmtId="40"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47" xfId="0" applyFill="1" applyBorder="1" applyAlignment="1">
      <alignment horizontal="left" wrapText="1"/>
    </xf>
    <xf numFmtId="0" fontId="0" fillId="28" borderId="150"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20" xfId="5151" applyNumberFormat="1" applyFont="1" applyFill="1" applyBorder="1" applyAlignment="1">
      <alignment horizontal="center" vertical="center" wrapText="1"/>
    </xf>
    <xf numFmtId="9" fontId="72" fillId="26" borderId="142" xfId="5151" applyNumberFormat="1" applyFont="1" applyFill="1" applyBorder="1" applyAlignment="1">
      <alignment horizontal="center" vertical="center" wrapText="1"/>
    </xf>
    <xf numFmtId="9" fontId="72" fillId="26" borderId="153"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xf numFmtId="0" fontId="0" fillId="90" borderId="151" xfId="0" applyFill="1" applyBorder="1"/>
    <xf numFmtId="0" fontId="0" fillId="28" borderId="151" xfId="0" applyFill="1" applyBorder="1"/>
    <xf numFmtId="0" fontId="0" fillId="28" borderId="152" xfId="0" applyFill="1" applyBorder="1" applyAlignment="1">
      <alignment horizontal="left" wrapText="1"/>
    </xf>
    <xf numFmtId="0" fontId="0" fillId="28" borderId="147" xfId="0" applyFill="1" applyBorder="1" applyAlignment="1">
      <alignment horizontal="left"/>
    </xf>
    <xf numFmtId="0" fontId="0" fillId="28" borderId="152" xfId="0"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11471" cy="234238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342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751416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367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tm\Common\Rate%20Application\2020%20IRM\CDM\2017_1st_Half_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22" t="s">
        <v>174</v>
      </c>
      <c r="C3" s="822"/>
    </row>
    <row r="4" spans="1:3" ht="11.25" customHeight="1"/>
    <row r="5" spans="1:3" s="30" customFormat="1" ht="25.5" customHeight="1">
      <c r="B5" s="60" t="s">
        <v>417</v>
      </c>
      <c r="C5" s="60" t="s">
        <v>173</v>
      </c>
    </row>
    <row r="6" spans="1:3" s="176" customFormat="1" ht="48" customHeight="1">
      <c r="A6" s="241"/>
      <c r="B6" s="617" t="s">
        <v>170</v>
      </c>
      <c r="C6" s="669" t="s">
        <v>593</v>
      </c>
    </row>
    <row r="7" spans="1:3" s="176" customFormat="1" ht="21" customHeight="1">
      <c r="A7" s="241"/>
      <c r="B7" s="611" t="s">
        <v>546</v>
      </c>
      <c r="C7" s="670" t="s">
        <v>606</v>
      </c>
    </row>
    <row r="8" spans="1:3" s="176" customFormat="1" ht="32.25" customHeight="1">
      <c r="B8" s="611" t="s">
        <v>365</v>
      </c>
      <c r="C8" s="671" t="s">
        <v>594</v>
      </c>
    </row>
    <row r="9" spans="1:3" s="176" customFormat="1" ht="27.75" customHeight="1">
      <c r="B9" s="611" t="s">
        <v>169</v>
      </c>
      <c r="C9" s="671" t="s">
        <v>595</v>
      </c>
    </row>
    <row r="10" spans="1:3" s="176" customFormat="1" ht="33" customHeight="1">
      <c r="B10" s="611" t="s">
        <v>591</v>
      </c>
      <c r="C10" s="670" t="s">
        <v>599</v>
      </c>
    </row>
    <row r="11" spans="1:3" s="176" customFormat="1" ht="26.25" customHeight="1">
      <c r="B11" s="626" t="s">
        <v>366</v>
      </c>
      <c r="C11" s="673" t="s">
        <v>596</v>
      </c>
    </row>
    <row r="12" spans="1:3" s="176" customFormat="1" ht="39.75" customHeight="1">
      <c r="B12" s="611" t="s">
        <v>367</v>
      </c>
      <c r="C12" s="671" t="s">
        <v>597</v>
      </c>
    </row>
    <row r="13" spans="1:3" s="176" customFormat="1" ht="18" customHeight="1">
      <c r="B13" s="611" t="s">
        <v>368</v>
      </c>
      <c r="C13" s="671" t="s">
        <v>598</v>
      </c>
    </row>
    <row r="14" spans="1:3" s="176" customFormat="1" ht="13.5" customHeight="1">
      <c r="B14" s="611"/>
      <c r="C14" s="672"/>
    </row>
    <row r="15" spans="1:3" s="176" customFormat="1" ht="18" customHeight="1">
      <c r="B15" s="611" t="s">
        <v>662</v>
      </c>
      <c r="C15" s="670" t="s">
        <v>660</v>
      </c>
    </row>
    <row r="16" spans="1:3" s="176" customFormat="1" ht="8.25" customHeight="1">
      <c r="B16" s="611"/>
      <c r="C16" s="672"/>
    </row>
    <row r="17" spans="2:3" s="176" customFormat="1" ht="33" customHeight="1">
      <c r="B17" s="674" t="s">
        <v>592</v>
      </c>
      <c r="C17" s="675" t="s">
        <v>661</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10" activePane="bottomLeft" state="frozen"/>
      <selection pane="bottomLeft" activeCell="AB27" sqref="AB27"/>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554</v>
      </c>
      <c r="C16" s="826" t="s">
        <v>502</v>
      </c>
      <c r="D16" s="827"/>
      <c r="E16" s="827"/>
      <c r="F16" s="827"/>
      <c r="G16" s="827"/>
      <c r="H16" s="827"/>
      <c r="I16" s="827"/>
      <c r="J16" s="827"/>
      <c r="K16" s="827"/>
      <c r="L16" s="827"/>
      <c r="M16" s="827"/>
      <c r="N16" s="827"/>
      <c r="O16" s="827"/>
      <c r="P16" s="827"/>
      <c r="Q16" s="827"/>
      <c r="R16" s="827"/>
      <c r="S16" s="827"/>
      <c r="T16" s="827"/>
      <c r="U16" s="827"/>
    </row>
    <row r="17" spans="2:21" ht="55.5" customHeight="1">
      <c r="B17" s="704" t="s">
        <v>629</v>
      </c>
      <c r="C17" s="828" t="s">
        <v>700</v>
      </c>
      <c r="D17" s="828"/>
      <c r="E17" s="828"/>
      <c r="F17" s="828"/>
      <c r="G17" s="828"/>
      <c r="H17" s="828"/>
      <c r="I17" s="828"/>
      <c r="J17" s="828"/>
      <c r="K17" s="828"/>
      <c r="L17" s="828"/>
      <c r="M17" s="828"/>
      <c r="N17" s="828"/>
      <c r="O17" s="828"/>
      <c r="P17" s="828"/>
      <c r="Q17" s="828"/>
      <c r="R17" s="828"/>
      <c r="S17" s="828"/>
      <c r="T17" s="828"/>
      <c r="U17" s="829"/>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633</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630</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25" t="s">
        <v>631</v>
      </c>
      <c r="D23" s="825"/>
      <c r="E23" s="825"/>
      <c r="F23" s="825"/>
      <c r="G23" s="825"/>
      <c r="H23" s="825"/>
      <c r="I23" s="825"/>
      <c r="J23" s="825"/>
      <c r="K23" s="825"/>
      <c r="L23" s="825"/>
      <c r="M23" s="825"/>
      <c r="N23" s="825"/>
      <c r="O23" s="825"/>
      <c r="P23" s="825"/>
      <c r="Q23" s="825"/>
      <c r="R23" s="825"/>
      <c r="S23" s="825"/>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634</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25" t="s">
        <v>632</v>
      </c>
      <c r="D27" s="825"/>
      <c r="E27" s="825"/>
      <c r="F27" s="825"/>
      <c r="G27" s="825"/>
      <c r="H27" s="825"/>
      <c r="I27" s="825"/>
      <c r="J27" s="825"/>
      <c r="K27" s="825"/>
      <c r="L27" s="825"/>
      <c r="M27" s="825"/>
      <c r="N27" s="825"/>
      <c r="O27" s="825"/>
      <c r="P27" s="825"/>
      <c r="Q27" s="825"/>
      <c r="R27" s="825"/>
      <c r="S27" s="825"/>
      <c r="T27" s="825"/>
      <c r="U27" s="830"/>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25" t="s">
        <v>635</v>
      </c>
      <c r="D29" s="825"/>
      <c r="E29" s="825"/>
      <c r="F29" s="825"/>
      <c r="G29" s="825"/>
      <c r="H29" s="825"/>
      <c r="I29" s="825"/>
      <c r="J29" s="825"/>
      <c r="K29" s="825"/>
      <c r="L29" s="825"/>
      <c r="M29" s="825"/>
      <c r="N29" s="825"/>
      <c r="O29" s="825"/>
      <c r="P29" s="825"/>
      <c r="Q29" s="825"/>
      <c r="R29" s="825"/>
      <c r="S29" s="825"/>
      <c r="T29" s="825"/>
      <c r="U29" s="830"/>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636</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637</v>
      </c>
      <c r="C33" s="831" t="s">
        <v>638</v>
      </c>
      <c r="D33" s="831"/>
      <c r="E33" s="831"/>
      <c r="F33" s="831"/>
      <c r="G33" s="831"/>
      <c r="H33" s="831"/>
      <c r="I33" s="831"/>
      <c r="J33" s="831"/>
      <c r="K33" s="831"/>
      <c r="L33" s="831"/>
      <c r="M33" s="831"/>
      <c r="N33" s="831"/>
      <c r="O33" s="831"/>
      <c r="P33" s="831"/>
      <c r="Q33" s="831"/>
      <c r="R33" s="831"/>
      <c r="S33" s="831"/>
      <c r="T33" s="831"/>
      <c r="U33" s="832"/>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639</v>
      </c>
      <c r="C35" s="718" t="s">
        <v>640</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641</v>
      </c>
      <c r="C37" s="833" t="s">
        <v>642</v>
      </c>
      <c r="D37" s="833"/>
      <c r="E37" s="833"/>
      <c r="F37" s="833"/>
      <c r="G37" s="833"/>
      <c r="H37" s="833"/>
      <c r="I37" s="833"/>
      <c r="J37" s="833"/>
      <c r="K37" s="833"/>
      <c r="L37" s="833"/>
      <c r="M37" s="833"/>
      <c r="N37" s="833"/>
      <c r="O37" s="833"/>
      <c r="P37" s="833"/>
      <c r="Q37" s="833"/>
      <c r="R37" s="833"/>
      <c r="S37" s="833"/>
      <c r="T37" s="833"/>
      <c r="U37" s="834"/>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643</v>
      </c>
      <c r="C39" s="720" t="s">
        <v>644</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645</v>
      </c>
      <c r="C41" s="835" t="s">
        <v>646</v>
      </c>
      <c r="D41" s="835"/>
      <c r="E41" s="835"/>
      <c r="F41" s="835"/>
      <c r="G41" s="835"/>
      <c r="H41" s="835"/>
      <c r="I41" s="835"/>
      <c r="J41" s="835"/>
      <c r="K41" s="835"/>
      <c r="L41" s="835"/>
      <c r="M41" s="835"/>
      <c r="N41" s="835"/>
      <c r="O41" s="835"/>
      <c r="P41" s="835"/>
      <c r="Q41" s="835"/>
      <c r="R41" s="835"/>
      <c r="S41" s="835"/>
      <c r="T41" s="835"/>
      <c r="U41" s="836"/>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647</v>
      </c>
      <c r="C43" s="718" t="s">
        <v>648</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23" t="s">
        <v>664</v>
      </c>
      <c r="D45" s="823"/>
      <c r="E45" s="823"/>
      <c r="F45" s="823"/>
      <c r="G45" s="823"/>
      <c r="H45" s="823"/>
      <c r="I45" s="823"/>
      <c r="J45" s="823"/>
      <c r="K45" s="823"/>
      <c r="L45" s="823"/>
      <c r="M45" s="823"/>
      <c r="N45" s="823"/>
      <c r="O45" s="823"/>
      <c r="P45" s="823"/>
      <c r="Q45" s="823"/>
      <c r="R45" s="823"/>
      <c r="S45" s="823"/>
      <c r="T45" s="823"/>
      <c r="U45" s="824"/>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23" t="s">
        <v>649</v>
      </c>
      <c r="D47" s="823"/>
      <c r="E47" s="823"/>
      <c r="F47" s="823"/>
      <c r="G47" s="823"/>
      <c r="H47" s="823"/>
      <c r="I47" s="823"/>
      <c r="J47" s="823"/>
      <c r="K47" s="823"/>
      <c r="L47" s="823"/>
      <c r="M47" s="823"/>
      <c r="N47" s="823"/>
      <c r="O47" s="823"/>
      <c r="P47" s="823"/>
      <c r="Q47" s="823"/>
      <c r="R47" s="823"/>
      <c r="S47" s="823"/>
      <c r="T47" s="823"/>
      <c r="U47" s="824"/>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23" t="s">
        <v>650</v>
      </c>
      <c r="D49" s="823"/>
      <c r="E49" s="823"/>
      <c r="F49" s="823"/>
      <c r="G49" s="823"/>
      <c r="H49" s="823"/>
      <c r="I49" s="823"/>
      <c r="J49" s="823"/>
      <c r="K49" s="823"/>
      <c r="L49" s="823"/>
      <c r="M49" s="823"/>
      <c r="N49" s="823"/>
      <c r="O49" s="823"/>
      <c r="P49" s="823"/>
      <c r="Q49" s="823"/>
      <c r="R49" s="823"/>
      <c r="S49" s="823"/>
      <c r="T49" s="823"/>
      <c r="U49" s="824"/>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23" t="s">
        <v>651</v>
      </c>
      <c r="D51" s="823"/>
      <c r="E51" s="823"/>
      <c r="F51" s="823"/>
      <c r="G51" s="823"/>
      <c r="H51" s="823"/>
      <c r="I51" s="823"/>
      <c r="J51" s="823"/>
      <c r="K51" s="823"/>
      <c r="L51" s="823"/>
      <c r="M51" s="823"/>
      <c r="N51" s="823"/>
      <c r="O51" s="823"/>
      <c r="P51" s="823"/>
      <c r="Q51" s="823"/>
      <c r="R51" s="823"/>
      <c r="S51" s="823"/>
      <c r="T51" s="823"/>
      <c r="U51" s="824"/>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25" t="s">
        <v>663</v>
      </c>
      <c r="D53" s="825"/>
      <c r="E53" s="825"/>
      <c r="F53" s="825"/>
      <c r="G53" s="825"/>
      <c r="H53" s="825"/>
      <c r="I53" s="825"/>
      <c r="J53" s="825"/>
      <c r="K53" s="825"/>
      <c r="L53" s="825"/>
      <c r="M53" s="825"/>
      <c r="N53" s="825"/>
      <c r="O53" s="825"/>
      <c r="P53" s="825"/>
      <c r="Q53" s="825"/>
      <c r="R53" s="825"/>
      <c r="S53" s="825"/>
      <c r="T53" s="825"/>
      <c r="U53" s="830"/>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652</v>
      </c>
      <c r="C55" s="833" t="s">
        <v>653</v>
      </c>
      <c r="D55" s="833"/>
      <c r="E55" s="833"/>
      <c r="F55" s="833"/>
      <c r="G55" s="833"/>
      <c r="H55" s="833"/>
      <c r="I55" s="833"/>
      <c r="J55" s="833"/>
      <c r="K55" s="833"/>
      <c r="L55" s="833"/>
      <c r="M55" s="833"/>
      <c r="N55" s="833"/>
      <c r="O55" s="833"/>
      <c r="P55" s="833"/>
      <c r="Q55" s="833"/>
      <c r="R55" s="833"/>
      <c r="S55" s="833"/>
      <c r="T55" s="833"/>
      <c r="U55" s="834"/>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654</v>
      </c>
      <c r="C57" s="833" t="s">
        <v>655</v>
      </c>
      <c r="D57" s="833"/>
      <c r="E57" s="833"/>
      <c r="F57" s="833"/>
      <c r="G57" s="833"/>
      <c r="H57" s="833"/>
      <c r="I57" s="833"/>
      <c r="J57" s="833"/>
      <c r="K57" s="833"/>
      <c r="L57" s="833"/>
      <c r="M57" s="833"/>
      <c r="N57" s="833"/>
      <c r="O57" s="833"/>
      <c r="P57" s="833"/>
      <c r="Q57" s="833"/>
      <c r="R57" s="833"/>
      <c r="S57" s="833"/>
      <c r="T57" s="833"/>
      <c r="U57" s="834"/>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656</v>
      </c>
      <c r="C59" s="725" t="s">
        <v>657</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80" zoomScaleNormal="80" workbookViewId="0">
      <selection activeCell="B48" sqref="B4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8" t="s">
        <v>685</v>
      </c>
      <c r="C3" s="839"/>
      <c r="D3" s="839"/>
      <c r="E3" s="839"/>
      <c r="F3" s="840"/>
      <c r="G3" s="122"/>
    </row>
    <row r="4" spans="2:20" ht="16.5" customHeight="1">
      <c r="B4" s="841"/>
      <c r="C4" s="842"/>
      <c r="D4" s="842"/>
      <c r="E4" s="842"/>
      <c r="F4" s="843"/>
      <c r="G4" s="122"/>
    </row>
    <row r="5" spans="2:20" ht="71.25" customHeight="1">
      <c r="B5" s="841"/>
      <c r="C5" s="842"/>
      <c r="D5" s="842"/>
      <c r="E5" s="842"/>
      <c r="F5" s="843"/>
      <c r="G5" s="122"/>
    </row>
    <row r="6" spans="2:20" ht="21.75" customHeight="1">
      <c r="B6" s="844"/>
      <c r="C6" s="845"/>
      <c r="D6" s="845"/>
      <c r="E6" s="845"/>
      <c r="F6" s="846"/>
      <c r="G6" s="122"/>
    </row>
    <row r="8" spans="2:20" ht="21">
      <c r="B8" s="837" t="s">
        <v>478</v>
      </c>
      <c r="C8" s="837"/>
      <c r="D8" s="837"/>
      <c r="E8" s="837"/>
      <c r="F8" s="837"/>
      <c r="G8" s="837"/>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583</v>
      </c>
      <c r="G12" s="28"/>
      <c r="L12" s="33"/>
      <c r="M12" s="33"/>
      <c r="N12" s="33"/>
      <c r="O12" s="33"/>
      <c r="P12" s="33"/>
      <c r="Q12" s="68"/>
      <c r="S12" s="8"/>
      <c r="T12" s="8"/>
    </row>
    <row r="13" spans="2:20" s="9" customFormat="1" ht="26.25" customHeight="1" thickBot="1">
      <c r="B13" s="102" t="s">
        <v>413</v>
      </c>
      <c r="C13" s="124" t="s">
        <v>622</v>
      </c>
      <c r="G13" s="109"/>
      <c r="L13" s="33"/>
      <c r="M13" s="33"/>
      <c r="N13" s="33"/>
      <c r="O13" s="33"/>
      <c r="P13" s="33"/>
      <c r="Q13" s="68"/>
      <c r="S13" s="8"/>
      <c r="T13" s="8"/>
    </row>
    <row r="14" spans="2:20" s="9" customFormat="1" ht="26.25" customHeight="1" thickBot="1">
      <c r="B14" s="102" t="s">
        <v>413</v>
      </c>
      <c r="C14" s="172" t="s">
        <v>617</v>
      </c>
      <c r="G14" s="123"/>
      <c r="L14" s="33"/>
      <c r="M14" s="33"/>
      <c r="N14" s="33"/>
      <c r="O14" s="33"/>
      <c r="P14" s="33"/>
      <c r="Q14" s="68"/>
      <c r="S14" s="8"/>
      <c r="T14" s="8"/>
    </row>
    <row r="15" spans="2:20" s="9" customFormat="1" ht="26.25" customHeight="1" thickBot="1">
      <c r="B15" s="102" t="s">
        <v>413</v>
      </c>
      <c r="C15" s="172" t="s">
        <v>618</v>
      </c>
      <c r="G15" s="123"/>
      <c r="L15" s="33"/>
      <c r="M15" s="33"/>
      <c r="N15" s="33"/>
      <c r="O15" s="33"/>
      <c r="P15" s="33"/>
      <c r="Q15" s="68"/>
      <c r="S15" s="8"/>
      <c r="T15" s="8"/>
    </row>
    <row r="16" spans="2:20" s="9" customFormat="1" ht="26.25" customHeight="1" thickBot="1">
      <c r="B16" s="102" t="s">
        <v>413</v>
      </c>
      <c r="C16" s="172" t="s">
        <v>619</v>
      </c>
      <c r="G16" s="123"/>
      <c r="L16" s="33"/>
      <c r="M16" s="33"/>
      <c r="N16" s="33"/>
      <c r="O16" s="33"/>
      <c r="P16" s="33"/>
      <c r="Q16" s="68"/>
      <c r="S16" s="8"/>
      <c r="T16" s="8"/>
    </row>
    <row r="17" spans="2:20" s="9" customFormat="1" ht="26.25" customHeight="1" thickBot="1">
      <c r="B17" s="102" t="s">
        <v>413</v>
      </c>
      <c r="C17" s="124" t="s">
        <v>620</v>
      </c>
      <c r="G17" s="109"/>
      <c r="L17" s="33"/>
      <c r="M17" s="33"/>
      <c r="N17" s="33"/>
      <c r="O17" s="33"/>
      <c r="P17" s="33"/>
      <c r="Q17" s="68"/>
      <c r="S17" s="8"/>
      <c r="T17" s="8"/>
    </row>
    <row r="18" spans="2:20" s="9" customFormat="1" ht="26.25" customHeight="1" thickBot="1">
      <c r="B18" s="102" t="s">
        <v>413</v>
      </c>
      <c r="C18" s="124" t="s">
        <v>621</v>
      </c>
      <c r="G18" s="123"/>
      <c r="L18" s="33"/>
      <c r="M18" s="33"/>
      <c r="N18" s="33"/>
      <c r="O18" s="33"/>
      <c r="P18" s="33"/>
      <c r="Q18" s="68"/>
      <c r="S18" s="8"/>
      <c r="T18" s="8"/>
    </row>
    <row r="19" spans="2:20" s="9" customFormat="1" ht="26.25" customHeight="1" thickBot="1">
      <c r="B19" s="102" t="s">
        <v>413</v>
      </c>
      <c r="C19" s="124" t="s">
        <v>623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534</v>
      </c>
      <c r="C21" s="243" t="s">
        <v>468</v>
      </c>
      <c r="D21" s="243" t="s">
        <v>444</v>
      </c>
      <c r="E21" s="243" t="s">
        <v>436</v>
      </c>
      <c r="F21" s="243" t="s">
        <v>547</v>
      </c>
      <c r="G21" s="40"/>
      <c r="M21" s="25"/>
      <c r="T21" s="25"/>
    </row>
    <row r="22" spans="2:20" s="103" customFormat="1" ht="36" customHeight="1">
      <c r="B22" s="645" t="s">
        <v>537</v>
      </c>
      <c r="C22" s="651" t="s">
        <v>434</v>
      </c>
      <c r="D22" s="654" t="s">
        <v>440</v>
      </c>
      <c r="E22" s="658" t="s">
        <v>582</v>
      </c>
      <c r="F22" s="654" t="s">
        <v>445</v>
      </c>
      <c r="G22" s="174"/>
      <c r="M22" s="643"/>
      <c r="T22" s="643"/>
    </row>
    <row r="23" spans="2:20" s="103" customFormat="1" ht="35.25" customHeight="1">
      <c r="B23" s="646" t="s">
        <v>455</v>
      </c>
      <c r="C23" s="652" t="s">
        <v>435</v>
      </c>
      <c r="D23" s="655" t="s">
        <v>441</v>
      </c>
      <c r="E23" s="659" t="s">
        <v>582</v>
      </c>
      <c r="F23" s="655" t="s">
        <v>445</v>
      </c>
      <c r="G23" s="174"/>
      <c r="M23" s="643"/>
      <c r="T23" s="643"/>
    </row>
    <row r="24" spans="2:20" s="103" customFormat="1" ht="34.5" customHeight="1">
      <c r="B24" s="646" t="s">
        <v>452</v>
      </c>
      <c r="C24" s="652" t="s">
        <v>435</v>
      </c>
      <c r="D24" s="655" t="s">
        <v>442</v>
      </c>
      <c r="E24" s="659" t="s">
        <v>582</v>
      </c>
      <c r="F24" s="655" t="s">
        <v>445</v>
      </c>
      <c r="G24" s="174"/>
      <c r="M24" s="643"/>
      <c r="T24" s="643"/>
    </row>
    <row r="25" spans="2:20" s="103" customFormat="1" ht="32.25" customHeight="1">
      <c r="B25" s="647" t="s">
        <v>453</v>
      </c>
      <c r="C25" s="652" t="s">
        <v>434</v>
      </c>
      <c r="D25" s="655" t="s">
        <v>443</v>
      </c>
      <c r="E25" s="660" t="s">
        <v>601</v>
      </c>
      <c r="F25" s="663"/>
      <c r="G25" s="174"/>
      <c r="M25" s="643"/>
      <c r="T25" s="643"/>
    </row>
    <row r="26" spans="2:20" s="103" customFormat="1" ht="30.75" customHeight="1">
      <c r="B26" s="648" t="s">
        <v>535</v>
      </c>
      <c r="C26" s="652" t="s">
        <v>434</v>
      </c>
      <c r="D26" s="655"/>
      <c r="E26" s="660"/>
      <c r="F26" s="663"/>
      <c r="G26" s="174"/>
      <c r="M26" s="643"/>
      <c r="T26" s="643"/>
    </row>
    <row r="27" spans="2:20" s="103" customFormat="1" ht="32.25" customHeight="1">
      <c r="B27" s="649" t="s">
        <v>536</v>
      </c>
      <c r="C27" s="652" t="s">
        <v>434</v>
      </c>
      <c r="D27" s="656" t="s">
        <v>532</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549</v>
      </c>
      <c r="E30" s="661"/>
      <c r="F30" s="655" t="s">
        <v>548</v>
      </c>
      <c r="G30" s="644"/>
      <c r="M30" s="643"/>
    </row>
    <row r="31" spans="2:20" s="103" customFormat="1" ht="27.75" customHeight="1">
      <c r="B31" s="650" t="s">
        <v>533</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408</v>
      </c>
      <c r="B1" s="8" t="s">
        <v>41</v>
      </c>
      <c r="C1" s="120" t="s">
        <v>232</v>
      </c>
      <c r="D1" s="8" t="s">
        <v>412</v>
      </c>
      <c r="E1" s="120" t="s">
        <v>447</v>
      </c>
      <c r="F1" s="120" t="s">
        <v>543</v>
      </c>
      <c r="G1" s="120" t="s">
        <v>565</v>
      </c>
      <c r="H1" s="120" t="s">
        <v>576</v>
      </c>
    </row>
    <row r="2" spans="1:8">
      <c r="A2" s="12" t="s">
        <v>29</v>
      </c>
      <c r="B2" s="12" t="s">
        <v>27</v>
      </c>
      <c r="C2" s="10">
        <v>2006</v>
      </c>
      <c r="D2" s="12" t="s">
        <v>413</v>
      </c>
      <c r="E2" s="10">
        <f>'2. LRAMVA Threshold'!D9</f>
        <v>2012</v>
      </c>
      <c r="F2" s="26" t="s">
        <v>170</v>
      </c>
      <c r="G2" s="12" t="s">
        <v>566</v>
      </c>
      <c r="H2" s="12" t="s">
        <v>584</v>
      </c>
    </row>
    <row r="3" spans="1:8">
      <c r="A3" s="12" t="s">
        <v>369</v>
      </c>
      <c r="B3" s="12" t="s">
        <v>27</v>
      </c>
      <c r="C3" s="10">
        <v>2007</v>
      </c>
      <c r="D3" s="12" t="s">
        <v>414</v>
      </c>
      <c r="E3" s="10">
        <f>'2. LRAMVA Threshold'!D24</f>
        <v>2016</v>
      </c>
      <c r="F3" s="12" t="s">
        <v>544</v>
      </c>
      <c r="G3" s="12" t="s">
        <v>567</v>
      </c>
      <c r="H3" s="12" t="s">
        <v>577</v>
      </c>
    </row>
    <row r="4" spans="1:8">
      <c r="A4" s="12" t="s">
        <v>370</v>
      </c>
      <c r="B4" s="12" t="s">
        <v>28</v>
      </c>
      <c r="C4" s="10">
        <v>2008</v>
      </c>
      <c r="D4" s="12" t="s">
        <v>415</v>
      </c>
      <c r="F4" s="12" t="s">
        <v>169</v>
      </c>
      <c r="G4" s="12" t="s">
        <v>568</v>
      </c>
    </row>
    <row r="5" spans="1:8">
      <c r="A5" s="12" t="s">
        <v>371</v>
      </c>
      <c r="B5" s="12" t="s">
        <v>28</v>
      </c>
      <c r="C5" s="10">
        <v>2009</v>
      </c>
      <c r="F5" s="12" t="s">
        <v>366</v>
      </c>
      <c r="G5" s="12" t="s">
        <v>569</v>
      </c>
    </row>
    <row r="6" spans="1:8">
      <c r="A6" s="12" t="s">
        <v>372</v>
      </c>
      <c r="B6" s="12" t="s">
        <v>28</v>
      </c>
      <c r="C6" s="10">
        <v>2010</v>
      </c>
      <c r="F6" s="12" t="s">
        <v>367</v>
      </c>
      <c r="G6" s="12" t="s">
        <v>570</v>
      </c>
    </row>
    <row r="7" spans="1:8">
      <c r="A7" s="12" t="s">
        <v>373</v>
      </c>
      <c r="B7" s="12" t="s">
        <v>28</v>
      </c>
      <c r="C7" s="10">
        <v>2011</v>
      </c>
      <c r="F7" s="12" t="s">
        <v>368</v>
      </c>
      <c r="G7" s="12" t="s">
        <v>571</v>
      </c>
    </row>
    <row r="8" spans="1:8">
      <c r="A8" s="12" t="s">
        <v>374</v>
      </c>
      <c r="B8" s="12" t="s">
        <v>28</v>
      </c>
      <c r="C8" s="10">
        <v>2012</v>
      </c>
      <c r="F8" s="12" t="s">
        <v>551</v>
      </c>
      <c r="G8" s="12" t="s">
        <v>572</v>
      </c>
    </row>
    <row r="9" spans="1:8">
      <c r="A9" s="12" t="s">
        <v>375</v>
      </c>
      <c r="B9" s="12" t="s">
        <v>28</v>
      </c>
      <c r="C9" s="10">
        <v>2013</v>
      </c>
      <c r="G9" s="12" t="s">
        <v>573</v>
      </c>
    </row>
    <row r="10" spans="1:8">
      <c r="A10" s="12" t="s">
        <v>376</v>
      </c>
      <c r="B10" s="12" t="s">
        <v>28</v>
      </c>
      <c r="C10" s="10">
        <v>2014</v>
      </c>
      <c r="G10" s="12" t="s">
        <v>574</v>
      </c>
    </row>
    <row r="11" spans="1:8">
      <c r="A11" s="12" t="s">
        <v>377</v>
      </c>
      <c r="B11" s="12" t="s">
        <v>28</v>
      </c>
      <c r="C11" s="10">
        <v>2015</v>
      </c>
      <c r="G11" s="12" t="s">
        <v>575</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8"/>
  <sheetViews>
    <sheetView topLeftCell="A7" zoomScale="80" zoomScaleNormal="80" workbookViewId="0">
      <selection activeCell="G75" sqref="G7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545</v>
      </c>
      <c r="D6" s="17"/>
      <c r="E6" s="9"/>
      <c r="T6" s="9"/>
      <c r="V6" s="8"/>
    </row>
    <row r="7" spans="2:22" ht="21" customHeight="1">
      <c r="B7" s="537"/>
      <c r="C7" s="17"/>
      <c r="D7" s="17"/>
      <c r="E7" s="9"/>
      <c r="T7" s="9"/>
      <c r="V7" s="8"/>
    </row>
    <row r="8" spans="2:22" ht="24.75" customHeight="1">
      <c r="B8" s="117" t="s">
        <v>237</v>
      </c>
      <c r="C8" s="189" t="s">
        <v>701</v>
      </c>
      <c r="D8" s="600"/>
      <c r="E8" s="9"/>
      <c r="T8" s="9"/>
      <c r="V8" s="8"/>
    </row>
    <row r="9" spans="2:22" ht="41.25" customHeight="1">
      <c r="B9" s="551" t="s">
        <v>515</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550</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541</v>
      </c>
      <c r="D14" s="542" t="s">
        <v>703</v>
      </c>
      <c r="E14" s="130"/>
      <c r="F14" s="124" t="s">
        <v>542</v>
      </c>
      <c r="H14" s="542" t="s">
        <v>704</v>
      </c>
      <c r="J14" s="124" t="s">
        <v>512</v>
      </c>
      <c r="L14" s="132">
        <f>R85</f>
        <v>89623.902202352663</v>
      </c>
      <c r="N14" s="103"/>
      <c r="Q14" s="99"/>
      <c r="R14" s="96"/>
    </row>
    <row r="15" spans="2:22" ht="26.25" customHeight="1" thickBot="1">
      <c r="B15" s="124" t="s">
        <v>421</v>
      </c>
      <c r="C15" s="106"/>
      <c r="D15" s="542" t="s">
        <v>702</v>
      </c>
      <c r="F15" s="124" t="s">
        <v>411</v>
      </c>
      <c r="G15" s="127"/>
      <c r="H15" s="542" t="s">
        <v>756</v>
      </c>
      <c r="I15" s="17"/>
      <c r="J15" s="124" t="s">
        <v>513</v>
      </c>
      <c r="L15" s="132"/>
      <c r="M15" s="103"/>
      <c r="Q15" s="108"/>
      <c r="R15" s="96"/>
    </row>
    <row r="16" spans="2:22" ht="28.5" customHeight="1" thickBot="1">
      <c r="B16" s="124" t="s">
        <v>451</v>
      </c>
      <c r="C16" s="106"/>
      <c r="D16" s="543">
        <v>2016</v>
      </c>
      <c r="E16" s="103"/>
      <c r="F16" s="124" t="s">
        <v>431</v>
      </c>
      <c r="G16" s="125"/>
      <c r="H16" s="767" t="s">
        <v>805</v>
      </c>
      <c r="I16" s="103"/>
      <c r="K16" s="195"/>
      <c r="L16" s="195"/>
      <c r="M16" s="195"/>
      <c r="N16" s="195"/>
      <c r="Q16" s="115"/>
      <c r="R16" s="96"/>
    </row>
    <row r="17" spans="1:21" ht="29.25" customHeight="1">
      <c r="B17" s="124" t="s">
        <v>418</v>
      </c>
      <c r="C17" s="106"/>
      <c r="D17" s="731">
        <v>46711.839999999997</v>
      </c>
      <c r="E17" s="121"/>
      <c r="F17" s="738" t="s">
        <v>667</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107059.08046207606</v>
      </c>
      <c r="I19" s="17"/>
      <c r="J19" s="115"/>
      <c r="K19" s="115"/>
      <c r="L19" s="115"/>
      <c r="M19" s="115"/>
      <c r="N19" s="115"/>
      <c r="P19" s="115"/>
      <c r="Q19" s="115"/>
      <c r="R19" s="96"/>
    </row>
    <row r="20" spans="1:21" ht="27.75" customHeight="1" thickBot="1">
      <c r="E20" s="9"/>
      <c r="F20" s="124" t="s">
        <v>433</v>
      </c>
      <c r="G20" s="602" t="s">
        <v>362</v>
      </c>
      <c r="H20" s="131">
        <f>-SUM(R55,R58,R61,R64,R67,R70,R73,R76)</f>
        <v>21699.255472079996</v>
      </c>
      <c r="I20" s="17"/>
      <c r="J20" s="115"/>
      <c r="P20" s="115"/>
      <c r="Q20" s="115"/>
      <c r="R20" s="96"/>
    </row>
    <row r="21" spans="1:21" ht="27.75" customHeight="1" thickBot="1">
      <c r="C21" s="32"/>
      <c r="D21" s="32"/>
      <c r="E21" s="32"/>
      <c r="F21" s="124" t="s">
        <v>406</v>
      </c>
      <c r="G21" s="602" t="s">
        <v>363</v>
      </c>
      <c r="H21" s="188">
        <f>R84</f>
        <v>4264.0772123566167</v>
      </c>
      <c r="I21" s="103"/>
      <c r="P21" s="115"/>
      <c r="Q21" s="115"/>
      <c r="R21" s="96"/>
    </row>
    <row r="22" spans="1:21" ht="27.75" customHeight="1">
      <c r="C22" s="32"/>
      <c r="D22" s="32"/>
      <c r="E22" s="32"/>
      <c r="F22" s="124" t="s">
        <v>507</v>
      </c>
      <c r="G22" s="602" t="s">
        <v>446</v>
      </c>
      <c r="H22" s="188">
        <f>H19-H20+H21</f>
        <v>89623.902202352678</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49" t="s">
        <v>764</v>
      </c>
      <c r="C26" s="849"/>
      <c r="D26" s="849"/>
      <c r="E26" s="849"/>
      <c r="F26" s="849"/>
      <c r="G26" s="849"/>
    </row>
    <row r="27" spans="1:21" ht="14.25" customHeight="1">
      <c r="A27" s="28"/>
      <c r="B27" s="548"/>
      <c r="C27" s="548"/>
      <c r="D27" s="538"/>
      <c r="E27" s="538"/>
      <c r="F27" s="538"/>
      <c r="G27" s="548"/>
    </row>
    <row r="28" spans="1:21" s="17" customFormat="1" ht="27" customHeight="1">
      <c r="B28" s="850" t="s">
        <v>504</v>
      </c>
      <c r="C28" s="851"/>
      <c r="D28" s="133" t="s">
        <v>41</v>
      </c>
      <c r="E28" s="134" t="s">
        <v>665</v>
      </c>
      <c r="F28" s="134" t="s">
        <v>406</v>
      </c>
      <c r="G28" s="135" t="s">
        <v>407</v>
      </c>
      <c r="T28" s="136"/>
      <c r="U28" s="136"/>
    </row>
    <row r="29" spans="1:21" ht="20.25" customHeight="1">
      <c r="B29" s="847" t="s">
        <v>29</v>
      </c>
      <c r="C29" s="848"/>
      <c r="D29" s="636" t="s">
        <v>27</v>
      </c>
      <c r="E29" s="138">
        <f>SUM(D54:D83)</f>
        <v>28800.64326091194</v>
      </c>
      <c r="F29" s="139">
        <f>D84</f>
        <v>1433.5695358227226</v>
      </c>
      <c r="G29" s="138">
        <f>E29+F29</f>
        <v>30234.212796734664</v>
      </c>
    </row>
    <row r="30" spans="1:21" ht="20.25" customHeight="1">
      <c r="B30" s="847" t="s">
        <v>369</v>
      </c>
      <c r="C30" s="848"/>
      <c r="D30" s="636" t="s">
        <v>27</v>
      </c>
      <c r="E30" s="140">
        <f>SUM(E54:E83)</f>
        <v>26152.044804046462</v>
      </c>
      <c r="F30" s="141">
        <f>E84</f>
        <v>1262.9695206998565</v>
      </c>
      <c r="G30" s="140">
        <f>E30+F30</f>
        <v>27415.014324746317</v>
      </c>
    </row>
    <row r="31" spans="1:21" ht="20.25" customHeight="1">
      <c r="B31" s="847" t="s">
        <v>705</v>
      </c>
      <c r="C31" s="848"/>
      <c r="D31" s="636" t="s">
        <v>28</v>
      </c>
      <c r="E31" s="140">
        <f>SUM(F54:F83)</f>
        <v>9576.3976523816673</v>
      </c>
      <c r="F31" s="141">
        <f>F84</f>
        <v>465.06383125850539</v>
      </c>
      <c r="G31" s="140">
        <f t="shared" ref="G31:G34" si="0">E31+F31</f>
        <v>10041.461483640172</v>
      </c>
    </row>
    <row r="32" spans="1:21" ht="20.25" customHeight="1">
      <c r="B32" s="847" t="s">
        <v>31</v>
      </c>
      <c r="C32" s="848"/>
      <c r="D32" s="636" t="s">
        <v>28</v>
      </c>
      <c r="E32" s="140">
        <f>SUM(G54:G83)</f>
        <v>20830.739272655999</v>
      </c>
      <c r="F32" s="141">
        <f>G84</f>
        <v>1102.4743245755321</v>
      </c>
      <c r="G32" s="140">
        <f t="shared" si="0"/>
        <v>21933.21359723153</v>
      </c>
    </row>
    <row r="33" spans="2:22" ht="20.25" customHeight="1">
      <c r="B33" s="847"/>
      <c r="C33" s="848"/>
      <c r="D33" s="636"/>
      <c r="E33" s="140">
        <f>SUM(H54:H83)</f>
        <v>0</v>
      </c>
      <c r="F33" s="141">
        <f>H84</f>
        <v>0</v>
      </c>
      <c r="G33" s="140">
        <f>E33+F33</f>
        <v>0</v>
      </c>
    </row>
    <row r="34" spans="2:22" ht="20.25" customHeight="1">
      <c r="B34" s="847"/>
      <c r="C34" s="848"/>
      <c r="D34" s="636"/>
      <c r="E34" s="140">
        <f>SUM(I54:I83)</f>
        <v>0</v>
      </c>
      <c r="F34" s="141">
        <f>I84</f>
        <v>0</v>
      </c>
      <c r="G34" s="140">
        <f t="shared" si="0"/>
        <v>0</v>
      </c>
    </row>
    <row r="35" spans="2:22" ht="20.25" customHeight="1">
      <c r="B35" s="847"/>
      <c r="C35" s="848"/>
      <c r="D35" s="636"/>
      <c r="E35" s="140">
        <f>SUM(J54:J83)</f>
        <v>0</v>
      </c>
      <c r="F35" s="141">
        <f>J84</f>
        <v>0</v>
      </c>
      <c r="G35" s="140">
        <f>E35+F35</f>
        <v>0</v>
      </c>
    </row>
    <row r="36" spans="2:22" ht="20.25" customHeight="1">
      <c r="B36" s="847"/>
      <c r="C36" s="848"/>
      <c r="D36" s="636"/>
      <c r="E36" s="140">
        <f>SUM(K54:K83)</f>
        <v>0</v>
      </c>
      <c r="F36" s="141">
        <f>K84</f>
        <v>0</v>
      </c>
      <c r="G36" s="140">
        <f t="shared" ref="G36:G42" si="1">E36+F36</f>
        <v>0</v>
      </c>
    </row>
    <row r="37" spans="2:22" ht="20.25" customHeight="1">
      <c r="B37" s="847"/>
      <c r="C37" s="848"/>
      <c r="D37" s="636"/>
      <c r="E37" s="140">
        <f>SUM(L54:L83)</f>
        <v>0</v>
      </c>
      <c r="F37" s="141">
        <f>L84</f>
        <v>0</v>
      </c>
      <c r="G37" s="140">
        <f t="shared" si="1"/>
        <v>0</v>
      </c>
    </row>
    <row r="38" spans="2:22" ht="20.25" customHeight="1">
      <c r="B38" s="847"/>
      <c r="C38" s="848"/>
      <c r="D38" s="636"/>
      <c r="E38" s="140">
        <f>SUM(M54:M83)</f>
        <v>0</v>
      </c>
      <c r="F38" s="141">
        <f>M84</f>
        <v>0</v>
      </c>
      <c r="G38" s="140">
        <f t="shared" si="1"/>
        <v>0</v>
      </c>
    </row>
    <row r="39" spans="2:22" ht="20.25" customHeight="1">
      <c r="B39" s="847"/>
      <c r="C39" s="848"/>
      <c r="D39" s="636"/>
      <c r="E39" s="140">
        <f>SUM(N54:N83)</f>
        <v>0</v>
      </c>
      <c r="F39" s="141">
        <f>N84</f>
        <v>0</v>
      </c>
      <c r="G39" s="140">
        <f t="shared" si="1"/>
        <v>0</v>
      </c>
    </row>
    <row r="40" spans="2:22" ht="20.25" customHeight="1">
      <c r="B40" s="847"/>
      <c r="C40" s="848"/>
      <c r="D40" s="636"/>
      <c r="E40" s="140">
        <f>SUM(O54:O83)</f>
        <v>0</v>
      </c>
      <c r="F40" s="141">
        <f>O84</f>
        <v>0</v>
      </c>
      <c r="G40" s="140">
        <f t="shared" si="1"/>
        <v>0</v>
      </c>
    </row>
    <row r="41" spans="2:22" ht="20.25" customHeight="1">
      <c r="B41" s="847"/>
      <c r="C41" s="848"/>
      <c r="D41" s="636"/>
      <c r="E41" s="140">
        <f>SUM(P54:P83)</f>
        <v>0</v>
      </c>
      <c r="F41" s="141">
        <f>P84</f>
        <v>0</v>
      </c>
      <c r="G41" s="140">
        <f t="shared" si="1"/>
        <v>0</v>
      </c>
    </row>
    <row r="42" spans="2:22" ht="20.25" customHeight="1">
      <c r="B42" s="847"/>
      <c r="C42" s="848"/>
      <c r="D42" s="637"/>
      <c r="E42" s="142">
        <f>SUM(Q54:Q83)</f>
        <v>0</v>
      </c>
      <c r="F42" s="143">
        <f>Q84</f>
        <v>0</v>
      </c>
      <c r="G42" s="142">
        <f t="shared" si="1"/>
        <v>0</v>
      </c>
    </row>
    <row r="43" spans="2:22" s="8" customFormat="1" ht="21" customHeight="1">
      <c r="B43" s="852" t="s">
        <v>26</v>
      </c>
      <c r="C43" s="853"/>
      <c r="D43" s="137"/>
      <c r="E43" s="144">
        <f>SUM(E29:E42)</f>
        <v>85359.824989996065</v>
      </c>
      <c r="F43" s="144">
        <f>SUM(F29:F42)</f>
        <v>4264.0772123566167</v>
      </c>
      <c r="G43" s="144">
        <f>SUM(G29:G42)</f>
        <v>89623.902202352678</v>
      </c>
      <c r="H43" s="200"/>
    </row>
    <row r="44" spans="2:22" ht="18" customHeight="1">
      <c r="D44" s="94"/>
      <c r="E44" s="9"/>
      <c r="F44" s="17"/>
      <c r="H44" s="810"/>
    </row>
    <row r="45" spans="2:22" s="28" customFormat="1" ht="21">
      <c r="B45" s="35"/>
      <c r="C45" s="35"/>
      <c r="D45" s="36"/>
      <c r="E45" s="36"/>
      <c r="F45" s="811"/>
      <c r="G45" s="811"/>
      <c r="H45" s="36"/>
      <c r="I45" s="36"/>
      <c r="J45" s="36"/>
      <c r="K45" s="36"/>
      <c r="L45" s="36"/>
      <c r="M45" s="107"/>
      <c r="N45" s="36"/>
      <c r="O45" s="36"/>
      <c r="P45" s="36"/>
      <c r="Q45" s="36"/>
      <c r="R45" s="36"/>
      <c r="T45" s="37"/>
      <c r="U45" s="19"/>
      <c r="V45" s="38"/>
    </row>
    <row r="46" spans="2:22" ht="12" customHeight="1">
      <c r="B46" s="118" t="s">
        <v>457</v>
      </c>
      <c r="C46" s="31"/>
      <c r="D46" s="31"/>
      <c r="F46" s="812"/>
      <c r="G46" s="812"/>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9" t="s">
        <v>604</v>
      </c>
      <c r="C48" s="849"/>
      <c r="D48" s="849"/>
      <c r="E48" s="849"/>
      <c r="F48" s="849"/>
      <c r="G48" s="849"/>
      <c r="H48" s="849"/>
      <c r="I48" s="849"/>
      <c r="J48" s="849"/>
      <c r="K48" s="849"/>
      <c r="L48" s="849"/>
      <c r="M48" s="616"/>
      <c r="N48" s="105"/>
      <c r="O48" s="105"/>
      <c r="P48" s="105"/>
      <c r="Q48" s="105"/>
      <c r="R48" s="105"/>
      <c r="T48" s="37"/>
      <c r="U48" s="19"/>
      <c r="V48" s="38"/>
    </row>
    <row r="49" spans="2:22" s="28" customFormat="1" ht="40.9" customHeight="1">
      <c r="B49" s="849" t="s">
        <v>557</v>
      </c>
      <c r="C49" s="849"/>
      <c r="D49" s="849"/>
      <c r="E49" s="849"/>
      <c r="F49" s="849"/>
      <c r="G49" s="849"/>
      <c r="H49" s="849"/>
      <c r="I49" s="849"/>
      <c r="J49" s="849"/>
      <c r="K49" s="849"/>
      <c r="L49" s="849"/>
      <c r="M49" s="616"/>
      <c r="N49" s="105"/>
      <c r="O49" s="105"/>
      <c r="P49" s="105"/>
      <c r="Q49" s="105"/>
      <c r="R49" s="105"/>
      <c r="T49" s="37"/>
      <c r="U49" s="19"/>
      <c r="V49" s="38"/>
    </row>
    <row r="50" spans="2:22" s="28" customFormat="1" ht="18" customHeight="1">
      <c r="B50" s="849" t="s">
        <v>673</v>
      </c>
      <c r="C50" s="849"/>
      <c r="D50" s="849"/>
      <c r="E50" s="849"/>
      <c r="F50" s="849"/>
      <c r="G50" s="849"/>
      <c r="H50" s="849"/>
      <c r="I50" s="849"/>
      <c r="J50" s="849"/>
      <c r="K50" s="849"/>
      <c r="L50" s="849"/>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802</v>
      </c>
      <c r="C72" s="535"/>
      <c r="D72" s="156">
        <f>'5.  2015-2020 LRAM'!Y575</f>
        <v>27516.928707156116</v>
      </c>
      <c r="E72" s="156">
        <f>'5.  2015-2020 LRAM'!Z575</f>
        <v>18351.806594343609</v>
      </c>
      <c r="F72" s="156">
        <f>'5.  2015-2020 LRAM'!AA575</f>
        <v>7353.5771846834414</v>
      </c>
      <c r="G72" s="156">
        <f>'3.  Distribution Rates'!K44*'8.  Streetlighting'!F36</f>
        <v>19042.741458959998</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72265.053945143154</v>
      </c>
      <c r="U72" s="152"/>
      <c r="V72" s="153"/>
    </row>
    <row r="73" spans="2:22" s="163" customFormat="1">
      <c r="B73" s="154" t="s">
        <v>803</v>
      </c>
      <c r="C73" s="155"/>
      <c r="D73" s="156">
        <f>-'5.  2015-2020 LRAM'!Y576</f>
        <v>-7103.7559999999994</v>
      </c>
      <c r="E73" s="156">
        <f>-'5.  2015-2020 LRAM'!Z576</f>
        <v>-2343.6646000000001</v>
      </c>
      <c r="F73" s="156">
        <f>-'5.  2015-2020 LRAM'!AA576</f>
        <v>-1322.9546</v>
      </c>
      <c r="G73" s="156">
        <f>-'5.  2015-2020 LRAM'!AB576</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-10770.375199999999</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11563.786053755823</v>
      </c>
      <c r="E75" s="156">
        <f>'5.  2015-2020 LRAM'!Z759</f>
        <v>12431.952403102852</v>
      </c>
      <c r="F75" s="156">
        <f>'5.  2015-2020 LRAM'!AA759</f>
        <v>3646.1850183782249</v>
      </c>
      <c r="G75" s="156">
        <f>'3.  Distribution Rates'!L44*'8.  Streetlighting'!F37</f>
        <v>7152.1030416960011</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34794.0265169329</v>
      </c>
      <c r="U75" s="152"/>
      <c r="V75" s="153"/>
    </row>
    <row r="76" spans="2:22" s="163" customFormat="1" ht="16.5" customHeight="1">
      <c r="B76" s="154" t="s">
        <v>226</v>
      </c>
      <c r="C76" s="155"/>
      <c r="D76" s="156">
        <f>-'5.  2015-2020 LRAM'!Y760</f>
        <v>-3176.3154999999997</v>
      </c>
      <c r="E76" s="156">
        <f>-'5.  2015-2020 LRAM'!Z760</f>
        <v>-2288.0495934</v>
      </c>
      <c r="F76" s="156">
        <f>-'5.  2015-2020 LRAM'!AA760</f>
        <v>-100.40995067999999</v>
      </c>
      <c r="G76" s="156">
        <f>-'5.  2015-2020 LRAM'!AB760</f>
        <v>-5364.1052279999994</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-10928.880272079999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1433.5695358227226</v>
      </c>
      <c r="E84" s="677">
        <f>'6.  Carrying Charges'!J162</f>
        <v>1262.9695206998565</v>
      </c>
      <c r="F84" s="677">
        <f>'6.  Carrying Charges'!K162</f>
        <v>465.06383125850539</v>
      </c>
      <c r="G84" s="677">
        <f>'6.  Carrying Charges'!L162</f>
        <v>1102.4743245755321</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4264.0772123566167</v>
      </c>
      <c r="U84" s="152"/>
      <c r="V84" s="153"/>
    </row>
    <row r="85" spans="2:22" s="163" customFormat="1" ht="21.75" customHeight="1">
      <c r="B85" s="622" t="s">
        <v>238</v>
      </c>
      <c r="C85" s="623"/>
      <c r="D85" s="622">
        <f>SUM(D54:D80)+D84</f>
        <v>30234.212796734664</v>
      </c>
      <c r="E85" s="622">
        <f t="shared" ref="E85:F85" si="2">SUM(E54:E80)+E84</f>
        <v>27415.014324746317</v>
      </c>
      <c r="F85" s="622">
        <f t="shared" si="2"/>
        <v>10041.461483640172</v>
      </c>
      <c r="G85" s="622">
        <f>SUM(G54:G80)+G84</f>
        <v>21933.21359723153</v>
      </c>
      <c r="H85" s="622">
        <f>SUM(H54:H77)+H84</f>
        <v>0</v>
      </c>
      <c r="I85" s="622">
        <f t="shared" ref="I85:O85" si="3">SUM(I54:I77)+I84</f>
        <v>0</v>
      </c>
      <c r="J85" s="622">
        <f t="shared" si="3"/>
        <v>0</v>
      </c>
      <c r="K85" s="622">
        <f t="shared" si="3"/>
        <v>0</v>
      </c>
      <c r="L85" s="622">
        <f t="shared" si="3"/>
        <v>0</v>
      </c>
      <c r="M85" s="622">
        <f t="shared" si="3"/>
        <v>0</v>
      </c>
      <c r="N85" s="622">
        <f>SUM(N54:N77)+N84</f>
        <v>0</v>
      </c>
      <c r="O85" s="622">
        <f t="shared" si="3"/>
        <v>0</v>
      </c>
      <c r="P85" s="622">
        <f>SUM(P54:P77)+P84</f>
        <v>0</v>
      </c>
      <c r="Q85" s="622">
        <f>SUM(Q54:Q77)+Q84</f>
        <v>0</v>
      </c>
      <c r="R85" s="622">
        <f>SUM(R54:R80)+R84</f>
        <v>89623.902202352663</v>
      </c>
      <c r="U85" s="152"/>
      <c r="V85" s="153"/>
    </row>
    <row r="86" spans="2:22" ht="20.25" customHeight="1">
      <c r="B86" s="453" t="s">
        <v>531</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c r="F89" s="589"/>
    </row>
    <row r="90" spans="2:22" s="549" customFormat="1" ht="27.75" hidden="1" customHeight="1">
      <c r="B90" s="570"/>
      <c r="C90" s="566"/>
      <c r="D90" s="566"/>
      <c r="E90" s="573"/>
      <c r="F90" s="566"/>
      <c r="G90" s="566"/>
      <c r="H90" s="566"/>
      <c r="I90" s="566"/>
      <c r="J90" s="566"/>
      <c r="T90" s="550"/>
      <c r="U90" s="550"/>
    </row>
    <row r="91" spans="2:22" ht="11.25" hidden="1" customHeight="1">
      <c r="B91" s="110"/>
    </row>
    <row r="92" spans="2:22" s="562" customFormat="1" ht="25.5" hidden="1" customHeight="1">
      <c r="B92" s="564"/>
      <c r="C92" s="560"/>
      <c r="D92" s="560"/>
      <c r="E92" s="560"/>
      <c r="F92" s="560"/>
      <c r="G92" s="560"/>
      <c r="H92" s="560"/>
      <c r="I92" s="560"/>
      <c r="J92" s="560"/>
      <c r="K92" s="560"/>
      <c r="L92" s="560"/>
      <c r="M92" s="561"/>
      <c r="T92" s="563"/>
      <c r="U92" s="563"/>
    </row>
    <row r="93" spans="2:22" s="90" customFormat="1" ht="23.25" hidden="1" customHeight="1">
      <c r="B93" s="198"/>
      <c r="C93" s="555"/>
      <c r="D93" s="556"/>
      <c r="E93" s="556"/>
      <c r="F93" s="557"/>
      <c r="G93" s="557"/>
      <c r="H93" s="556"/>
      <c r="I93" s="557"/>
      <c r="J93" s="556"/>
      <c r="K93" s="556"/>
      <c r="L93" s="556"/>
      <c r="M93" s="556"/>
      <c r="T93" s="197"/>
      <c r="U93" s="197"/>
    </row>
    <row r="94" spans="2:22" s="90" customFormat="1" ht="23.25" hidden="1" customHeight="1">
      <c r="B94" s="198"/>
      <c r="C94" s="558"/>
      <c r="D94" s="557"/>
      <c r="E94" s="556"/>
      <c r="F94" s="557"/>
      <c r="G94" s="557"/>
      <c r="H94" s="556"/>
      <c r="I94" s="557"/>
      <c r="J94" s="556"/>
      <c r="K94" s="556"/>
      <c r="L94" s="556"/>
      <c r="M94" s="556"/>
      <c r="T94" s="197"/>
      <c r="U94" s="197"/>
    </row>
    <row r="95" spans="2:22" s="90" customFormat="1" ht="23.25" hidden="1" customHeight="1">
      <c r="B95" s="198"/>
      <c r="C95" s="559"/>
      <c r="D95" s="559"/>
      <c r="E95" s="557"/>
      <c r="F95" s="557"/>
      <c r="G95" s="557"/>
      <c r="H95" s="556"/>
      <c r="I95" s="557"/>
      <c r="J95" s="556"/>
      <c r="K95" s="556"/>
      <c r="L95" s="556"/>
      <c r="M95" s="556"/>
      <c r="T95" s="197"/>
      <c r="U95" s="197"/>
    </row>
    <row r="96" spans="2:22" s="90" customFormat="1" ht="23.25" hidden="1" customHeight="1">
      <c r="B96" s="198"/>
      <c r="C96" s="559"/>
      <c r="D96" s="559"/>
      <c r="E96" s="559"/>
      <c r="F96" s="557"/>
      <c r="G96" s="557"/>
      <c r="H96" s="556"/>
      <c r="I96" s="557"/>
      <c r="J96" s="556"/>
      <c r="K96" s="556"/>
      <c r="L96" s="556"/>
      <c r="M96" s="556"/>
      <c r="T96" s="197"/>
      <c r="U96" s="197"/>
    </row>
    <row r="97" spans="2:21" s="90" customFormat="1" ht="23.25" hidden="1" customHeight="1">
      <c r="B97" s="198"/>
      <c r="C97" s="559"/>
      <c r="D97" s="559"/>
      <c r="E97" s="559"/>
      <c r="F97" s="559"/>
      <c r="G97" s="557"/>
      <c r="H97" s="556"/>
      <c r="I97" s="557"/>
      <c r="J97" s="556"/>
      <c r="K97" s="556"/>
      <c r="L97" s="556"/>
      <c r="M97" s="556"/>
      <c r="T97" s="197"/>
      <c r="U97" s="197"/>
    </row>
    <row r="98" spans="2:21" s="90" customFormat="1" ht="23.25" hidden="1" customHeight="1">
      <c r="B98" s="198"/>
      <c r="C98" s="559"/>
      <c r="D98" s="559"/>
      <c r="E98" s="559"/>
      <c r="F98" s="559"/>
      <c r="G98" s="559"/>
      <c r="H98" s="556"/>
      <c r="I98" s="557"/>
      <c r="J98" s="556"/>
      <c r="K98" s="556"/>
      <c r="L98" s="556"/>
      <c r="M98" s="556"/>
      <c r="T98" s="197"/>
      <c r="U98" s="197"/>
    </row>
    <row r="99" spans="2:21" s="90" customFormat="1" ht="23.25" hidden="1" customHeight="1">
      <c r="B99" s="198"/>
      <c r="C99" s="559"/>
      <c r="D99" s="559"/>
      <c r="E99" s="559"/>
      <c r="F99" s="559"/>
      <c r="G99" s="559"/>
      <c r="H99" s="559"/>
      <c r="I99" s="556"/>
      <c r="J99" s="556"/>
      <c r="K99" s="556"/>
      <c r="L99" s="556"/>
      <c r="M99" s="556"/>
      <c r="T99" s="197"/>
      <c r="U99" s="197"/>
    </row>
    <row r="100" spans="2:21" s="90" customFormat="1" ht="23.25" hidden="1" customHeight="1">
      <c r="B100" s="198"/>
      <c r="C100" s="559"/>
      <c r="D100" s="559"/>
      <c r="E100" s="559"/>
      <c r="F100" s="559"/>
      <c r="G100" s="559"/>
      <c r="H100" s="559"/>
      <c r="I100" s="559"/>
      <c r="J100" s="556"/>
      <c r="K100" s="556"/>
      <c r="L100" s="556"/>
      <c r="M100" s="556"/>
      <c r="T100" s="197"/>
      <c r="U100" s="197"/>
    </row>
    <row r="101" spans="2:21" s="90" customFormat="1" ht="23.25" hidden="1" customHeight="1">
      <c r="B101" s="198"/>
      <c r="C101" s="559"/>
      <c r="D101" s="559"/>
      <c r="E101" s="559"/>
      <c r="F101" s="559"/>
      <c r="G101" s="559"/>
      <c r="H101" s="559"/>
      <c r="I101" s="559"/>
      <c r="J101" s="559"/>
      <c r="K101" s="556"/>
      <c r="L101" s="556"/>
      <c r="M101" s="556"/>
      <c r="T101" s="197"/>
      <c r="U101" s="197"/>
    </row>
    <row r="102" spans="2:21" s="90" customFormat="1" ht="23.25" hidden="1" customHeight="1">
      <c r="B102" s="198"/>
      <c r="C102" s="559"/>
      <c r="D102" s="559"/>
      <c r="E102" s="559"/>
      <c r="F102" s="559"/>
      <c r="G102" s="559"/>
      <c r="H102" s="559"/>
      <c r="I102" s="559"/>
      <c r="J102" s="559"/>
      <c r="K102" s="559"/>
      <c r="L102" s="558"/>
      <c r="M102" s="558"/>
      <c r="T102" s="197"/>
      <c r="U102" s="197"/>
    </row>
    <row r="103" spans="2:21" s="196" customFormat="1" ht="24" hidden="1" customHeight="1">
      <c r="B103" s="571"/>
      <c r="C103" s="555"/>
      <c r="D103" s="556"/>
      <c r="E103" s="556"/>
      <c r="F103" s="556"/>
      <c r="G103" s="556"/>
      <c r="H103" s="556"/>
      <c r="I103" s="556"/>
      <c r="J103" s="556"/>
      <c r="K103" s="556"/>
      <c r="L103" s="556"/>
      <c r="M103" s="556"/>
      <c r="T103" s="199"/>
      <c r="U103" s="199"/>
    </row>
    <row r="104" spans="2:21" s="27" customFormat="1" ht="24.75" hidden="1" customHeight="1">
      <c r="B104" s="572"/>
      <c r="C104" s="554"/>
      <c r="D104" s="554"/>
      <c r="E104" s="554"/>
      <c r="F104" s="554"/>
      <c r="G104" s="554"/>
      <c r="H104" s="554"/>
      <c r="I104" s="554"/>
      <c r="J104" s="554"/>
      <c r="K104" s="554"/>
      <c r="L104" s="554"/>
      <c r="M104" s="556"/>
      <c r="T104" s="89"/>
      <c r="U104" s="89"/>
    </row>
    <row r="105" spans="2:21" ht="24.75" hidden="1" customHeight="1">
      <c r="B105" s="572"/>
      <c r="C105" s="554"/>
      <c r="D105" s="554"/>
      <c r="E105" s="554"/>
      <c r="F105" s="554"/>
      <c r="G105" s="554"/>
      <c r="H105" s="554"/>
      <c r="I105" s="554"/>
      <c r="J105" s="554"/>
      <c r="K105" s="554"/>
      <c r="L105" s="554"/>
      <c r="M105" s="556"/>
    </row>
    <row r="106" spans="2:21" ht="23.25" hidden="1" customHeight="1">
      <c r="B106" s="571"/>
      <c r="C106" s="554"/>
      <c r="D106" s="554"/>
      <c r="E106" s="554"/>
      <c r="F106" s="554"/>
      <c r="G106" s="554"/>
      <c r="H106" s="554"/>
      <c r="I106" s="554"/>
      <c r="J106" s="554"/>
      <c r="K106" s="554"/>
      <c r="L106" s="554"/>
      <c r="M106" s="554"/>
    </row>
    <row r="107" spans="2:21" hidden="1"/>
    <row r="115" spans="2:5">
      <c r="B115" s="589" t="s">
        <v>521</v>
      </c>
    </row>
    <row r="116" spans="2:5">
      <c r="B116" s="589"/>
    </row>
    <row r="118" spans="2:5" ht="15">
      <c r="D118" s="813"/>
      <c r="E118" s="813"/>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15"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topLeftCell="B31" zoomScaleNormal="100" workbookViewId="0">
      <selection activeCell="G40" sqref="G40:H40"/>
    </sheetView>
  </sheetViews>
  <sheetFormatPr defaultColWidth="9.140625" defaultRowHeight="15"/>
  <cols>
    <col min="1" max="1" width="5.42578125" style="12" customWidth="1"/>
    <col min="2" max="2" width="27" style="12" customWidth="1"/>
    <col min="3" max="3" width="24.28515625" style="12" customWidth="1"/>
    <col min="4" max="4" width="24.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404</v>
      </c>
    </row>
    <row r="16" spans="2:3" ht="27" customHeight="1" thickBot="1">
      <c r="C16" s="569" t="s">
        <v>545</v>
      </c>
    </row>
    <row r="19" spans="2:8" ht="15.75">
      <c r="B19" s="537" t="s">
        <v>609</v>
      </c>
    </row>
    <row r="20" spans="2:8" ht="13.5" customHeight="1"/>
    <row r="21" spans="2:8" ht="40.9" customHeight="1">
      <c r="B21" s="849" t="s">
        <v>672</v>
      </c>
      <c r="C21" s="849"/>
      <c r="D21" s="849"/>
      <c r="E21" s="849"/>
      <c r="F21" s="849"/>
      <c r="G21" s="849"/>
      <c r="H21" s="849"/>
    </row>
    <row r="23" spans="2:8" s="608" customFormat="1" ht="15.75">
      <c r="B23" s="618" t="s">
        <v>540</v>
      </c>
      <c r="C23" s="618" t="s">
        <v>554</v>
      </c>
      <c r="D23" s="618" t="s">
        <v>539</v>
      </c>
      <c r="E23" s="860" t="s">
        <v>34</v>
      </c>
      <c r="F23" s="861"/>
      <c r="G23" s="860" t="s">
        <v>538</v>
      </c>
      <c r="H23" s="861"/>
    </row>
    <row r="24" spans="2:8">
      <c r="B24" s="607">
        <v>1</v>
      </c>
      <c r="C24" s="642"/>
      <c r="D24" s="775"/>
      <c r="E24" s="854"/>
      <c r="F24" s="855"/>
      <c r="G24" s="818"/>
      <c r="H24" s="809"/>
    </row>
    <row r="25" spans="2:8" ht="45">
      <c r="B25" s="607">
        <v>2</v>
      </c>
      <c r="C25" s="642" t="s">
        <v>170</v>
      </c>
      <c r="D25" s="606" t="s">
        <v>806</v>
      </c>
      <c r="E25" s="854" t="s">
        <v>763</v>
      </c>
      <c r="F25" s="855"/>
      <c r="G25" s="818" t="s">
        <v>800</v>
      </c>
      <c r="H25" s="819"/>
    </row>
    <row r="26" spans="2:8">
      <c r="B26" s="607">
        <v>3</v>
      </c>
      <c r="C26" s="642"/>
      <c r="D26" s="606"/>
      <c r="E26" s="854"/>
      <c r="F26" s="855"/>
      <c r="G26" s="854"/>
      <c r="H26" s="855"/>
    </row>
    <row r="27" spans="2:8">
      <c r="B27" s="607">
        <v>4</v>
      </c>
      <c r="C27" s="642"/>
      <c r="D27" s="606"/>
      <c r="E27" s="856"/>
      <c r="F27" s="857"/>
      <c r="G27" s="856"/>
      <c r="H27" s="857"/>
    </row>
    <row r="28" spans="2:8" ht="15" customHeight="1">
      <c r="B28" s="607">
        <v>5</v>
      </c>
      <c r="C28" s="642"/>
      <c r="D28" s="775"/>
      <c r="E28" s="856"/>
      <c r="F28" s="857"/>
      <c r="G28" s="856"/>
      <c r="H28" s="857"/>
    </row>
    <row r="29" spans="2:8" ht="15" customHeight="1">
      <c r="B29" s="607">
        <v>6</v>
      </c>
      <c r="C29" s="642"/>
      <c r="D29" s="775"/>
      <c r="E29" s="768"/>
      <c r="F29" s="769"/>
      <c r="G29" s="770"/>
      <c r="H29" s="771"/>
    </row>
    <row r="30" spans="2:8">
      <c r="B30" s="607">
        <v>7</v>
      </c>
      <c r="C30" s="642" t="s">
        <v>367</v>
      </c>
      <c r="D30" s="606" t="s">
        <v>794</v>
      </c>
      <c r="E30" s="854" t="s">
        <v>801</v>
      </c>
      <c r="F30" s="855"/>
      <c r="G30" s="858" t="s">
        <v>793</v>
      </c>
      <c r="H30" s="859"/>
    </row>
    <row r="31" spans="2:8">
      <c r="B31" s="607">
        <v>8</v>
      </c>
      <c r="C31" s="642"/>
      <c r="D31" s="606"/>
      <c r="E31" s="854"/>
      <c r="F31" s="855"/>
      <c r="G31" s="858"/>
      <c r="H31" s="859"/>
    </row>
    <row r="32" spans="2:8">
      <c r="B32" s="607">
        <v>9</v>
      </c>
      <c r="C32" s="642"/>
      <c r="D32" s="606"/>
      <c r="E32" s="854"/>
      <c r="F32" s="855"/>
      <c r="G32" s="858"/>
      <c r="H32" s="859"/>
    </row>
    <row r="33" spans="2:8">
      <c r="B33" s="607">
        <v>10</v>
      </c>
      <c r="C33" s="642"/>
      <c r="D33" s="606"/>
      <c r="E33" s="854"/>
      <c r="F33" s="855"/>
      <c r="G33" s="858"/>
      <c r="H33" s="859"/>
    </row>
    <row r="34" spans="2:8">
      <c r="B34" s="607" t="s">
        <v>477</v>
      </c>
      <c r="C34" s="642"/>
      <c r="D34" s="606"/>
      <c r="E34" s="854"/>
      <c r="F34" s="855"/>
      <c r="G34" s="858"/>
      <c r="H34" s="859"/>
    </row>
    <row r="36" spans="2:8" ht="30.75" customHeight="1">
      <c r="B36" s="537" t="s">
        <v>605</v>
      </c>
    </row>
    <row r="37" spans="2:8" ht="23.25" customHeight="1">
      <c r="B37" s="568" t="s">
        <v>610</v>
      </c>
      <c r="C37" s="604"/>
      <c r="D37" s="604"/>
      <c r="E37" s="604"/>
      <c r="F37" s="604"/>
      <c r="G37" s="604"/>
      <c r="H37" s="604"/>
    </row>
    <row r="39" spans="2:8" s="90" customFormat="1" ht="15.75">
      <c r="B39" s="618" t="s">
        <v>540</v>
      </c>
      <c r="C39" s="618" t="s">
        <v>554</v>
      </c>
      <c r="D39" s="618" t="s">
        <v>539</v>
      </c>
      <c r="E39" s="860" t="s">
        <v>34</v>
      </c>
      <c r="F39" s="861"/>
      <c r="G39" s="860" t="s">
        <v>538</v>
      </c>
      <c r="H39" s="861"/>
    </row>
    <row r="40" spans="2:8">
      <c r="B40" s="607">
        <v>1</v>
      </c>
      <c r="C40" s="896" t="s">
        <v>544</v>
      </c>
      <c r="D40" s="897" t="s">
        <v>807</v>
      </c>
      <c r="E40" s="856" t="s">
        <v>814</v>
      </c>
      <c r="F40" s="898"/>
      <c r="G40" s="899" t="s">
        <v>817</v>
      </c>
      <c r="H40" s="900"/>
    </row>
    <row r="41" spans="2:8" ht="15" customHeight="1">
      <c r="B41" s="607">
        <v>2</v>
      </c>
      <c r="C41" s="896" t="s">
        <v>169</v>
      </c>
      <c r="D41" s="897" t="s">
        <v>808</v>
      </c>
      <c r="E41" s="856" t="s">
        <v>816</v>
      </c>
      <c r="F41" s="898"/>
      <c r="G41" s="899" t="s">
        <v>817</v>
      </c>
      <c r="H41" s="900"/>
    </row>
    <row r="42" spans="2:8">
      <c r="B42" s="607">
        <v>3</v>
      </c>
      <c r="C42" s="896" t="s">
        <v>367</v>
      </c>
      <c r="D42" s="897" t="s">
        <v>809</v>
      </c>
      <c r="E42" s="856" t="s">
        <v>813</v>
      </c>
      <c r="F42" s="898"/>
      <c r="G42" s="899" t="s">
        <v>817</v>
      </c>
      <c r="H42" s="900"/>
    </row>
    <row r="43" spans="2:8">
      <c r="B43" s="607">
        <v>4</v>
      </c>
      <c r="C43" s="896" t="s">
        <v>170</v>
      </c>
      <c r="D43" s="897" t="s">
        <v>810</v>
      </c>
      <c r="E43" s="856" t="s">
        <v>811</v>
      </c>
      <c r="F43" s="898"/>
      <c r="G43" s="899" t="s">
        <v>817</v>
      </c>
      <c r="H43" s="900"/>
    </row>
    <row r="44" spans="2:8" ht="15" customHeight="1">
      <c r="B44" s="607">
        <v>5</v>
      </c>
      <c r="C44" s="896" t="s">
        <v>170</v>
      </c>
      <c r="D44" s="897" t="s">
        <v>812</v>
      </c>
      <c r="E44" s="856" t="s">
        <v>815</v>
      </c>
      <c r="F44" s="898"/>
      <c r="G44" s="899" t="s">
        <v>817</v>
      </c>
      <c r="H44" s="900"/>
    </row>
    <row r="45" spans="2:8">
      <c r="B45" s="607">
        <v>6</v>
      </c>
      <c r="C45" s="642"/>
      <c r="D45" s="606"/>
      <c r="E45" s="854"/>
      <c r="F45" s="855"/>
      <c r="G45" s="858"/>
      <c r="H45" s="859"/>
    </row>
    <row r="46" spans="2:8">
      <c r="B46" s="607">
        <v>7</v>
      </c>
      <c r="C46" s="642"/>
      <c r="D46" s="606"/>
      <c r="E46" s="854"/>
      <c r="F46" s="855"/>
      <c r="G46" s="858"/>
      <c r="H46" s="859"/>
    </row>
    <row r="47" spans="2:8">
      <c r="B47" s="607">
        <v>8</v>
      </c>
      <c r="C47" s="642"/>
      <c r="D47" s="606"/>
      <c r="E47" s="854"/>
      <c r="F47" s="855"/>
      <c r="G47" s="858"/>
      <c r="H47" s="859"/>
    </row>
    <row r="48" spans="2:8">
      <c r="B48" s="607">
        <v>9</v>
      </c>
      <c r="C48" s="642"/>
      <c r="D48" s="606"/>
      <c r="E48" s="854"/>
      <c r="F48" s="855"/>
      <c r="G48" s="858"/>
      <c r="H48" s="859"/>
    </row>
    <row r="49" spans="2:8">
      <c r="B49" s="607">
        <v>10</v>
      </c>
      <c r="C49" s="642"/>
      <c r="D49" s="606"/>
      <c r="E49" s="854"/>
      <c r="F49" s="855"/>
      <c r="G49" s="858"/>
      <c r="H49" s="859"/>
    </row>
    <row r="50" spans="2:8">
      <c r="B50" s="607" t="s">
        <v>477</v>
      </c>
      <c r="C50" s="642"/>
      <c r="D50" s="606"/>
      <c r="E50" s="854"/>
      <c r="F50" s="855"/>
      <c r="G50" s="858"/>
      <c r="H50" s="859"/>
    </row>
  </sheetData>
  <mergeCells count="45">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E33:F33"/>
    <mergeCell ref="E32:F32"/>
    <mergeCell ref="E26:F26"/>
    <mergeCell ref="E27:F27"/>
    <mergeCell ref="E28:F28"/>
    <mergeCell ref="E30:F30"/>
    <mergeCell ref="E31:F31"/>
    <mergeCell ref="B21:H21"/>
    <mergeCell ref="G23:H23"/>
    <mergeCell ref="E23:F23"/>
    <mergeCell ref="E24:F24"/>
    <mergeCell ref="E25:F25"/>
    <mergeCell ref="G26:H26"/>
    <mergeCell ref="G27:H27"/>
    <mergeCell ref="G28:H28"/>
    <mergeCell ref="G30:H30"/>
    <mergeCell ref="G31:H31"/>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C24:C34 C45:C50</xm:sqref>
        </x14:dataValidation>
        <x14:dataValidation type="list" allowBlank="1" showInputMessage="1" showErrorMessage="1">
          <x14:formula1>
            <xm:f>[1]DropDownList!#REF!</xm:f>
          </x14:formula1>
          <xm:sqref>C40:C44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D30" sqref="D3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545</v>
      </c>
      <c r="P7" s="105"/>
      <c r="Q7" s="105"/>
    </row>
    <row r="8" spans="2:17" s="104" customFormat="1" ht="30" customHeight="1">
      <c r="D8" s="574"/>
      <c r="P8" s="105"/>
      <c r="Q8" s="105"/>
    </row>
    <row r="9" spans="2:17" s="2" customFormat="1" ht="24.75" customHeight="1">
      <c r="B9" s="118" t="s">
        <v>409</v>
      </c>
      <c r="C9" s="17"/>
      <c r="D9" s="455">
        <v>2012</v>
      </c>
    </row>
    <row r="10" spans="2:17" s="17" customFormat="1" ht="16.5" customHeight="1"/>
    <row r="11" spans="2:17" s="17" customFormat="1" ht="36.75" customHeight="1">
      <c r="B11" s="862" t="s">
        <v>556</v>
      </c>
      <c r="C11" s="862"/>
      <c r="D11" s="862"/>
      <c r="E11" s="862"/>
      <c r="F11" s="862"/>
      <c r="G11" s="862"/>
      <c r="H11" s="862"/>
      <c r="I11" s="862"/>
      <c r="J11" s="862"/>
      <c r="K11" s="862"/>
      <c r="L11" s="862"/>
      <c r="M11" s="862"/>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754381</v>
      </c>
      <c r="D15" s="451">
        <v>522335</v>
      </c>
      <c r="E15" s="451">
        <v>232046</v>
      </c>
      <c r="F15" s="451"/>
      <c r="G15" s="451"/>
      <c r="H15" s="451"/>
      <c r="I15" s="451"/>
      <c r="J15" s="451"/>
      <c r="K15" s="451"/>
      <c r="L15" s="451"/>
      <c r="M15" s="451"/>
      <c r="N15" s="451"/>
      <c r="O15" s="451"/>
      <c r="P15" s="452"/>
      <c r="Q15" s="452"/>
    </row>
    <row r="16" spans="2:17" s="456" customFormat="1" ht="15.75" customHeight="1">
      <c r="B16" s="461" t="s">
        <v>28</v>
      </c>
      <c r="C16" s="625">
        <f>SUM(D16:Q16)</f>
        <v>631</v>
      </c>
      <c r="D16" s="450"/>
      <c r="E16" s="450"/>
      <c r="F16" s="450">
        <v>631</v>
      </c>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522335</v>
      </c>
      <c r="E18" s="192">
        <f t="shared" si="0"/>
        <v>232046</v>
      </c>
      <c r="F18" s="192">
        <f>IF(F14="kw",HLOOKUP(F14,F14:F16,3,FALSE),HLOOKUP(F14,F14:F16,2,FALSE))</f>
        <v>631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0.75" customHeight="1">
      <c r="B20" s="460" t="s">
        <v>666</v>
      </c>
      <c r="C20" s="453">
        <v>5</v>
      </c>
      <c r="D20" s="454"/>
    </row>
    <row r="21" spans="2:17" s="438" customFormat="1" ht="21" customHeight="1">
      <c r="B21" s="460" t="s">
        <v>364</v>
      </c>
      <c r="C21" s="453" t="s">
        <v>765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2016</v>
      </c>
    </row>
    <row r="25" spans="2:17" s="2" customFormat="1" ht="15.75" customHeight="1">
      <c r="D25" s="20"/>
    </row>
    <row r="26" spans="2:17" s="2" customFormat="1" ht="42" customHeight="1">
      <c r="B26" s="862" t="s">
        <v>555</v>
      </c>
      <c r="C26" s="862"/>
      <c r="D26" s="862"/>
      <c r="E26" s="862"/>
      <c r="F26" s="862"/>
      <c r="G26" s="862"/>
      <c r="H26" s="862"/>
      <c r="I26" s="862"/>
      <c r="J26" s="862"/>
      <c r="K26" s="862"/>
      <c r="L26" s="862"/>
      <c r="M26" s="862"/>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540479.59400000004</v>
      </c>
      <c r="D30" s="777">
        <f>(270246+64103)</f>
        <v>334349</v>
      </c>
      <c r="E30" s="777">
        <f>(208227*0.822+34968)</f>
        <v>206130.59399999998</v>
      </c>
      <c r="F30" s="777"/>
      <c r="G30" s="462"/>
      <c r="H30" s="462"/>
      <c r="I30" s="462"/>
      <c r="J30" s="462"/>
      <c r="K30" s="462"/>
      <c r="L30" s="462"/>
      <c r="M30" s="462"/>
      <c r="N30" s="462"/>
      <c r="O30" s="462"/>
      <c r="P30" s="462"/>
      <c r="Q30" s="452"/>
    </row>
    <row r="31" spans="2:17" s="463" customFormat="1" ht="15" customHeight="1">
      <c r="B31" s="461" t="s">
        <v>28</v>
      </c>
      <c r="C31" s="625">
        <f>SUM(D31:Q31)</f>
        <v>462.99920000000003</v>
      </c>
      <c r="D31" s="452"/>
      <c r="E31" s="452"/>
      <c r="F31" s="452">
        <f>13*12*0.2857</f>
        <v>44.569200000000002</v>
      </c>
      <c r="G31" s="450">
        <v>418.43</v>
      </c>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334349</v>
      </c>
      <c r="E33" s="192">
        <f>IF(E29="kw",HLOOKUP(E29,E29:E31,3,FALSE),HLOOKUP(E29,E29:E31,2,FALSE))</f>
        <v>206130.59399999998</v>
      </c>
      <c r="F33" s="192">
        <f>IF(F29="kw",HLOOKUP(F29,F29:F31,3,FALSE),HLOOKUP(F29,F29:F31,2,FALSE))</f>
        <v>44.569200000000002</v>
      </c>
      <c r="G33" s="192">
        <f>IF(G29="kw",HLOOKUP(G29,G29:G31,3,FALSE),HLOOKUP(G29,G29:G31,2,FALSE))</f>
        <v>418.43</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666</v>
      </c>
      <c r="C35" s="453">
        <v>4</v>
      </c>
      <c r="D35" s="454"/>
      <c r="E35" s="93"/>
      <c r="F35" s="93"/>
      <c r="G35" s="93"/>
      <c r="H35" s="93"/>
      <c r="I35" s="93"/>
      <c r="J35" s="93"/>
      <c r="K35" s="93"/>
      <c r="L35" s="93"/>
      <c r="M35" s="93"/>
      <c r="N35" s="93"/>
      <c r="O35" s="93"/>
      <c r="P35" s="93"/>
      <c r="Q35" s="93"/>
    </row>
    <row r="36" spans="2:32" s="438" customFormat="1" ht="21" customHeight="1">
      <c r="B36" s="460" t="s">
        <v>364</v>
      </c>
      <c r="C36" s="453" t="s">
        <v>789</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450</v>
      </c>
      <c r="C39" s="35"/>
      <c r="D39" s="34"/>
      <c r="E39" s="39"/>
      <c r="F39" s="40"/>
    </row>
    <row r="40" spans="2:32" s="70" customFormat="1" ht="39" customHeight="1">
      <c r="B40" s="862" t="s">
        <v>603</v>
      </c>
      <c r="C40" s="862"/>
      <c r="D40" s="862"/>
      <c r="E40" s="862"/>
      <c r="F40" s="862"/>
      <c r="G40" s="862"/>
      <c r="H40" s="862"/>
      <c r="I40" s="862"/>
      <c r="J40" s="862"/>
      <c r="K40" s="862"/>
      <c r="L40" s="862"/>
      <c r="M40" s="862"/>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600</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2008</v>
      </c>
      <c r="D44" s="190">
        <v>0</v>
      </c>
      <c r="E44" s="190">
        <v>0</v>
      </c>
      <c r="F44" s="190">
        <v>0</v>
      </c>
      <c r="G44" s="190">
        <f t="shared" ref="G44:Q44" si="3">IF(ISBLANK($C$44),0,IF($C44=$D$9,HLOOKUP(G43,G14:G18,5,FALSE),HLOOKUP(G43,G29:G33,5,FALSE)))</f>
        <v>418.43</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522335</v>
      </c>
      <c r="E50" s="190">
        <f t="shared" si="9"/>
        <v>232046</v>
      </c>
      <c r="F50" s="190">
        <f t="shared" si="9"/>
        <v>631</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531</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C1" zoomScale="80" zoomScaleNormal="80" workbookViewId="0">
      <pane ySplit="14" topLeftCell="A33" activePane="bottomLeft" state="frozen"/>
      <selection pane="bottomLeft" activeCell="K44" sqref="K4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3" t="s">
        <v>171</v>
      </c>
      <c r="C4" s="85" t="s">
        <v>175</v>
      </c>
      <c r="D4" s="85"/>
      <c r="E4" s="49"/>
    </row>
    <row r="5" spans="1:26" s="18" customFormat="1" ht="26.25" hidden="1" customHeight="1" outlineLevel="1" thickBot="1">
      <c r="A5" s="4"/>
      <c r="B5" s="863"/>
      <c r="C5" s="86" t="s">
        <v>172</v>
      </c>
      <c r="D5" s="86"/>
      <c r="E5" s="49"/>
    </row>
    <row r="6" spans="1:26" ht="26.25" hidden="1" customHeight="1" outlineLevel="1" thickBot="1">
      <c r="B6" s="863"/>
      <c r="C6" s="869" t="s">
        <v>545</v>
      </c>
      <c r="D6" s="87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522</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523</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71" t="s">
        <v>611</v>
      </c>
      <c r="C12" s="871"/>
      <c r="D12" s="871"/>
      <c r="E12" s="871"/>
      <c r="F12" s="871"/>
      <c r="G12" s="871"/>
      <c r="H12" s="871"/>
      <c r="I12" s="871"/>
      <c r="J12" s="871"/>
      <c r="K12" s="871"/>
      <c r="L12" s="871"/>
      <c r="M12" s="871"/>
      <c r="N12" s="871"/>
      <c r="O12" s="87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706</v>
      </c>
      <c r="E14" s="472" t="s">
        <v>707</v>
      </c>
      <c r="F14" s="472" t="s">
        <v>708</v>
      </c>
      <c r="G14" s="472" t="s">
        <v>709</v>
      </c>
      <c r="H14" s="472" t="s">
        <v>710</v>
      </c>
      <c r="I14" s="472" t="s">
        <v>711</v>
      </c>
      <c r="J14" s="472" t="s">
        <v>711</v>
      </c>
      <c r="K14" s="472" t="s">
        <v>712</v>
      </c>
      <c r="L14" s="472" t="s">
        <v>558</v>
      </c>
      <c r="M14" s="472" t="s">
        <v>559</v>
      </c>
      <c r="N14" s="472" t="s">
        <v>560</v>
      </c>
      <c r="O14" s="472" t="s">
        <v>561</v>
      </c>
      <c r="P14" s="7"/>
    </row>
    <row r="15" spans="1:26" s="7" customFormat="1" ht="18.75" customHeight="1">
      <c r="B15" s="473" t="s">
        <v>188</v>
      </c>
      <c r="C15" s="86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552</v>
      </c>
      <c r="C16" s="865"/>
      <c r="D16" s="477">
        <v>4</v>
      </c>
      <c r="E16" s="477">
        <v>4</v>
      </c>
      <c r="F16" s="477">
        <v>6</v>
      </c>
      <c r="G16" s="477">
        <v>4</v>
      </c>
      <c r="H16" s="477">
        <v>4</v>
      </c>
      <c r="I16" s="477">
        <v>4</v>
      </c>
      <c r="J16" s="477">
        <v>12</v>
      </c>
      <c r="K16" s="477">
        <v>6</v>
      </c>
      <c r="L16" s="477">
        <v>4</v>
      </c>
      <c r="M16" s="477"/>
      <c r="N16" s="477"/>
      <c r="O16" s="478"/>
    </row>
    <row r="17" spans="1:15" s="111" customFormat="1" ht="17.25" customHeight="1">
      <c r="B17" s="479" t="s">
        <v>553</v>
      </c>
      <c r="C17" s="866"/>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12</v>
      </c>
      <c r="N17" s="112">
        <f t="shared" si="1"/>
        <v>12</v>
      </c>
      <c r="O17" s="113">
        <f t="shared" si="1"/>
        <v>12</v>
      </c>
    </row>
    <row r="18" spans="1:15" s="7" customFormat="1" ht="17.25" customHeight="1">
      <c r="B18" s="480" t="str">
        <f>'1.  LRAMVA Summary'!B29</f>
        <v>Residential</v>
      </c>
      <c r="C18" s="867" t="str">
        <f>'2. LRAMVA Threshold'!D43</f>
        <v>kWh</v>
      </c>
      <c r="D18" s="46"/>
      <c r="E18" s="46"/>
      <c r="F18" s="46"/>
      <c r="G18" s="46"/>
      <c r="H18" s="46"/>
      <c r="I18" s="46">
        <v>1.4999999999999999E-2</v>
      </c>
      <c r="J18" s="46">
        <v>1.4999999999999999E-2</v>
      </c>
      <c r="K18" s="46">
        <v>1.2200000000000001E-2</v>
      </c>
      <c r="L18" s="46">
        <v>8.2000000000000007E-3</v>
      </c>
      <c r="M18" s="46"/>
      <c r="N18" s="46"/>
      <c r="O18" s="69"/>
    </row>
    <row r="19" spans="1:15" s="7" customFormat="1" ht="15" customHeight="1" outlineLevel="1">
      <c r="B19" s="536" t="s">
        <v>508</v>
      </c>
      <c r="C19" s="865"/>
      <c r="D19" s="46"/>
      <c r="E19" s="46"/>
      <c r="F19" s="46"/>
      <c r="G19" s="46"/>
      <c r="H19" s="46"/>
      <c r="I19" s="46"/>
      <c r="J19" s="46"/>
      <c r="K19" s="46"/>
      <c r="L19" s="46"/>
      <c r="M19" s="46"/>
      <c r="N19" s="46"/>
      <c r="O19" s="69"/>
    </row>
    <row r="20" spans="1:15" s="7" customFormat="1" ht="15" customHeight="1" outlineLevel="1">
      <c r="B20" s="536" t="s">
        <v>509</v>
      </c>
      <c r="C20" s="865"/>
      <c r="D20" s="46"/>
      <c r="E20" s="46"/>
      <c r="F20" s="46"/>
      <c r="G20" s="46"/>
      <c r="H20" s="46"/>
      <c r="I20" s="46"/>
      <c r="J20" s="46"/>
      <c r="K20" s="46"/>
      <c r="L20" s="46"/>
      <c r="M20" s="46"/>
      <c r="N20" s="46"/>
      <c r="O20" s="69"/>
    </row>
    <row r="21" spans="1:15" s="7" customFormat="1" ht="15" customHeight="1" outlineLevel="1">
      <c r="B21" s="536" t="s">
        <v>487</v>
      </c>
      <c r="C21" s="865"/>
      <c r="D21" s="46"/>
      <c r="E21" s="46"/>
      <c r="F21" s="46"/>
      <c r="G21" s="46"/>
      <c r="H21" s="46"/>
      <c r="I21" s="46"/>
      <c r="J21" s="46"/>
      <c r="K21" s="46"/>
      <c r="L21" s="46"/>
      <c r="M21" s="46"/>
      <c r="N21" s="46"/>
      <c r="O21" s="69"/>
    </row>
    <row r="22" spans="1:15" s="7" customFormat="1" ht="14.25" customHeight="1">
      <c r="B22" s="536" t="s">
        <v>510</v>
      </c>
      <c r="C22" s="868"/>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 t="shared" si="3"/>
        <v>1.3599999999999999E-2</v>
      </c>
      <c r="L23" s="484">
        <f t="shared" si="3"/>
        <v>9.4999999999999998E-3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67" t="str">
        <f>'2. LRAMVA Threshold'!E43</f>
        <v>kWh</v>
      </c>
      <c r="D25" s="46"/>
      <c r="E25" s="46"/>
      <c r="F25" s="46"/>
      <c r="G25" s="46"/>
      <c r="H25" s="46"/>
      <c r="I25" s="46">
        <v>9.1999999999999998E-3</v>
      </c>
      <c r="J25" s="46">
        <v>9.1999999999999998E-3</v>
      </c>
      <c r="K25" s="46">
        <v>1.0999999999999999E-2</v>
      </c>
      <c r="L25" s="46">
        <v>1.11E-2</v>
      </c>
      <c r="M25" s="46"/>
      <c r="N25" s="46"/>
      <c r="O25" s="69"/>
    </row>
    <row r="26" spans="1:15" s="18" customFormat="1" outlineLevel="1">
      <c r="A26" s="4"/>
      <c r="B26" s="536" t="s">
        <v>508</v>
      </c>
      <c r="C26" s="865"/>
      <c r="D26" s="46"/>
      <c r="E26" s="46"/>
      <c r="F26" s="46"/>
      <c r="G26" s="46"/>
      <c r="H26" s="46"/>
      <c r="I26" s="46"/>
      <c r="J26" s="46"/>
      <c r="K26" s="46"/>
      <c r="L26" s="46"/>
      <c r="M26" s="46"/>
      <c r="N26" s="46"/>
      <c r="O26" s="69"/>
    </row>
    <row r="27" spans="1:15" s="18" customFormat="1" outlineLevel="1">
      <c r="A27" s="4"/>
      <c r="B27" s="536" t="s">
        <v>509</v>
      </c>
      <c r="C27" s="865"/>
      <c r="D27" s="46"/>
      <c r="E27" s="46"/>
      <c r="F27" s="46"/>
      <c r="G27" s="46"/>
      <c r="H27" s="46"/>
      <c r="I27" s="46"/>
      <c r="J27" s="46"/>
      <c r="K27" s="46"/>
      <c r="L27" s="46"/>
      <c r="M27" s="46"/>
      <c r="N27" s="46"/>
      <c r="O27" s="69"/>
    </row>
    <row r="28" spans="1:15" s="18" customFormat="1" outlineLevel="1">
      <c r="A28" s="4"/>
      <c r="B28" s="536" t="s">
        <v>487</v>
      </c>
      <c r="C28" s="865"/>
      <c r="D28" s="46"/>
      <c r="E28" s="46"/>
      <c r="F28" s="46"/>
      <c r="G28" s="46"/>
      <c r="H28" s="46"/>
      <c r="I28" s="46"/>
      <c r="J28" s="46"/>
      <c r="K28" s="46"/>
      <c r="L28" s="46"/>
      <c r="M28" s="46"/>
      <c r="N28" s="46"/>
      <c r="O28" s="69"/>
    </row>
    <row r="29" spans="1:15" s="18" customFormat="1">
      <c r="A29" s="4"/>
      <c r="B29" s="536" t="s">
        <v>510</v>
      </c>
      <c r="C29" s="868"/>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ROUND(SUM(J29*K16+K29*K17)/12,4)</f>
        <v>1.01E-2</v>
      </c>
      <c r="L30" s="484">
        <f t="shared" si="5"/>
        <v>1.11E-2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50 TO 4,999 KW</v>
      </c>
      <c r="C32" s="867" t="str">
        <f>'2. LRAMVA Threshold'!F43</f>
        <v>kW</v>
      </c>
      <c r="D32" s="46"/>
      <c r="E32" s="46"/>
      <c r="F32" s="46"/>
      <c r="G32" s="46"/>
      <c r="H32" s="46"/>
      <c r="I32" s="46">
        <v>1.9538</v>
      </c>
      <c r="J32" s="46">
        <v>1.9538</v>
      </c>
      <c r="K32" s="46">
        <v>2.2393999999999998</v>
      </c>
      <c r="L32" s="46">
        <v>2.2595999999999998</v>
      </c>
      <c r="M32" s="46"/>
      <c r="N32" s="46"/>
      <c r="O32" s="69"/>
    </row>
    <row r="33" spans="1:15" s="18" customFormat="1" outlineLevel="1">
      <c r="A33" s="4"/>
      <c r="B33" s="536" t="s">
        <v>508</v>
      </c>
      <c r="C33" s="865"/>
      <c r="D33" s="46"/>
      <c r="E33" s="46"/>
      <c r="F33" s="46"/>
      <c r="G33" s="46"/>
      <c r="H33" s="46"/>
      <c r="I33" s="46"/>
      <c r="J33" s="46"/>
      <c r="K33" s="46"/>
      <c r="L33" s="46"/>
      <c r="M33" s="46"/>
      <c r="N33" s="46"/>
      <c r="O33" s="69"/>
    </row>
    <row r="34" spans="1:15" s="18" customFormat="1" outlineLevel="1">
      <c r="A34" s="4"/>
      <c r="B34" s="536" t="s">
        <v>509</v>
      </c>
      <c r="C34" s="865"/>
      <c r="D34" s="46"/>
      <c r="E34" s="46"/>
      <c r="F34" s="46"/>
      <c r="G34" s="46"/>
      <c r="H34" s="46"/>
      <c r="I34" s="46"/>
      <c r="J34" s="46"/>
      <c r="K34" s="46"/>
      <c r="L34" s="46"/>
      <c r="M34" s="46"/>
      <c r="N34" s="46"/>
      <c r="O34" s="69"/>
    </row>
    <row r="35" spans="1:15" s="18" customFormat="1" outlineLevel="1">
      <c r="A35" s="4"/>
      <c r="B35" s="536" t="s">
        <v>487</v>
      </c>
      <c r="C35" s="865"/>
      <c r="D35" s="46"/>
      <c r="E35" s="46"/>
      <c r="F35" s="46"/>
      <c r="G35" s="46"/>
      <c r="H35" s="46"/>
      <c r="I35" s="46"/>
      <c r="J35" s="46"/>
      <c r="K35" s="46"/>
      <c r="L35" s="46"/>
      <c r="M35" s="46"/>
      <c r="N35" s="46"/>
      <c r="O35" s="69"/>
    </row>
    <row r="36" spans="1:15" s="18" customFormat="1">
      <c r="A36" s="4"/>
      <c r="B36" s="536" t="s">
        <v>510</v>
      </c>
      <c r="C36" s="868"/>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 t="shared" si="7"/>
        <v>2.0966</v>
      </c>
      <c r="L37" s="484">
        <f t="shared" si="7"/>
        <v>2.2528999999999999</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Street Lighting</v>
      </c>
      <c r="C39" s="867" t="str">
        <f>'2. LRAMVA Threshold'!G43</f>
        <v>kW</v>
      </c>
      <c r="D39" s="46"/>
      <c r="E39" s="46"/>
      <c r="F39" s="46"/>
      <c r="G39" s="46"/>
      <c r="H39" s="46"/>
      <c r="I39" s="46">
        <v>13.133800000000001</v>
      </c>
      <c r="J39" s="46">
        <v>13.133800000000001</v>
      </c>
      <c r="K39" s="46">
        <v>12.7431</v>
      </c>
      <c r="L39" s="46">
        <v>12.857799999999999</v>
      </c>
      <c r="M39" s="46"/>
      <c r="N39" s="46"/>
      <c r="O39" s="69"/>
    </row>
    <row r="40" spans="1:15" s="18" customFormat="1" outlineLevel="1">
      <c r="A40" s="4"/>
      <c r="B40" s="536" t="s">
        <v>508</v>
      </c>
      <c r="C40" s="865"/>
      <c r="D40" s="46"/>
      <c r="E40" s="46"/>
      <c r="F40" s="46"/>
      <c r="G40" s="46"/>
      <c r="H40" s="46"/>
      <c r="I40" s="46"/>
      <c r="J40" s="46"/>
      <c r="K40" s="46"/>
      <c r="L40" s="46"/>
      <c r="M40" s="46"/>
      <c r="N40" s="46"/>
      <c r="O40" s="69"/>
    </row>
    <row r="41" spans="1:15" s="18" customFormat="1" outlineLevel="1">
      <c r="A41" s="4"/>
      <c r="B41" s="536" t="s">
        <v>509</v>
      </c>
      <c r="C41" s="865"/>
      <c r="D41" s="46"/>
      <c r="E41" s="46"/>
      <c r="F41" s="46"/>
      <c r="G41" s="46"/>
      <c r="H41" s="46"/>
      <c r="I41" s="46"/>
      <c r="J41" s="46"/>
      <c r="K41" s="46"/>
      <c r="L41" s="46"/>
      <c r="M41" s="46"/>
      <c r="N41" s="46"/>
      <c r="O41" s="69"/>
    </row>
    <row r="42" spans="1:15" s="18" customFormat="1" outlineLevel="1">
      <c r="A42" s="4"/>
      <c r="B42" s="536" t="s">
        <v>487</v>
      </c>
      <c r="C42" s="865"/>
      <c r="D42" s="46"/>
      <c r="E42" s="46"/>
      <c r="F42" s="46"/>
      <c r="G42" s="46"/>
      <c r="H42" s="46"/>
      <c r="I42" s="46"/>
      <c r="J42" s="46"/>
      <c r="K42" s="46"/>
      <c r="L42" s="46"/>
      <c r="M42" s="46"/>
      <c r="N42" s="46"/>
      <c r="O42" s="69"/>
    </row>
    <row r="43" spans="1:15" s="18" customFormat="1">
      <c r="A43" s="4"/>
      <c r="B43" s="536" t="s">
        <v>510</v>
      </c>
      <c r="C43" s="868"/>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 t="shared" si="9"/>
        <v>12.938499999999999</v>
      </c>
      <c r="L44" s="484">
        <f t="shared" si="9"/>
        <v>12.819599999999999</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f>'1.  LRAMVA Summary'!B33</f>
        <v>0</v>
      </c>
      <c r="C46" s="867">
        <f>'2. LRAMVA Threshold'!H43</f>
        <v>0</v>
      </c>
      <c r="D46" s="46"/>
      <c r="E46" s="46"/>
      <c r="F46" s="46"/>
      <c r="G46" s="46"/>
      <c r="H46" s="46"/>
      <c r="I46" s="46"/>
      <c r="J46" s="46"/>
      <c r="K46" s="46"/>
      <c r="L46" s="46"/>
      <c r="M46" s="46"/>
      <c r="N46" s="46"/>
      <c r="O46" s="69"/>
    </row>
    <row r="47" spans="1:15" s="18" customFormat="1" outlineLevel="1">
      <c r="A47" s="4"/>
      <c r="B47" s="536" t="s">
        <v>508</v>
      </c>
      <c r="C47" s="865"/>
      <c r="D47" s="46"/>
      <c r="E47" s="46"/>
      <c r="F47" s="46"/>
      <c r="G47" s="46"/>
      <c r="H47" s="46"/>
      <c r="I47" s="46"/>
      <c r="J47" s="46"/>
      <c r="K47" s="46"/>
      <c r="L47" s="46"/>
      <c r="M47" s="46"/>
      <c r="N47" s="46"/>
      <c r="O47" s="69"/>
    </row>
    <row r="48" spans="1:15" s="18" customFormat="1" outlineLevel="1">
      <c r="A48" s="4"/>
      <c r="B48" s="536" t="s">
        <v>509</v>
      </c>
      <c r="C48" s="865"/>
      <c r="D48" s="46"/>
      <c r="E48" s="46"/>
      <c r="F48" s="46"/>
      <c r="G48" s="46"/>
      <c r="H48" s="46"/>
      <c r="I48" s="46"/>
      <c r="J48" s="46"/>
      <c r="K48" s="46"/>
      <c r="L48" s="46"/>
      <c r="M48" s="46"/>
      <c r="N48" s="46"/>
      <c r="O48" s="69"/>
    </row>
    <row r="49" spans="1:15" s="18" customFormat="1" outlineLevel="1">
      <c r="A49" s="4"/>
      <c r="B49" s="536" t="s">
        <v>487</v>
      </c>
      <c r="C49" s="865"/>
      <c r="D49" s="46"/>
      <c r="E49" s="46"/>
      <c r="F49" s="46"/>
      <c r="G49" s="46"/>
      <c r="H49" s="46"/>
      <c r="I49" s="46"/>
      <c r="J49" s="46"/>
      <c r="K49" s="46"/>
      <c r="L49" s="46"/>
      <c r="M49" s="46"/>
      <c r="N49" s="46"/>
      <c r="O49" s="69"/>
    </row>
    <row r="50" spans="1:15" s="18" customFormat="1">
      <c r="A50" s="4"/>
      <c r="B50" s="536" t="s">
        <v>510</v>
      </c>
      <c r="C50" s="868"/>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f>'1.  LRAMVA Summary'!B34</f>
        <v>0</v>
      </c>
      <c r="C53" s="867">
        <f>'2. LRAMVA Threshold'!I43</f>
        <v>0</v>
      </c>
      <c r="D53" s="46"/>
      <c r="E53" s="46"/>
      <c r="F53" s="46"/>
      <c r="G53" s="46"/>
      <c r="H53" s="46"/>
      <c r="I53" s="46"/>
      <c r="J53" s="46"/>
      <c r="K53" s="46"/>
      <c r="L53" s="46"/>
      <c r="M53" s="46"/>
      <c r="N53" s="46"/>
      <c r="O53" s="69"/>
    </row>
    <row r="54" spans="1:15" s="18" customFormat="1" outlineLevel="1">
      <c r="A54" s="4"/>
      <c r="B54" s="536" t="s">
        <v>508</v>
      </c>
      <c r="C54" s="865"/>
      <c r="D54" s="46"/>
      <c r="E54" s="46"/>
      <c r="F54" s="46"/>
      <c r="G54" s="46"/>
      <c r="H54" s="46"/>
      <c r="I54" s="46"/>
      <c r="J54" s="46"/>
      <c r="K54" s="46"/>
      <c r="L54" s="46"/>
      <c r="M54" s="46"/>
      <c r="N54" s="46"/>
      <c r="O54" s="69"/>
    </row>
    <row r="55" spans="1:15" s="18" customFormat="1" outlineLevel="1">
      <c r="A55" s="4"/>
      <c r="B55" s="536" t="s">
        <v>509</v>
      </c>
      <c r="C55" s="865"/>
      <c r="D55" s="46"/>
      <c r="E55" s="46"/>
      <c r="F55" s="46"/>
      <c r="G55" s="46"/>
      <c r="H55" s="46"/>
      <c r="I55" s="46"/>
      <c r="J55" s="46"/>
      <c r="K55" s="46"/>
      <c r="L55" s="46"/>
      <c r="M55" s="46"/>
      <c r="N55" s="46"/>
      <c r="O55" s="69"/>
    </row>
    <row r="56" spans="1:15" s="18" customFormat="1" outlineLevel="1">
      <c r="A56" s="4"/>
      <c r="B56" s="536" t="s">
        <v>487</v>
      </c>
      <c r="C56" s="865"/>
      <c r="D56" s="46"/>
      <c r="E56" s="46"/>
      <c r="F56" s="46"/>
      <c r="G56" s="46"/>
      <c r="H56" s="46"/>
      <c r="I56" s="46"/>
      <c r="J56" s="46"/>
      <c r="K56" s="46"/>
      <c r="L56" s="46"/>
      <c r="M56" s="46"/>
      <c r="N56" s="46"/>
      <c r="O56" s="69"/>
    </row>
    <row r="57" spans="1:15" s="18" customFormat="1">
      <c r="A57" s="4"/>
      <c r="B57" s="536" t="s">
        <v>510</v>
      </c>
      <c r="C57" s="86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f>'1.  LRAMVA Summary'!B35</f>
        <v>0</v>
      </c>
      <c r="C60" s="867">
        <f>'2. LRAMVA Threshold'!J43</f>
        <v>0</v>
      </c>
      <c r="D60" s="46"/>
      <c r="E60" s="46"/>
      <c r="F60" s="46"/>
      <c r="G60" s="46"/>
      <c r="H60" s="46"/>
      <c r="I60" s="46"/>
      <c r="J60" s="46"/>
      <c r="K60" s="46"/>
      <c r="L60" s="46"/>
      <c r="M60" s="46"/>
      <c r="N60" s="46"/>
      <c r="O60" s="69"/>
    </row>
    <row r="61" spans="1:15" s="18" customFormat="1" outlineLevel="1">
      <c r="A61" s="4"/>
      <c r="B61" s="536" t="s">
        <v>508</v>
      </c>
      <c r="C61" s="865"/>
      <c r="D61" s="46"/>
      <c r="E61" s="46"/>
      <c r="F61" s="46"/>
      <c r="G61" s="46"/>
      <c r="H61" s="46"/>
      <c r="I61" s="46"/>
      <c r="J61" s="46"/>
      <c r="K61" s="46"/>
      <c r="L61" s="46"/>
      <c r="M61" s="46"/>
      <c r="N61" s="46"/>
      <c r="O61" s="69"/>
    </row>
    <row r="62" spans="1:15" s="18" customFormat="1" outlineLevel="1">
      <c r="A62" s="4"/>
      <c r="B62" s="536" t="s">
        <v>509</v>
      </c>
      <c r="C62" s="865"/>
      <c r="D62" s="46"/>
      <c r="E62" s="46"/>
      <c r="F62" s="46"/>
      <c r="G62" s="46"/>
      <c r="H62" s="46"/>
      <c r="I62" s="46"/>
      <c r="J62" s="46"/>
      <c r="K62" s="46"/>
      <c r="L62" s="46"/>
      <c r="M62" s="46"/>
      <c r="N62" s="46"/>
      <c r="O62" s="69"/>
    </row>
    <row r="63" spans="1:15" s="18" customFormat="1" outlineLevel="1">
      <c r="A63" s="4"/>
      <c r="B63" s="536" t="s">
        <v>487</v>
      </c>
      <c r="C63" s="865"/>
      <c r="D63" s="46"/>
      <c r="E63" s="46"/>
      <c r="F63" s="46"/>
      <c r="G63" s="46"/>
      <c r="H63" s="46"/>
      <c r="I63" s="46"/>
      <c r="J63" s="46"/>
      <c r="K63" s="46"/>
      <c r="L63" s="46"/>
      <c r="M63" s="46"/>
      <c r="N63" s="46"/>
      <c r="O63" s="69"/>
    </row>
    <row r="64" spans="1:15" s="18" customFormat="1">
      <c r="A64" s="4"/>
      <c r="B64" s="536" t="s">
        <v>510</v>
      </c>
      <c r="C64" s="86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67">
        <f>'2. LRAMVA Threshold'!K43</f>
        <v>0</v>
      </c>
      <c r="D67" s="46"/>
      <c r="E67" s="46"/>
      <c r="F67" s="46"/>
      <c r="G67" s="46"/>
      <c r="H67" s="46"/>
      <c r="I67" s="46"/>
      <c r="J67" s="46"/>
      <c r="K67" s="46"/>
      <c r="L67" s="46"/>
      <c r="M67" s="46"/>
      <c r="N67" s="46"/>
      <c r="O67" s="69"/>
    </row>
    <row r="68" spans="1:15" s="18" customFormat="1" outlineLevel="1">
      <c r="A68" s="4"/>
      <c r="B68" s="536" t="s">
        <v>508</v>
      </c>
      <c r="C68" s="865"/>
      <c r="D68" s="46"/>
      <c r="E68" s="46"/>
      <c r="F68" s="46"/>
      <c r="G68" s="46"/>
      <c r="H68" s="46"/>
      <c r="I68" s="46"/>
      <c r="J68" s="46"/>
      <c r="K68" s="46"/>
      <c r="L68" s="46"/>
      <c r="M68" s="46"/>
      <c r="N68" s="46"/>
      <c r="O68" s="69"/>
    </row>
    <row r="69" spans="1:15" s="18" customFormat="1" outlineLevel="1">
      <c r="A69" s="4"/>
      <c r="B69" s="536" t="s">
        <v>509</v>
      </c>
      <c r="C69" s="865"/>
      <c r="D69" s="46"/>
      <c r="E69" s="46"/>
      <c r="F69" s="46"/>
      <c r="G69" s="46"/>
      <c r="H69" s="46"/>
      <c r="I69" s="46"/>
      <c r="J69" s="46"/>
      <c r="K69" s="46"/>
      <c r="L69" s="46"/>
      <c r="M69" s="46"/>
      <c r="N69" s="46"/>
      <c r="O69" s="69"/>
    </row>
    <row r="70" spans="1:15" s="18" customFormat="1" outlineLevel="1">
      <c r="A70" s="4"/>
      <c r="B70" s="536" t="s">
        <v>487</v>
      </c>
      <c r="C70" s="865"/>
      <c r="D70" s="46"/>
      <c r="E70" s="46"/>
      <c r="F70" s="46"/>
      <c r="G70" s="46"/>
      <c r="H70" s="46"/>
      <c r="I70" s="46"/>
      <c r="J70" s="46"/>
      <c r="K70" s="46"/>
      <c r="L70" s="46"/>
      <c r="M70" s="46"/>
      <c r="N70" s="46"/>
      <c r="O70" s="69"/>
    </row>
    <row r="71" spans="1:15" s="18" customFormat="1">
      <c r="A71" s="4"/>
      <c r="B71" s="536" t="s">
        <v>510</v>
      </c>
      <c r="C71" s="86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67">
        <f>'2. LRAMVA Threshold'!L43</f>
        <v>0</v>
      </c>
      <c r="D74" s="46"/>
      <c r="E74" s="46"/>
      <c r="F74" s="46"/>
      <c r="G74" s="46"/>
      <c r="H74" s="46"/>
      <c r="I74" s="46"/>
      <c r="J74" s="46"/>
      <c r="K74" s="46"/>
      <c r="L74" s="46"/>
      <c r="M74" s="46"/>
      <c r="N74" s="46"/>
      <c r="O74" s="69"/>
    </row>
    <row r="75" spans="1:15" s="18" customFormat="1" outlineLevel="1">
      <c r="A75" s="4"/>
      <c r="B75" s="536" t="s">
        <v>508</v>
      </c>
      <c r="C75" s="865"/>
      <c r="D75" s="46"/>
      <c r="E75" s="46"/>
      <c r="F75" s="46"/>
      <c r="G75" s="46"/>
      <c r="H75" s="46"/>
      <c r="I75" s="46"/>
      <c r="J75" s="46"/>
      <c r="K75" s="46"/>
      <c r="L75" s="46"/>
      <c r="M75" s="46"/>
      <c r="N75" s="46"/>
      <c r="O75" s="69"/>
    </row>
    <row r="76" spans="1:15" s="18" customFormat="1" outlineLevel="1">
      <c r="A76" s="4"/>
      <c r="B76" s="536" t="s">
        <v>509</v>
      </c>
      <c r="C76" s="865"/>
      <c r="D76" s="46"/>
      <c r="E76" s="46"/>
      <c r="F76" s="46"/>
      <c r="G76" s="46"/>
      <c r="H76" s="46"/>
      <c r="I76" s="46"/>
      <c r="J76" s="46"/>
      <c r="K76" s="46"/>
      <c r="L76" s="46"/>
      <c r="M76" s="46"/>
      <c r="N76" s="46"/>
      <c r="O76" s="69"/>
    </row>
    <row r="77" spans="1:15" s="18" customFormat="1" outlineLevel="1">
      <c r="A77" s="4"/>
      <c r="B77" s="536" t="s">
        <v>487</v>
      </c>
      <c r="C77" s="865"/>
      <c r="D77" s="46"/>
      <c r="E77" s="46"/>
      <c r="F77" s="46"/>
      <c r="G77" s="46"/>
      <c r="H77" s="46"/>
      <c r="I77" s="46"/>
      <c r="J77" s="46"/>
      <c r="K77" s="46"/>
      <c r="L77" s="46"/>
      <c r="M77" s="46"/>
      <c r="N77" s="46"/>
      <c r="O77" s="69"/>
    </row>
    <row r="78" spans="1:15" s="18" customFormat="1">
      <c r="A78" s="4"/>
      <c r="B78" s="536" t="s">
        <v>510</v>
      </c>
      <c r="C78" s="86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67">
        <f>'2. LRAMVA Threshold'!M43</f>
        <v>0</v>
      </c>
      <c r="D81" s="46"/>
      <c r="E81" s="46"/>
      <c r="F81" s="46"/>
      <c r="G81" s="46"/>
      <c r="H81" s="46"/>
      <c r="I81" s="46"/>
      <c r="J81" s="46"/>
      <c r="K81" s="46"/>
      <c r="L81" s="46"/>
      <c r="M81" s="46"/>
      <c r="N81" s="46"/>
      <c r="O81" s="69"/>
    </row>
    <row r="82" spans="1:15" s="18" customFormat="1" outlineLevel="1">
      <c r="A82" s="4"/>
      <c r="B82" s="536" t="s">
        <v>508</v>
      </c>
      <c r="C82" s="865"/>
      <c r="D82" s="46"/>
      <c r="E82" s="46"/>
      <c r="F82" s="46"/>
      <c r="G82" s="46"/>
      <c r="H82" s="46"/>
      <c r="I82" s="46"/>
      <c r="J82" s="46"/>
      <c r="K82" s="46"/>
      <c r="L82" s="46"/>
      <c r="M82" s="46"/>
      <c r="N82" s="46"/>
      <c r="O82" s="69"/>
    </row>
    <row r="83" spans="1:15" s="18" customFormat="1" outlineLevel="1">
      <c r="A83" s="4"/>
      <c r="B83" s="536" t="s">
        <v>509</v>
      </c>
      <c r="C83" s="865"/>
      <c r="D83" s="46"/>
      <c r="E83" s="46"/>
      <c r="F83" s="46"/>
      <c r="G83" s="46"/>
      <c r="H83" s="46"/>
      <c r="I83" s="46"/>
      <c r="J83" s="46"/>
      <c r="K83" s="46"/>
      <c r="L83" s="46"/>
      <c r="M83" s="46"/>
      <c r="N83" s="46"/>
      <c r="O83" s="69"/>
    </row>
    <row r="84" spans="1:15" s="18" customFormat="1" outlineLevel="1">
      <c r="A84" s="4"/>
      <c r="B84" s="536" t="s">
        <v>487</v>
      </c>
      <c r="C84" s="865"/>
      <c r="D84" s="46"/>
      <c r="E84" s="46"/>
      <c r="F84" s="46"/>
      <c r="G84" s="46"/>
      <c r="H84" s="46"/>
      <c r="I84" s="46"/>
      <c r="J84" s="46"/>
      <c r="K84" s="46"/>
      <c r="L84" s="46"/>
      <c r="M84" s="46"/>
      <c r="N84" s="46"/>
      <c r="O84" s="69"/>
    </row>
    <row r="85" spans="1:15" s="18" customFormat="1">
      <c r="A85" s="4"/>
      <c r="B85" s="536" t="s">
        <v>510</v>
      </c>
      <c r="C85" s="86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67">
        <f>'2. LRAMVA Threshold'!N43</f>
        <v>0</v>
      </c>
      <c r="D88" s="46"/>
      <c r="E88" s="46"/>
      <c r="F88" s="46"/>
      <c r="G88" s="46"/>
      <c r="H88" s="46"/>
      <c r="I88" s="46"/>
      <c r="J88" s="46"/>
      <c r="K88" s="46"/>
      <c r="L88" s="46"/>
      <c r="M88" s="46"/>
      <c r="N88" s="46"/>
      <c r="O88" s="69"/>
    </row>
    <row r="89" spans="1:15" s="18" customFormat="1" outlineLevel="1">
      <c r="A89" s="4"/>
      <c r="B89" s="536" t="s">
        <v>508</v>
      </c>
      <c r="C89" s="865"/>
      <c r="D89" s="46"/>
      <c r="E89" s="46"/>
      <c r="F89" s="46"/>
      <c r="G89" s="46"/>
      <c r="H89" s="46"/>
      <c r="I89" s="46"/>
      <c r="J89" s="46"/>
      <c r="K89" s="46"/>
      <c r="L89" s="46"/>
      <c r="M89" s="46"/>
      <c r="N89" s="46"/>
      <c r="O89" s="69"/>
    </row>
    <row r="90" spans="1:15" s="18" customFormat="1" outlineLevel="1">
      <c r="A90" s="4"/>
      <c r="B90" s="536" t="s">
        <v>509</v>
      </c>
      <c r="C90" s="865"/>
      <c r="D90" s="46"/>
      <c r="E90" s="46"/>
      <c r="F90" s="46"/>
      <c r="G90" s="46"/>
      <c r="H90" s="46"/>
      <c r="I90" s="46"/>
      <c r="J90" s="46"/>
      <c r="K90" s="46"/>
      <c r="L90" s="46"/>
      <c r="M90" s="46"/>
      <c r="N90" s="46"/>
      <c r="O90" s="69"/>
    </row>
    <row r="91" spans="1:15" s="18" customFormat="1" outlineLevel="1">
      <c r="A91" s="4"/>
      <c r="B91" s="536" t="s">
        <v>487</v>
      </c>
      <c r="C91" s="865"/>
      <c r="D91" s="46"/>
      <c r="E91" s="46"/>
      <c r="F91" s="46"/>
      <c r="G91" s="46"/>
      <c r="H91" s="46"/>
      <c r="I91" s="46"/>
      <c r="J91" s="46"/>
      <c r="K91" s="46"/>
      <c r="L91" s="46"/>
      <c r="M91" s="46"/>
      <c r="N91" s="46"/>
      <c r="O91" s="69"/>
    </row>
    <row r="92" spans="1:15" s="18" customFormat="1">
      <c r="A92" s="4"/>
      <c r="B92" s="536" t="s">
        <v>510</v>
      </c>
      <c r="C92" s="86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67">
        <f>'2. LRAMVA Threshold'!O43</f>
        <v>0</v>
      </c>
      <c r="D95" s="46"/>
      <c r="E95" s="46"/>
      <c r="F95" s="46"/>
      <c r="G95" s="46"/>
      <c r="H95" s="46"/>
      <c r="I95" s="46"/>
      <c r="J95" s="46"/>
      <c r="K95" s="46"/>
      <c r="L95" s="46"/>
      <c r="M95" s="46"/>
      <c r="N95" s="46"/>
      <c r="O95" s="69"/>
    </row>
    <row r="96" spans="1:15" s="18" customFormat="1" outlineLevel="1">
      <c r="A96" s="4"/>
      <c r="B96" s="536" t="s">
        <v>508</v>
      </c>
      <c r="C96" s="865"/>
      <c r="D96" s="46"/>
      <c r="E96" s="46"/>
      <c r="F96" s="46"/>
      <c r="G96" s="46"/>
      <c r="H96" s="46"/>
      <c r="I96" s="46"/>
      <c r="J96" s="46"/>
      <c r="K96" s="46"/>
      <c r="L96" s="46"/>
      <c r="M96" s="46"/>
      <c r="N96" s="46"/>
      <c r="O96" s="69"/>
    </row>
    <row r="97" spans="1:15" s="18" customFormat="1" outlineLevel="1">
      <c r="A97" s="4"/>
      <c r="B97" s="536" t="s">
        <v>509</v>
      </c>
      <c r="C97" s="865"/>
      <c r="D97" s="46"/>
      <c r="E97" s="46"/>
      <c r="F97" s="46"/>
      <c r="G97" s="46"/>
      <c r="H97" s="46"/>
      <c r="I97" s="46"/>
      <c r="J97" s="46"/>
      <c r="K97" s="46"/>
      <c r="L97" s="46"/>
      <c r="M97" s="46"/>
      <c r="N97" s="46"/>
      <c r="O97" s="69"/>
    </row>
    <row r="98" spans="1:15" s="18" customFormat="1" outlineLevel="1">
      <c r="A98" s="4"/>
      <c r="B98" s="536" t="s">
        <v>487</v>
      </c>
      <c r="C98" s="865"/>
      <c r="D98" s="46"/>
      <c r="E98" s="46"/>
      <c r="F98" s="46"/>
      <c r="G98" s="46"/>
      <c r="H98" s="46"/>
      <c r="I98" s="46"/>
      <c r="J98" s="46"/>
      <c r="K98" s="46"/>
      <c r="L98" s="46"/>
      <c r="M98" s="46"/>
      <c r="N98" s="46"/>
      <c r="O98" s="69"/>
    </row>
    <row r="99" spans="1:15" s="18" customFormat="1">
      <c r="A99" s="4"/>
      <c r="B99" s="536" t="s">
        <v>510</v>
      </c>
      <c r="C99" s="86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67">
        <f>'2. LRAMVA Threshold'!P43</f>
        <v>0</v>
      </c>
      <c r="D102" s="46"/>
      <c r="E102" s="46"/>
      <c r="F102" s="46"/>
      <c r="G102" s="46"/>
      <c r="H102" s="46"/>
      <c r="I102" s="46"/>
      <c r="J102" s="46"/>
      <c r="K102" s="46"/>
      <c r="L102" s="46"/>
      <c r="M102" s="46"/>
      <c r="N102" s="46"/>
      <c r="O102" s="69"/>
    </row>
    <row r="103" spans="1:15" s="18" customFormat="1" outlineLevel="1">
      <c r="A103" s="4"/>
      <c r="B103" s="536" t="s">
        <v>508</v>
      </c>
      <c r="C103" s="865"/>
      <c r="D103" s="46"/>
      <c r="E103" s="46"/>
      <c r="F103" s="46"/>
      <c r="G103" s="46"/>
      <c r="H103" s="46"/>
      <c r="I103" s="46"/>
      <c r="J103" s="46"/>
      <c r="K103" s="46"/>
      <c r="L103" s="46"/>
      <c r="M103" s="46"/>
      <c r="N103" s="46"/>
      <c r="O103" s="69"/>
    </row>
    <row r="104" spans="1:15" s="18" customFormat="1" outlineLevel="1">
      <c r="A104" s="4"/>
      <c r="B104" s="536" t="s">
        <v>509</v>
      </c>
      <c r="C104" s="865"/>
      <c r="D104" s="46"/>
      <c r="E104" s="46"/>
      <c r="F104" s="46"/>
      <c r="G104" s="46"/>
      <c r="H104" s="46"/>
      <c r="I104" s="46"/>
      <c r="J104" s="46"/>
      <c r="K104" s="46"/>
      <c r="L104" s="46"/>
      <c r="M104" s="46"/>
      <c r="N104" s="46"/>
      <c r="O104" s="69"/>
    </row>
    <row r="105" spans="1:15" s="18" customFormat="1" outlineLevel="1">
      <c r="A105" s="4"/>
      <c r="B105" s="536" t="s">
        <v>487</v>
      </c>
      <c r="C105" s="865"/>
      <c r="D105" s="46"/>
      <c r="E105" s="46"/>
      <c r="F105" s="46"/>
      <c r="G105" s="46"/>
      <c r="H105" s="46"/>
      <c r="I105" s="46"/>
      <c r="J105" s="46"/>
      <c r="K105" s="46"/>
      <c r="L105" s="46"/>
      <c r="M105" s="46"/>
      <c r="N105" s="46"/>
      <c r="O105" s="69"/>
    </row>
    <row r="106" spans="1:15" s="18" customFormat="1">
      <c r="A106" s="4"/>
      <c r="B106" s="536" t="s">
        <v>510</v>
      </c>
      <c r="C106" s="86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67">
        <f>'2. LRAMVA Threshold'!Q43</f>
        <v>0</v>
      </c>
      <c r="D109" s="46"/>
      <c r="E109" s="46"/>
      <c r="F109" s="46"/>
      <c r="G109" s="46"/>
      <c r="H109" s="46"/>
      <c r="I109" s="46"/>
      <c r="J109" s="46"/>
      <c r="K109" s="46"/>
      <c r="L109" s="46"/>
      <c r="M109" s="46"/>
      <c r="N109" s="46"/>
      <c r="O109" s="69"/>
    </row>
    <row r="110" spans="1:15" s="18" customFormat="1" outlineLevel="1">
      <c r="A110" s="4"/>
      <c r="B110" s="536" t="s">
        <v>508</v>
      </c>
      <c r="C110" s="865"/>
      <c r="D110" s="46"/>
      <c r="E110" s="46"/>
      <c r="F110" s="46"/>
      <c r="G110" s="46"/>
      <c r="H110" s="46"/>
      <c r="I110" s="46"/>
      <c r="J110" s="46"/>
      <c r="K110" s="46"/>
      <c r="L110" s="46"/>
      <c r="M110" s="46"/>
      <c r="N110" s="46"/>
      <c r="O110" s="69"/>
    </row>
    <row r="111" spans="1:15" s="18" customFormat="1" outlineLevel="1">
      <c r="A111" s="4"/>
      <c r="B111" s="536" t="s">
        <v>509</v>
      </c>
      <c r="C111" s="865"/>
      <c r="D111" s="46"/>
      <c r="E111" s="46"/>
      <c r="F111" s="46"/>
      <c r="G111" s="46"/>
      <c r="H111" s="46"/>
      <c r="I111" s="46"/>
      <c r="J111" s="46"/>
      <c r="K111" s="46"/>
      <c r="L111" s="46"/>
      <c r="M111" s="46"/>
      <c r="N111" s="46"/>
      <c r="O111" s="69"/>
    </row>
    <row r="112" spans="1:15" s="18" customFormat="1" outlineLevel="1">
      <c r="A112" s="4"/>
      <c r="B112" s="536" t="s">
        <v>487</v>
      </c>
      <c r="C112" s="865"/>
      <c r="D112" s="46"/>
      <c r="E112" s="46"/>
      <c r="F112" s="46"/>
      <c r="G112" s="46"/>
      <c r="H112" s="46"/>
      <c r="I112" s="46"/>
      <c r="J112" s="46"/>
      <c r="K112" s="46"/>
      <c r="L112" s="46"/>
      <c r="M112" s="46"/>
      <c r="N112" s="46"/>
      <c r="O112" s="69"/>
    </row>
    <row r="113" spans="1:17" s="18" customFormat="1">
      <c r="A113" s="4"/>
      <c r="B113" s="536" t="s">
        <v>510</v>
      </c>
      <c r="C113" s="86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607</v>
      </c>
      <c r="C116" s="98"/>
      <c r="D116" s="499"/>
      <c r="E116" s="499"/>
      <c r="F116" s="499"/>
      <c r="G116" s="499"/>
      <c r="H116" s="499"/>
      <c r="I116" s="499"/>
      <c r="J116" s="499"/>
      <c r="K116" s="499"/>
      <c r="L116" s="499"/>
      <c r="M116" s="499"/>
      <c r="N116" s="499"/>
      <c r="O116" s="499"/>
    </row>
    <row r="119" spans="1:17" ht="15.75">
      <c r="B119" s="118" t="s">
        <v>481</v>
      </c>
      <c r="J119" s="18"/>
    </row>
    <row r="120" spans="1:17" s="14" customFormat="1" ht="75.599999999999994" customHeight="1">
      <c r="A120" s="72"/>
      <c r="B120" s="872" t="s">
        <v>668</v>
      </c>
      <c r="C120" s="872"/>
      <c r="D120" s="872"/>
      <c r="E120" s="872"/>
      <c r="F120" s="872"/>
      <c r="G120" s="872"/>
      <c r="H120" s="872"/>
      <c r="I120" s="872"/>
      <c r="J120" s="872"/>
      <c r="K120" s="872"/>
      <c r="L120" s="872"/>
      <c r="M120" s="872"/>
      <c r="N120" s="872"/>
      <c r="O120" s="872"/>
      <c r="P120" s="872"/>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1.3599999999999999E-2</v>
      </c>
      <c r="D130" s="683">
        <f t="shared" si="32"/>
        <v>1.01E-2</v>
      </c>
      <c r="E130" s="684">
        <f t="shared" si="33"/>
        <v>2.0966</v>
      </c>
      <c r="F130" s="683">
        <f t="shared" si="34"/>
        <v>12.938499999999999</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9.4999999999999998E-3</v>
      </c>
      <c r="D131" s="683">
        <f t="shared" si="32"/>
        <v>1.11E-2</v>
      </c>
      <c r="E131" s="684">
        <f t="shared" si="33"/>
        <v>2.2528999999999999</v>
      </c>
      <c r="F131" s="683">
        <f t="shared" si="34"/>
        <v>12.819599999999999</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624</v>
      </c>
      <c r="C134" s="597"/>
      <c r="D134" s="598"/>
      <c r="E134" s="599"/>
      <c r="F134" s="598"/>
      <c r="G134" s="598"/>
      <c r="H134" s="598"/>
      <c r="I134" s="598"/>
      <c r="J134" s="598"/>
      <c r="K134" s="598"/>
      <c r="L134" s="598"/>
      <c r="M134" s="598"/>
      <c r="N134" s="598"/>
      <c r="O134" s="598"/>
      <c r="P134" s="598"/>
    </row>
    <row r="136" spans="2:16">
      <c r="B136" s="592" t="s">
        <v>521</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A7" zoomScale="90" zoomScaleNormal="90" workbookViewId="0">
      <selection activeCell="J27" sqref="J27"/>
    </sheetView>
  </sheetViews>
  <sheetFormatPr defaultColWidth="9.140625" defaultRowHeight="15"/>
  <cols>
    <col min="1" max="2" width="9.140625" style="12"/>
    <col min="3" max="3" width="12" style="12" customWidth="1"/>
    <col min="4" max="4" width="9.140625" style="12"/>
    <col min="5" max="5" width="16.85546875" style="12" bestFit="1" customWidth="1"/>
    <col min="6" max="6" width="9.140625" style="12"/>
    <col min="7" max="7" width="16.85546875" style="12" bestFit="1" customWidth="1"/>
    <col min="8" max="9" width="9.140625" style="12"/>
    <col min="10" max="10" width="16.85546875" style="12" bestFit="1" customWidth="1"/>
    <col min="11" max="11" width="9.140625" style="12"/>
    <col min="12" max="12" width="16.85546875" style="12" bestFit="1" customWidth="1"/>
    <col min="13" max="16384" width="9.140625" style="12"/>
  </cols>
  <sheetData>
    <row r="14" spans="2:24" ht="15.75">
      <c r="B14" s="588" t="s">
        <v>502</v>
      </c>
    </row>
    <row r="15" spans="2:24" ht="15.75">
      <c r="B15" s="588"/>
    </row>
    <row r="16" spans="2:24" s="666" customFormat="1" ht="28.5" customHeight="1">
      <c r="B16" s="873" t="s">
        <v>627</v>
      </c>
      <c r="C16" s="873"/>
      <c r="D16" s="873"/>
      <c r="E16" s="873"/>
      <c r="F16" s="873"/>
      <c r="G16" s="873"/>
      <c r="H16" s="873"/>
      <c r="I16" s="873"/>
      <c r="J16" s="873"/>
      <c r="K16" s="873"/>
      <c r="L16" s="873"/>
      <c r="M16" s="873"/>
      <c r="N16" s="873"/>
      <c r="O16" s="873"/>
      <c r="P16" s="873"/>
      <c r="Q16" s="873"/>
      <c r="R16" s="873"/>
      <c r="S16" s="873"/>
      <c r="T16" s="873"/>
      <c r="U16" s="873"/>
      <c r="V16" s="873"/>
      <c r="W16" s="873"/>
      <c r="X16" s="873"/>
    </row>
    <row r="19" spans="2:8" ht="15.75">
      <c r="B19" s="17" t="s">
        <v>757</v>
      </c>
      <c r="C19" s="17"/>
      <c r="D19" s="17"/>
      <c r="E19" s="17"/>
      <c r="F19" s="17"/>
      <c r="G19" s="17"/>
      <c r="H19" s="17"/>
    </row>
    <row r="20" spans="2:8" ht="15.75">
      <c r="B20" s="17" t="s">
        <v>758</v>
      </c>
      <c r="C20" s="17"/>
      <c r="D20" s="17"/>
      <c r="E20" s="17"/>
      <c r="F20" s="17"/>
      <c r="G20" s="17"/>
      <c r="H20" s="17"/>
    </row>
    <row r="21" spans="2:8" ht="15.75">
      <c r="B21" s="17"/>
      <c r="C21" s="17"/>
      <c r="D21" s="17"/>
      <c r="E21" s="17"/>
      <c r="F21" s="17"/>
      <c r="G21" s="17"/>
      <c r="H21" s="17"/>
    </row>
    <row r="22" spans="2:8" ht="15.75">
      <c r="B22" s="17"/>
      <c r="C22" s="17"/>
      <c r="D22" s="17"/>
      <c r="E22" s="17"/>
      <c r="F22" s="17"/>
      <c r="G22" s="17"/>
      <c r="H22" s="17"/>
    </row>
    <row r="23" spans="2:8" ht="15.75">
      <c r="B23" s="17"/>
      <c r="C23" s="17"/>
      <c r="D23" s="17"/>
      <c r="E23" s="17"/>
      <c r="F23" s="17"/>
      <c r="G23" s="17"/>
      <c r="H23" s="17"/>
    </row>
    <row r="24" spans="2:8" ht="15.75">
      <c r="B24" s="17"/>
      <c r="C24" s="772" t="s">
        <v>27</v>
      </c>
      <c r="D24" s="772">
        <v>2016</v>
      </c>
      <c r="E24" s="772" t="s">
        <v>759</v>
      </c>
      <c r="F24" s="772">
        <v>2017</v>
      </c>
      <c r="G24" s="806" t="s">
        <v>792</v>
      </c>
      <c r="H24" s="772">
        <v>2018</v>
      </c>
    </row>
    <row r="25" spans="2:8" ht="15.75">
      <c r="B25" s="17"/>
      <c r="C25" s="773" t="s">
        <v>760</v>
      </c>
      <c r="D25" s="774">
        <v>0.82201304346627146</v>
      </c>
      <c r="E25" s="774">
        <v>0.53</v>
      </c>
      <c r="F25" s="774">
        <v>0.10390000000000001</v>
      </c>
      <c r="G25" s="807"/>
      <c r="H25" s="774">
        <v>0.10734534946148112</v>
      </c>
    </row>
    <row r="26" spans="2:8" ht="15.75">
      <c r="B26" s="17"/>
      <c r="C26" s="773" t="s">
        <v>761</v>
      </c>
      <c r="D26" s="774">
        <v>0.17798695653372854</v>
      </c>
      <c r="E26" s="774">
        <v>0.47</v>
      </c>
      <c r="F26" s="774">
        <v>0.89610000000000001</v>
      </c>
      <c r="G26" s="807">
        <v>1</v>
      </c>
      <c r="H26" s="774">
        <v>0.89265465053851889</v>
      </c>
    </row>
    <row r="27" spans="2:8" ht="15.75">
      <c r="B27" s="17"/>
      <c r="C27" s="773" t="s">
        <v>762</v>
      </c>
      <c r="D27" s="774">
        <v>0</v>
      </c>
      <c r="E27" s="774">
        <v>0</v>
      </c>
      <c r="F27" s="774">
        <v>0</v>
      </c>
      <c r="G27" s="807">
        <v>0</v>
      </c>
      <c r="H27" s="774">
        <v>0</v>
      </c>
    </row>
    <row r="28" spans="2:8" ht="15.75">
      <c r="B28" s="17"/>
      <c r="C28" s="773"/>
      <c r="D28" s="773"/>
      <c r="E28" s="773"/>
      <c r="F28" s="773"/>
      <c r="G28" s="808"/>
      <c r="H28" s="773"/>
    </row>
    <row r="29" spans="2:8" ht="15.75">
      <c r="B29" s="17"/>
      <c r="C29" s="772" t="s">
        <v>28</v>
      </c>
      <c r="D29" s="772">
        <v>2016</v>
      </c>
      <c r="E29" s="772" t="s">
        <v>759</v>
      </c>
      <c r="F29" s="772">
        <v>2017</v>
      </c>
      <c r="G29" s="806" t="s">
        <v>792</v>
      </c>
      <c r="H29" s="772">
        <v>2018</v>
      </c>
    </row>
    <row r="30" spans="2:8" ht="15.75">
      <c r="B30" s="17"/>
      <c r="C30" s="773" t="s">
        <v>760</v>
      </c>
      <c r="D30" s="774">
        <v>0.71426774258101178</v>
      </c>
      <c r="E30" s="774">
        <v>0.66</v>
      </c>
      <c r="F30" s="774">
        <v>0.2271</v>
      </c>
      <c r="G30" s="807">
        <v>2.0985834241394781E-2</v>
      </c>
      <c r="H30" s="774">
        <v>0.16811015215450562</v>
      </c>
    </row>
    <row r="31" spans="2:8" ht="15.75">
      <c r="B31" s="17"/>
      <c r="C31" s="773" t="s">
        <v>761</v>
      </c>
      <c r="D31" s="774">
        <v>0.28573225741898822</v>
      </c>
      <c r="E31" s="774">
        <v>0.33999999999999997</v>
      </c>
      <c r="F31" s="774">
        <v>0.77290000000000003</v>
      </c>
      <c r="G31" s="807">
        <v>0.97901416575860523</v>
      </c>
      <c r="H31" s="774">
        <v>0.83188984784549436</v>
      </c>
    </row>
    <row r="32" spans="2:8" ht="15.75">
      <c r="B32" s="17"/>
      <c r="C32" s="773" t="s">
        <v>762</v>
      </c>
      <c r="D32" s="774">
        <v>0</v>
      </c>
      <c r="E32" s="774">
        <v>0</v>
      </c>
      <c r="F32" s="774">
        <v>0</v>
      </c>
      <c r="G32" s="807">
        <v>0</v>
      </c>
      <c r="H32" s="774">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118" zoomScale="90" zoomScaleNormal="90" zoomScaleSheetLayoutView="80" zoomScalePageLayoutView="85" workbookViewId="0">
      <selection activeCell="Y140" sqref="Y140"/>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8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69" t="s">
        <v>545</v>
      </c>
      <c r="D5" s="87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7" t="s">
        <v>502</v>
      </c>
      <c r="C7" s="886" t="s">
        <v>625</v>
      </c>
      <c r="D7" s="886"/>
      <c r="E7" s="886"/>
      <c r="F7" s="886"/>
      <c r="G7" s="886"/>
      <c r="H7" s="886"/>
      <c r="I7" s="886"/>
      <c r="J7" s="886"/>
      <c r="K7" s="886"/>
      <c r="L7" s="886"/>
      <c r="M7" s="886"/>
      <c r="N7" s="886"/>
      <c r="O7" s="886"/>
      <c r="P7" s="886"/>
      <c r="Q7" s="886"/>
      <c r="R7" s="886"/>
      <c r="S7" s="886"/>
      <c r="T7" s="886"/>
      <c r="U7" s="886"/>
      <c r="V7" s="886"/>
      <c r="W7" s="886"/>
      <c r="X7" s="886"/>
      <c r="Y7" s="605"/>
      <c r="Z7" s="605"/>
      <c r="AA7" s="605"/>
      <c r="AB7" s="605"/>
      <c r="AC7" s="605"/>
      <c r="AD7" s="605"/>
      <c r="AE7" s="270"/>
      <c r="AF7" s="270"/>
      <c r="AG7" s="270"/>
      <c r="AH7" s="270"/>
      <c r="AI7" s="270"/>
      <c r="AJ7" s="270"/>
      <c r="AK7" s="270"/>
      <c r="AL7" s="270"/>
    </row>
    <row r="8" spans="1:39" s="271" customFormat="1" ht="58.5" customHeight="1">
      <c r="A8" s="509"/>
      <c r="B8" s="887"/>
      <c r="C8" s="886" t="s">
        <v>563</v>
      </c>
      <c r="D8" s="886"/>
      <c r="E8" s="886"/>
      <c r="F8" s="886"/>
      <c r="G8" s="886"/>
      <c r="H8" s="886"/>
      <c r="I8" s="886"/>
      <c r="J8" s="886"/>
      <c r="K8" s="886"/>
      <c r="L8" s="886"/>
      <c r="M8" s="886"/>
      <c r="N8" s="886"/>
      <c r="O8" s="886"/>
      <c r="P8" s="886"/>
      <c r="Q8" s="886"/>
      <c r="R8" s="886"/>
      <c r="S8" s="886"/>
      <c r="T8" s="886"/>
      <c r="U8" s="886"/>
      <c r="V8" s="886"/>
      <c r="W8" s="886"/>
      <c r="X8" s="886"/>
      <c r="Y8" s="605"/>
      <c r="Z8" s="605"/>
      <c r="AA8" s="605"/>
      <c r="AB8" s="605"/>
      <c r="AC8" s="605"/>
      <c r="AD8" s="605"/>
      <c r="AE8" s="272"/>
      <c r="AF8" s="255"/>
      <c r="AG8" s="255"/>
      <c r="AH8" s="255"/>
      <c r="AI8" s="255"/>
      <c r="AJ8" s="255"/>
      <c r="AK8" s="255"/>
      <c r="AL8" s="255"/>
      <c r="AM8" s="256"/>
    </row>
    <row r="9" spans="1:39" s="271" customFormat="1" ht="57.75" customHeight="1">
      <c r="A9" s="509"/>
      <c r="B9" s="273"/>
      <c r="C9" s="886" t="s">
        <v>562</v>
      </c>
      <c r="D9" s="886"/>
      <c r="E9" s="886"/>
      <c r="F9" s="886"/>
      <c r="G9" s="886"/>
      <c r="H9" s="886"/>
      <c r="I9" s="886"/>
      <c r="J9" s="886"/>
      <c r="K9" s="886"/>
      <c r="L9" s="886"/>
      <c r="M9" s="886"/>
      <c r="N9" s="886"/>
      <c r="O9" s="886"/>
      <c r="P9" s="886"/>
      <c r="Q9" s="886"/>
      <c r="R9" s="886"/>
      <c r="S9" s="886"/>
      <c r="T9" s="886"/>
      <c r="U9" s="886"/>
      <c r="V9" s="886"/>
      <c r="W9" s="886"/>
      <c r="X9" s="886"/>
      <c r="Y9" s="605"/>
      <c r="Z9" s="605"/>
      <c r="AA9" s="605"/>
      <c r="AB9" s="605"/>
      <c r="AC9" s="605"/>
      <c r="AD9" s="605"/>
      <c r="AE9" s="272"/>
      <c r="AF9" s="255"/>
      <c r="AG9" s="255"/>
      <c r="AH9" s="255"/>
      <c r="AI9" s="255"/>
      <c r="AJ9" s="255"/>
      <c r="AK9" s="255"/>
      <c r="AL9" s="255"/>
      <c r="AM9" s="256"/>
    </row>
    <row r="10" spans="1:39" ht="41.25" customHeight="1">
      <c r="B10" s="275"/>
      <c r="C10" s="886" t="s">
        <v>628</v>
      </c>
      <c r="D10" s="886"/>
      <c r="E10" s="886"/>
      <c r="F10" s="886"/>
      <c r="G10" s="886"/>
      <c r="H10" s="886"/>
      <c r="I10" s="886"/>
      <c r="J10" s="886"/>
      <c r="K10" s="886"/>
      <c r="L10" s="886"/>
      <c r="M10" s="886"/>
      <c r="N10" s="886"/>
      <c r="O10" s="886"/>
      <c r="P10" s="886"/>
      <c r="Q10" s="886"/>
      <c r="R10" s="886"/>
      <c r="S10" s="886"/>
      <c r="T10" s="886"/>
      <c r="U10" s="886"/>
      <c r="V10" s="886"/>
      <c r="W10" s="886"/>
      <c r="X10" s="886"/>
      <c r="Y10" s="605"/>
      <c r="Z10" s="605"/>
      <c r="AA10" s="605"/>
      <c r="AB10" s="605"/>
      <c r="AC10" s="605"/>
      <c r="AD10" s="605"/>
      <c r="AE10" s="272"/>
      <c r="AF10" s="276"/>
      <c r="AG10" s="276"/>
      <c r="AH10" s="276"/>
      <c r="AI10" s="276"/>
      <c r="AJ10" s="276"/>
      <c r="AK10" s="276"/>
      <c r="AL10" s="276"/>
    </row>
    <row r="11" spans="1:39" ht="53.25" customHeight="1">
      <c r="C11" s="886" t="s">
        <v>613</v>
      </c>
      <c r="D11" s="886"/>
      <c r="E11" s="886"/>
      <c r="F11" s="886"/>
      <c r="G11" s="886"/>
      <c r="H11" s="886"/>
      <c r="I11" s="886"/>
      <c r="J11" s="886"/>
      <c r="K11" s="886"/>
      <c r="L11" s="886"/>
      <c r="M11" s="886"/>
      <c r="N11" s="886"/>
      <c r="O11" s="886"/>
      <c r="P11" s="886"/>
      <c r="Q11" s="886"/>
      <c r="R11" s="886"/>
      <c r="S11" s="886"/>
      <c r="T11" s="886"/>
      <c r="U11" s="886"/>
      <c r="V11" s="886"/>
      <c r="W11" s="886"/>
      <c r="X11" s="886"/>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7" t="s">
        <v>522</v>
      </c>
      <c r="C13" s="591" t="s">
        <v>517</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7"/>
      <c r="C14" s="591" t="s">
        <v>518</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519</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520</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77" t="s">
        <v>211</v>
      </c>
      <c r="C19" s="879" t="s">
        <v>33</v>
      </c>
      <c r="D19" s="284" t="s">
        <v>419</v>
      </c>
      <c r="E19" s="881" t="s">
        <v>209</v>
      </c>
      <c r="F19" s="882"/>
      <c r="G19" s="882"/>
      <c r="H19" s="882"/>
      <c r="I19" s="882"/>
      <c r="J19" s="882"/>
      <c r="K19" s="882"/>
      <c r="L19" s="882"/>
      <c r="M19" s="883"/>
      <c r="N19" s="884" t="s">
        <v>213</v>
      </c>
      <c r="O19" s="284" t="s">
        <v>420</v>
      </c>
      <c r="P19" s="881" t="s">
        <v>212</v>
      </c>
      <c r="Q19" s="882"/>
      <c r="R19" s="882"/>
      <c r="S19" s="882"/>
      <c r="T19" s="882"/>
      <c r="U19" s="882"/>
      <c r="V19" s="882"/>
      <c r="W19" s="882"/>
      <c r="X19" s="883"/>
      <c r="Y19" s="874" t="s">
        <v>241</v>
      </c>
      <c r="Z19" s="875"/>
      <c r="AA19" s="875"/>
      <c r="AB19" s="875"/>
      <c r="AC19" s="875"/>
      <c r="AD19" s="875"/>
      <c r="AE19" s="875"/>
      <c r="AF19" s="875"/>
      <c r="AG19" s="875"/>
      <c r="AH19" s="875"/>
      <c r="AI19" s="875"/>
      <c r="AJ19" s="875"/>
      <c r="AK19" s="875"/>
      <c r="AL19" s="875"/>
      <c r="AM19" s="876"/>
    </row>
    <row r="20" spans="1:39" s="283" customFormat="1" ht="59.25" customHeight="1">
      <c r="A20" s="509"/>
      <c r="B20" s="878"/>
      <c r="C20" s="880"/>
      <c r="D20" s="285">
        <v>2011</v>
      </c>
      <c r="E20" s="285">
        <v>2012</v>
      </c>
      <c r="F20" s="285">
        <v>2013</v>
      </c>
      <c r="G20" s="285">
        <v>2014</v>
      </c>
      <c r="H20" s="285">
        <v>2015</v>
      </c>
      <c r="I20" s="285">
        <v>2016</v>
      </c>
      <c r="J20" s="285">
        <v>2017</v>
      </c>
      <c r="K20" s="285">
        <v>2018</v>
      </c>
      <c r="L20" s="285">
        <v>2019</v>
      </c>
      <c r="M20" s="285">
        <v>2020</v>
      </c>
      <c r="N20" s="88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418.43</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240</v>
      </c>
      <c r="C146" s="281"/>
      <c r="D146" s="590" t="s">
        <v>521</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77" t="s">
        <v>211</v>
      </c>
      <c r="C147" s="879" t="s">
        <v>33</v>
      </c>
      <c r="D147" s="284" t="s">
        <v>419</v>
      </c>
      <c r="E147" s="881" t="s">
        <v>209</v>
      </c>
      <c r="F147" s="882"/>
      <c r="G147" s="882"/>
      <c r="H147" s="882"/>
      <c r="I147" s="882"/>
      <c r="J147" s="882"/>
      <c r="K147" s="882"/>
      <c r="L147" s="882"/>
      <c r="M147" s="883"/>
      <c r="N147" s="884" t="s">
        <v>213</v>
      </c>
      <c r="O147" s="284" t="s">
        <v>420</v>
      </c>
      <c r="P147" s="881" t="s">
        <v>212</v>
      </c>
      <c r="Q147" s="882"/>
      <c r="R147" s="882"/>
      <c r="S147" s="882"/>
      <c r="T147" s="882"/>
      <c r="U147" s="882"/>
      <c r="V147" s="882"/>
      <c r="W147" s="882"/>
      <c r="X147" s="883"/>
      <c r="Y147" s="874" t="s">
        <v>241</v>
      </c>
      <c r="Z147" s="875"/>
      <c r="AA147" s="875"/>
      <c r="AB147" s="875"/>
      <c r="AC147" s="875"/>
      <c r="AD147" s="875"/>
      <c r="AE147" s="875"/>
      <c r="AF147" s="875"/>
      <c r="AG147" s="875"/>
      <c r="AH147" s="875"/>
      <c r="AI147" s="875"/>
      <c r="AJ147" s="875"/>
      <c r="AK147" s="875"/>
      <c r="AL147" s="875"/>
      <c r="AM147" s="876"/>
    </row>
    <row r="148" spans="1:39" ht="60.75" customHeight="1">
      <c r="B148" s="878"/>
      <c r="C148" s="880"/>
      <c r="D148" s="285">
        <v>2012</v>
      </c>
      <c r="E148" s="285">
        <v>2013</v>
      </c>
      <c r="F148" s="285">
        <v>2014</v>
      </c>
      <c r="G148" s="285">
        <v>2015</v>
      </c>
      <c r="H148" s="285">
        <v>2016</v>
      </c>
      <c r="I148" s="285">
        <v>2017</v>
      </c>
      <c r="J148" s="285">
        <v>2018</v>
      </c>
      <c r="K148" s="285">
        <v>2019</v>
      </c>
      <c r="L148" s="285">
        <v>2020</v>
      </c>
      <c r="M148" s="285">
        <v>2021</v>
      </c>
      <c r="N148" s="88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7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7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7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246</v>
      </c>
      <c r="C275" s="281"/>
      <c r="D275" s="592" t="s">
        <v>521</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77" t="s">
        <v>211</v>
      </c>
      <c r="C276" s="879" t="s">
        <v>33</v>
      </c>
      <c r="D276" s="284" t="s">
        <v>419</v>
      </c>
      <c r="E276" s="881" t="s">
        <v>209</v>
      </c>
      <c r="F276" s="882"/>
      <c r="G276" s="882"/>
      <c r="H276" s="882"/>
      <c r="I276" s="882"/>
      <c r="J276" s="882"/>
      <c r="K276" s="882"/>
      <c r="L276" s="882"/>
      <c r="M276" s="883"/>
      <c r="N276" s="884" t="s">
        <v>213</v>
      </c>
      <c r="O276" s="284" t="s">
        <v>420</v>
      </c>
      <c r="P276" s="881" t="s">
        <v>212</v>
      </c>
      <c r="Q276" s="882"/>
      <c r="R276" s="882"/>
      <c r="S276" s="882"/>
      <c r="T276" s="882"/>
      <c r="U276" s="882"/>
      <c r="V276" s="882"/>
      <c r="W276" s="882"/>
      <c r="X276" s="883"/>
      <c r="Y276" s="874" t="s">
        <v>241</v>
      </c>
      <c r="Z276" s="875"/>
      <c r="AA276" s="875"/>
      <c r="AB276" s="875"/>
      <c r="AC276" s="875"/>
      <c r="AD276" s="875"/>
      <c r="AE276" s="875"/>
      <c r="AF276" s="875"/>
      <c r="AG276" s="875"/>
      <c r="AH276" s="875"/>
      <c r="AI276" s="875"/>
      <c r="AJ276" s="875"/>
      <c r="AK276" s="875"/>
      <c r="AL276" s="875"/>
      <c r="AM276" s="876"/>
    </row>
    <row r="277" spans="1:39" ht="60.75" customHeight="1">
      <c r="B277" s="878"/>
      <c r="C277" s="880"/>
      <c r="D277" s="285">
        <v>2013</v>
      </c>
      <c r="E277" s="285">
        <v>2014</v>
      </c>
      <c r="F277" s="285">
        <v>2015</v>
      </c>
      <c r="G277" s="285">
        <v>2016</v>
      </c>
      <c r="H277" s="285">
        <v>2017</v>
      </c>
      <c r="I277" s="285">
        <v>2018</v>
      </c>
      <c r="J277" s="285">
        <v>2019</v>
      </c>
      <c r="K277" s="285">
        <v>2020</v>
      </c>
      <c r="L277" s="285">
        <v>2021</v>
      </c>
      <c r="M277" s="285">
        <v>2022</v>
      </c>
      <c r="N277" s="88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714</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5795.1679999999997</v>
      </c>
      <c r="E344" s="295" t="s">
        <v>713</v>
      </c>
      <c r="F344" s="295" t="s">
        <v>713</v>
      </c>
      <c r="G344" s="295" t="s">
        <v>713</v>
      </c>
      <c r="H344" s="295" t="s">
        <v>713</v>
      </c>
      <c r="I344" s="295" t="s">
        <v>713</v>
      </c>
      <c r="J344" s="295" t="s">
        <v>713</v>
      </c>
      <c r="K344" s="295" t="s">
        <v>713</v>
      </c>
      <c r="L344" s="295" t="s">
        <v>713</v>
      </c>
      <c r="M344" s="295" t="s">
        <v>713</v>
      </c>
      <c r="N344" s="291"/>
      <c r="O344" s="295">
        <v>149.72909999999999</v>
      </c>
      <c r="P344" s="295" t="s">
        <v>713</v>
      </c>
      <c r="Q344" s="295" t="s">
        <v>713</v>
      </c>
      <c r="R344" s="295" t="s">
        <v>713</v>
      </c>
      <c r="S344" s="295" t="s">
        <v>713</v>
      </c>
      <c r="T344" s="295" t="s">
        <v>713</v>
      </c>
      <c r="U344" s="295" t="s">
        <v>713</v>
      </c>
      <c r="V344" s="295" t="s">
        <v>713</v>
      </c>
      <c r="W344" s="295" t="s">
        <v>713</v>
      </c>
      <c r="X344" s="295" t="s">
        <v>713</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7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7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256</v>
      </c>
      <c r="C404" s="281"/>
      <c r="D404" s="590" t="s">
        <v>516</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77" t="s">
        <v>211</v>
      </c>
      <c r="C405" s="879" t="s">
        <v>33</v>
      </c>
      <c r="D405" s="284" t="s">
        <v>419</v>
      </c>
      <c r="E405" s="881" t="s">
        <v>209</v>
      </c>
      <c r="F405" s="882"/>
      <c r="G405" s="882"/>
      <c r="H405" s="882"/>
      <c r="I405" s="882"/>
      <c r="J405" s="882"/>
      <c r="K405" s="882"/>
      <c r="L405" s="882"/>
      <c r="M405" s="883"/>
      <c r="N405" s="884" t="s">
        <v>213</v>
      </c>
      <c r="O405" s="284" t="s">
        <v>420</v>
      </c>
      <c r="P405" s="881" t="s">
        <v>212</v>
      </c>
      <c r="Q405" s="882"/>
      <c r="R405" s="882"/>
      <c r="S405" s="882"/>
      <c r="T405" s="882"/>
      <c r="U405" s="882"/>
      <c r="V405" s="882"/>
      <c r="W405" s="882"/>
      <c r="X405" s="883"/>
      <c r="Y405" s="874" t="s">
        <v>241</v>
      </c>
      <c r="Z405" s="875"/>
      <c r="AA405" s="875"/>
      <c r="AB405" s="875"/>
      <c r="AC405" s="875"/>
      <c r="AD405" s="875"/>
      <c r="AE405" s="875"/>
      <c r="AF405" s="875"/>
      <c r="AG405" s="875"/>
      <c r="AH405" s="875"/>
      <c r="AI405" s="875"/>
      <c r="AJ405" s="875"/>
      <c r="AK405" s="875"/>
      <c r="AL405" s="875"/>
      <c r="AM405" s="876"/>
    </row>
    <row r="406" spans="1:40" ht="45.75" customHeight="1">
      <c r="B406" s="878"/>
      <c r="C406" s="880"/>
      <c r="D406" s="285">
        <v>2014</v>
      </c>
      <c r="E406" s="285">
        <v>2015</v>
      </c>
      <c r="F406" s="285">
        <v>2016</v>
      </c>
      <c r="G406" s="285">
        <v>2017</v>
      </c>
      <c r="H406" s="285">
        <v>2018</v>
      </c>
      <c r="I406" s="285">
        <v>2019</v>
      </c>
      <c r="J406" s="285">
        <v>2020</v>
      </c>
      <c r="K406" s="285">
        <v>2021</v>
      </c>
      <c r="L406" s="285">
        <v>2022</v>
      </c>
      <c r="M406" s="285">
        <v>2023</v>
      </c>
      <c r="N406" s="88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7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7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7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521</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744" zoomScale="90" zoomScaleNormal="90" workbookViewId="0">
      <pane xSplit="2" topLeftCell="G1" activePane="topRight" state="frozen"/>
      <selection pane="topRight" activeCell="Y568" sqref="Y568"/>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7" width="10.140625" style="427" bestFit="1" customWidth="1" outlineLevel="1"/>
    <col min="8" max="12" width="10.140625" style="427" hidden="1" customWidth="1" outlineLevel="1"/>
    <col min="13" max="13" width="9.140625" style="427" hidden="1" customWidth="1" outlineLevel="1"/>
    <col min="14" max="14" width="13.5703125" style="427" hidden="1" customWidth="1" outlineLevel="1"/>
    <col min="15" max="15" width="15.7109375" style="427" hidden="1" customWidth="1"/>
    <col min="16" max="24" width="9.140625" style="427" hidden="1" customWidth="1" outlineLevel="1"/>
    <col min="25" max="25" width="16.5703125" style="427" customWidth="1" collapsed="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8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7"/>
      <c r="C16" s="869" t="s">
        <v>545</v>
      </c>
      <c r="D16" s="87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7" t="s">
        <v>502</v>
      </c>
      <c r="C18" s="886" t="s">
        <v>684</v>
      </c>
      <c r="D18" s="886"/>
      <c r="E18" s="886"/>
      <c r="F18" s="886"/>
      <c r="G18" s="886"/>
      <c r="H18" s="886"/>
      <c r="I18" s="886"/>
      <c r="J18" s="886"/>
      <c r="K18" s="886"/>
      <c r="L18" s="886"/>
      <c r="M18" s="886"/>
      <c r="N18" s="886"/>
      <c r="O18" s="886"/>
      <c r="P18" s="886"/>
      <c r="Q18" s="886"/>
      <c r="R18" s="886"/>
      <c r="S18" s="886"/>
      <c r="T18" s="886"/>
      <c r="U18" s="886"/>
      <c r="V18" s="886"/>
      <c r="W18" s="886"/>
      <c r="X18" s="886"/>
      <c r="Y18" s="605"/>
      <c r="Z18" s="605"/>
      <c r="AA18" s="605"/>
      <c r="AB18" s="605"/>
      <c r="AC18" s="605"/>
      <c r="AD18" s="605"/>
      <c r="AE18" s="270"/>
      <c r="AF18" s="265"/>
      <c r="AG18" s="265"/>
      <c r="AH18" s="265"/>
      <c r="AI18" s="265"/>
      <c r="AJ18" s="265"/>
      <c r="AK18" s="265"/>
      <c r="AL18" s="265"/>
      <c r="AM18" s="265"/>
    </row>
    <row r="19" spans="2:39" ht="45.75" customHeight="1">
      <c r="B19" s="887"/>
      <c r="C19" s="886" t="s">
        <v>564</v>
      </c>
      <c r="D19" s="886"/>
      <c r="E19" s="886"/>
      <c r="F19" s="886"/>
      <c r="G19" s="886"/>
      <c r="H19" s="886"/>
      <c r="I19" s="886"/>
      <c r="J19" s="886"/>
      <c r="K19" s="886"/>
      <c r="L19" s="886"/>
      <c r="M19" s="886"/>
      <c r="N19" s="886"/>
      <c r="O19" s="886"/>
      <c r="P19" s="886"/>
      <c r="Q19" s="886"/>
      <c r="R19" s="886"/>
      <c r="S19" s="886"/>
      <c r="T19" s="886"/>
      <c r="U19" s="886"/>
      <c r="V19" s="886"/>
      <c r="W19" s="886"/>
      <c r="X19" s="886"/>
      <c r="Y19" s="605"/>
      <c r="Z19" s="605"/>
      <c r="AA19" s="605"/>
      <c r="AB19" s="605"/>
      <c r="AC19" s="605"/>
      <c r="AD19" s="605"/>
      <c r="AE19" s="270"/>
      <c r="AF19" s="265"/>
      <c r="AG19" s="265"/>
      <c r="AH19" s="265"/>
      <c r="AI19" s="265"/>
      <c r="AJ19" s="265"/>
      <c r="AK19" s="265"/>
      <c r="AL19" s="265"/>
      <c r="AM19" s="265"/>
    </row>
    <row r="20" spans="2:39" ht="62.25" customHeight="1">
      <c r="B20" s="273"/>
      <c r="C20" s="886" t="s">
        <v>562</v>
      </c>
      <c r="D20" s="886"/>
      <c r="E20" s="886"/>
      <c r="F20" s="886"/>
      <c r="G20" s="886"/>
      <c r="H20" s="886"/>
      <c r="I20" s="886"/>
      <c r="J20" s="886"/>
      <c r="K20" s="886"/>
      <c r="L20" s="886"/>
      <c r="M20" s="886"/>
      <c r="N20" s="886"/>
      <c r="O20" s="886"/>
      <c r="P20" s="886"/>
      <c r="Q20" s="886"/>
      <c r="R20" s="886"/>
      <c r="S20" s="886"/>
      <c r="T20" s="886"/>
      <c r="U20" s="886"/>
      <c r="V20" s="886"/>
      <c r="W20" s="886"/>
      <c r="X20" s="886"/>
      <c r="Y20" s="605"/>
      <c r="Z20" s="605"/>
      <c r="AA20" s="605"/>
      <c r="AB20" s="605"/>
      <c r="AC20" s="605"/>
      <c r="AD20" s="605"/>
      <c r="AE20" s="428"/>
      <c r="AF20" s="265"/>
      <c r="AG20" s="265"/>
      <c r="AH20" s="265"/>
      <c r="AI20" s="265"/>
      <c r="AJ20" s="265"/>
      <c r="AK20" s="265"/>
      <c r="AL20" s="265"/>
      <c r="AM20" s="265"/>
    </row>
    <row r="21" spans="2:39" ht="37.5" customHeight="1">
      <c r="B21" s="273"/>
      <c r="C21" s="886" t="s">
        <v>628</v>
      </c>
      <c r="D21" s="886"/>
      <c r="E21" s="886"/>
      <c r="F21" s="886"/>
      <c r="G21" s="886"/>
      <c r="H21" s="886"/>
      <c r="I21" s="886"/>
      <c r="J21" s="886"/>
      <c r="K21" s="886"/>
      <c r="L21" s="886"/>
      <c r="M21" s="886"/>
      <c r="N21" s="886"/>
      <c r="O21" s="886"/>
      <c r="P21" s="886"/>
      <c r="Q21" s="886"/>
      <c r="R21" s="886"/>
      <c r="S21" s="886"/>
      <c r="T21" s="886"/>
      <c r="U21" s="886"/>
      <c r="V21" s="886"/>
      <c r="W21" s="886"/>
      <c r="X21" s="886"/>
      <c r="Y21" s="605"/>
      <c r="Z21" s="605"/>
      <c r="AA21" s="605"/>
      <c r="AB21" s="605"/>
      <c r="AC21" s="605"/>
      <c r="AD21" s="605"/>
      <c r="AE21" s="276"/>
      <c r="AF21" s="265"/>
      <c r="AG21" s="265"/>
      <c r="AH21" s="265"/>
      <c r="AI21" s="265"/>
      <c r="AJ21" s="265"/>
      <c r="AK21" s="265"/>
      <c r="AL21" s="265"/>
      <c r="AM21" s="265"/>
    </row>
    <row r="22" spans="2:39" ht="54.75" customHeight="1">
      <c r="B22" s="273"/>
      <c r="C22" s="886" t="s">
        <v>612</v>
      </c>
      <c r="D22" s="886"/>
      <c r="E22" s="886"/>
      <c r="F22" s="886"/>
      <c r="G22" s="886"/>
      <c r="H22" s="886"/>
      <c r="I22" s="886"/>
      <c r="J22" s="886"/>
      <c r="K22" s="886"/>
      <c r="L22" s="886"/>
      <c r="M22" s="886"/>
      <c r="N22" s="886"/>
      <c r="O22" s="886"/>
      <c r="P22" s="886"/>
      <c r="Q22" s="886"/>
      <c r="R22" s="886"/>
      <c r="S22" s="886"/>
      <c r="T22" s="886"/>
      <c r="U22" s="886"/>
      <c r="V22" s="886"/>
      <c r="W22" s="886"/>
      <c r="X22" s="886"/>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7" t="s">
        <v>522</v>
      </c>
      <c r="C24" s="596" t="s">
        <v>524</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7"/>
      <c r="C25" s="596" t="s">
        <v>525</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526</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527</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528</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529</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7" t="s">
        <v>211</v>
      </c>
      <c r="C34" s="879" t="s">
        <v>33</v>
      </c>
      <c r="D34" s="284" t="s">
        <v>419</v>
      </c>
      <c r="E34" s="881" t="s">
        <v>209</v>
      </c>
      <c r="F34" s="882"/>
      <c r="G34" s="882"/>
      <c r="H34" s="882"/>
      <c r="I34" s="882"/>
      <c r="J34" s="882"/>
      <c r="K34" s="882"/>
      <c r="L34" s="882"/>
      <c r="M34" s="883"/>
      <c r="N34" s="884" t="s">
        <v>213</v>
      </c>
      <c r="O34" s="284" t="s">
        <v>420</v>
      </c>
      <c r="P34" s="881" t="s">
        <v>212</v>
      </c>
      <c r="Q34" s="882"/>
      <c r="R34" s="882"/>
      <c r="S34" s="882"/>
      <c r="T34" s="882"/>
      <c r="U34" s="882"/>
      <c r="V34" s="882"/>
      <c r="W34" s="882"/>
      <c r="X34" s="883"/>
      <c r="Y34" s="874" t="s">
        <v>241</v>
      </c>
      <c r="Z34" s="875"/>
      <c r="AA34" s="875"/>
      <c r="AB34" s="875"/>
      <c r="AC34" s="875"/>
      <c r="AD34" s="875"/>
      <c r="AE34" s="875"/>
      <c r="AF34" s="875"/>
      <c r="AG34" s="875"/>
      <c r="AH34" s="875"/>
      <c r="AI34" s="875"/>
      <c r="AJ34" s="875"/>
      <c r="AK34" s="875"/>
      <c r="AL34" s="875"/>
      <c r="AM34" s="876"/>
    </row>
    <row r="35" spans="1:39" ht="65.25" customHeight="1">
      <c r="B35" s="878"/>
      <c r="C35" s="880"/>
      <c r="D35" s="285">
        <v>2015</v>
      </c>
      <c r="E35" s="285">
        <v>2016</v>
      </c>
      <c r="F35" s="285">
        <v>2017</v>
      </c>
      <c r="G35" s="285">
        <v>2018</v>
      </c>
      <c r="H35" s="285">
        <v>2019</v>
      </c>
      <c r="I35" s="285">
        <v>2020</v>
      </c>
      <c r="J35" s="285">
        <v>2021</v>
      </c>
      <c r="K35" s="285">
        <v>2022</v>
      </c>
      <c r="L35" s="285">
        <v>2023</v>
      </c>
      <c r="M35" s="429">
        <v>2024</v>
      </c>
      <c r="N35" s="88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671</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0">
        <v>1</v>
      </c>
      <c r="Z80" s="410"/>
      <c r="AA80" s="410"/>
      <c r="AB80" s="410"/>
      <c r="AC80" s="410"/>
      <c r="AD80" s="410"/>
      <c r="AE80" s="410"/>
      <c r="AF80" s="410"/>
      <c r="AG80" s="410"/>
      <c r="AH80" s="410"/>
      <c r="AI80" s="410"/>
      <c r="AJ80" s="410"/>
      <c r="AK80" s="410"/>
      <c r="AL80" s="410"/>
      <c r="AM80" s="296">
        <f>SUM(Y80:AL80)</f>
        <v>1</v>
      </c>
    </row>
    <row r="81" spans="1:40"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7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7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7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271</v>
      </c>
      <c r="C216" s="281"/>
      <c r="D216" s="590" t="s">
        <v>521</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77" t="s">
        <v>211</v>
      </c>
      <c r="C217" s="879" t="s">
        <v>33</v>
      </c>
      <c r="D217" s="284" t="s">
        <v>419</v>
      </c>
      <c r="E217" s="881" t="s">
        <v>209</v>
      </c>
      <c r="F217" s="882"/>
      <c r="G217" s="882"/>
      <c r="H217" s="882"/>
      <c r="I217" s="882"/>
      <c r="J217" s="882"/>
      <c r="K217" s="882"/>
      <c r="L217" s="882"/>
      <c r="M217" s="883"/>
      <c r="N217" s="884" t="s">
        <v>213</v>
      </c>
      <c r="O217" s="284" t="s">
        <v>420</v>
      </c>
      <c r="P217" s="881" t="s">
        <v>212</v>
      </c>
      <c r="Q217" s="882"/>
      <c r="R217" s="882"/>
      <c r="S217" s="882"/>
      <c r="T217" s="882"/>
      <c r="U217" s="882"/>
      <c r="V217" s="882"/>
      <c r="W217" s="882"/>
      <c r="X217" s="883"/>
      <c r="Y217" s="874" t="s">
        <v>241</v>
      </c>
      <c r="Z217" s="875"/>
      <c r="AA217" s="875"/>
      <c r="AB217" s="875"/>
      <c r="AC217" s="875"/>
      <c r="AD217" s="875"/>
      <c r="AE217" s="875"/>
      <c r="AF217" s="875"/>
      <c r="AG217" s="875"/>
      <c r="AH217" s="875"/>
      <c r="AI217" s="875"/>
      <c r="AJ217" s="875"/>
      <c r="AK217" s="875"/>
      <c r="AL217" s="875"/>
      <c r="AM217" s="876"/>
    </row>
    <row r="218" spans="1:39" ht="60.75" customHeight="1">
      <c r="B218" s="878"/>
      <c r="C218" s="880"/>
      <c r="D218" s="285">
        <v>2016</v>
      </c>
      <c r="E218" s="285">
        <v>2017</v>
      </c>
      <c r="F218" s="285">
        <v>2018</v>
      </c>
      <c r="G218" s="285">
        <v>2019</v>
      </c>
      <c r="H218" s="285">
        <v>2020</v>
      </c>
      <c r="I218" s="285">
        <v>2021</v>
      </c>
      <c r="J218" s="285">
        <v>2022</v>
      </c>
      <c r="K218" s="285">
        <v>2023</v>
      </c>
      <c r="L218" s="285">
        <v>2024</v>
      </c>
      <c r="M218" s="285">
        <v>2025</v>
      </c>
      <c r="N218" s="88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7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7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7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289</v>
      </c>
      <c r="C399" s="281"/>
      <c r="D399" s="590" t="s">
        <v>521</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77" t="s">
        <v>211</v>
      </c>
      <c r="C400" s="879" t="s">
        <v>33</v>
      </c>
      <c r="D400" s="284" t="s">
        <v>419</v>
      </c>
      <c r="E400" s="881" t="s">
        <v>209</v>
      </c>
      <c r="F400" s="882"/>
      <c r="G400" s="882"/>
      <c r="H400" s="882"/>
      <c r="I400" s="882"/>
      <c r="J400" s="882"/>
      <c r="K400" s="882"/>
      <c r="L400" s="882"/>
      <c r="M400" s="883"/>
      <c r="N400" s="884" t="s">
        <v>213</v>
      </c>
      <c r="O400" s="284" t="s">
        <v>420</v>
      </c>
      <c r="P400" s="881" t="s">
        <v>212</v>
      </c>
      <c r="Q400" s="882"/>
      <c r="R400" s="882"/>
      <c r="S400" s="882"/>
      <c r="T400" s="882"/>
      <c r="U400" s="882"/>
      <c r="V400" s="882"/>
      <c r="W400" s="882"/>
      <c r="X400" s="883"/>
      <c r="Y400" s="874" t="s">
        <v>241</v>
      </c>
      <c r="Z400" s="875"/>
      <c r="AA400" s="875"/>
      <c r="AB400" s="875"/>
      <c r="AC400" s="875"/>
      <c r="AD400" s="875"/>
      <c r="AE400" s="875"/>
      <c r="AF400" s="875"/>
      <c r="AG400" s="875"/>
      <c r="AH400" s="875"/>
      <c r="AI400" s="875"/>
      <c r="AJ400" s="875"/>
      <c r="AK400" s="875"/>
      <c r="AL400" s="875"/>
      <c r="AM400" s="876"/>
    </row>
    <row r="401" spans="1:39" ht="61.5" customHeight="1">
      <c r="B401" s="878"/>
      <c r="C401" s="880"/>
      <c r="D401" s="285">
        <v>2017</v>
      </c>
      <c r="E401" s="285">
        <v>2018</v>
      </c>
      <c r="F401" s="285">
        <v>2019</v>
      </c>
      <c r="G401" s="285">
        <v>2020</v>
      </c>
      <c r="H401" s="285">
        <v>2021</v>
      </c>
      <c r="I401" s="285">
        <v>2022</v>
      </c>
      <c r="J401" s="285">
        <v>2023</v>
      </c>
      <c r="K401" s="285">
        <v>2024</v>
      </c>
      <c r="L401" s="285">
        <v>2025</v>
      </c>
      <c r="M401" s="285">
        <v>2026</v>
      </c>
      <c r="N401" s="88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733</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290</v>
      </c>
      <c r="C564" s="329"/>
      <c r="D564" s="329">
        <f>SUM(D404:D562)</f>
        <v>1868179.7935536227</v>
      </c>
      <c r="E564" s="329">
        <f t="shared" ref="E564:G564" si="1553">SUM(E404:E562)</f>
        <v>1699835.3909692864</v>
      </c>
      <c r="F564" s="329">
        <f t="shared" si="1553"/>
        <v>1682095.8810326327</v>
      </c>
      <c r="G564" s="329">
        <f t="shared" si="1553"/>
        <v>1680171.95047374</v>
      </c>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7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522335</v>
      </c>
      <c r="Z565" s="392">
        <f>HLOOKUP(Z218,'2. LRAMVA Threshold'!$B$42:$Q$53,9,FALSE)</f>
        <v>232046</v>
      </c>
      <c r="AA565" s="392">
        <f>HLOOKUP(AA218,'2. LRAMVA Threshold'!$B$42:$Q$53,9,FALSE)</f>
        <v>631</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1.3599999999999999E-2</v>
      </c>
      <c r="Z567" s="341">
        <f>HLOOKUP(Z$35,'3.  Distribution Rates'!$C$122:$P$133,9,FALSE)</f>
        <v>1.01E-2</v>
      </c>
      <c r="AA567" s="341">
        <f>HLOOKUP(AA$35,'3.  Distribution Rates'!$C$122:$P$133,9,FALSE)</f>
        <v>2.0966</v>
      </c>
      <c r="AB567" s="341">
        <f>HLOOKUP(AB$35,'3.  Distribution Rates'!$C$122:$P$133,9,FALSE)</f>
        <v>12.938499999999999</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1175.1013505341914</v>
      </c>
      <c r="Z568" s="378">
        <f>'4.  2011-2014 LRAM'!Z140*Z567</f>
        <v>2948.5917191073113</v>
      </c>
      <c r="AA568" s="378">
        <f>'4.  2011-2014 LRAM'!AA140*AA567</f>
        <v>778.88118378922263</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4">SUM(Y568:AL568)</f>
        <v>4902.5742534307255</v>
      </c>
    </row>
    <row r="569" spans="1:39">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1018.9743496404689</v>
      </c>
      <c r="Z569" s="378">
        <f>'4.  2011-2014 LRAM'!Z269*Z567</f>
        <v>1201.67374020325</v>
      </c>
      <c r="AA569" s="378">
        <f>'4.  2011-2014 LRAM'!AA269*AA567</f>
        <v>2338.525503122873</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4"/>
        <v>4559.173592966592</v>
      </c>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1690.7810523564328</v>
      </c>
      <c r="Z570" s="378">
        <f>'4.  2011-2014 LRAM'!Z398*Z567</f>
        <v>329.26983381321554</v>
      </c>
      <c r="AA570" s="378">
        <f>'4.  2011-2014 LRAM'!AA398*AA567</f>
        <v>362.21515811611414</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4"/>
        <v>2382.2660442857627</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3528.7820635351395</v>
      </c>
      <c r="Z571" s="378">
        <f>'4.  2011-2014 LRAM'!Z528*Z567</f>
        <v>1321.4516150046284</v>
      </c>
      <c r="AA571" s="378">
        <f>'4.  2011-2014 LRAM'!AA528*AA567</f>
        <v>944.70628378077549</v>
      </c>
      <c r="AB571" s="378">
        <f>'4.  2011-2014 LRAM'!AB528*AB567</f>
        <v>2131.9219027457716</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4"/>
        <v>7926.8618650663138</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A572" si="1555">Y209*Y567</f>
        <v>3586.1023999999998</v>
      </c>
      <c r="Z572" s="378">
        <f t="shared" si="1555"/>
        <v>2969.6524603779712</v>
      </c>
      <c r="AA572" s="378">
        <f t="shared" si="1555"/>
        <v>1879.7531552344562</v>
      </c>
      <c r="AB572" s="378">
        <f>AB209*AB567</f>
        <v>4642.3559588974294</v>
      </c>
      <c r="AC572" s="378">
        <f t="shared" ref="AC572:AL572" si="1556">AC209*AC567</f>
        <v>0</v>
      </c>
      <c r="AD572" s="378">
        <f t="shared" si="1556"/>
        <v>0</v>
      </c>
      <c r="AE572" s="378">
        <f t="shared" si="1556"/>
        <v>0</v>
      </c>
      <c r="AF572" s="378">
        <f t="shared" si="1556"/>
        <v>0</v>
      </c>
      <c r="AG572" s="378">
        <f t="shared" si="1556"/>
        <v>0</v>
      </c>
      <c r="AH572" s="378">
        <f t="shared" si="1556"/>
        <v>0</v>
      </c>
      <c r="AI572" s="378">
        <f t="shared" si="1556"/>
        <v>0</v>
      </c>
      <c r="AJ572" s="378">
        <f t="shared" si="1556"/>
        <v>0</v>
      </c>
      <c r="AK572" s="378">
        <f t="shared" si="1556"/>
        <v>0</v>
      </c>
      <c r="AL572" s="378">
        <f t="shared" si="1556"/>
        <v>0</v>
      </c>
      <c r="AM572" s="628">
        <f t="shared" si="1554"/>
        <v>13077.863974509857</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4949.4071999999996</v>
      </c>
      <c r="Z573" s="378">
        <f>Z392*Z567</f>
        <v>2345.8420185999998</v>
      </c>
      <c r="AA573" s="378">
        <f t="shared" ref="AA573:AL573" si="1557">AA392*AA567</f>
        <v>127.66029672000001</v>
      </c>
      <c r="AB573" s="378">
        <f>AB392*AB567</f>
        <v>0</v>
      </c>
      <c r="AC573" s="378">
        <f t="shared" si="1557"/>
        <v>0</v>
      </c>
      <c r="AD573" s="378">
        <f t="shared" si="1557"/>
        <v>0</v>
      </c>
      <c r="AE573" s="378">
        <f t="shared" si="1557"/>
        <v>0</v>
      </c>
      <c r="AF573" s="378">
        <f t="shared" si="1557"/>
        <v>0</v>
      </c>
      <c r="AG573" s="378">
        <f t="shared" si="1557"/>
        <v>0</v>
      </c>
      <c r="AH573" s="378">
        <f t="shared" si="1557"/>
        <v>0</v>
      </c>
      <c r="AI573" s="378">
        <f t="shared" si="1557"/>
        <v>0</v>
      </c>
      <c r="AJ573" s="378">
        <f t="shared" si="1557"/>
        <v>0</v>
      </c>
      <c r="AK573" s="378">
        <f t="shared" si="1557"/>
        <v>0</v>
      </c>
      <c r="AL573" s="378">
        <f t="shared" si="1557"/>
        <v>0</v>
      </c>
      <c r="AM573" s="628">
        <f t="shared" si="1554"/>
        <v>7422.9095153199996</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11567.780291089884</v>
      </c>
      <c r="Z574" s="378">
        <f t="shared" ref="Z574:AL574" si="1558">Z564*Z567</f>
        <v>7235.3252072372316</v>
      </c>
      <c r="AA574" s="378">
        <f t="shared" si="1558"/>
        <v>921.83560392000004</v>
      </c>
      <c r="AB574" s="378">
        <f t="shared" si="1558"/>
        <v>0</v>
      </c>
      <c r="AC574" s="378">
        <f t="shared" si="1558"/>
        <v>0</v>
      </c>
      <c r="AD574" s="378">
        <f t="shared" si="1558"/>
        <v>0</v>
      </c>
      <c r="AE574" s="378">
        <f t="shared" si="1558"/>
        <v>0</v>
      </c>
      <c r="AF574" s="378">
        <f t="shared" si="1558"/>
        <v>0</v>
      </c>
      <c r="AG574" s="378">
        <f t="shared" si="1558"/>
        <v>0</v>
      </c>
      <c r="AH574" s="378">
        <f t="shared" si="1558"/>
        <v>0</v>
      </c>
      <c r="AI574" s="378">
        <f t="shared" si="1558"/>
        <v>0</v>
      </c>
      <c r="AJ574" s="378">
        <f t="shared" si="1558"/>
        <v>0</v>
      </c>
      <c r="AK574" s="378">
        <f t="shared" si="1558"/>
        <v>0</v>
      </c>
      <c r="AL574" s="378">
        <f t="shared" si="1558"/>
        <v>0</v>
      </c>
      <c r="AM574" s="628">
        <f t="shared" si="1554"/>
        <v>19724.941102247118</v>
      </c>
    </row>
    <row r="575" spans="1:39" ht="15.7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27516.928707156116</v>
      </c>
      <c r="Z575" s="346">
        <f>SUM(Z568:Z574)</f>
        <v>18351.806594343609</v>
      </c>
      <c r="AA575" s="346">
        <f t="shared" ref="AA575:AE575" si="1559">SUM(AA568:AA574)</f>
        <v>7353.5771846834414</v>
      </c>
      <c r="AB575" s="346">
        <f t="shared" si="1559"/>
        <v>6774.2778616432006</v>
      </c>
      <c r="AC575" s="346">
        <f t="shared" si="1559"/>
        <v>0</v>
      </c>
      <c r="AD575" s="346">
        <f>SUM(AD568:AD574)</f>
        <v>0</v>
      </c>
      <c r="AE575" s="346">
        <f t="shared" si="1559"/>
        <v>0</v>
      </c>
      <c r="AF575" s="346">
        <f>SUM(AF568:AF574)</f>
        <v>0</v>
      </c>
      <c r="AG575" s="346">
        <f>SUM(AG568:AG574)</f>
        <v>0</v>
      </c>
      <c r="AH575" s="346">
        <f t="shared" ref="AH575:AL575" si="1560">SUM(AH568:AH574)</f>
        <v>0</v>
      </c>
      <c r="AI575" s="346">
        <f t="shared" si="1560"/>
        <v>0</v>
      </c>
      <c r="AJ575" s="346">
        <f>SUM(AJ568:AJ574)</f>
        <v>0</v>
      </c>
      <c r="AK575" s="346">
        <f t="shared" si="1560"/>
        <v>0</v>
      </c>
      <c r="AL575" s="346">
        <f t="shared" si="1560"/>
        <v>0</v>
      </c>
      <c r="AM575" s="407">
        <f>SUM(AM568:AM574)</f>
        <v>59996.590347826364</v>
      </c>
    </row>
    <row r="576" spans="1:39" ht="15.7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7103.7559999999994</v>
      </c>
      <c r="Z576" s="347">
        <f t="shared" ref="Z576:AE576" si="1561">Z565*Z567</f>
        <v>2343.6646000000001</v>
      </c>
      <c r="AA576" s="347">
        <f t="shared" si="1561"/>
        <v>1322.9546</v>
      </c>
      <c r="AB576" s="347">
        <f t="shared" si="1561"/>
        <v>0</v>
      </c>
      <c r="AC576" s="347">
        <f t="shared" si="1561"/>
        <v>0</v>
      </c>
      <c r="AD576" s="347">
        <f>AD565*AD567</f>
        <v>0</v>
      </c>
      <c r="AE576" s="347">
        <f t="shared" si="1561"/>
        <v>0</v>
      </c>
      <c r="AF576" s="347">
        <f>AF565*AF567</f>
        <v>0</v>
      </c>
      <c r="AG576" s="347">
        <f t="shared" ref="AG576:AL576" si="1562">AG565*AG567</f>
        <v>0</v>
      </c>
      <c r="AH576" s="347">
        <f t="shared" si="1562"/>
        <v>0</v>
      </c>
      <c r="AI576" s="347">
        <f t="shared" si="1562"/>
        <v>0</v>
      </c>
      <c r="AJ576" s="347">
        <f>AJ565*AJ567</f>
        <v>0</v>
      </c>
      <c r="AK576" s="347">
        <f>AK565*AK567</f>
        <v>0</v>
      </c>
      <c r="AL576" s="347">
        <f t="shared" si="1562"/>
        <v>0</v>
      </c>
      <c r="AM576" s="407">
        <f>SUM(Y576:AL576)</f>
        <v>10770.375199999999</v>
      </c>
    </row>
    <row r="577" spans="1:39" ht="15.7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49226.21514782637</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3">IF(AD402="kw",SUMPRODUCT($N$404:$N$562,$P$404:$P$562,AD404:AD562),SUMPRODUCT($E$404:$E$562,AD404:AD562))</f>
        <v>0</v>
      </c>
      <c r="AE579" s="291">
        <f t="shared" si="1563"/>
        <v>0</v>
      </c>
      <c r="AF579" s="291">
        <f t="shared" si="1563"/>
        <v>0</v>
      </c>
      <c r="AG579" s="291">
        <f t="shared" si="1563"/>
        <v>0</v>
      </c>
      <c r="AH579" s="291">
        <f t="shared" si="1563"/>
        <v>0</v>
      </c>
      <c r="AI579" s="291">
        <f t="shared" si="1563"/>
        <v>0</v>
      </c>
      <c r="AJ579" s="291">
        <f t="shared" si="1563"/>
        <v>0</v>
      </c>
      <c r="AK579" s="291">
        <f t="shared" si="1563"/>
        <v>0</v>
      </c>
      <c r="AL579" s="291">
        <f t="shared" si="1563"/>
        <v>0</v>
      </c>
      <c r="AM579" s="337"/>
    </row>
    <row r="580" spans="1:39">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4">IF(AA402="kw",SUMPRODUCT($N$404:$N$562,$Q$404:$Q$562,AA404:AA562),SUMPRODUCT($F$404:$F$562,AA404:AA562))</f>
        <v>439.68119999999999</v>
      </c>
      <c r="AB580" s="291">
        <f t="shared" si="1564"/>
        <v>0</v>
      </c>
      <c r="AC580" s="291">
        <f>IF(AC402="kw",SUMPRODUCT($N$404:$N$562,$Q$404:$Q$562,AC404:AC562),SUMPRODUCT($F$404:$F$562,AC404:AC562))</f>
        <v>0</v>
      </c>
      <c r="AD580" s="291">
        <f t="shared" si="1564"/>
        <v>0</v>
      </c>
      <c r="AE580" s="291">
        <f t="shared" si="1564"/>
        <v>0</v>
      </c>
      <c r="AF580" s="291">
        <f t="shared" si="1564"/>
        <v>0</v>
      </c>
      <c r="AG580" s="291">
        <f t="shared" si="1564"/>
        <v>0</v>
      </c>
      <c r="AH580" s="291">
        <f t="shared" si="1564"/>
        <v>0</v>
      </c>
      <c r="AI580" s="291">
        <f t="shared" si="1564"/>
        <v>0</v>
      </c>
      <c r="AJ580" s="291">
        <f t="shared" si="1564"/>
        <v>0</v>
      </c>
      <c r="AK580" s="291">
        <f t="shared" si="1564"/>
        <v>0</v>
      </c>
      <c r="AL580" s="291">
        <f t="shared" si="1564"/>
        <v>0</v>
      </c>
      <c r="AM580" s="337"/>
    </row>
    <row r="581" spans="1:39">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5">IF(AA402="kw",SUMPRODUCT($N$404:$N$562,$R$404:$R$562,AA404:AA562),SUMPRODUCT($G$404:$G$562,AA404:AA562))</f>
        <v>439.68119999999999</v>
      </c>
      <c r="AB581" s="326">
        <f t="shared" si="1565"/>
        <v>0</v>
      </c>
      <c r="AC581" s="326">
        <f>IF(AC402="kw",SUMPRODUCT($N$404:$N$562,$R$404:$R$562,AC404:AC562),SUMPRODUCT($G$404:$G$562,AC404:AC562))</f>
        <v>0</v>
      </c>
      <c r="AD581" s="326">
        <f t="shared" si="1565"/>
        <v>0</v>
      </c>
      <c r="AE581" s="326">
        <f t="shared" si="1565"/>
        <v>0</v>
      </c>
      <c r="AF581" s="326">
        <f t="shared" si="1565"/>
        <v>0</v>
      </c>
      <c r="AG581" s="326">
        <f t="shared" si="1565"/>
        <v>0</v>
      </c>
      <c r="AH581" s="326">
        <f t="shared" si="1565"/>
        <v>0</v>
      </c>
      <c r="AI581" s="326">
        <f t="shared" si="1565"/>
        <v>0</v>
      </c>
      <c r="AJ581" s="326">
        <f t="shared" si="1565"/>
        <v>0</v>
      </c>
      <c r="AK581" s="326">
        <f t="shared" si="1565"/>
        <v>0</v>
      </c>
      <c r="AL581" s="326">
        <f t="shared" si="1565"/>
        <v>0</v>
      </c>
      <c r="AM581" s="386"/>
    </row>
    <row r="582" spans="1:39" ht="22.5" customHeight="1">
      <c r="B582" s="368" t="s">
        <v>581</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307</v>
      </c>
      <c r="C585" s="281"/>
      <c r="D585" s="590" t="s">
        <v>521</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77" t="s">
        <v>211</v>
      </c>
      <c r="C586" s="879" t="s">
        <v>33</v>
      </c>
      <c r="D586" s="284" t="s">
        <v>419</v>
      </c>
      <c r="E586" s="881" t="s">
        <v>209</v>
      </c>
      <c r="F586" s="882"/>
      <c r="G586" s="882"/>
      <c r="H586" s="882"/>
      <c r="I586" s="882"/>
      <c r="J586" s="882"/>
      <c r="K586" s="882"/>
      <c r="L586" s="882"/>
      <c r="M586" s="883"/>
      <c r="N586" s="884" t="s">
        <v>213</v>
      </c>
      <c r="O586" s="284" t="s">
        <v>420</v>
      </c>
      <c r="P586" s="881" t="s">
        <v>212</v>
      </c>
      <c r="Q586" s="882"/>
      <c r="R586" s="882"/>
      <c r="S586" s="882"/>
      <c r="T586" s="882"/>
      <c r="U586" s="882"/>
      <c r="V586" s="882"/>
      <c r="W586" s="882"/>
      <c r="X586" s="883"/>
      <c r="Y586" s="874" t="s">
        <v>241</v>
      </c>
      <c r="Z586" s="875"/>
      <c r="AA586" s="875"/>
      <c r="AB586" s="875"/>
      <c r="AC586" s="875"/>
      <c r="AD586" s="875"/>
      <c r="AE586" s="875"/>
      <c r="AF586" s="875"/>
      <c r="AG586" s="875"/>
      <c r="AH586" s="875"/>
      <c r="AI586" s="875"/>
      <c r="AJ586" s="875"/>
      <c r="AK586" s="875"/>
      <c r="AL586" s="875"/>
      <c r="AM586" s="876"/>
    </row>
    <row r="587" spans="1:39" ht="68.25" customHeight="1">
      <c r="B587" s="878"/>
      <c r="C587" s="880"/>
      <c r="D587" s="285">
        <v>2018</v>
      </c>
      <c r="E587" s="285">
        <v>2019</v>
      </c>
      <c r="F587" s="285">
        <v>2020</v>
      </c>
      <c r="G587" s="285">
        <v>2021</v>
      </c>
      <c r="H587" s="285">
        <v>2022</v>
      </c>
      <c r="I587" s="285">
        <v>2023</v>
      </c>
      <c r="J587" s="285">
        <v>2024</v>
      </c>
      <c r="K587" s="285">
        <v>2025</v>
      </c>
      <c r="L587" s="285">
        <v>2026</v>
      </c>
      <c r="M587" s="285">
        <v>2027</v>
      </c>
      <c r="N587" s="885"/>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6">Z590</f>
        <v>0</v>
      </c>
      <c r="AA591" s="411">
        <f t="shared" ref="AA591" si="1567">AA590</f>
        <v>0</v>
      </c>
      <c r="AB591" s="411">
        <f t="shared" ref="AB591" si="1568">AB590</f>
        <v>0</v>
      </c>
      <c r="AC591" s="411">
        <f t="shared" ref="AC591" si="1569">AC590</f>
        <v>0</v>
      </c>
      <c r="AD591" s="411">
        <f t="shared" ref="AD591" si="1570">AD590</f>
        <v>0</v>
      </c>
      <c r="AE591" s="411">
        <f t="shared" ref="AE591" si="1571">AE590</f>
        <v>0</v>
      </c>
      <c r="AF591" s="411">
        <f t="shared" ref="AF591" si="1572">AF590</f>
        <v>0</v>
      </c>
      <c r="AG591" s="411">
        <f t="shared" ref="AG591" si="1573">AG590</f>
        <v>0</v>
      </c>
      <c r="AH591" s="411">
        <f t="shared" ref="AH591" si="1574">AH590</f>
        <v>0</v>
      </c>
      <c r="AI591" s="411">
        <f t="shared" ref="AI591" si="1575">AI590</f>
        <v>0</v>
      </c>
      <c r="AJ591" s="411">
        <f t="shared" ref="AJ591" si="1576">AJ590</f>
        <v>0</v>
      </c>
      <c r="AK591" s="411">
        <f t="shared" ref="AK591" si="1577">AK590</f>
        <v>0</v>
      </c>
      <c r="AL591" s="411">
        <f t="shared" ref="AL591" si="1578">AL590</f>
        <v>0</v>
      </c>
      <c r="AM591" s="297"/>
    </row>
    <row r="592" spans="1:39" ht="15.7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9">Z593</f>
        <v>0</v>
      </c>
      <c r="AA594" s="411">
        <f t="shared" ref="AA594" si="1580">AA593</f>
        <v>0</v>
      </c>
      <c r="AB594" s="411">
        <f t="shared" ref="AB594" si="1581">AB593</f>
        <v>0</v>
      </c>
      <c r="AC594" s="411">
        <f t="shared" ref="AC594" si="1582">AC593</f>
        <v>0</v>
      </c>
      <c r="AD594" s="411">
        <f t="shared" ref="AD594" si="1583">AD593</f>
        <v>0</v>
      </c>
      <c r="AE594" s="411">
        <f t="shared" ref="AE594" si="1584">AE593</f>
        <v>0</v>
      </c>
      <c r="AF594" s="411">
        <f t="shared" ref="AF594" si="1585">AF593</f>
        <v>0</v>
      </c>
      <c r="AG594" s="411">
        <f t="shared" ref="AG594" si="1586">AG593</f>
        <v>0</v>
      </c>
      <c r="AH594" s="411">
        <f t="shared" ref="AH594" si="1587">AH593</f>
        <v>0</v>
      </c>
      <c r="AI594" s="411">
        <f t="shared" ref="AI594" si="1588">AI593</f>
        <v>0</v>
      </c>
      <c r="AJ594" s="411">
        <f t="shared" ref="AJ594" si="1589">AJ593</f>
        <v>0</v>
      </c>
      <c r="AK594" s="411">
        <f t="shared" ref="AK594" si="1590">AK593</f>
        <v>0</v>
      </c>
      <c r="AL594" s="411">
        <f t="shared" ref="AL594" si="1591">AL593</f>
        <v>0</v>
      </c>
      <c r="AM594" s="297"/>
    </row>
    <row r="595" spans="1:39" ht="15.7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2">Z596</f>
        <v>0</v>
      </c>
      <c r="AA597" s="411">
        <f t="shared" ref="AA597" si="1593">AA596</f>
        <v>0</v>
      </c>
      <c r="AB597" s="411">
        <f t="shared" ref="AB597" si="1594">AB596</f>
        <v>0</v>
      </c>
      <c r="AC597" s="411">
        <f t="shared" ref="AC597" si="1595">AC596</f>
        <v>0</v>
      </c>
      <c r="AD597" s="411">
        <f t="shared" ref="AD597" si="1596">AD596</f>
        <v>0</v>
      </c>
      <c r="AE597" s="411">
        <f t="shared" ref="AE597" si="1597">AE596</f>
        <v>0</v>
      </c>
      <c r="AF597" s="411">
        <f t="shared" ref="AF597" si="1598">AF596</f>
        <v>0</v>
      </c>
      <c r="AG597" s="411">
        <f t="shared" ref="AG597" si="1599">AG596</f>
        <v>0</v>
      </c>
      <c r="AH597" s="411">
        <f t="shared" ref="AH597" si="1600">AH596</f>
        <v>0</v>
      </c>
      <c r="AI597" s="411">
        <f t="shared" ref="AI597" si="1601">AI596</f>
        <v>0</v>
      </c>
      <c r="AJ597" s="411">
        <f t="shared" ref="AJ597" si="1602">AJ596</f>
        <v>0</v>
      </c>
      <c r="AK597" s="411">
        <f t="shared" ref="AK597" si="1603">AK596</f>
        <v>0</v>
      </c>
      <c r="AL597" s="411">
        <f t="shared" ref="AL597" si="1604">AL596</f>
        <v>0</v>
      </c>
      <c r="AM597" s="297"/>
    </row>
    <row r="598" spans="1:39"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outlineLevel="1">
      <c r="A599" s="532">
        <v>4</v>
      </c>
      <c r="B599" s="520" t="s">
        <v>671</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5">Z599</f>
        <v>0</v>
      </c>
      <c r="AA600" s="411">
        <f t="shared" ref="AA600" si="1606">AA599</f>
        <v>0</v>
      </c>
      <c r="AB600" s="411">
        <f t="shared" ref="AB600" si="1607">AB599</f>
        <v>0</v>
      </c>
      <c r="AC600" s="411">
        <f t="shared" ref="AC600" si="1608">AC599</f>
        <v>0</v>
      </c>
      <c r="AD600" s="411">
        <f t="shared" ref="AD600" si="1609">AD599</f>
        <v>0</v>
      </c>
      <c r="AE600" s="411">
        <f t="shared" ref="AE600" si="1610">AE599</f>
        <v>0</v>
      </c>
      <c r="AF600" s="411">
        <f t="shared" ref="AF600" si="1611">AF599</f>
        <v>0</v>
      </c>
      <c r="AG600" s="411">
        <f t="shared" ref="AG600" si="1612">AG599</f>
        <v>0</v>
      </c>
      <c r="AH600" s="411">
        <f t="shared" ref="AH600" si="1613">AH599</f>
        <v>0</v>
      </c>
      <c r="AI600" s="411">
        <f t="shared" ref="AI600" si="1614">AI599</f>
        <v>0</v>
      </c>
      <c r="AJ600" s="411">
        <f t="shared" ref="AJ600" si="1615">AJ599</f>
        <v>0</v>
      </c>
      <c r="AK600" s="411">
        <f t="shared" ref="AK600" si="1616">AK599</f>
        <v>0</v>
      </c>
      <c r="AL600" s="411">
        <f t="shared" ref="AL600" si="1617">AL599</f>
        <v>0</v>
      </c>
      <c r="AM600" s="297"/>
    </row>
    <row r="601" spans="1:39"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8">Z602</f>
        <v>0</v>
      </c>
      <c r="AA603" s="411">
        <f t="shared" ref="AA603" si="1619">AA602</f>
        <v>0</v>
      </c>
      <c r="AB603" s="411">
        <f t="shared" ref="AB603" si="1620">AB602</f>
        <v>0</v>
      </c>
      <c r="AC603" s="411">
        <f t="shared" ref="AC603" si="1621">AC602</f>
        <v>0</v>
      </c>
      <c r="AD603" s="411">
        <f t="shared" ref="AD603" si="1622">AD602</f>
        <v>0</v>
      </c>
      <c r="AE603" s="411">
        <f t="shared" ref="AE603" si="1623">AE602</f>
        <v>0</v>
      </c>
      <c r="AF603" s="411">
        <f t="shared" ref="AF603" si="1624">AF602</f>
        <v>0</v>
      </c>
      <c r="AG603" s="411">
        <f t="shared" ref="AG603" si="1625">AG602</f>
        <v>0</v>
      </c>
      <c r="AH603" s="411">
        <f t="shared" ref="AH603" si="1626">AH602</f>
        <v>0</v>
      </c>
      <c r="AI603" s="411">
        <f t="shared" ref="AI603" si="1627">AI602</f>
        <v>0</v>
      </c>
      <c r="AJ603" s="411">
        <f t="shared" ref="AJ603" si="1628">AJ602</f>
        <v>0</v>
      </c>
      <c r="AK603" s="411">
        <f t="shared" ref="AK603" si="1629">AK602</f>
        <v>0</v>
      </c>
      <c r="AL603" s="411">
        <f t="shared" ref="AL603" si="1630">AL602</f>
        <v>0</v>
      </c>
      <c r="AM603" s="297"/>
    </row>
    <row r="604" spans="1:39"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31">Z606</f>
        <v>0</v>
      </c>
      <c r="AA607" s="411">
        <f t="shared" ref="AA607" si="1632">AA606</f>
        <v>0</v>
      </c>
      <c r="AB607" s="411">
        <f t="shared" ref="AB607" si="1633">AB606</f>
        <v>0</v>
      </c>
      <c r="AC607" s="411">
        <f t="shared" ref="AC607" si="1634">AC606</f>
        <v>0</v>
      </c>
      <c r="AD607" s="411">
        <f t="shared" ref="AD607" si="1635">AD606</f>
        <v>0</v>
      </c>
      <c r="AE607" s="411">
        <f t="shared" ref="AE607" si="1636">AE606</f>
        <v>0</v>
      </c>
      <c r="AF607" s="411">
        <f t="shared" ref="AF607" si="1637">AF606</f>
        <v>0</v>
      </c>
      <c r="AG607" s="411">
        <f t="shared" ref="AG607" si="1638">AG606</f>
        <v>0</v>
      </c>
      <c r="AH607" s="411">
        <f t="shared" ref="AH607" si="1639">AH606</f>
        <v>0</v>
      </c>
      <c r="AI607" s="411">
        <f t="shared" ref="AI607" si="1640">AI606</f>
        <v>0</v>
      </c>
      <c r="AJ607" s="411">
        <f t="shared" ref="AJ607" si="1641">AJ606</f>
        <v>0</v>
      </c>
      <c r="AK607" s="411">
        <f t="shared" ref="AK607" si="1642">AK606</f>
        <v>0</v>
      </c>
      <c r="AL607" s="411">
        <f t="shared" ref="AL607" si="1643">AL606</f>
        <v>0</v>
      </c>
      <c r="AM607" s="311"/>
    </row>
    <row r="608" spans="1:39"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4">Z609</f>
        <v>0</v>
      </c>
      <c r="AA610" s="411">
        <f t="shared" ref="AA610" si="1645">AA609</f>
        <v>0</v>
      </c>
      <c r="AB610" s="411">
        <f t="shared" ref="AB610" si="1646">AB609</f>
        <v>0</v>
      </c>
      <c r="AC610" s="411">
        <f t="shared" ref="AC610" si="1647">AC609</f>
        <v>0</v>
      </c>
      <c r="AD610" s="411">
        <f t="shared" ref="AD610" si="1648">AD609</f>
        <v>0</v>
      </c>
      <c r="AE610" s="411">
        <f t="shared" ref="AE610" si="1649">AE609</f>
        <v>0</v>
      </c>
      <c r="AF610" s="411">
        <f t="shared" ref="AF610" si="1650">AF609</f>
        <v>0</v>
      </c>
      <c r="AG610" s="411">
        <f t="shared" ref="AG610" si="1651">AG609</f>
        <v>0</v>
      </c>
      <c r="AH610" s="411">
        <f t="shared" ref="AH610" si="1652">AH609</f>
        <v>0</v>
      </c>
      <c r="AI610" s="411">
        <f t="shared" ref="AI610" si="1653">AI609</f>
        <v>0</v>
      </c>
      <c r="AJ610" s="411">
        <f t="shared" ref="AJ610" si="1654">AJ609</f>
        <v>0</v>
      </c>
      <c r="AK610" s="411">
        <f t="shared" ref="AK610" si="1655">AK609</f>
        <v>0</v>
      </c>
      <c r="AL610" s="411">
        <f t="shared" ref="AL610" si="1656">AL609</f>
        <v>0</v>
      </c>
      <c r="AM610" s="311"/>
    </row>
    <row r="611" spans="1:39"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7">Z612</f>
        <v>0</v>
      </c>
      <c r="AA613" s="411">
        <f t="shared" ref="AA613" si="1658">AA612</f>
        <v>0</v>
      </c>
      <c r="AB613" s="411">
        <f t="shared" ref="AB613" si="1659">AB612</f>
        <v>0</v>
      </c>
      <c r="AC613" s="411">
        <f t="shared" ref="AC613" si="1660">AC612</f>
        <v>0</v>
      </c>
      <c r="AD613" s="411">
        <f t="shared" ref="AD613" si="1661">AD612</f>
        <v>0</v>
      </c>
      <c r="AE613" s="411">
        <f t="shared" ref="AE613" si="1662">AE612</f>
        <v>0</v>
      </c>
      <c r="AF613" s="411">
        <f t="shared" ref="AF613" si="1663">AF612</f>
        <v>0</v>
      </c>
      <c r="AG613" s="411">
        <f t="shared" ref="AG613" si="1664">AG612</f>
        <v>0</v>
      </c>
      <c r="AH613" s="411">
        <f t="shared" ref="AH613" si="1665">AH612</f>
        <v>0</v>
      </c>
      <c r="AI613" s="411">
        <f t="shared" ref="AI613" si="1666">AI612</f>
        <v>0</v>
      </c>
      <c r="AJ613" s="411">
        <f t="shared" ref="AJ613" si="1667">AJ612</f>
        <v>0</v>
      </c>
      <c r="AK613" s="411">
        <f t="shared" ref="AK613" si="1668">AK612</f>
        <v>0</v>
      </c>
      <c r="AL613" s="411">
        <f t="shared" ref="AL613" si="1669">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70">Z615</f>
        <v>0</v>
      </c>
      <c r="AA616" s="411">
        <f t="shared" ref="AA616" si="1671">AA615</f>
        <v>0</v>
      </c>
      <c r="AB616" s="411">
        <f t="shared" ref="AB616" si="1672">AB615</f>
        <v>0</v>
      </c>
      <c r="AC616" s="411">
        <f t="shared" ref="AC616" si="1673">AC615</f>
        <v>0</v>
      </c>
      <c r="AD616" s="411">
        <f t="shared" ref="AD616" si="1674">AD615</f>
        <v>0</v>
      </c>
      <c r="AE616" s="411">
        <f t="shared" ref="AE616" si="1675">AE615</f>
        <v>0</v>
      </c>
      <c r="AF616" s="411">
        <f t="shared" ref="AF616" si="1676">AF615</f>
        <v>0</v>
      </c>
      <c r="AG616" s="411">
        <f t="shared" ref="AG616" si="1677">AG615</f>
        <v>0</v>
      </c>
      <c r="AH616" s="411">
        <f t="shared" ref="AH616" si="1678">AH615</f>
        <v>0</v>
      </c>
      <c r="AI616" s="411">
        <f t="shared" ref="AI616" si="1679">AI615</f>
        <v>0</v>
      </c>
      <c r="AJ616" s="411">
        <f t="shared" ref="AJ616" si="1680">AJ615</f>
        <v>0</v>
      </c>
      <c r="AK616" s="411">
        <f t="shared" ref="AK616" si="1681">AK615</f>
        <v>0</v>
      </c>
      <c r="AL616" s="411">
        <f t="shared" ref="AL616" si="1682">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3">Z618</f>
        <v>0</v>
      </c>
      <c r="AA619" s="411">
        <f t="shared" ref="AA619" si="1684">AA618</f>
        <v>0</v>
      </c>
      <c r="AB619" s="411">
        <f t="shared" ref="AB619" si="1685">AB618</f>
        <v>0</v>
      </c>
      <c r="AC619" s="411">
        <f t="shared" ref="AC619" si="1686">AC618</f>
        <v>0</v>
      </c>
      <c r="AD619" s="411">
        <f t="shared" ref="AD619" si="1687">AD618</f>
        <v>0</v>
      </c>
      <c r="AE619" s="411">
        <f t="shared" ref="AE619" si="1688">AE618</f>
        <v>0</v>
      </c>
      <c r="AF619" s="411">
        <f t="shared" ref="AF619" si="1689">AF618</f>
        <v>0</v>
      </c>
      <c r="AG619" s="411">
        <f t="shared" ref="AG619" si="1690">AG618</f>
        <v>0</v>
      </c>
      <c r="AH619" s="411">
        <f t="shared" ref="AH619" si="1691">AH618</f>
        <v>0</v>
      </c>
      <c r="AI619" s="411">
        <f t="shared" ref="AI619" si="1692">AI618</f>
        <v>0</v>
      </c>
      <c r="AJ619" s="411">
        <f t="shared" ref="AJ619" si="1693">AJ618</f>
        <v>0</v>
      </c>
      <c r="AK619" s="411">
        <f t="shared" ref="AK619" si="1694">AK618</f>
        <v>0</v>
      </c>
      <c r="AL619" s="411">
        <f t="shared" ref="AL619" si="1695">AL618</f>
        <v>0</v>
      </c>
      <c r="AM619" s="311"/>
    </row>
    <row r="620" spans="1:39"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6">Z622</f>
        <v>0</v>
      </c>
      <c r="AA623" s="411">
        <f t="shared" ref="AA623" si="1697">AA622</f>
        <v>0</v>
      </c>
      <c r="AB623" s="411">
        <f t="shared" ref="AB623" si="1698">AB622</f>
        <v>0</v>
      </c>
      <c r="AC623" s="411">
        <f t="shared" ref="AC623" si="1699">AC622</f>
        <v>0</v>
      </c>
      <c r="AD623" s="411">
        <f t="shared" ref="AD623" si="1700">AD622</f>
        <v>0</v>
      </c>
      <c r="AE623" s="411">
        <f t="shared" ref="AE623" si="1701">AE622</f>
        <v>0</v>
      </c>
      <c r="AF623" s="411">
        <f t="shared" ref="AF623" si="1702">AF622</f>
        <v>0</v>
      </c>
      <c r="AG623" s="411">
        <f t="shared" ref="AG623" si="1703">AG622</f>
        <v>0</v>
      </c>
      <c r="AH623" s="411">
        <f t="shared" ref="AH623" si="1704">AH622</f>
        <v>0</v>
      </c>
      <c r="AI623" s="411">
        <f t="shared" ref="AI623" si="1705">AI622</f>
        <v>0</v>
      </c>
      <c r="AJ623" s="411">
        <f t="shared" ref="AJ623" si="1706">AJ622</f>
        <v>0</v>
      </c>
      <c r="AK623" s="411">
        <f t="shared" ref="AK623" si="1707">AK622</f>
        <v>0</v>
      </c>
      <c r="AL623" s="411">
        <f t="shared" ref="AL623" si="1708">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9">Z625</f>
        <v>0</v>
      </c>
      <c r="AA626" s="411">
        <f t="shared" ref="AA626" si="1710">AA625</f>
        <v>0</v>
      </c>
      <c r="AB626" s="411">
        <f t="shared" ref="AB626" si="1711">AB625</f>
        <v>0</v>
      </c>
      <c r="AC626" s="411">
        <f t="shared" ref="AC626" si="1712">AC625</f>
        <v>0</v>
      </c>
      <c r="AD626" s="411">
        <f t="shared" ref="AD626" si="1713">AD625</f>
        <v>0</v>
      </c>
      <c r="AE626" s="411">
        <f t="shared" ref="AE626" si="1714">AE625</f>
        <v>0</v>
      </c>
      <c r="AF626" s="411">
        <f t="shared" ref="AF626" si="1715">AF625</f>
        <v>0</v>
      </c>
      <c r="AG626" s="411">
        <f t="shared" ref="AG626" si="1716">AG625</f>
        <v>0</v>
      </c>
      <c r="AH626" s="411">
        <f t="shared" ref="AH626" si="1717">AH625</f>
        <v>0</v>
      </c>
      <c r="AI626" s="411">
        <f t="shared" ref="AI626" si="1718">AI625</f>
        <v>0</v>
      </c>
      <c r="AJ626" s="411">
        <f t="shared" ref="AJ626" si="1719">AJ625</f>
        <v>0</v>
      </c>
      <c r="AK626" s="411">
        <f t="shared" ref="AK626" si="1720">AK625</f>
        <v>0</v>
      </c>
      <c r="AL626" s="411">
        <f t="shared" ref="AL626" si="1721">AL625</f>
        <v>0</v>
      </c>
      <c r="AM626" s="297"/>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2">Z628</f>
        <v>0</v>
      </c>
      <c r="AA629" s="411">
        <f t="shared" ref="AA629" si="1723">AA628</f>
        <v>0</v>
      </c>
      <c r="AB629" s="411">
        <f t="shared" ref="AB629" si="1724">AB628</f>
        <v>0</v>
      </c>
      <c r="AC629" s="411">
        <f t="shared" ref="AC629" si="1725">AC628</f>
        <v>0</v>
      </c>
      <c r="AD629" s="411">
        <f t="shared" ref="AD629" si="1726">AD628</f>
        <v>0</v>
      </c>
      <c r="AE629" s="411">
        <f t="shared" ref="AE629" si="1727">AE628</f>
        <v>0</v>
      </c>
      <c r="AF629" s="411">
        <f t="shared" ref="AF629" si="1728">AF628</f>
        <v>0</v>
      </c>
      <c r="AG629" s="411">
        <f t="shared" ref="AG629" si="1729">AG628</f>
        <v>0</v>
      </c>
      <c r="AH629" s="411">
        <f t="shared" ref="AH629" si="1730">AH628</f>
        <v>0</v>
      </c>
      <c r="AI629" s="411">
        <f t="shared" ref="AI629" si="1731">AI628</f>
        <v>0</v>
      </c>
      <c r="AJ629" s="411">
        <f t="shared" ref="AJ629" si="1732">AJ628</f>
        <v>0</v>
      </c>
      <c r="AK629" s="411">
        <f t="shared" ref="AK629" si="1733">AK628</f>
        <v>0</v>
      </c>
      <c r="AL629" s="411">
        <f t="shared" ref="AL629" si="1734">AL628</f>
        <v>0</v>
      </c>
      <c r="AM629" s="306"/>
    </row>
    <row r="630" spans="1:40"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5">Z632</f>
        <v>0</v>
      </c>
      <c r="AA633" s="411">
        <f t="shared" ref="AA633" si="1736">AA632</f>
        <v>0</v>
      </c>
      <c r="AB633" s="411">
        <f t="shared" ref="AB633" si="1737">AB632</f>
        <v>0</v>
      </c>
      <c r="AC633" s="411">
        <f t="shared" ref="AC633" si="1738">AC632</f>
        <v>0</v>
      </c>
      <c r="AD633" s="411">
        <f t="shared" ref="AD633" si="1739">AD632</f>
        <v>0</v>
      </c>
      <c r="AE633" s="411">
        <f t="shared" ref="AE633" si="1740">AE632</f>
        <v>0</v>
      </c>
      <c r="AF633" s="411">
        <f t="shared" ref="AF633" si="1741">AF632</f>
        <v>0</v>
      </c>
      <c r="AG633" s="411">
        <f t="shared" ref="AG633" si="1742">AG632</f>
        <v>0</v>
      </c>
      <c r="AH633" s="411">
        <f t="shared" ref="AH633" si="1743">AH632</f>
        <v>0</v>
      </c>
      <c r="AI633" s="411">
        <f t="shared" ref="AI633" si="1744">AI632</f>
        <v>0</v>
      </c>
      <c r="AJ633" s="411">
        <f t="shared" ref="AJ633" si="1745">AJ632</f>
        <v>0</v>
      </c>
      <c r="AK633" s="411">
        <f t="shared" ref="AK633" si="1746">AK632</f>
        <v>0</v>
      </c>
      <c r="AL633" s="411">
        <f t="shared" ref="AL633" si="1747">AL632</f>
        <v>0</v>
      </c>
      <c r="AM633" s="516"/>
      <c r="AN633" s="629"/>
    </row>
    <row r="634" spans="1:40"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7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8">Z636</f>
        <v>0</v>
      </c>
      <c r="AA637" s="411">
        <f t="shared" si="1748"/>
        <v>0</v>
      </c>
      <c r="AB637" s="411">
        <f t="shared" si="1748"/>
        <v>0</v>
      </c>
      <c r="AC637" s="411">
        <f t="shared" si="1748"/>
        <v>0</v>
      </c>
      <c r="AD637" s="411">
        <f t="shared" si="1748"/>
        <v>0</v>
      </c>
      <c r="AE637" s="411">
        <f t="shared" si="1748"/>
        <v>0</v>
      </c>
      <c r="AF637" s="411">
        <f t="shared" si="1748"/>
        <v>0</v>
      </c>
      <c r="AG637" s="411">
        <f t="shared" si="1748"/>
        <v>0</v>
      </c>
      <c r="AH637" s="411">
        <f t="shared" si="1748"/>
        <v>0</v>
      </c>
      <c r="AI637" s="411">
        <f t="shared" si="1748"/>
        <v>0</v>
      </c>
      <c r="AJ637" s="411">
        <f t="shared" si="1748"/>
        <v>0</v>
      </c>
      <c r="AK637" s="411">
        <f t="shared" si="1748"/>
        <v>0</v>
      </c>
      <c r="AL637" s="411">
        <f t="shared" si="1748"/>
        <v>0</v>
      </c>
      <c r="AM637" s="297"/>
    </row>
    <row r="638" spans="1:40"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9">Z639</f>
        <v>0</v>
      </c>
      <c r="AA640" s="411">
        <f t="shared" si="1749"/>
        <v>0</v>
      </c>
      <c r="AB640" s="411">
        <f t="shared" si="1749"/>
        <v>0</v>
      </c>
      <c r="AC640" s="411">
        <f t="shared" si="1749"/>
        <v>0</v>
      </c>
      <c r="AD640" s="411">
        <f t="shared" si="1749"/>
        <v>0</v>
      </c>
      <c r="AE640" s="411">
        <f t="shared" si="1749"/>
        <v>0</v>
      </c>
      <c r="AF640" s="411">
        <f t="shared" si="1749"/>
        <v>0</v>
      </c>
      <c r="AG640" s="411">
        <f t="shared" si="1749"/>
        <v>0</v>
      </c>
      <c r="AH640" s="411">
        <f t="shared" si="1749"/>
        <v>0</v>
      </c>
      <c r="AI640" s="411">
        <f t="shared" si="1749"/>
        <v>0</v>
      </c>
      <c r="AJ640" s="411">
        <f t="shared" si="1749"/>
        <v>0</v>
      </c>
      <c r="AK640" s="411">
        <f t="shared" si="1749"/>
        <v>0</v>
      </c>
      <c r="AL640" s="411">
        <f t="shared" si="1749"/>
        <v>0</v>
      </c>
      <c r="AM640" s="297"/>
    </row>
    <row r="641" spans="1:39" s="283" customFormat="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50">Z643</f>
        <v>0</v>
      </c>
      <c r="AA644" s="411">
        <f t="shared" si="1750"/>
        <v>0</v>
      </c>
      <c r="AB644" s="411">
        <f t="shared" si="1750"/>
        <v>0</v>
      </c>
      <c r="AC644" s="411">
        <f t="shared" si="1750"/>
        <v>0</v>
      </c>
      <c r="AD644" s="411">
        <f t="shared" si="1750"/>
        <v>0</v>
      </c>
      <c r="AE644" s="411">
        <f t="shared" si="1750"/>
        <v>0</v>
      </c>
      <c r="AF644" s="411">
        <f t="shared" si="1750"/>
        <v>0</v>
      </c>
      <c r="AG644" s="411">
        <f t="shared" si="1750"/>
        <v>0</v>
      </c>
      <c r="AH644" s="411">
        <f t="shared" si="1750"/>
        <v>0</v>
      </c>
      <c r="AI644" s="411">
        <f t="shared" si="1750"/>
        <v>0</v>
      </c>
      <c r="AJ644" s="411">
        <f t="shared" si="1750"/>
        <v>0</v>
      </c>
      <c r="AK644" s="411">
        <f t="shared" si="1750"/>
        <v>0</v>
      </c>
      <c r="AL644" s="411">
        <f t="shared" si="1750"/>
        <v>0</v>
      </c>
      <c r="AM644" s="306"/>
    </row>
    <row r="645" spans="1:39"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51">Z646</f>
        <v>0</v>
      </c>
      <c r="AA647" s="411">
        <f t="shared" si="1751"/>
        <v>0</v>
      </c>
      <c r="AB647" s="411">
        <f t="shared" si="1751"/>
        <v>0</v>
      </c>
      <c r="AC647" s="411">
        <f t="shared" si="1751"/>
        <v>0</v>
      </c>
      <c r="AD647" s="411">
        <f t="shared" si="1751"/>
        <v>0</v>
      </c>
      <c r="AE647" s="411">
        <f t="shared" si="1751"/>
        <v>0</v>
      </c>
      <c r="AF647" s="411">
        <f t="shared" si="1751"/>
        <v>0</v>
      </c>
      <c r="AG647" s="411">
        <f t="shared" si="1751"/>
        <v>0</v>
      </c>
      <c r="AH647" s="411">
        <f t="shared" si="1751"/>
        <v>0</v>
      </c>
      <c r="AI647" s="411">
        <f t="shared" si="1751"/>
        <v>0</v>
      </c>
      <c r="AJ647" s="411">
        <f t="shared" si="1751"/>
        <v>0</v>
      </c>
      <c r="AK647" s="411">
        <f t="shared" si="1751"/>
        <v>0</v>
      </c>
      <c r="AL647" s="411">
        <f t="shared" si="1751"/>
        <v>0</v>
      </c>
      <c r="AM647" s="306"/>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2">Z649</f>
        <v>0</v>
      </c>
      <c r="AA650" s="411">
        <f t="shared" si="1752"/>
        <v>0</v>
      </c>
      <c r="AB650" s="411">
        <f t="shared" si="1752"/>
        <v>0</v>
      </c>
      <c r="AC650" s="411">
        <f t="shared" si="1752"/>
        <v>0</v>
      </c>
      <c r="AD650" s="411">
        <f t="shared" si="1752"/>
        <v>0</v>
      </c>
      <c r="AE650" s="411">
        <f t="shared" si="1752"/>
        <v>0</v>
      </c>
      <c r="AF650" s="411">
        <f t="shared" si="1752"/>
        <v>0</v>
      </c>
      <c r="AG650" s="411">
        <f t="shared" si="1752"/>
        <v>0</v>
      </c>
      <c r="AH650" s="411">
        <f t="shared" si="1752"/>
        <v>0</v>
      </c>
      <c r="AI650" s="411">
        <f t="shared" si="1752"/>
        <v>0</v>
      </c>
      <c r="AJ650" s="411">
        <f t="shared" si="1752"/>
        <v>0</v>
      </c>
      <c r="AK650" s="411">
        <f t="shared" si="1752"/>
        <v>0</v>
      </c>
      <c r="AL650" s="411">
        <f t="shared" si="1752"/>
        <v>0</v>
      </c>
      <c r="AM650" s="297"/>
    </row>
    <row r="651" spans="1:39"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3">Z652</f>
        <v>0</v>
      </c>
      <c r="AA653" s="411">
        <f t="shared" si="1753"/>
        <v>0</v>
      </c>
      <c r="AB653" s="411">
        <f t="shared" si="1753"/>
        <v>0</v>
      </c>
      <c r="AC653" s="411">
        <f t="shared" si="1753"/>
        <v>0</v>
      </c>
      <c r="AD653" s="411">
        <f t="shared" si="1753"/>
        <v>0</v>
      </c>
      <c r="AE653" s="411">
        <f t="shared" si="1753"/>
        <v>0</v>
      </c>
      <c r="AF653" s="411">
        <f t="shared" si="1753"/>
        <v>0</v>
      </c>
      <c r="AG653" s="411">
        <f t="shared" si="1753"/>
        <v>0</v>
      </c>
      <c r="AH653" s="411">
        <f t="shared" si="1753"/>
        <v>0</v>
      </c>
      <c r="AI653" s="411">
        <f t="shared" si="1753"/>
        <v>0</v>
      </c>
      <c r="AJ653" s="411">
        <f t="shared" si="1753"/>
        <v>0</v>
      </c>
      <c r="AK653" s="411">
        <f t="shared" si="1753"/>
        <v>0</v>
      </c>
      <c r="AL653" s="411">
        <f t="shared" si="1753"/>
        <v>0</v>
      </c>
      <c r="AM653" s="306"/>
    </row>
    <row r="654" spans="1:39" ht="15.7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754">Z657</f>
        <v>0</v>
      </c>
      <c r="AA658" s="411">
        <f t="shared" ref="AA658" si="1755">AA657</f>
        <v>0</v>
      </c>
      <c r="AB658" s="411">
        <f t="shared" ref="AB658" si="1756">AB657</f>
        <v>0</v>
      </c>
      <c r="AC658" s="411">
        <f t="shared" ref="AC658" si="1757">AC657</f>
        <v>0</v>
      </c>
      <c r="AD658" s="411">
        <f t="shared" ref="AD658" si="1758">AD657</f>
        <v>0</v>
      </c>
      <c r="AE658" s="411">
        <f t="shared" ref="AE658" si="1759">AE657</f>
        <v>0</v>
      </c>
      <c r="AF658" s="411">
        <f t="shared" ref="AF658" si="1760">AF657</f>
        <v>0</v>
      </c>
      <c r="AG658" s="411">
        <f t="shared" ref="AG658" si="1761">AG657</f>
        <v>0</v>
      </c>
      <c r="AH658" s="411">
        <f t="shared" ref="AH658" si="1762">AH657</f>
        <v>0</v>
      </c>
      <c r="AI658" s="411">
        <f t="shared" ref="AI658" si="1763">AI657</f>
        <v>0</v>
      </c>
      <c r="AJ658" s="411">
        <f t="shared" ref="AJ658" si="1764">AJ657</f>
        <v>0</v>
      </c>
      <c r="AK658" s="411">
        <f t="shared" ref="AK658" si="1765">AK657</f>
        <v>0</v>
      </c>
      <c r="AL658" s="411">
        <f t="shared" ref="AL658" si="1766">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767">Z660</f>
        <v>0</v>
      </c>
      <c r="AA661" s="411">
        <f t="shared" ref="AA661" si="1768">AA660</f>
        <v>0</v>
      </c>
      <c r="AB661" s="411">
        <f t="shared" ref="AB661" si="1769">AB660</f>
        <v>0</v>
      </c>
      <c r="AC661" s="411">
        <f t="shared" ref="AC661" si="1770">AC660</f>
        <v>0</v>
      </c>
      <c r="AD661" s="411">
        <f t="shared" ref="AD661" si="1771">AD660</f>
        <v>0</v>
      </c>
      <c r="AE661" s="411">
        <f t="shared" ref="AE661" si="1772">AE660</f>
        <v>0</v>
      </c>
      <c r="AF661" s="411">
        <f t="shared" ref="AF661" si="1773">AF660</f>
        <v>0</v>
      </c>
      <c r="AG661" s="411">
        <f t="shared" ref="AG661" si="1774">AG660</f>
        <v>0</v>
      </c>
      <c r="AH661" s="411">
        <f t="shared" ref="AH661" si="1775">AH660</f>
        <v>0</v>
      </c>
      <c r="AI661" s="411">
        <f t="shared" ref="AI661" si="1776">AI660</f>
        <v>0</v>
      </c>
      <c r="AJ661" s="411">
        <f t="shared" ref="AJ661" si="1777">AJ660</f>
        <v>0</v>
      </c>
      <c r="AK661" s="411">
        <f t="shared" ref="AK661" si="1778">AK660</f>
        <v>0</v>
      </c>
      <c r="AL661" s="411">
        <f t="shared" ref="AL661" si="1779">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80">Z663</f>
        <v>0</v>
      </c>
      <c r="AA664" s="411">
        <f t="shared" ref="AA664" si="1781">AA663</f>
        <v>0</v>
      </c>
      <c r="AB664" s="411">
        <f t="shared" ref="AB664" si="1782">AB663</f>
        <v>0</v>
      </c>
      <c r="AC664" s="411">
        <f t="shared" ref="AC664" si="1783">AC663</f>
        <v>0</v>
      </c>
      <c r="AD664" s="411">
        <f t="shared" ref="AD664" si="1784">AD663</f>
        <v>0</v>
      </c>
      <c r="AE664" s="411">
        <f t="shared" ref="AE664" si="1785">AE663</f>
        <v>0</v>
      </c>
      <c r="AF664" s="411">
        <f t="shared" ref="AF664" si="1786">AF663</f>
        <v>0</v>
      </c>
      <c r="AG664" s="411">
        <f t="shared" ref="AG664" si="1787">AG663</f>
        <v>0</v>
      </c>
      <c r="AH664" s="411">
        <f t="shared" ref="AH664" si="1788">AH663</f>
        <v>0</v>
      </c>
      <c r="AI664" s="411">
        <f t="shared" ref="AI664" si="1789">AI663</f>
        <v>0</v>
      </c>
      <c r="AJ664" s="411">
        <f t="shared" ref="AJ664" si="1790">AJ663</f>
        <v>0</v>
      </c>
      <c r="AK664" s="411">
        <f t="shared" ref="AK664" si="1791">AK663</f>
        <v>0</v>
      </c>
      <c r="AL664" s="411">
        <f t="shared" ref="AL664" si="1792">AL663</f>
        <v>0</v>
      </c>
      <c r="AM664" s="306"/>
    </row>
    <row r="665" spans="1:39"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3">Z666</f>
        <v>0</v>
      </c>
      <c r="AA667" s="411">
        <f t="shared" ref="AA667" si="1794">AA666</f>
        <v>0</v>
      </c>
      <c r="AB667" s="411">
        <f t="shared" ref="AB667" si="1795">AB666</f>
        <v>0</v>
      </c>
      <c r="AC667" s="411">
        <f t="shared" ref="AC667" si="1796">AC666</f>
        <v>0</v>
      </c>
      <c r="AD667" s="411">
        <f t="shared" ref="AD667" si="1797">AD666</f>
        <v>0</v>
      </c>
      <c r="AE667" s="411">
        <f t="shared" ref="AE667" si="1798">AE666</f>
        <v>0</v>
      </c>
      <c r="AF667" s="411">
        <f t="shared" ref="AF667" si="1799">AF666</f>
        <v>0</v>
      </c>
      <c r="AG667" s="411">
        <f t="shared" ref="AG667" si="1800">AG666</f>
        <v>0</v>
      </c>
      <c r="AH667" s="411">
        <f t="shared" ref="AH667" si="1801">AH666</f>
        <v>0</v>
      </c>
      <c r="AI667" s="411">
        <f t="shared" ref="AI667" si="1802">AI666</f>
        <v>0</v>
      </c>
      <c r="AJ667" s="411">
        <f t="shared" ref="AJ667" si="1803">AJ666</f>
        <v>0</v>
      </c>
      <c r="AK667" s="411">
        <f t="shared" ref="AK667" si="1804">AK666</f>
        <v>0</v>
      </c>
      <c r="AL667" s="411">
        <f t="shared" ref="AL667" si="1805">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6">Z670</f>
        <v>0</v>
      </c>
      <c r="AA671" s="411">
        <f t="shared" ref="AA671" si="1807">AA670</f>
        <v>0</v>
      </c>
      <c r="AB671" s="411">
        <f t="shared" ref="AB671" si="1808">AB670</f>
        <v>0</v>
      </c>
      <c r="AC671" s="411">
        <f t="shared" ref="AC671" si="1809">AC670</f>
        <v>0</v>
      </c>
      <c r="AD671" s="411">
        <f t="shared" ref="AD671" si="1810">AD670</f>
        <v>0</v>
      </c>
      <c r="AE671" s="411">
        <f t="shared" ref="AE671" si="1811">AE670</f>
        <v>0</v>
      </c>
      <c r="AF671" s="411">
        <f t="shared" ref="AF671" si="1812">AF670</f>
        <v>0</v>
      </c>
      <c r="AG671" s="411">
        <f t="shared" ref="AG671" si="1813">AG670</f>
        <v>0</v>
      </c>
      <c r="AH671" s="411">
        <f t="shared" ref="AH671" si="1814">AH670</f>
        <v>0</v>
      </c>
      <c r="AI671" s="411">
        <f t="shared" ref="AI671" si="1815">AI670</f>
        <v>0</v>
      </c>
      <c r="AJ671" s="411">
        <f t="shared" ref="AJ671" si="1816">AJ670</f>
        <v>0</v>
      </c>
      <c r="AK671" s="411">
        <f t="shared" ref="AK671" si="1817">AK670</f>
        <v>0</v>
      </c>
      <c r="AL671" s="411">
        <f t="shared" ref="AL671" si="1818">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9">Z673</f>
        <v>0.10734534946148112</v>
      </c>
      <c r="AA674" s="411">
        <f t="shared" ref="AA674" si="1820">AA673</f>
        <v>0.83188984784549436</v>
      </c>
      <c r="AB674" s="411">
        <f t="shared" ref="AB674" si="1821">AB673</f>
        <v>0</v>
      </c>
      <c r="AC674" s="411">
        <f t="shared" ref="AC674" si="1822">AC673</f>
        <v>0</v>
      </c>
      <c r="AD674" s="411">
        <f t="shared" ref="AD674" si="1823">AD673</f>
        <v>0</v>
      </c>
      <c r="AE674" s="411">
        <f t="shared" ref="AE674" si="1824">AE673</f>
        <v>0</v>
      </c>
      <c r="AF674" s="411">
        <f t="shared" ref="AF674" si="1825">AF673</f>
        <v>0</v>
      </c>
      <c r="AG674" s="411">
        <f t="shared" ref="AG674" si="1826">AG673</f>
        <v>0</v>
      </c>
      <c r="AH674" s="411">
        <f t="shared" ref="AH674" si="1827">AH673</f>
        <v>0</v>
      </c>
      <c r="AI674" s="411">
        <f t="shared" ref="AI674" si="1828">AI673</f>
        <v>0</v>
      </c>
      <c r="AJ674" s="411">
        <f t="shared" ref="AJ674" si="1829">AJ673</f>
        <v>0</v>
      </c>
      <c r="AK674" s="411">
        <f t="shared" ref="AK674" si="1830">AK673</f>
        <v>0</v>
      </c>
      <c r="AL674" s="411">
        <f t="shared" ref="AL674" si="1831">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2">Z676</f>
        <v>1</v>
      </c>
      <c r="AA677" s="411">
        <f t="shared" ref="AA677" si="1833">AA676</f>
        <v>0</v>
      </c>
      <c r="AB677" s="411">
        <f t="shared" ref="AB677" si="1834">AB676</f>
        <v>0</v>
      </c>
      <c r="AC677" s="411">
        <f t="shared" ref="AC677" si="1835">AC676</f>
        <v>0</v>
      </c>
      <c r="AD677" s="411">
        <f t="shared" ref="AD677" si="1836">AD676</f>
        <v>0</v>
      </c>
      <c r="AE677" s="411">
        <f t="shared" ref="AE677" si="1837">AE676</f>
        <v>0</v>
      </c>
      <c r="AF677" s="411">
        <f t="shared" ref="AF677" si="1838">AF676</f>
        <v>0</v>
      </c>
      <c r="AG677" s="411">
        <f t="shared" ref="AG677" si="1839">AG676</f>
        <v>0</v>
      </c>
      <c r="AH677" s="411">
        <f t="shared" ref="AH677" si="1840">AH676</f>
        <v>0</v>
      </c>
      <c r="AI677" s="411">
        <f t="shared" ref="AI677" si="1841">AI676</f>
        <v>0</v>
      </c>
      <c r="AJ677" s="411">
        <f t="shared" ref="AJ677" si="1842">AJ676</f>
        <v>0</v>
      </c>
      <c r="AK677" s="411">
        <f t="shared" ref="AK677" si="1843">AK676</f>
        <v>0</v>
      </c>
      <c r="AL677" s="411">
        <f t="shared" ref="AL677" si="1844">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5">Z679</f>
        <v>0</v>
      </c>
      <c r="AA680" s="411">
        <f t="shared" ref="AA680" si="1846">AA679</f>
        <v>0</v>
      </c>
      <c r="AB680" s="411">
        <f t="shared" ref="AB680" si="1847">AB679</f>
        <v>0</v>
      </c>
      <c r="AC680" s="411">
        <f t="shared" ref="AC680" si="1848">AC679</f>
        <v>0</v>
      </c>
      <c r="AD680" s="411">
        <f t="shared" ref="AD680" si="1849">AD679</f>
        <v>0</v>
      </c>
      <c r="AE680" s="411">
        <f t="shared" ref="AE680" si="1850">AE679</f>
        <v>0</v>
      </c>
      <c r="AF680" s="411">
        <f t="shared" ref="AF680" si="1851">AF679</f>
        <v>0</v>
      </c>
      <c r="AG680" s="411">
        <f t="shared" ref="AG680" si="1852">AG679</f>
        <v>0</v>
      </c>
      <c r="AH680" s="411">
        <f t="shared" ref="AH680" si="1853">AH679</f>
        <v>0</v>
      </c>
      <c r="AI680" s="411">
        <f t="shared" ref="AI680" si="1854">AI679</f>
        <v>0</v>
      </c>
      <c r="AJ680" s="411">
        <f t="shared" ref="AJ680" si="1855">AJ679</f>
        <v>0</v>
      </c>
      <c r="AK680" s="411">
        <f t="shared" ref="AK680" si="1856">AK679</f>
        <v>0</v>
      </c>
      <c r="AL680" s="411">
        <f t="shared" ref="AL680" si="1857">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8">Z682</f>
        <v>0</v>
      </c>
      <c r="AA683" s="411">
        <f t="shared" ref="AA683" si="1859">AA682</f>
        <v>0</v>
      </c>
      <c r="AB683" s="411">
        <f t="shared" ref="AB683" si="1860">AB682</f>
        <v>0</v>
      </c>
      <c r="AC683" s="411">
        <f t="shared" ref="AC683" si="1861">AC682</f>
        <v>0</v>
      </c>
      <c r="AD683" s="411">
        <f t="shared" ref="AD683" si="1862">AD682</f>
        <v>0</v>
      </c>
      <c r="AE683" s="411">
        <f t="shared" ref="AE683" si="1863">AE682</f>
        <v>0</v>
      </c>
      <c r="AF683" s="411">
        <f t="shared" ref="AF683" si="1864">AF682</f>
        <v>0</v>
      </c>
      <c r="AG683" s="411">
        <f t="shared" ref="AG683" si="1865">AG682</f>
        <v>0</v>
      </c>
      <c r="AH683" s="411">
        <f t="shared" ref="AH683" si="1866">AH682</f>
        <v>0</v>
      </c>
      <c r="AI683" s="411">
        <f t="shared" ref="AI683" si="1867">AI682</f>
        <v>0</v>
      </c>
      <c r="AJ683" s="411">
        <f t="shared" ref="AJ683" si="1868">AJ682</f>
        <v>0</v>
      </c>
      <c r="AK683" s="411">
        <f t="shared" ref="AK683" si="1869">AK682</f>
        <v>0</v>
      </c>
      <c r="AL683" s="411">
        <f t="shared" ref="AL683" si="1870">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71">Z685</f>
        <v>0</v>
      </c>
      <c r="AA686" s="411">
        <f t="shared" ref="AA686" si="1872">AA685</f>
        <v>0</v>
      </c>
      <c r="AB686" s="411">
        <f t="shared" ref="AB686" si="1873">AB685</f>
        <v>0</v>
      </c>
      <c r="AC686" s="411">
        <f t="shared" ref="AC686" si="1874">AC685</f>
        <v>0</v>
      </c>
      <c r="AD686" s="411">
        <f t="shared" ref="AD686" si="1875">AD685</f>
        <v>0</v>
      </c>
      <c r="AE686" s="411">
        <f t="shared" ref="AE686" si="1876">AE685</f>
        <v>0</v>
      </c>
      <c r="AF686" s="411">
        <f t="shared" ref="AF686" si="1877">AF685</f>
        <v>0</v>
      </c>
      <c r="AG686" s="411">
        <f t="shared" ref="AG686" si="1878">AG685</f>
        <v>0</v>
      </c>
      <c r="AH686" s="411">
        <f t="shared" ref="AH686" si="1879">AH685</f>
        <v>0</v>
      </c>
      <c r="AI686" s="411">
        <f t="shared" ref="AI686" si="1880">AI685</f>
        <v>0</v>
      </c>
      <c r="AJ686" s="411">
        <f t="shared" ref="AJ686" si="1881">AJ685</f>
        <v>0</v>
      </c>
      <c r="AK686" s="411">
        <f t="shared" ref="AK686" si="1882">AK685</f>
        <v>0</v>
      </c>
      <c r="AL686" s="411">
        <f t="shared" ref="AL686" si="1883">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4">Z688</f>
        <v>0</v>
      </c>
      <c r="AA689" s="411">
        <f t="shared" ref="AA689" si="1885">AA688</f>
        <v>0</v>
      </c>
      <c r="AB689" s="411">
        <f t="shared" ref="AB689" si="1886">AB688</f>
        <v>0</v>
      </c>
      <c r="AC689" s="411">
        <f t="shared" ref="AC689" si="1887">AC688</f>
        <v>0</v>
      </c>
      <c r="AD689" s="411">
        <f t="shared" ref="AD689" si="1888">AD688</f>
        <v>0</v>
      </c>
      <c r="AE689" s="411">
        <f t="shared" ref="AE689" si="1889">AE688</f>
        <v>0</v>
      </c>
      <c r="AF689" s="411">
        <f t="shared" ref="AF689" si="1890">AF688</f>
        <v>0</v>
      </c>
      <c r="AG689" s="411">
        <f t="shared" ref="AG689" si="1891">AG688</f>
        <v>0</v>
      </c>
      <c r="AH689" s="411">
        <f t="shared" ref="AH689" si="1892">AH688</f>
        <v>0</v>
      </c>
      <c r="AI689" s="411">
        <f t="shared" ref="AI689" si="1893">AI688</f>
        <v>0</v>
      </c>
      <c r="AJ689" s="411">
        <f t="shared" ref="AJ689" si="1894">AJ688</f>
        <v>0</v>
      </c>
      <c r="AK689" s="411">
        <f t="shared" ref="AK689" si="1895">AK688</f>
        <v>0</v>
      </c>
      <c r="AL689" s="411">
        <f t="shared" ref="AL689" si="1896">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7">Z691</f>
        <v>0</v>
      </c>
      <c r="AA692" s="411">
        <f t="shared" ref="AA692" si="1898">AA691</f>
        <v>0</v>
      </c>
      <c r="AB692" s="411">
        <f t="shared" ref="AB692" si="1899">AB691</f>
        <v>0</v>
      </c>
      <c r="AC692" s="411">
        <f t="shared" ref="AC692" si="1900">AC691</f>
        <v>0</v>
      </c>
      <c r="AD692" s="411">
        <f t="shared" ref="AD692" si="1901">AD691</f>
        <v>0</v>
      </c>
      <c r="AE692" s="411">
        <f t="shared" ref="AE692" si="1902">AE691</f>
        <v>0</v>
      </c>
      <c r="AF692" s="411">
        <f t="shared" ref="AF692" si="1903">AF691</f>
        <v>0</v>
      </c>
      <c r="AG692" s="411">
        <f t="shared" ref="AG692" si="1904">AG691</f>
        <v>0</v>
      </c>
      <c r="AH692" s="411">
        <f t="shared" ref="AH692" si="1905">AH691</f>
        <v>0</v>
      </c>
      <c r="AI692" s="411">
        <f t="shared" ref="AI692" si="1906">AI691</f>
        <v>0</v>
      </c>
      <c r="AJ692" s="411">
        <f t="shared" ref="AJ692" si="1907">AJ691</f>
        <v>0</v>
      </c>
      <c r="AK692" s="411">
        <f t="shared" ref="AK692" si="1908">AK691</f>
        <v>0</v>
      </c>
      <c r="AL692" s="411">
        <f t="shared" ref="AL692" si="1909">AL691</f>
        <v>0</v>
      </c>
      <c r="AM692" s="306"/>
    </row>
    <row r="693" spans="1:39"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10">Z695</f>
        <v>1</v>
      </c>
      <c r="AA696" s="411">
        <f t="shared" ref="AA696" si="1911">AA695</f>
        <v>0</v>
      </c>
      <c r="AB696" s="411">
        <f t="shared" ref="AB696" si="1912">AB695</f>
        <v>0</v>
      </c>
      <c r="AC696" s="411">
        <f t="shared" ref="AC696" si="1913">AC695</f>
        <v>0</v>
      </c>
      <c r="AD696" s="411">
        <f t="shared" ref="AD696" si="1914">AD695</f>
        <v>0</v>
      </c>
      <c r="AE696" s="411">
        <f t="shared" ref="AE696" si="1915">AE695</f>
        <v>0</v>
      </c>
      <c r="AF696" s="411">
        <f t="shared" ref="AF696" si="1916">AF695</f>
        <v>0</v>
      </c>
      <c r="AG696" s="411">
        <f t="shared" ref="AG696" si="1917">AG695</f>
        <v>0</v>
      </c>
      <c r="AH696" s="411">
        <f t="shared" ref="AH696" si="1918">AH695</f>
        <v>0</v>
      </c>
      <c r="AI696" s="411">
        <f t="shared" ref="AI696" si="1919">AI695</f>
        <v>0</v>
      </c>
      <c r="AJ696" s="411">
        <f t="shared" ref="AJ696" si="1920">AJ695</f>
        <v>0</v>
      </c>
      <c r="AK696" s="411">
        <f t="shared" ref="AK696" si="1921">AK695</f>
        <v>0</v>
      </c>
      <c r="AL696" s="411">
        <f t="shared" ref="AL696" si="1922">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3">Z698</f>
        <v>0</v>
      </c>
      <c r="AA699" s="411">
        <f t="shared" ref="AA699" si="1924">AA698</f>
        <v>0</v>
      </c>
      <c r="AB699" s="411">
        <f t="shared" ref="AB699" si="1925">AB698</f>
        <v>0</v>
      </c>
      <c r="AC699" s="411">
        <f t="shared" ref="AC699" si="1926">AC698</f>
        <v>0</v>
      </c>
      <c r="AD699" s="411">
        <f t="shared" ref="AD699" si="1927">AD698</f>
        <v>0</v>
      </c>
      <c r="AE699" s="411">
        <f t="shared" ref="AE699" si="1928">AE698</f>
        <v>0</v>
      </c>
      <c r="AF699" s="411">
        <f t="shared" ref="AF699" si="1929">AF698</f>
        <v>0</v>
      </c>
      <c r="AG699" s="411">
        <f t="shared" ref="AG699" si="1930">AG698</f>
        <v>0</v>
      </c>
      <c r="AH699" s="411">
        <f t="shared" ref="AH699" si="1931">AH698</f>
        <v>0</v>
      </c>
      <c r="AI699" s="411">
        <f t="shared" ref="AI699" si="1932">AI698</f>
        <v>0</v>
      </c>
      <c r="AJ699" s="411">
        <f t="shared" ref="AJ699" si="1933">AJ698</f>
        <v>0</v>
      </c>
      <c r="AK699" s="411">
        <f t="shared" ref="AK699" si="1934">AK698</f>
        <v>0</v>
      </c>
      <c r="AL699" s="411">
        <f t="shared" ref="AL699" si="1935">AL698</f>
        <v>0</v>
      </c>
      <c r="AM699" s="306"/>
    </row>
    <row r="700" spans="1:39"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6">Z701</f>
        <v>0</v>
      </c>
      <c r="AA702" s="411">
        <f t="shared" ref="AA702" si="1937">AA701</f>
        <v>0</v>
      </c>
      <c r="AB702" s="411">
        <f t="shared" ref="AB702" si="1938">AB701</f>
        <v>0</v>
      </c>
      <c r="AC702" s="411">
        <f t="shared" ref="AC702" si="1939">AC701</f>
        <v>0</v>
      </c>
      <c r="AD702" s="411">
        <f t="shared" ref="AD702" si="1940">AD701</f>
        <v>0</v>
      </c>
      <c r="AE702" s="411">
        <f t="shared" ref="AE702" si="1941">AE701</f>
        <v>0</v>
      </c>
      <c r="AF702" s="411">
        <f t="shared" ref="AF702" si="1942">AF701</f>
        <v>0</v>
      </c>
      <c r="AG702" s="411">
        <f t="shared" ref="AG702" si="1943">AG701</f>
        <v>0</v>
      </c>
      <c r="AH702" s="411">
        <f t="shared" ref="AH702" si="1944">AH701</f>
        <v>0</v>
      </c>
      <c r="AI702" s="411">
        <f t="shared" ref="AI702" si="1945">AI701</f>
        <v>0</v>
      </c>
      <c r="AJ702" s="411">
        <f t="shared" ref="AJ702" si="1946">AJ701</f>
        <v>0</v>
      </c>
      <c r="AK702" s="411">
        <f t="shared" ref="AK702" si="1947">AK701</f>
        <v>0</v>
      </c>
      <c r="AL702" s="411">
        <f t="shared" ref="AL702" si="1948">AL701</f>
        <v>0</v>
      </c>
      <c r="AM702" s="306"/>
    </row>
    <row r="703" spans="1:39"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9">Z705</f>
        <v>0</v>
      </c>
      <c r="AA706" s="411">
        <f t="shared" ref="AA706" si="1950">AA705</f>
        <v>0</v>
      </c>
      <c r="AB706" s="411">
        <f t="shared" ref="AB706" si="1951">AB705</f>
        <v>0</v>
      </c>
      <c r="AC706" s="411">
        <f t="shared" ref="AC706" si="1952">AC705</f>
        <v>0</v>
      </c>
      <c r="AD706" s="411">
        <f t="shared" ref="AD706" si="1953">AD705</f>
        <v>0</v>
      </c>
      <c r="AE706" s="411">
        <f t="shared" ref="AE706" si="1954">AE705</f>
        <v>0</v>
      </c>
      <c r="AF706" s="411">
        <f t="shared" ref="AF706" si="1955">AF705</f>
        <v>0</v>
      </c>
      <c r="AG706" s="411">
        <f t="shared" ref="AG706" si="1956">AG705</f>
        <v>0</v>
      </c>
      <c r="AH706" s="411">
        <f t="shared" ref="AH706" si="1957">AH705</f>
        <v>0</v>
      </c>
      <c r="AI706" s="411">
        <f t="shared" ref="AI706" si="1958">AI705</f>
        <v>0</v>
      </c>
      <c r="AJ706" s="411">
        <f t="shared" ref="AJ706" si="1959">AJ705</f>
        <v>0</v>
      </c>
      <c r="AK706" s="411">
        <f t="shared" ref="AK706" si="1960">AK705</f>
        <v>0</v>
      </c>
      <c r="AL706" s="411">
        <f t="shared" ref="AL706" si="1961">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2">Z708</f>
        <v>0</v>
      </c>
      <c r="AA709" s="411">
        <f t="shared" ref="AA709" si="1963">AA708</f>
        <v>0</v>
      </c>
      <c r="AB709" s="411">
        <f t="shared" ref="AB709" si="1964">AB708</f>
        <v>0</v>
      </c>
      <c r="AC709" s="411">
        <f t="shared" ref="AC709" si="1965">AC708</f>
        <v>0</v>
      </c>
      <c r="AD709" s="411">
        <f t="shared" ref="AD709" si="1966">AD708</f>
        <v>0</v>
      </c>
      <c r="AE709" s="411">
        <f t="shared" ref="AE709" si="1967">AE708</f>
        <v>0</v>
      </c>
      <c r="AF709" s="411">
        <f t="shared" ref="AF709" si="1968">AF708</f>
        <v>0</v>
      </c>
      <c r="AG709" s="411">
        <f t="shared" ref="AG709" si="1969">AG708</f>
        <v>0</v>
      </c>
      <c r="AH709" s="411">
        <f t="shared" ref="AH709" si="1970">AH708</f>
        <v>0</v>
      </c>
      <c r="AI709" s="411">
        <f t="shared" ref="AI709" si="1971">AI708</f>
        <v>0</v>
      </c>
      <c r="AJ709" s="411">
        <f t="shared" ref="AJ709" si="1972">AJ708</f>
        <v>0</v>
      </c>
      <c r="AK709" s="411">
        <f t="shared" ref="AK709" si="1973">AK708</f>
        <v>0</v>
      </c>
      <c r="AL709" s="411">
        <f t="shared" ref="AL709" si="1974">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5">Z711</f>
        <v>0</v>
      </c>
      <c r="AA712" s="411">
        <f t="shared" ref="AA712" si="1976">AA711</f>
        <v>0</v>
      </c>
      <c r="AB712" s="411">
        <f t="shared" ref="AB712" si="1977">AB711</f>
        <v>0</v>
      </c>
      <c r="AC712" s="411">
        <f t="shared" ref="AC712" si="1978">AC711</f>
        <v>0</v>
      </c>
      <c r="AD712" s="411">
        <f t="shared" ref="AD712" si="1979">AD711</f>
        <v>0</v>
      </c>
      <c r="AE712" s="411">
        <f t="shared" ref="AE712" si="1980">AE711</f>
        <v>0</v>
      </c>
      <c r="AF712" s="411">
        <f t="shared" ref="AF712" si="1981">AF711</f>
        <v>0</v>
      </c>
      <c r="AG712" s="411">
        <f t="shared" ref="AG712" si="1982">AG711</f>
        <v>0</v>
      </c>
      <c r="AH712" s="411">
        <f t="shared" ref="AH712" si="1983">AH711</f>
        <v>0</v>
      </c>
      <c r="AI712" s="411">
        <f t="shared" ref="AI712" si="1984">AI711</f>
        <v>0</v>
      </c>
      <c r="AJ712" s="411">
        <f t="shared" ref="AJ712" si="1985">AJ711</f>
        <v>0</v>
      </c>
      <c r="AK712" s="411">
        <f t="shared" ref="AK712" si="1986">AK711</f>
        <v>0</v>
      </c>
      <c r="AL712" s="411">
        <f t="shared" ref="AL712" si="1987">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8">Z714</f>
        <v>0</v>
      </c>
      <c r="AA715" s="411">
        <f t="shared" ref="AA715" si="1989">AA714</f>
        <v>0</v>
      </c>
      <c r="AB715" s="411">
        <f t="shared" ref="AB715" si="1990">AB714</f>
        <v>0</v>
      </c>
      <c r="AC715" s="411">
        <f t="shared" ref="AC715" si="1991">AC714</f>
        <v>0</v>
      </c>
      <c r="AD715" s="411">
        <f t="shared" ref="AD715" si="1992">AD714</f>
        <v>0</v>
      </c>
      <c r="AE715" s="411">
        <f t="shared" ref="AE715" si="1993">AE714</f>
        <v>0</v>
      </c>
      <c r="AF715" s="411">
        <f t="shared" ref="AF715" si="1994">AF714</f>
        <v>0</v>
      </c>
      <c r="AG715" s="411">
        <f t="shared" ref="AG715" si="1995">AG714</f>
        <v>0</v>
      </c>
      <c r="AH715" s="411">
        <f t="shared" ref="AH715" si="1996">AH714</f>
        <v>0</v>
      </c>
      <c r="AI715" s="411">
        <f t="shared" ref="AI715" si="1997">AI714</f>
        <v>0</v>
      </c>
      <c r="AJ715" s="411">
        <f t="shared" ref="AJ715" si="1998">AJ714</f>
        <v>0</v>
      </c>
      <c r="AK715" s="411">
        <f t="shared" ref="AK715" si="1999">AK714</f>
        <v>0</v>
      </c>
      <c r="AL715" s="411">
        <f t="shared" ref="AL715" si="2000">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01">Z717</f>
        <v>0</v>
      </c>
      <c r="AA718" s="411">
        <f t="shared" ref="AA718" si="2002">AA717</f>
        <v>0</v>
      </c>
      <c r="AB718" s="411">
        <f t="shared" ref="AB718" si="2003">AB717</f>
        <v>0</v>
      </c>
      <c r="AC718" s="411">
        <f t="shared" ref="AC718" si="2004">AC717</f>
        <v>0</v>
      </c>
      <c r="AD718" s="411">
        <f t="shared" ref="AD718" si="2005">AD717</f>
        <v>0</v>
      </c>
      <c r="AE718" s="411">
        <f t="shared" ref="AE718" si="2006">AE717</f>
        <v>0</v>
      </c>
      <c r="AF718" s="411">
        <f t="shared" ref="AF718" si="2007">AF717</f>
        <v>0</v>
      </c>
      <c r="AG718" s="411">
        <f t="shared" ref="AG718" si="2008">AG717</f>
        <v>0</v>
      </c>
      <c r="AH718" s="411">
        <f t="shared" ref="AH718" si="2009">AH717</f>
        <v>0</v>
      </c>
      <c r="AI718" s="411">
        <f t="shared" ref="AI718" si="2010">AI717</f>
        <v>0</v>
      </c>
      <c r="AJ718" s="411">
        <f t="shared" ref="AJ718" si="2011">AJ717</f>
        <v>0</v>
      </c>
      <c r="AK718" s="411">
        <f t="shared" ref="AK718" si="2012">AK717</f>
        <v>0</v>
      </c>
      <c r="AL718" s="411">
        <f t="shared" ref="AL718" si="2013">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4">Z720</f>
        <v>0</v>
      </c>
      <c r="AA721" s="411">
        <f t="shared" ref="AA721" si="2015">AA720</f>
        <v>0</v>
      </c>
      <c r="AB721" s="411">
        <f t="shared" ref="AB721" si="2016">AB720</f>
        <v>0</v>
      </c>
      <c r="AC721" s="411">
        <f t="shared" ref="AC721" si="2017">AC720</f>
        <v>0</v>
      </c>
      <c r="AD721" s="411">
        <f t="shared" ref="AD721" si="2018">AD720</f>
        <v>0</v>
      </c>
      <c r="AE721" s="411">
        <f t="shared" ref="AE721" si="2019">AE720</f>
        <v>0</v>
      </c>
      <c r="AF721" s="411">
        <f t="shared" ref="AF721" si="2020">AF720</f>
        <v>0</v>
      </c>
      <c r="AG721" s="411">
        <f t="shared" ref="AG721" si="2021">AG720</f>
        <v>0</v>
      </c>
      <c r="AH721" s="411">
        <f t="shared" ref="AH721" si="2022">AH720</f>
        <v>0</v>
      </c>
      <c r="AI721" s="411">
        <f t="shared" ref="AI721" si="2023">AI720</f>
        <v>0</v>
      </c>
      <c r="AJ721" s="411">
        <f t="shared" ref="AJ721" si="2024">AJ720</f>
        <v>0</v>
      </c>
      <c r="AK721" s="411">
        <f t="shared" ref="AK721" si="2025">AK720</f>
        <v>0</v>
      </c>
      <c r="AL721" s="411">
        <f t="shared" ref="AL721" si="2026">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7">Z723</f>
        <v>0</v>
      </c>
      <c r="AA724" s="411">
        <f t="shared" ref="AA724" si="2028">AA723</f>
        <v>0</v>
      </c>
      <c r="AB724" s="411">
        <f t="shared" ref="AB724" si="2029">AB723</f>
        <v>0</v>
      </c>
      <c r="AC724" s="411">
        <f t="shared" ref="AC724" si="2030">AC723</f>
        <v>0</v>
      </c>
      <c r="AD724" s="411">
        <f t="shared" ref="AD724" si="2031">AD723</f>
        <v>0</v>
      </c>
      <c r="AE724" s="411">
        <f t="shared" ref="AE724" si="2032">AE723</f>
        <v>0</v>
      </c>
      <c r="AF724" s="411">
        <f t="shared" ref="AF724" si="2033">AF723</f>
        <v>0</v>
      </c>
      <c r="AG724" s="411">
        <f t="shared" ref="AG724" si="2034">AG723</f>
        <v>0</v>
      </c>
      <c r="AH724" s="411">
        <f t="shared" ref="AH724" si="2035">AH723</f>
        <v>0</v>
      </c>
      <c r="AI724" s="411">
        <f t="shared" ref="AI724" si="2036">AI723</f>
        <v>0</v>
      </c>
      <c r="AJ724" s="411">
        <f t="shared" ref="AJ724" si="2037">AJ723</f>
        <v>0</v>
      </c>
      <c r="AK724" s="411">
        <f t="shared" ref="AK724" si="2038">AK723</f>
        <v>0</v>
      </c>
      <c r="AL724" s="411">
        <f t="shared" ref="AL724" si="2039">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40">Z726</f>
        <v>0</v>
      </c>
      <c r="AA727" s="411">
        <f t="shared" ref="AA727" si="2041">AA726</f>
        <v>0</v>
      </c>
      <c r="AB727" s="411">
        <f t="shared" ref="AB727" si="2042">AB726</f>
        <v>0</v>
      </c>
      <c r="AC727" s="411">
        <f t="shared" ref="AC727" si="2043">AC726</f>
        <v>0</v>
      </c>
      <c r="AD727" s="411">
        <f t="shared" ref="AD727" si="2044">AD726</f>
        <v>0</v>
      </c>
      <c r="AE727" s="411">
        <f t="shared" ref="AE727" si="2045">AE726</f>
        <v>0</v>
      </c>
      <c r="AF727" s="411">
        <f t="shared" ref="AF727" si="2046">AF726</f>
        <v>0</v>
      </c>
      <c r="AG727" s="411">
        <f t="shared" ref="AG727" si="2047">AG726</f>
        <v>0</v>
      </c>
      <c r="AH727" s="411">
        <f t="shared" ref="AH727" si="2048">AH726</f>
        <v>0</v>
      </c>
      <c r="AI727" s="411">
        <f t="shared" ref="AI727" si="2049">AI726</f>
        <v>0</v>
      </c>
      <c r="AJ727" s="411">
        <f t="shared" ref="AJ727" si="2050">AJ726</f>
        <v>0</v>
      </c>
      <c r="AK727" s="411">
        <f t="shared" ref="AK727" si="2051">AK726</f>
        <v>0</v>
      </c>
      <c r="AL727" s="411">
        <f t="shared" ref="AL727" si="2052">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3">Z729</f>
        <v>0</v>
      </c>
      <c r="AA730" s="411">
        <f t="shared" ref="AA730" si="2054">AA729</f>
        <v>0</v>
      </c>
      <c r="AB730" s="411">
        <f t="shared" ref="AB730" si="2055">AB729</f>
        <v>0</v>
      </c>
      <c r="AC730" s="411">
        <f t="shared" ref="AC730" si="2056">AC729</f>
        <v>0</v>
      </c>
      <c r="AD730" s="411">
        <f t="shared" ref="AD730" si="2057">AD729</f>
        <v>0</v>
      </c>
      <c r="AE730" s="411">
        <f t="shared" ref="AE730" si="2058">AE729</f>
        <v>0</v>
      </c>
      <c r="AF730" s="411">
        <f t="shared" ref="AF730" si="2059">AF729</f>
        <v>0</v>
      </c>
      <c r="AG730" s="411">
        <f t="shared" ref="AG730" si="2060">AG729</f>
        <v>0</v>
      </c>
      <c r="AH730" s="411">
        <f t="shared" ref="AH730" si="2061">AH729</f>
        <v>0</v>
      </c>
      <c r="AI730" s="411">
        <f t="shared" ref="AI730" si="2062">AI729</f>
        <v>0</v>
      </c>
      <c r="AJ730" s="411">
        <f t="shared" ref="AJ730" si="2063">AJ729</f>
        <v>0</v>
      </c>
      <c r="AK730" s="411">
        <f t="shared" ref="AK730" si="2064">AK729</f>
        <v>0</v>
      </c>
      <c r="AL730" s="411">
        <f t="shared" ref="AL730" si="2065">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6">Z732</f>
        <v>0</v>
      </c>
      <c r="AA733" s="411">
        <f t="shared" ref="AA733" si="2067">AA732</f>
        <v>0</v>
      </c>
      <c r="AB733" s="411">
        <f t="shared" ref="AB733" si="2068">AB732</f>
        <v>0</v>
      </c>
      <c r="AC733" s="411">
        <f t="shared" ref="AC733" si="2069">AC732</f>
        <v>0</v>
      </c>
      <c r="AD733" s="411">
        <f t="shared" ref="AD733" si="2070">AD732</f>
        <v>0</v>
      </c>
      <c r="AE733" s="411">
        <f t="shared" ref="AE733" si="2071">AE732</f>
        <v>0</v>
      </c>
      <c r="AF733" s="411">
        <f t="shared" ref="AF733" si="2072">AF732</f>
        <v>0</v>
      </c>
      <c r="AG733" s="411">
        <f t="shared" ref="AG733" si="2073">AG732</f>
        <v>0</v>
      </c>
      <c r="AH733" s="411">
        <f t="shared" ref="AH733" si="2074">AH732</f>
        <v>0</v>
      </c>
      <c r="AI733" s="411">
        <f t="shared" ref="AI733" si="2075">AI732</f>
        <v>0</v>
      </c>
      <c r="AJ733" s="411">
        <f t="shared" ref="AJ733" si="2076">AJ732</f>
        <v>0</v>
      </c>
      <c r="AK733" s="411">
        <f t="shared" ref="AK733" si="2077">AK732</f>
        <v>0</v>
      </c>
      <c r="AL733" s="411">
        <f t="shared" ref="AL733" si="2078">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9">Z735</f>
        <v>0</v>
      </c>
      <c r="AA736" s="411">
        <f t="shared" ref="AA736" si="2080">AA735</f>
        <v>0</v>
      </c>
      <c r="AB736" s="411">
        <f t="shared" ref="AB736" si="2081">AB735</f>
        <v>0</v>
      </c>
      <c r="AC736" s="411">
        <f t="shared" ref="AC736" si="2082">AC735</f>
        <v>0</v>
      </c>
      <c r="AD736" s="411">
        <f t="shared" ref="AD736" si="2083">AD735</f>
        <v>0</v>
      </c>
      <c r="AE736" s="411">
        <f t="shared" ref="AE736" si="2084">AE735</f>
        <v>0</v>
      </c>
      <c r="AF736" s="411">
        <f t="shared" ref="AF736" si="2085">AF735</f>
        <v>0</v>
      </c>
      <c r="AG736" s="411">
        <f t="shared" ref="AG736" si="2086">AG735</f>
        <v>0</v>
      </c>
      <c r="AH736" s="411">
        <f t="shared" ref="AH736" si="2087">AH735</f>
        <v>0</v>
      </c>
      <c r="AI736" s="411">
        <f t="shared" ref="AI736" si="2088">AI735</f>
        <v>0</v>
      </c>
      <c r="AJ736" s="411">
        <f t="shared" ref="AJ736" si="2089">AJ735</f>
        <v>0</v>
      </c>
      <c r="AK736" s="411">
        <f t="shared" ref="AK736" si="2090">AK735</f>
        <v>0</v>
      </c>
      <c r="AL736" s="411">
        <f t="shared" ref="AL736" si="2091">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2">Z738</f>
        <v>0</v>
      </c>
      <c r="AA739" s="411">
        <f t="shared" ref="AA739" si="2093">AA738</f>
        <v>0</v>
      </c>
      <c r="AB739" s="411">
        <f t="shared" ref="AB739" si="2094">AB738</f>
        <v>0</v>
      </c>
      <c r="AC739" s="411">
        <f t="shared" ref="AC739" si="2095">AC738</f>
        <v>0</v>
      </c>
      <c r="AD739" s="411">
        <f t="shared" ref="AD739" si="2096">AD738</f>
        <v>0</v>
      </c>
      <c r="AE739" s="411">
        <f t="shared" ref="AE739" si="2097">AE738</f>
        <v>0</v>
      </c>
      <c r="AF739" s="411">
        <f t="shared" ref="AF739" si="2098">AF738</f>
        <v>0</v>
      </c>
      <c r="AG739" s="411">
        <f t="shared" ref="AG739" si="2099">AG738</f>
        <v>0</v>
      </c>
      <c r="AH739" s="411">
        <f t="shared" ref="AH739" si="2100">AH738</f>
        <v>0</v>
      </c>
      <c r="AI739" s="411">
        <f t="shared" ref="AI739" si="2101">AI738</f>
        <v>0</v>
      </c>
      <c r="AJ739" s="411">
        <f t="shared" ref="AJ739" si="2102">AJ738</f>
        <v>0</v>
      </c>
      <c r="AK739" s="411">
        <f t="shared" ref="AK739" si="2103">AK738</f>
        <v>0</v>
      </c>
      <c r="AL739" s="411">
        <f t="shared" ref="AL739" si="2104">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5">Z741</f>
        <v>0</v>
      </c>
      <c r="AA742" s="411">
        <f t="shared" ref="AA742" si="2106">AA741</f>
        <v>0</v>
      </c>
      <c r="AB742" s="411">
        <f t="shared" ref="AB742" si="2107">AB741</f>
        <v>0</v>
      </c>
      <c r="AC742" s="411">
        <f t="shared" ref="AC742" si="2108">AC741</f>
        <v>0</v>
      </c>
      <c r="AD742" s="411">
        <f t="shared" ref="AD742" si="2109">AD741</f>
        <v>0</v>
      </c>
      <c r="AE742" s="411">
        <f t="shared" ref="AE742" si="2110">AE741</f>
        <v>0</v>
      </c>
      <c r="AF742" s="411">
        <f t="shared" ref="AF742" si="2111">AF741</f>
        <v>0</v>
      </c>
      <c r="AG742" s="411">
        <f t="shared" ref="AG742" si="2112">AG741</f>
        <v>0</v>
      </c>
      <c r="AH742" s="411">
        <f t="shared" ref="AH742" si="2113">AH741</f>
        <v>0</v>
      </c>
      <c r="AI742" s="411">
        <f t="shared" ref="AI742" si="2114">AI741</f>
        <v>0</v>
      </c>
      <c r="AJ742" s="411">
        <f t="shared" ref="AJ742" si="2115">AJ741</f>
        <v>0</v>
      </c>
      <c r="AK742" s="411">
        <f t="shared" ref="AK742" si="2116">AK741</f>
        <v>0</v>
      </c>
      <c r="AL742" s="411">
        <f t="shared" ref="AL742" si="2117">AL741</f>
        <v>0</v>
      </c>
      <c r="AM742" s="306"/>
    </row>
    <row r="743" spans="1:40"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8">Z744</f>
        <v>0</v>
      </c>
      <c r="AA745" s="411">
        <f t="shared" ref="AA745" si="2119">AA744</f>
        <v>0</v>
      </c>
      <c r="AB745" s="411">
        <f t="shared" ref="AB745" si="2120">AB744</f>
        <v>0</v>
      </c>
      <c r="AC745" s="411">
        <f t="shared" ref="AC745" si="2121">AC744</f>
        <v>0</v>
      </c>
      <c r="AD745" s="411">
        <f t="shared" ref="AD745" si="2122">AD744</f>
        <v>0</v>
      </c>
      <c r="AE745" s="411">
        <f t="shared" ref="AE745" si="2123">AE744</f>
        <v>0</v>
      </c>
      <c r="AF745" s="411">
        <f t="shared" ref="AF745" si="2124">AF744</f>
        <v>0</v>
      </c>
      <c r="AG745" s="411">
        <f t="shared" ref="AG745" si="2125">AG744</f>
        <v>0</v>
      </c>
      <c r="AH745" s="411">
        <f t="shared" ref="AH745" si="2126">AH744</f>
        <v>0</v>
      </c>
      <c r="AI745" s="411">
        <f t="shared" ref="AI745" si="2127">AI744</f>
        <v>0</v>
      </c>
      <c r="AJ745" s="411">
        <f t="shared" ref="AJ745" si="2128">AJ744</f>
        <v>0</v>
      </c>
      <c r="AK745" s="411">
        <f t="shared" ref="AK745" si="2129">AK744</f>
        <v>0</v>
      </c>
      <c r="AL745" s="411">
        <f t="shared" ref="AL745" si="2130">AL744</f>
        <v>0</v>
      </c>
      <c r="AM745" s="306"/>
    </row>
    <row r="746" spans="1:40"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 r="B747" s="327" t="s">
        <v>309</v>
      </c>
      <c r="C747" s="329"/>
      <c r="D747" s="329">
        <f>SUM(D590:D745)</f>
        <v>1215917.0058570539</v>
      </c>
      <c r="E747" s="329"/>
      <c r="F747" s="329"/>
      <c r="G747" s="329"/>
      <c r="H747" s="329"/>
      <c r="I747" s="329"/>
      <c r="J747" s="329"/>
      <c r="K747" s="329"/>
      <c r="L747" s="329"/>
      <c r="M747" s="329"/>
      <c r="N747" s="329"/>
      <c r="O747" s="329">
        <f>SUM(O590:O745)</f>
        <v>111.98099999999999</v>
      </c>
      <c r="P747" s="329"/>
      <c r="Q747" s="329"/>
      <c r="R747" s="329"/>
      <c r="S747" s="329"/>
      <c r="T747" s="329"/>
      <c r="U747" s="329"/>
      <c r="V747" s="329"/>
      <c r="W747" s="329"/>
      <c r="X747" s="329"/>
      <c r="Y747" s="329">
        <f>IF(Y588="kWh",SUMPRODUCT(D590:D745,Y590:Y745))</f>
        <v>163258.54112563154</v>
      </c>
      <c r="Z747" s="329">
        <f>IF(Z588="kWh",SUMPRODUCT(D590:D745,Z590:Z745))</f>
        <v>179998.71206048463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c r="Z751" s="378"/>
      <c r="AA751" s="378"/>
      <c r="AB751" s="378"/>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31">SUM(Y751:AL751)</f>
        <v>0</v>
      </c>
      <c r="AN751" s="443"/>
    </row>
    <row r="752" spans="1:40">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c r="Z752" s="378"/>
      <c r="AA752" s="378"/>
      <c r="AB752" s="378"/>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31"/>
        <v>0</v>
      </c>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c r="Z753" s="378"/>
      <c r="AA753" s="378"/>
      <c r="AB753" s="378"/>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31"/>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c r="Z754" s="378"/>
      <c r="AA754" s="378"/>
      <c r="AB754" s="378"/>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31"/>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c r="Z755" s="378"/>
      <c r="AA755" s="378"/>
      <c r="AB755" s="378"/>
      <c r="AC755" s="378">
        <f t="shared" ref="AC755:AL755" si="2132">AC210*AC750</f>
        <v>0</v>
      </c>
      <c r="AD755" s="378">
        <f t="shared" si="2132"/>
        <v>0</v>
      </c>
      <c r="AE755" s="378">
        <f t="shared" si="2132"/>
        <v>0</v>
      </c>
      <c r="AF755" s="378">
        <f t="shared" si="2132"/>
        <v>0</v>
      </c>
      <c r="AG755" s="378">
        <f t="shared" si="2132"/>
        <v>0</v>
      </c>
      <c r="AH755" s="378">
        <f t="shared" si="2132"/>
        <v>0</v>
      </c>
      <c r="AI755" s="378">
        <f t="shared" si="2132"/>
        <v>0</v>
      </c>
      <c r="AJ755" s="378">
        <f t="shared" si="2132"/>
        <v>0</v>
      </c>
      <c r="AK755" s="378">
        <f t="shared" si="2132"/>
        <v>0</v>
      </c>
      <c r="AL755" s="378">
        <f t="shared" si="2132"/>
        <v>0</v>
      </c>
      <c r="AM755" s="628">
        <f t="shared" si="2131"/>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3">Y393*Y750</f>
        <v>3457.3064999999997</v>
      </c>
      <c r="Z756" s="378">
        <f t="shared" si="2133"/>
        <v>2569.1570046000002</v>
      </c>
      <c r="AA756" s="378">
        <f t="shared" si="2133"/>
        <v>137.17727868</v>
      </c>
      <c r="AB756" s="378">
        <f t="shared" si="2133"/>
        <v>0</v>
      </c>
      <c r="AC756" s="378">
        <f t="shared" si="2133"/>
        <v>0</v>
      </c>
      <c r="AD756" s="378">
        <f t="shared" si="2133"/>
        <v>0</v>
      </c>
      <c r="AE756" s="378">
        <f t="shared" si="2133"/>
        <v>0</v>
      </c>
      <c r="AF756" s="378">
        <f t="shared" si="2133"/>
        <v>0</v>
      </c>
      <c r="AG756" s="378">
        <f t="shared" si="2133"/>
        <v>0</v>
      </c>
      <c r="AH756" s="378">
        <f t="shared" si="2133"/>
        <v>0</v>
      </c>
      <c r="AI756" s="378">
        <f t="shared" si="2133"/>
        <v>0</v>
      </c>
      <c r="AJ756" s="378">
        <f t="shared" si="2133"/>
        <v>0</v>
      </c>
      <c r="AK756" s="378">
        <f t="shared" si="2133"/>
        <v>0</v>
      </c>
      <c r="AL756" s="378">
        <f t="shared" si="2133"/>
        <v>0</v>
      </c>
      <c r="AM756" s="628">
        <f t="shared" si="2131"/>
        <v>6163.6407832800005</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4">Y579*Y750</f>
        <v>6555.5234130623248</v>
      </c>
      <c r="Z757" s="378">
        <f t="shared" si="2134"/>
        <v>7864.8096946314727</v>
      </c>
      <c r="AA757" s="378">
        <f t="shared" si="2134"/>
        <v>990.55777547999992</v>
      </c>
      <c r="AB757" s="378">
        <f t="shared" si="2134"/>
        <v>0</v>
      </c>
      <c r="AC757" s="378">
        <f t="shared" si="2134"/>
        <v>0</v>
      </c>
      <c r="AD757" s="378">
        <f t="shared" si="2134"/>
        <v>0</v>
      </c>
      <c r="AE757" s="378">
        <f t="shared" si="2134"/>
        <v>0</v>
      </c>
      <c r="AF757" s="378">
        <f t="shared" si="2134"/>
        <v>0</v>
      </c>
      <c r="AG757" s="378">
        <f t="shared" si="2134"/>
        <v>0</v>
      </c>
      <c r="AH757" s="378">
        <f t="shared" si="2134"/>
        <v>0</v>
      </c>
      <c r="AI757" s="378">
        <f t="shared" si="2134"/>
        <v>0</v>
      </c>
      <c r="AJ757" s="378">
        <f t="shared" si="2134"/>
        <v>0</v>
      </c>
      <c r="AK757" s="378">
        <f t="shared" si="2134"/>
        <v>0</v>
      </c>
      <c r="AL757" s="378">
        <f t="shared" si="2134"/>
        <v>0</v>
      </c>
      <c r="AM757" s="628">
        <f t="shared" si="2131"/>
        <v>15410.890883173797</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135">Z747*Z750</f>
        <v>1997.9857038713794</v>
      </c>
      <c r="AA758" s="378">
        <f t="shared" si="2135"/>
        <v>2518.449964218225</v>
      </c>
      <c r="AB758" s="378">
        <f t="shared" si="2135"/>
        <v>0</v>
      </c>
      <c r="AC758" s="378">
        <f t="shared" si="2135"/>
        <v>0</v>
      </c>
      <c r="AD758" s="378">
        <f t="shared" si="2135"/>
        <v>0</v>
      </c>
      <c r="AE758" s="378">
        <f t="shared" si="2135"/>
        <v>0</v>
      </c>
      <c r="AF758" s="378">
        <f t="shared" si="2135"/>
        <v>0</v>
      </c>
      <c r="AG758" s="378">
        <f t="shared" si="2135"/>
        <v>0</v>
      </c>
      <c r="AH758" s="378">
        <f t="shared" si="2135"/>
        <v>0</v>
      </c>
      <c r="AI758" s="378">
        <f t="shared" si="2135"/>
        <v>0</v>
      </c>
      <c r="AJ758" s="378">
        <f t="shared" si="2135"/>
        <v>0</v>
      </c>
      <c r="AK758" s="378">
        <f t="shared" si="2135"/>
        <v>0</v>
      </c>
      <c r="AL758" s="378">
        <f t="shared" si="2135"/>
        <v>0</v>
      </c>
      <c r="AM758" s="628">
        <f t="shared" si="2131"/>
        <v>6067.3918087831044</v>
      </c>
      <c r="AN758" s="443"/>
    </row>
    <row r="759" spans="2:40" ht="15.7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12431.952403102852</v>
      </c>
      <c r="AA759" s="346">
        <f t="shared" ref="AA759:AE759" si="2136">SUM(AA751:AA758)</f>
        <v>3646.1850183782249</v>
      </c>
      <c r="AB759" s="346">
        <f t="shared" si="2136"/>
        <v>0</v>
      </c>
      <c r="AC759" s="346">
        <f t="shared" si="2136"/>
        <v>0</v>
      </c>
      <c r="AD759" s="346">
        <f t="shared" si="2136"/>
        <v>0</v>
      </c>
      <c r="AE759" s="346">
        <f t="shared" si="2136"/>
        <v>0</v>
      </c>
      <c r="AF759" s="346">
        <f t="shared" ref="AF759:AL759" si="2137">SUM(AF751:AF758)</f>
        <v>0</v>
      </c>
      <c r="AG759" s="346">
        <f t="shared" si="2137"/>
        <v>0</v>
      </c>
      <c r="AH759" s="346">
        <f t="shared" si="2137"/>
        <v>0</v>
      </c>
      <c r="AI759" s="346">
        <f t="shared" si="2137"/>
        <v>0</v>
      </c>
      <c r="AJ759" s="346">
        <f t="shared" si="2137"/>
        <v>0</v>
      </c>
      <c r="AK759" s="346">
        <f t="shared" si="2137"/>
        <v>0</v>
      </c>
      <c r="AL759" s="346">
        <f t="shared" si="2137"/>
        <v>0</v>
      </c>
      <c r="AM759" s="407">
        <f>SUM(AM751:AM758)</f>
        <v>27641.923475236901</v>
      </c>
      <c r="AN759" s="443"/>
    </row>
    <row r="760" spans="2:40" ht="15.7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138">Z748*Z750</f>
        <v>2288.0495934</v>
      </c>
      <c r="AA760" s="347">
        <f t="shared" si="2138"/>
        <v>100.40995067999999</v>
      </c>
      <c r="AB760" s="347">
        <f t="shared" si="2138"/>
        <v>5364.1052279999994</v>
      </c>
      <c r="AC760" s="347">
        <f t="shared" si="2138"/>
        <v>0</v>
      </c>
      <c r="AD760" s="347">
        <f t="shared" si="2138"/>
        <v>0</v>
      </c>
      <c r="AE760" s="347">
        <f t="shared" si="2138"/>
        <v>0</v>
      </c>
      <c r="AF760" s="347">
        <f t="shared" ref="AF760:AL760" si="2139">AF748*AF750</f>
        <v>0</v>
      </c>
      <c r="AG760" s="347">
        <f t="shared" si="2139"/>
        <v>0</v>
      </c>
      <c r="AH760" s="347">
        <f t="shared" si="2139"/>
        <v>0</v>
      </c>
      <c r="AI760" s="347">
        <f t="shared" si="2139"/>
        <v>0</v>
      </c>
      <c r="AJ760" s="347">
        <f t="shared" si="2139"/>
        <v>0</v>
      </c>
      <c r="AK760" s="347">
        <f t="shared" si="2139"/>
        <v>0</v>
      </c>
      <c r="AL760" s="347">
        <f t="shared" si="2139"/>
        <v>0</v>
      </c>
      <c r="AM760" s="407">
        <f>SUM(Y760:AL760)</f>
        <v>10928.880272079999</v>
      </c>
      <c r="AN760" s="443"/>
    </row>
    <row r="761" spans="2:40" ht="15.7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16713.0432031569</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172691.45449580613</v>
      </c>
      <c r="AA763" s="291">
        <f t="shared" ref="AA763:AL763" si="2140">IF(AA588="kw",SUMPRODUCT($N$590:$N$745,$P$590:$P$745,AA590:AA745),SUMPRODUCT($E$590:$E$745,AA590:AA745))</f>
        <v>1117.8702846190356</v>
      </c>
      <c r="AB763" s="291">
        <f t="shared" si="2140"/>
        <v>0</v>
      </c>
      <c r="AC763" s="291">
        <f t="shared" si="2140"/>
        <v>0</v>
      </c>
      <c r="AD763" s="291">
        <f t="shared" si="2140"/>
        <v>0</v>
      </c>
      <c r="AE763" s="291">
        <f t="shared" si="2140"/>
        <v>0</v>
      </c>
      <c r="AF763" s="291">
        <f t="shared" si="2140"/>
        <v>0</v>
      </c>
      <c r="AG763" s="291">
        <f t="shared" si="2140"/>
        <v>0</v>
      </c>
      <c r="AH763" s="291">
        <f t="shared" si="2140"/>
        <v>0</v>
      </c>
      <c r="AI763" s="291">
        <f t="shared" si="2140"/>
        <v>0</v>
      </c>
      <c r="AJ763" s="291">
        <f t="shared" si="2140"/>
        <v>0</v>
      </c>
      <c r="AK763" s="291">
        <f t="shared" si="2140"/>
        <v>0</v>
      </c>
      <c r="AL763" s="291">
        <f t="shared" si="2140"/>
        <v>0</v>
      </c>
      <c r="AM763" s="337"/>
    </row>
    <row r="764" spans="2:40">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157648.76871836217</v>
      </c>
      <c r="AA764" s="326">
        <f t="shared" ref="AA764:AL764" si="2141">IF(AA588="kw",SUMPRODUCT($N$590:$N$745,$Q$590:$Q$745,AA590:AA745),SUMPRODUCT($F$590:$F$745,AA590:AA745))</f>
        <v>1117.8702846190356</v>
      </c>
      <c r="AB764" s="326">
        <f t="shared" si="2141"/>
        <v>0</v>
      </c>
      <c r="AC764" s="326">
        <f t="shared" si="2141"/>
        <v>0</v>
      </c>
      <c r="AD764" s="326">
        <f t="shared" si="2141"/>
        <v>0</v>
      </c>
      <c r="AE764" s="326">
        <f t="shared" si="2141"/>
        <v>0</v>
      </c>
      <c r="AF764" s="326">
        <f t="shared" si="2141"/>
        <v>0</v>
      </c>
      <c r="AG764" s="326">
        <f t="shared" si="2141"/>
        <v>0</v>
      </c>
      <c r="AH764" s="326">
        <f t="shared" si="2141"/>
        <v>0</v>
      </c>
      <c r="AI764" s="326">
        <f t="shared" si="2141"/>
        <v>0</v>
      </c>
      <c r="AJ764" s="326">
        <f t="shared" si="2141"/>
        <v>0</v>
      </c>
      <c r="AK764" s="326">
        <f t="shared" si="2141"/>
        <v>0</v>
      </c>
      <c r="AL764" s="326">
        <f t="shared" si="2141"/>
        <v>0</v>
      </c>
      <c r="AM764" s="386"/>
    </row>
    <row r="765" spans="2:40" ht="20.25" customHeight="1">
      <c r="B765" s="368" t="s">
        <v>581</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325</v>
      </c>
      <c r="C768" s="281"/>
      <c r="D768" s="590" t="s">
        <v>521</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77" t="s">
        <v>211</v>
      </c>
      <c r="C769" s="879" t="s">
        <v>33</v>
      </c>
      <c r="D769" s="284" t="s">
        <v>419</v>
      </c>
      <c r="E769" s="881" t="s">
        <v>209</v>
      </c>
      <c r="F769" s="882"/>
      <c r="G769" s="882"/>
      <c r="H769" s="882"/>
      <c r="I769" s="882"/>
      <c r="J769" s="882"/>
      <c r="K769" s="882"/>
      <c r="L769" s="882"/>
      <c r="M769" s="883"/>
      <c r="N769" s="884" t="s">
        <v>213</v>
      </c>
      <c r="O769" s="284" t="s">
        <v>420</v>
      </c>
      <c r="P769" s="881" t="s">
        <v>212</v>
      </c>
      <c r="Q769" s="882"/>
      <c r="R769" s="882"/>
      <c r="S769" s="882"/>
      <c r="T769" s="882"/>
      <c r="U769" s="882"/>
      <c r="V769" s="882"/>
      <c r="W769" s="882"/>
      <c r="X769" s="883"/>
      <c r="Y769" s="874" t="s">
        <v>241</v>
      </c>
      <c r="Z769" s="875"/>
      <c r="AA769" s="875"/>
      <c r="AB769" s="875"/>
      <c r="AC769" s="875"/>
      <c r="AD769" s="875"/>
      <c r="AE769" s="875"/>
      <c r="AF769" s="875"/>
      <c r="AG769" s="875"/>
      <c r="AH769" s="875"/>
      <c r="AI769" s="875"/>
      <c r="AJ769" s="875"/>
      <c r="AK769" s="875"/>
      <c r="AL769" s="875"/>
      <c r="AM769" s="876"/>
    </row>
    <row r="770" spans="1:39" ht="65.25" customHeight="1">
      <c r="B770" s="878"/>
      <c r="C770" s="880"/>
      <c r="D770" s="285">
        <v>2019</v>
      </c>
      <c r="E770" s="285">
        <v>2020</v>
      </c>
      <c r="F770" s="285">
        <v>2021</v>
      </c>
      <c r="G770" s="285">
        <v>2022</v>
      </c>
      <c r="H770" s="285">
        <v>2023</v>
      </c>
      <c r="I770" s="285">
        <v>2024</v>
      </c>
      <c r="J770" s="285">
        <v>2025</v>
      </c>
      <c r="K770" s="285">
        <v>2026</v>
      </c>
      <c r="L770" s="285">
        <v>2027</v>
      </c>
      <c r="M770" s="285">
        <v>2028</v>
      </c>
      <c r="N770" s="885"/>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2">Z773</f>
        <v>0</v>
      </c>
      <c r="AA774" s="411">
        <f t="shared" ref="AA774" si="2143">AA773</f>
        <v>0</v>
      </c>
      <c r="AB774" s="411">
        <f t="shared" ref="AB774" si="2144">AB773</f>
        <v>0</v>
      </c>
      <c r="AC774" s="411">
        <f t="shared" ref="AC774" si="2145">AC773</f>
        <v>0</v>
      </c>
      <c r="AD774" s="411">
        <f t="shared" ref="AD774" si="2146">AD773</f>
        <v>0</v>
      </c>
      <c r="AE774" s="411">
        <f t="shared" ref="AE774" si="2147">AE773</f>
        <v>0</v>
      </c>
      <c r="AF774" s="411">
        <f t="shared" ref="AF774" si="2148">AF773</f>
        <v>0</v>
      </c>
      <c r="AG774" s="411">
        <f t="shared" ref="AG774" si="2149">AG773</f>
        <v>0</v>
      </c>
      <c r="AH774" s="411">
        <f t="shared" ref="AH774" si="2150">AH773</f>
        <v>0</v>
      </c>
      <c r="AI774" s="411">
        <f t="shared" ref="AI774" si="2151">AI773</f>
        <v>0</v>
      </c>
      <c r="AJ774" s="411">
        <f t="shared" ref="AJ774" si="2152">AJ773</f>
        <v>0</v>
      </c>
      <c r="AK774" s="411">
        <f t="shared" ref="AK774" si="2153">AK773</f>
        <v>0</v>
      </c>
      <c r="AL774" s="411">
        <f t="shared" ref="AL774" si="2154">AL773</f>
        <v>0</v>
      </c>
      <c r="AM774" s="297"/>
    </row>
    <row r="775" spans="1:39" ht="15.75"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5">Z776</f>
        <v>0</v>
      </c>
      <c r="AA777" s="411">
        <f t="shared" ref="AA777" si="2156">AA776</f>
        <v>0</v>
      </c>
      <c r="AB777" s="411">
        <f t="shared" ref="AB777" si="2157">AB776</f>
        <v>0</v>
      </c>
      <c r="AC777" s="411">
        <f t="shared" ref="AC777" si="2158">AC776</f>
        <v>0</v>
      </c>
      <c r="AD777" s="411">
        <f t="shared" ref="AD777" si="2159">AD776</f>
        <v>0</v>
      </c>
      <c r="AE777" s="411">
        <f t="shared" ref="AE777" si="2160">AE776</f>
        <v>0</v>
      </c>
      <c r="AF777" s="411">
        <f t="shared" ref="AF777" si="2161">AF776</f>
        <v>0</v>
      </c>
      <c r="AG777" s="411">
        <f t="shared" ref="AG777" si="2162">AG776</f>
        <v>0</v>
      </c>
      <c r="AH777" s="411">
        <f t="shared" ref="AH777" si="2163">AH776</f>
        <v>0</v>
      </c>
      <c r="AI777" s="411">
        <f t="shared" ref="AI777" si="2164">AI776</f>
        <v>0</v>
      </c>
      <c r="AJ777" s="411">
        <f t="shared" ref="AJ777" si="2165">AJ776</f>
        <v>0</v>
      </c>
      <c r="AK777" s="411">
        <f t="shared" ref="AK777" si="2166">AK776</f>
        <v>0</v>
      </c>
      <c r="AL777" s="411">
        <f t="shared" ref="AL777" si="2167">AL776</f>
        <v>0</v>
      </c>
      <c r="AM777" s="297"/>
    </row>
    <row r="778" spans="1:39" ht="15.75"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8">Z779</f>
        <v>0</v>
      </c>
      <c r="AA780" s="411">
        <f t="shared" ref="AA780" si="2169">AA779</f>
        <v>0</v>
      </c>
      <c r="AB780" s="411">
        <f t="shared" ref="AB780" si="2170">AB779</f>
        <v>0</v>
      </c>
      <c r="AC780" s="411">
        <f t="shared" ref="AC780" si="2171">AC779</f>
        <v>0</v>
      </c>
      <c r="AD780" s="411">
        <f t="shared" ref="AD780" si="2172">AD779</f>
        <v>0</v>
      </c>
      <c r="AE780" s="411">
        <f t="shared" ref="AE780" si="2173">AE779</f>
        <v>0</v>
      </c>
      <c r="AF780" s="411">
        <f t="shared" ref="AF780" si="2174">AF779</f>
        <v>0</v>
      </c>
      <c r="AG780" s="411">
        <f t="shared" ref="AG780" si="2175">AG779</f>
        <v>0</v>
      </c>
      <c r="AH780" s="411">
        <f t="shared" ref="AH780" si="2176">AH779</f>
        <v>0</v>
      </c>
      <c r="AI780" s="411">
        <f t="shared" ref="AI780" si="2177">AI779</f>
        <v>0</v>
      </c>
      <c r="AJ780" s="411">
        <f t="shared" ref="AJ780" si="2178">AJ779</f>
        <v>0</v>
      </c>
      <c r="AK780" s="411">
        <f t="shared" ref="AK780" si="2179">AK779</f>
        <v>0</v>
      </c>
      <c r="AL780" s="411">
        <f t="shared" ref="AL780" si="2180">AL779</f>
        <v>0</v>
      </c>
      <c r="AM780" s="297"/>
    </row>
    <row r="781" spans="1:39"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outlineLevel="1">
      <c r="A782" s="532">
        <v>4</v>
      </c>
      <c r="B782" s="520" t="s">
        <v>671</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81">Z782</f>
        <v>0</v>
      </c>
      <c r="AA783" s="411">
        <f t="shared" ref="AA783" si="2182">AA782</f>
        <v>0</v>
      </c>
      <c r="AB783" s="411">
        <f t="shared" ref="AB783" si="2183">AB782</f>
        <v>0</v>
      </c>
      <c r="AC783" s="411">
        <f t="shared" ref="AC783" si="2184">AC782</f>
        <v>0</v>
      </c>
      <c r="AD783" s="411">
        <f t="shared" ref="AD783" si="2185">AD782</f>
        <v>0</v>
      </c>
      <c r="AE783" s="411">
        <f t="shared" ref="AE783" si="2186">AE782</f>
        <v>0</v>
      </c>
      <c r="AF783" s="411">
        <f t="shared" ref="AF783" si="2187">AF782</f>
        <v>0</v>
      </c>
      <c r="AG783" s="411">
        <f t="shared" ref="AG783" si="2188">AG782</f>
        <v>0</v>
      </c>
      <c r="AH783" s="411">
        <f t="shared" ref="AH783" si="2189">AH782</f>
        <v>0</v>
      </c>
      <c r="AI783" s="411">
        <f t="shared" ref="AI783" si="2190">AI782</f>
        <v>0</v>
      </c>
      <c r="AJ783" s="411">
        <f t="shared" ref="AJ783" si="2191">AJ782</f>
        <v>0</v>
      </c>
      <c r="AK783" s="411">
        <f t="shared" ref="AK783" si="2192">AK782</f>
        <v>0</v>
      </c>
      <c r="AL783" s="411">
        <f t="shared" ref="AL783" si="2193">AL782</f>
        <v>0</v>
      </c>
      <c r="AM783" s="297"/>
    </row>
    <row r="784" spans="1:39"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4">Z785</f>
        <v>0</v>
      </c>
      <c r="AA786" s="411">
        <f t="shared" ref="AA786" si="2195">AA785</f>
        <v>0</v>
      </c>
      <c r="AB786" s="411">
        <f t="shared" ref="AB786" si="2196">AB785</f>
        <v>0</v>
      </c>
      <c r="AC786" s="411">
        <f t="shared" ref="AC786" si="2197">AC785</f>
        <v>0</v>
      </c>
      <c r="AD786" s="411">
        <f t="shared" ref="AD786" si="2198">AD785</f>
        <v>0</v>
      </c>
      <c r="AE786" s="411">
        <f t="shared" ref="AE786" si="2199">AE785</f>
        <v>0</v>
      </c>
      <c r="AF786" s="411">
        <f t="shared" ref="AF786" si="2200">AF785</f>
        <v>0</v>
      </c>
      <c r="AG786" s="411">
        <f t="shared" ref="AG786" si="2201">AG785</f>
        <v>0</v>
      </c>
      <c r="AH786" s="411">
        <f t="shared" ref="AH786" si="2202">AH785</f>
        <v>0</v>
      </c>
      <c r="AI786" s="411">
        <f t="shared" ref="AI786" si="2203">AI785</f>
        <v>0</v>
      </c>
      <c r="AJ786" s="411">
        <f t="shared" ref="AJ786" si="2204">AJ785</f>
        <v>0</v>
      </c>
      <c r="AK786" s="411">
        <f t="shared" ref="AK786" si="2205">AK785</f>
        <v>0</v>
      </c>
      <c r="AL786" s="411">
        <f t="shared" ref="AL786" si="2206">AL785</f>
        <v>0</v>
      </c>
      <c r="AM786" s="297"/>
    </row>
    <row r="787" spans="1:39"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7">Z789</f>
        <v>0</v>
      </c>
      <c r="AA790" s="411">
        <f t="shared" ref="AA790" si="2208">AA789</f>
        <v>0</v>
      </c>
      <c r="AB790" s="411">
        <f t="shared" ref="AB790" si="2209">AB789</f>
        <v>0</v>
      </c>
      <c r="AC790" s="411">
        <f t="shared" ref="AC790" si="2210">AC789</f>
        <v>0</v>
      </c>
      <c r="AD790" s="411">
        <f t="shared" ref="AD790" si="2211">AD789</f>
        <v>0</v>
      </c>
      <c r="AE790" s="411">
        <f t="shared" ref="AE790" si="2212">AE789</f>
        <v>0</v>
      </c>
      <c r="AF790" s="411">
        <f t="shared" ref="AF790" si="2213">AF789</f>
        <v>0</v>
      </c>
      <c r="AG790" s="411">
        <f t="shared" ref="AG790" si="2214">AG789</f>
        <v>0</v>
      </c>
      <c r="AH790" s="411">
        <f t="shared" ref="AH790" si="2215">AH789</f>
        <v>0</v>
      </c>
      <c r="AI790" s="411">
        <f t="shared" ref="AI790" si="2216">AI789</f>
        <v>0</v>
      </c>
      <c r="AJ790" s="411">
        <f t="shared" ref="AJ790" si="2217">AJ789</f>
        <v>0</v>
      </c>
      <c r="AK790" s="411">
        <f t="shared" ref="AK790" si="2218">AK789</f>
        <v>0</v>
      </c>
      <c r="AL790" s="411">
        <f t="shared" ref="AL790" si="2219">AL789</f>
        <v>0</v>
      </c>
      <c r="AM790" s="311"/>
    </row>
    <row r="791" spans="1:39"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20">Z792</f>
        <v>0</v>
      </c>
      <c r="AA793" s="411">
        <f t="shared" ref="AA793" si="2221">AA792</f>
        <v>0</v>
      </c>
      <c r="AB793" s="411">
        <f t="shared" ref="AB793" si="2222">AB792</f>
        <v>0</v>
      </c>
      <c r="AC793" s="411">
        <f t="shared" ref="AC793" si="2223">AC792</f>
        <v>0</v>
      </c>
      <c r="AD793" s="411">
        <f t="shared" ref="AD793" si="2224">AD792</f>
        <v>0</v>
      </c>
      <c r="AE793" s="411">
        <f t="shared" ref="AE793" si="2225">AE792</f>
        <v>0</v>
      </c>
      <c r="AF793" s="411">
        <f t="shared" ref="AF793" si="2226">AF792</f>
        <v>0</v>
      </c>
      <c r="AG793" s="411">
        <f t="shared" ref="AG793" si="2227">AG792</f>
        <v>0</v>
      </c>
      <c r="AH793" s="411">
        <f t="shared" ref="AH793" si="2228">AH792</f>
        <v>0</v>
      </c>
      <c r="AI793" s="411">
        <f t="shared" ref="AI793" si="2229">AI792</f>
        <v>0</v>
      </c>
      <c r="AJ793" s="411">
        <f t="shared" ref="AJ793" si="2230">AJ792</f>
        <v>0</v>
      </c>
      <c r="AK793" s="411">
        <f t="shared" ref="AK793" si="2231">AK792</f>
        <v>0</v>
      </c>
      <c r="AL793" s="411">
        <f t="shared" ref="AL793" si="2232">AL792</f>
        <v>0</v>
      </c>
      <c r="AM793" s="311"/>
    </row>
    <row r="794" spans="1:39"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3">Z795</f>
        <v>0</v>
      </c>
      <c r="AA796" s="411">
        <f t="shared" ref="AA796" si="2234">AA795</f>
        <v>0</v>
      </c>
      <c r="AB796" s="411">
        <f t="shared" ref="AB796" si="2235">AB795</f>
        <v>0</v>
      </c>
      <c r="AC796" s="411">
        <f t="shared" ref="AC796" si="2236">AC795</f>
        <v>0</v>
      </c>
      <c r="AD796" s="411">
        <f t="shared" ref="AD796" si="2237">AD795</f>
        <v>0</v>
      </c>
      <c r="AE796" s="411">
        <f t="shared" ref="AE796" si="2238">AE795</f>
        <v>0</v>
      </c>
      <c r="AF796" s="411">
        <f t="shared" ref="AF796" si="2239">AF795</f>
        <v>0</v>
      </c>
      <c r="AG796" s="411">
        <f t="shared" ref="AG796" si="2240">AG795</f>
        <v>0</v>
      </c>
      <c r="AH796" s="411">
        <f t="shared" ref="AH796" si="2241">AH795</f>
        <v>0</v>
      </c>
      <c r="AI796" s="411">
        <f t="shared" ref="AI796" si="2242">AI795</f>
        <v>0</v>
      </c>
      <c r="AJ796" s="411">
        <f t="shared" ref="AJ796" si="2243">AJ795</f>
        <v>0</v>
      </c>
      <c r="AK796" s="411">
        <f t="shared" ref="AK796" si="2244">AK795</f>
        <v>0</v>
      </c>
      <c r="AL796" s="411">
        <f t="shared" ref="AL796" si="2245">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6">Z798</f>
        <v>0</v>
      </c>
      <c r="AA799" s="411">
        <f t="shared" ref="AA799" si="2247">AA798</f>
        <v>0</v>
      </c>
      <c r="AB799" s="411">
        <f t="shared" ref="AB799" si="2248">AB798</f>
        <v>0</v>
      </c>
      <c r="AC799" s="411">
        <f t="shared" ref="AC799" si="2249">AC798</f>
        <v>0</v>
      </c>
      <c r="AD799" s="411">
        <f t="shared" ref="AD799" si="2250">AD798</f>
        <v>0</v>
      </c>
      <c r="AE799" s="411">
        <f t="shared" ref="AE799" si="2251">AE798</f>
        <v>0</v>
      </c>
      <c r="AF799" s="411">
        <f t="shared" ref="AF799" si="2252">AF798</f>
        <v>0</v>
      </c>
      <c r="AG799" s="411">
        <f t="shared" ref="AG799" si="2253">AG798</f>
        <v>0</v>
      </c>
      <c r="AH799" s="411">
        <f t="shared" ref="AH799" si="2254">AH798</f>
        <v>0</v>
      </c>
      <c r="AI799" s="411">
        <f t="shared" ref="AI799" si="2255">AI798</f>
        <v>0</v>
      </c>
      <c r="AJ799" s="411">
        <f t="shared" ref="AJ799" si="2256">AJ798</f>
        <v>0</v>
      </c>
      <c r="AK799" s="411">
        <f t="shared" ref="AK799" si="2257">AK798</f>
        <v>0</v>
      </c>
      <c r="AL799" s="411">
        <f t="shared" ref="AL799" si="2258">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9">Z801</f>
        <v>0</v>
      </c>
      <c r="AA802" s="411">
        <f t="shared" ref="AA802" si="2260">AA801</f>
        <v>0</v>
      </c>
      <c r="AB802" s="411">
        <f t="shared" ref="AB802" si="2261">AB801</f>
        <v>0</v>
      </c>
      <c r="AC802" s="411">
        <f t="shared" ref="AC802" si="2262">AC801</f>
        <v>0</v>
      </c>
      <c r="AD802" s="411">
        <f t="shared" ref="AD802" si="2263">AD801</f>
        <v>0</v>
      </c>
      <c r="AE802" s="411">
        <f t="shared" ref="AE802" si="2264">AE801</f>
        <v>0</v>
      </c>
      <c r="AF802" s="411">
        <f t="shared" ref="AF802" si="2265">AF801</f>
        <v>0</v>
      </c>
      <c r="AG802" s="411">
        <f t="shared" ref="AG802" si="2266">AG801</f>
        <v>0</v>
      </c>
      <c r="AH802" s="411">
        <f t="shared" ref="AH802" si="2267">AH801</f>
        <v>0</v>
      </c>
      <c r="AI802" s="411">
        <f t="shared" ref="AI802" si="2268">AI801</f>
        <v>0</v>
      </c>
      <c r="AJ802" s="411">
        <f t="shared" ref="AJ802" si="2269">AJ801</f>
        <v>0</v>
      </c>
      <c r="AK802" s="411">
        <f t="shared" ref="AK802" si="2270">AK801</f>
        <v>0</v>
      </c>
      <c r="AL802" s="411">
        <f t="shared" ref="AL802" si="2271">AL801</f>
        <v>0</v>
      </c>
      <c r="AM802" s="311"/>
    </row>
    <row r="803" spans="1:39"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2">Z805</f>
        <v>0</v>
      </c>
      <c r="AA806" s="411">
        <f t="shared" ref="AA806" si="2273">AA805</f>
        <v>0</v>
      </c>
      <c r="AB806" s="411">
        <f t="shared" ref="AB806" si="2274">AB805</f>
        <v>0</v>
      </c>
      <c r="AC806" s="411">
        <f t="shared" ref="AC806" si="2275">AC805</f>
        <v>0</v>
      </c>
      <c r="AD806" s="411">
        <f t="shared" ref="AD806" si="2276">AD805</f>
        <v>0</v>
      </c>
      <c r="AE806" s="411">
        <f t="shared" ref="AE806" si="2277">AE805</f>
        <v>0</v>
      </c>
      <c r="AF806" s="411">
        <f t="shared" ref="AF806" si="2278">AF805</f>
        <v>0</v>
      </c>
      <c r="AG806" s="411">
        <f t="shared" ref="AG806" si="2279">AG805</f>
        <v>0</v>
      </c>
      <c r="AH806" s="411">
        <f t="shared" ref="AH806" si="2280">AH805</f>
        <v>0</v>
      </c>
      <c r="AI806" s="411">
        <f t="shared" ref="AI806" si="2281">AI805</f>
        <v>0</v>
      </c>
      <c r="AJ806" s="411">
        <f t="shared" ref="AJ806" si="2282">AJ805</f>
        <v>0</v>
      </c>
      <c r="AK806" s="411">
        <f t="shared" ref="AK806" si="2283">AK805</f>
        <v>0</v>
      </c>
      <c r="AL806" s="411">
        <f t="shared" ref="AL806" si="2284">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5">Z808</f>
        <v>0</v>
      </c>
      <c r="AA809" s="411">
        <f t="shared" ref="AA809" si="2286">AA808</f>
        <v>0</v>
      </c>
      <c r="AB809" s="411">
        <f t="shared" ref="AB809" si="2287">AB808</f>
        <v>0</v>
      </c>
      <c r="AC809" s="411">
        <f t="shared" ref="AC809" si="2288">AC808</f>
        <v>0</v>
      </c>
      <c r="AD809" s="411">
        <f t="shared" ref="AD809" si="2289">AD808</f>
        <v>0</v>
      </c>
      <c r="AE809" s="411">
        <f t="shared" ref="AE809" si="2290">AE808</f>
        <v>0</v>
      </c>
      <c r="AF809" s="411">
        <f t="shared" ref="AF809" si="2291">AF808</f>
        <v>0</v>
      </c>
      <c r="AG809" s="411">
        <f t="shared" ref="AG809" si="2292">AG808</f>
        <v>0</v>
      </c>
      <c r="AH809" s="411">
        <f t="shared" ref="AH809" si="2293">AH808</f>
        <v>0</v>
      </c>
      <c r="AI809" s="411">
        <f t="shared" ref="AI809" si="2294">AI808</f>
        <v>0</v>
      </c>
      <c r="AJ809" s="411">
        <f t="shared" ref="AJ809" si="2295">AJ808</f>
        <v>0</v>
      </c>
      <c r="AK809" s="411">
        <f t="shared" ref="AK809" si="2296">AK808</f>
        <v>0</v>
      </c>
      <c r="AL809" s="411">
        <f t="shared" ref="AL809" si="2297">AL808</f>
        <v>0</v>
      </c>
      <c r="AM809" s="297"/>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8">Z811</f>
        <v>0</v>
      </c>
      <c r="AA812" s="411">
        <f t="shared" ref="AA812" si="2299">AA811</f>
        <v>0</v>
      </c>
      <c r="AB812" s="411">
        <f t="shared" ref="AB812" si="2300">AB811</f>
        <v>0</v>
      </c>
      <c r="AC812" s="411">
        <f t="shared" ref="AC812" si="2301">AC811</f>
        <v>0</v>
      </c>
      <c r="AD812" s="411">
        <f t="shared" ref="AD812" si="2302">AD811</f>
        <v>0</v>
      </c>
      <c r="AE812" s="411">
        <f t="shared" ref="AE812" si="2303">AE811</f>
        <v>0</v>
      </c>
      <c r="AF812" s="411">
        <f t="shared" ref="AF812" si="2304">AF811</f>
        <v>0</v>
      </c>
      <c r="AG812" s="411">
        <f t="shared" ref="AG812" si="2305">AG811</f>
        <v>0</v>
      </c>
      <c r="AH812" s="411">
        <f t="shared" ref="AH812" si="2306">AH811</f>
        <v>0</v>
      </c>
      <c r="AI812" s="411">
        <f t="shared" ref="AI812" si="2307">AI811</f>
        <v>0</v>
      </c>
      <c r="AJ812" s="411">
        <f t="shared" ref="AJ812" si="2308">AJ811</f>
        <v>0</v>
      </c>
      <c r="AK812" s="411">
        <f t="shared" ref="AK812" si="2309">AK811</f>
        <v>0</v>
      </c>
      <c r="AL812" s="411">
        <f t="shared" ref="AL812" si="2310">AL811</f>
        <v>0</v>
      </c>
      <c r="AM812" s="306"/>
    </row>
    <row r="813" spans="1:39"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11">Z815</f>
        <v>0</v>
      </c>
      <c r="AA816" s="411">
        <f t="shared" ref="AA816" si="2312">AA815</f>
        <v>0</v>
      </c>
      <c r="AB816" s="411">
        <f t="shared" ref="AB816" si="2313">AB815</f>
        <v>0</v>
      </c>
      <c r="AC816" s="411">
        <f t="shared" ref="AC816" si="2314">AC815</f>
        <v>0</v>
      </c>
      <c r="AD816" s="411">
        <f t="shared" ref="AD816" si="2315">AD815</f>
        <v>0</v>
      </c>
      <c r="AE816" s="411">
        <f t="shared" ref="AE816" si="2316">AE815</f>
        <v>0</v>
      </c>
      <c r="AF816" s="411">
        <f t="shared" ref="AF816" si="2317">AF815</f>
        <v>0</v>
      </c>
      <c r="AG816" s="411">
        <f t="shared" ref="AG816" si="2318">AG815</f>
        <v>0</v>
      </c>
      <c r="AH816" s="411">
        <f t="shared" ref="AH816" si="2319">AH815</f>
        <v>0</v>
      </c>
      <c r="AI816" s="411">
        <f t="shared" ref="AI816" si="2320">AI815</f>
        <v>0</v>
      </c>
      <c r="AJ816" s="411">
        <f t="shared" ref="AJ816" si="2321">AJ815</f>
        <v>0</v>
      </c>
      <c r="AK816" s="411">
        <f t="shared" ref="AK816" si="2322">AK815</f>
        <v>0</v>
      </c>
      <c r="AL816" s="411">
        <f t="shared" ref="AL816" si="2323">AL815</f>
        <v>0</v>
      </c>
      <c r="AM816" s="297"/>
    </row>
    <row r="817" spans="1:39"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4">Z819</f>
        <v>0</v>
      </c>
      <c r="AA820" s="411">
        <f t="shared" si="2324"/>
        <v>0</v>
      </c>
      <c r="AB820" s="411">
        <f t="shared" si="2324"/>
        <v>0</v>
      </c>
      <c r="AC820" s="411">
        <f t="shared" si="2324"/>
        <v>0</v>
      </c>
      <c r="AD820" s="411">
        <f t="shared" si="2324"/>
        <v>0</v>
      </c>
      <c r="AE820" s="411">
        <f t="shared" si="2324"/>
        <v>0</v>
      </c>
      <c r="AF820" s="411">
        <f t="shared" si="2324"/>
        <v>0</v>
      </c>
      <c r="AG820" s="411">
        <f t="shared" si="2324"/>
        <v>0</v>
      </c>
      <c r="AH820" s="411">
        <f t="shared" si="2324"/>
        <v>0</v>
      </c>
      <c r="AI820" s="411">
        <f t="shared" si="2324"/>
        <v>0</v>
      </c>
      <c r="AJ820" s="411">
        <f t="shared" si="2324"/>
        <v>0</v>
      </c>
      <c r="AK820" s="411">
        <f t="shared" si="2324"/>
        <v>0</v>
      </c>
      <c r="AL820" s="411">
        <f t="shared" si="2324"/>
        <v>0</v>
      </c>
      <c r="AM820" s="297"/>
    </row>
    <row r="821" spans="1:39"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5">Z822</f>
        <v>0</v>
      </c>
      <c r="AA823" s="411">
        <f t="shared" si="2325"/>
        <v>0</v>
      </c>
      <c r="AB823" s="411">
        <f t="shared" si="2325"/>
        <v>0</v>
      </c>
      <c r="AC823" s="411">
        <f t="shared" si="2325"/>
        <v>0</v>
      </c>
      <c r="AD823" s="411">
        <f t="shared" si="2325"/>
        <v>0</v>
      </c>
      <c r="AE823" s="411">
        <f t="shared" si="2325"/>
        <v>0</v>
      </c>
      <c r="AF823" s="411">
        <f t="shared" si="2325"/>
        <v>0</v>
      </c>
      <c r="AG823" s="411">
        <f t="shared" si="2325"/>
        <v>0</v>
      </c>
      <c r="AH823" s="411">
        <f t="shared" si="2325"/>
        <v>0</v>
      </c>
      <c r="AI823" s="411">
        <f t="shared" si="2325"/>
        <v>0</v>
      </c>
      <c r="AJ823" s="411">
        <f t="shared" si="2325"/>
        <v>0</v>
      </c>
      <c r="AK823" s="411">
        <f t="shared" si="2325"/>
        <v>0</v>
      </c>
      <c r="AL823" s="411">
        <f t="shared" si="2325"/>
        <v>0</v>
      </c>
      <c r="AM823" s="297"/>
    </row>
    <row r="824" spans="1:39" s="283" customFormat="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6">Z826</f>
        <v>0</v>
      </c>
      <c r="AA827" s="411">
        <f t="shared" si="2326"/>
        <v>0</v>
      </c>
      <c r="AB827" s="411">
        <f t="shared" si="2326"/>
        <v>0</v>
      </c>
      <c r="AC827" s="411">
        <f t="shared" si="2326"/>
        <v>0</v>
      </c>
      <c r="AD827" s="411">
        <f t="shared" si="2326"/>
        <v>0</v>
      </c>
      <c r="AE827" s="411">
        <f t="shared" si="2326"/>
        <v>0</v>
      </c>
      <c r="AF827" s="411">
        <f t="shared" si="2326"/>
        <v>0</v>
      </c>
      <c r="AG827" s="411">
        <f t="shared" si="2326"/>
        <v>0</v>
      </c>
      <c r="AH827" s="411">
        <f t="shared" si="2326"/>
        <v>0</v>
      </c>
      <c r="AI827" s="411">
        <f t="shared" si="2326"/>
        <v>0</v>
      </c>
      <c r="AJ827" s="411">
        <f t="shared" si="2326"/>
        <v>0</v>
      </c>
      <c r="AK827" s="411">
        <f t="shared" si="2326"/>
        <v>0</v>
      </c>
      <c r="AL827" s="411">
        <f t="shared" si="2326"/>
        <v>0</v>
      </c>
      <c r="AM827" s="306"/>
    </row>
    <row r="828" spans="1:39"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7">Z829</f>
        <v>0</v>
      </c>
      <c r="AA830" s="411">
        <f t="shared" si="2327"/>
        <v>0</v>
      </c>
      <c r="AB830" s="411">
        <f t="shared" si="2327"/>
        <v>0</v>
      </c>
      <c r="AC830" s="411">
        <f t="shared" si="2327"/>
        <v>0</v>
      </c>
      <c r="AD830" s="411">
        <f t="shared" si="2327"/>
        <v>0</v>
      </c>
      <c r="AE830" s="411">
        <f t="shared" si="2327"/>
        <v>0</v>
      </c>
      <c r="AF830" s="411">
        <f t="shared" si="2327"/>
        <v>0</v>
      </c>
      <c r="AG830" s="411">
        <f t="shared" si="2327"/>
        <v>0</v>
      </c>
      <c r="AH830" s="411">
        <f t="shared" si="2327"/>
        <v>0</v>
      </c>
      <c r="AI830" s="411">
        <f t="shared" si="2327"/>
        <v>0</v>
      </c>
      <c r="AJ830" s="411">
        <f t="shared" si="2327"/>
        <v>0</v>
      </c>
      <c r="AK830" s="411">
        <f t="shared" si="2327"/>
        <v>0</v>
      </c>
      <c r="AL830" s="411">
        <f t="shared" si="2327"/>
        <v>0</v>
      </c>
      <c r="AM830" s="306"/>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8">Z832</f>
        <v>0</v>
      </c>
      <c r="AA833" s="411">
        <f t="shared" si="2328"/>
        <v>0</v>
      </c>
      <c r="AB833" s="411">
        <f t="shared" si="2328"/>
        <v>0</v>
      </c>
      <c r="AC833" s="411">
        <f t="shared" si="2328"/>
        <v>0</v>
      </c>
      <c r="AD833" s="411">
        <f t="shared" si="2328"/>
        <v>0</v>
      </c>
      <c r="AE833" s="411">
        <f t="shared" si="2328"/>
        <v>0</v>
      </c>
      <c r="AF833" s="411">
        <f t="shared" si="2328"/>
        <v>0</v>
      </c>
      <c r="AG833" s="411">
        <f t="shared" si="2328"/>
        <v>0</v>
      </c>
      <c r="AH833" s="411">
        <f t="shared" si="2328"/>
        <v>0</v>
      </c>
      <c r="AI833" s="411">
        <f t="shared" si="2328"/>
        <v>0</v>
      </c>
      <c r="AJ833" s="411">
        <f t="shared" si="2328"/>
        <v>0</v>
      </c>
      <c r="AK833" s="411">
        <f t="shared" si="2328"/>
        <v>0</v>
      </c>
      <c r="AL833" s="411">
        <f t="shared" si="2328"/>
        <v>0</v>
      </c>
      <c r="AM833" s="297"/>
    </row>
    <row r="834" spans="1:39"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9">Z835</f>
        <v>0</v>
      </c>
      <c r="AA836" s="411">
        <f t="shared" si="2329"/>
        <v>0</v>
      </c>
      <c r="AB836" s="411">
        <f t="shared" si="2329"/>
        <v>0</v>
      </c>
      <c r="AC836" s="411">
        <f t="shared" si="2329"/>
        <v>0</v>
      </c>
      <c r="AD836" s="411">
        <f t="shared" si="2329"/>
        <v>0</v>
      </c>
      <c r="AE836" s="411">
        <f t="shared" si="2329"/>
        <v>0</v>
      </c>
      <c r="AF836" s="411">
        <f t="shared" si="2329"/>
        <v>0</v>
      </c>
      <c r="AG836" s="411">
        <f t="shared" si="2329"/>
        <v>0</v>
      </c>
      <c r="AH836" s="411">
        <f t="shared" si="2329"/>
        <v>0</v>
      </c>
      <c r="AI836" s="411">
        <f t="shared" si="2329"/>
        <v>0</v>
      </c>
      <c r="AJ836" s="411">
        <f t="shared" si="2329"/>
        <v>0</v>
      </c>
      <c r="AK836" s="411">
        <f t="shared" si="2329"/>
        <v>0</v>
      </c>
      <c r="AL836" s="411">
        <f t="shared" si="2329"/>
        <v>0</v>
      </c>
      <c r="AM836" s="306"/>
    </row>
    <row r="837" spans="1:39" ht="15.75"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30">Z840</f>
        <v>0</v>
      </c>
      <c r="AA841" s="411">
        <f t="shared" ref="AA841" si="2331">AA840</f>
        <v>0</v>
      </c>
      <c r="AB841" s="411">
        <f t="shared" ref="AB841" si="2332">AB840</f>
        <v>0</v>
      </c>
      <c r="AC841" s="411">
        <f t="shared" ref="AC841" si="2333">AC840</f>
        <v>0</v>
      </c>
      <c r="AD841" s="411">
        <f t="shared" ref="AD841" si="2334">AD840</f>
        <v>0</v>
      </c>
      <c r="AE841" s="411">
        <f t="shared" ref="AE841" si="2335">AE840</f>
        <v>0</v>
      </c>
      <c r="AF841" s="411">
        <f t="shared" ref="AF841" si="2336">AF840</f>
        <v>0</v>
      </c>
      <c r="AG841" s="411">
        <f t="shared" ref="AG841" si="2337">AG840</f>
        <v>0</v>
      </c>
      <c r="AH841" s="411">
        <f t="shared" ref="AH841" si="2338">AH840</f>
        <v>0</v>
      </c>
      <c r="AI841" s="411">
        <f t="shared" ref="AI841" si="2339">AI840</f>
        <v>0</v>
      </c>
      <c r="AJ841" s="411">
        <f t="shared" ref="AJ841" si="2340">AJ840</f>
        <v>0</v>
      </c>
      <c r="AK841" s="411">
        <f t="shared" ref="AK841" si="2341">AK840</f>
        <v>0</v>
      </c>
      <c r="AL841" s="411">
        <f t="shared" ref="AL841" si="2342">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3">Z843</f>
        <v>0</v>
      </c>
      <c r="AA844" s="411">
        <f t="shared" ref="AA844" si="2344">AA843</f>
        <v>0</v>
      </c>
      <c r="AB844" s="411">
        <f t="shared" ref="AB844" si="2345">AB843</f>
        <v>0</v>
      </c>
      <c r="AC844" s="411">
        <f t="shared" ref="AC844" si="2346">AC843</f>
        <v>0</v>
      </c>
      <c r="AD844" s="411">
        <f t="shared" ref="AD844" si="2347">AD843</f>
        <v>0</v>
      </c>
      <c r="AE844" s="411">
        <f t="shared" ref="AE844" si="2348">AE843</f>
        <v>0</v>
      </c>
      <c r="AF844" s="411">
        <f t="shared" ref="AF844" si="2349">AF843</f>
        <v>0</v>
      </c>
      <c r="AG844" s="411">
        <f t="shared" ref="AG844" si="2350">AG843</f>
        <v>0</v>
      </c>
      <c r="AH844" s="411">
        <f t="shared" ref="AH844" si="2351">AH843</f>
        <v>0</v>
      </c>
      <c r="AI844" s="411">
        <f t="shared" ref="AI844" si="2352">AI843</f>
        <v>0</v>
      </c>
      <c r="AJ844" s="411">
        <f t="shared" ref="AJ844" si="2353">AJ843</f>
        <v>0</v>
      </c>
      <c r="AK844" s="411">
        <f t="shared" ref="AK844" si="2354">AK843</f>
        <v>0</v>
      </c>
      <c r="AL844" s="411">
        <f t="shared" ref="AL844" si="2355">AL843</f>
        <v>0</v>
      </c>
      <c r="AM844" s="306"/>
    </row>
    <row r="845" spans="1:39"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6">Z846</f>
        <v>0</v>
      </c>
      <c r="AA847" s="411">
        <f t="shared" ref="AA847" si="2357">AA846</f>
        <v>0</v>
      </c>
      <c r="AB847" s="411">
        <f t="shared" ref="AB847" si="2358">AB846</f>
        <v>0</v>
      </c>
      <c r="AC847" s="411">
        <f t="shared" ref="AC847" si="2359">AC846</f>
        <v>0</v>
      </c>
      <c r="AD847" s="411">
        <f t="shared" ref="AD847" si="2360">AD846</f>
        <v>0</v>
      </c>
      <c r="AE847" s="411">
        <f t="shared" ref="AE847" si="2361">AE846</f>
        <v>0</v>
      </c>
      <c r="AF847" s="411">
        <f t="shared" ref="AF847" si="2362">AF846</f>
        <v>0</v>
      </c>
      <c r="AG847" s="411">
        <f t="shared" ref="AG847" si="2363">AG846</f>
        <v>0</v>
      </c>
      <c r="AH847" s="411">
        <f t="shared" ref="AH847" si="2364">AH846</f>
        <v>0</v>
      </c>
      <c r="AI847" s="411">
        <f t="shared" ref="AI847" si="2365">AI846</f>
        <v>0</v>
      </c>
      <c r="AJ847" s="411">
        <f t="shared" ref="AJ847" si="2366">AJ846</f>
        <v>0</v>
      </c>
      <c r="AK847" s="411">
        <f t="shared" ref="AK847" si="2367">AK846</f>
        <v>0</v>
      </c>
      <c r="AL847" s="411">
        <f t="shared" ref="AL847" si="2368">AL846</f>
        <v>0</v>
      </c>
      <c r="AM847" s="306"/>
    </row>
    <row r="848" spans="1:39"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9">Z849</f>
        <v>0</v>
      </c>
      <c r="AA850" s="411">
        <f t="shared" ref="AA850" si="2370">AA849</f>
        <v>0</v>
      </c>
      <c r="AB850" s="411">
        <f t="shared" ref="AB850" si="2371">AB849</f>
        <v>0</v>
      </c>
      <c r="AC850" s="411">
        <f t="shared" ref="AC850" si="2372">AC849</f>
        <v>0</v>
      </c>
      <c r="AD850" s="411">
        <f t="shared" ref="AD850" si="2373">AD849</f>
        <v>0</v>
      </c>
      <c r="AE850" s="411">
        <f t="shared" ref="AE850" si="2374">AE849</f>
        <v>0</v>
      </c>
      <c r="AF850" s="411">
        <f t="shared" ref="AF850" si="2375">AF849</f>
        <v>0</v>
      </c>
      <c r="AG850" s="411">
        <f t="shared" ref="AG850" si="2376">AG849</f>
        <v>0</v>
      </c>
      <c r="AH850" s="411">
        <f t="shared" ref="AH850" si="2377">AH849</f>
        <v>0</v>
      </c>
      <c r="AI850" s="411">
        <f t="shared" ref="AI850" si="2378">AI849</f>
        <v>0</v>
      </c>
      <c r="AJ850" s="411">
        <f t="shared" ref="AJ850" si="2379">AJ849</f>
        <v>0</v>
      </c>
      <c r="AK850" s="411">
        <f t="shared" ref="AK850" si="2380">AK849</f>
        <v>0</v>
      </c>
      <c r="AL850" s="411">
        <f t="shared" ref="AL850" si="2381">AL849</f>
        <v>0</v>
      </c>
      <c r="AM850" s="306"/>
    </row>
    <row r="851" spans="1:39"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2">Z853</f>
        <v>0</v>
      </c>
      <c r="AA854" s="411">
        <f t="shared" ref="AA854" si="2383">AA853</f>
        <v>0</v>
      </c>
      <c r="AB854" s="411">
        <f t="shared" ref="AB854" si="2384">AB853</f>
        <v>0</v>
      </c>
      <c r="AC854" s="411">
        <f t="shared" ref="AC854" si="2385">AC853</f>
        <v>0</v>
      </c>
      <c r="AD854" s="411">
        <f t="shared" ref="AD854" si="2386">AD853</f>
        <v>0</v>
      </c>
      <c r="AE854" s="411">
        <f t="shared" ref="AE854" si="2387">AE853</f>
        <v>0</v>
      </c>
      <c r="AF854" s="411">
        <f t="shared" ref="AF854" si="2388">AF853</f>
        <v>0</v>
      </c>
      <c r="AG854" s="411">
        <f t="shared" ref="AG854" si="2389">AG853</f>
        <v>0</v>
      </c>
      <c r="AH854" s="411">
        <f t="shared" ref="AH854" si="2390">AH853</f>
        <v>0</v>
      </c>
      <c r="AI854" s="411">
        <f t="shared" ref="AI854" si="2391">AI853</f>
        <v>0</v>
      </c>
      <c r="AJ854" s="411">
        <f t="shared" ref="AJ854" si="2392">AJ853</f>
        <v>0</v>
      </c>
      <c r="AK854" s="411">
        <f t="shared" ref="AK854" si="2393">AK853</f>
        <v>0</v>
      </c>
      <c r="AL854" s="411">
        <f t="shared" ref="AL854" si="2394">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5">Z856</f>
        <v>0</v>
      </c>
      <c r="AA857" s="411">
        <f t="shared" ref="AA857" si="2396">AA856</f>
        <v>0</v>
      </c>
      <c r="AB857" s="411">
        <f t="shared" ref="AB857" si="2397">AB856</f>
        <v>0</v>
      </c>
      <c r="AC857" s="411">
        <f t="shared" ref="AC857" si="2398">AC856</f>
        <v>0</v>
      </c>
      <c r="AD857" s="411">
        <f t="shared" ref="AD857" si="2399">AD856</f>
        <v>0</v>
      </c>
      <c r="AE857" s="411">
        <f t="shared" ref="AE857" si="2400">AE856</f>
        <v>0</v>
      </c>
      <c r="AF857" s="411">
        <f t="shared" ref="AF857" si="2401">AF856</f>
        <v>0</v>
      </c>
      <c r="AG857" s="411">
        <f t="shared" ref="AG857" si="2402">AG856</f>
        <v>0</v>
      </c>
      <c r="AH857" s="411">
        <f t="shared" ref="AH857" si="2403">AH856</f>
        <v>0</v>
      </c>
      <c r="AI857" s="411">
        <f t="shared" ref="AI857" si="2404">AI856</f>
        <v>0</v>
      </c>
      <c r="AJ857" s="411">
        <f t="shared" ref="AJ857" si="2405">AJ856</f>
        <v>0</v>
      </c>
      <c r="AK857" s="411">
        <f t="shared" ref="AK857" si="2406">AK856</f>
        <v>0</v>
      </c>
      <c r="AL857" s="411">
        <f t="shared" ref="AL857" si="2407">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8">Z859</f>
        <v>0</v>
      </c>
      <c r="AA860" s="411">
        <f t="shared" ref="AA860" si="2409">AA859</f>
        <v>0</v>
      </c>
      <c r="AB860" s="411">
        <f t="shared" ref="AB860" si="2410">AB859</f>
        <v>0</v>
      </c>
      <c r="AC860" s="411">
        <f t="shared" ref="AC860" si="2411">AC859</f>
        <v>0</v>
      </c>
      <c r="AD860" s="411">
        <f t="shared" ref="AD860" si="2412">AD859</f>
        <v>0</v>
      </c>
      <c r="AE860" s="411">
        <f t="shared" ref="AE860" si="2413">AE859</f>
        <v>0</v>
      </c>
      <c r="AF860" s="411">
        <f t="shared" ref="AF860" si="2414">AF859</f>
        <v>0</v>
      </c>
      <c r="AG860" s="411">
        <f t="shared" ref="AG860" si="2415">AG859</f>
        <v>0</v>
      </c>
      <c r="AH860" s="411">
        <f t="shared" ref="AH860" si="2416">AH859</f>
        <v>0</v>
      </c>
      <c r="AI860" s="411">
        <f t="shared" ref="AI860" si="2417">AI859</f>
        <v>0</v>
      </c>
      <c r="AJ860" s="411">
        <f t="shared" ref="AJ860" si="2418">AJ859</f>
        <v>0</v>
      </c>
      <c r="AK860" s="411">
        <f t="shared" ref="AK860" si="2419">AK859</f>
        <v>0</v>
      </c>
      <c r="AL860" s="411">
        <f t="shared" ref="AL860" si="2420">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21">Z862</f>
        <v>0</v>
      </c>
      <c r="AA863" s="411">
        <f t="shared" ref="AA863" si="2422">AA862</f>
        <v>0</v>
      </c>
      <c r="AB863" s="411">
        <f t="shared" ref="AB863" si="2423">AB862</f>
        <v>0</v>
      </c>
      <c r="AC863" s="411">
        <f t="shared" ref="AC863" si="2424">AC862</f>
        <v>0</v>
      </c>
      <c r="AD863" s="411">
        <f t="shared" ref="AD863" si="2425">AD862</f>
        <v>0</v>
      </c>
      <c r="AE863" s="411">
        <f t="shared" ref="AE863" si="2426">AE862</f>
        <v>0</v>
      </c>
      <c r="AF863" s="411">
        <f t="shared" ref="AF863" si="2427">AF862</f>
        <v>0</v>
      </c>
      <c r="AG863" s="411">
        <f t="shared" ref="AG863" si="2428">AG862</f>
        <v>0</v>
      </c>
      <c r="AH863" s="411">
        <f t="shared" ref="AH863" si="2429">AH862</f>
        <v>0</v>
      </c>
      <c r="AI863" s="411">
        <f t="shared" ref="AI863" si="2430">AI862</f>
        <v>0</v>
      </c>
      <c r="AJ863" s="411">
        <f t="shared" ref="AJ863" si="2431">AJ862</f>
        <v>0</v>
      </c>
      <c r="AK863" s="411">
        <f t="shared" ref="AK863" si="2432">AK862</f>
        <v>0</v>
      </c>
      <c r="AL863" s="411">
        <f t="shared" ref="AL863" si="2433">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4">Z865</f>
        <v>0</v>
      </c>
      <c r="AA866" s="411">
        <f t="shared" ref="AA866" si="2435">AA865</f>
        <v>0</v>
      </c>
      <c r="AB866" s="411">
        <f t="shared" ref="AB866" si="2436">AB865</f>
        <v>0</v>
      </c>
      <c r="AC866" s="411">
        <f t="shared" ref="AC866" si="2437">AC865</f>
        <v>0</v>
      </c>
      <c r="AD866" s="411">
        <f t="shared" ref="AD866" si="2438">AD865</f>
        <v>0</v>
      </c>
      <c r="AE866" s="411">
        <f t="shared" ref="AE866" si="2439">AE865</f>
        <v>0</v>
      </c>
      <c r="AF866" s="411">
        <f t="shared" ref="AF866" si="2440">AF865</f>
        <v>0</v>
      </c>
      <c r="AG866" s="411">
        <f t="shared" ref="AG866" si="2441">AG865</f>
        <v>0</v>
      </c>
      <c r="AH866" s="411">
        <f t="shared" ref="AH866" si="2442">AH865</f>
        <v>0</v>
      </c>
      <c r="AI866" s="411">
        <f t="shared" ref="AI866" si="2443">AI865</f>
        <v>0</v>
      </c>
      <c r="AJ866" s="411">
        <f t="shared" ref="AJ866" si="2444">AJ865</f>
        <v>0</v>
      </c>
      <c r="AK866" s="411">
        <f t="shared" ref="AK866" si="2445">AK865</f>
        <v>0</v>
      </c>
      <c r="AL866" s="411">
        <f t="shared" ref="AL866" si="2446">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7">Z868</f>
        <v>0</v>
      </c>
      <c r="AA869" s="411">
        <f t="shared" ref="AA869" si="2448">AA868</f>
        <v>0</v>
      </c>
      <c r="AB869" s="411">
        <f t="shared" ref="AB869" si="2449">AB868</f>
        <v>0</v>
      </c>
      <c r="AC869" s="411">
        <f t="shared" ref="AC869" si="2450">AC868</f>
        <v>0</v>
      </c>
      <c r="AD869" s="411">
        <f t="shared" ref="AD869" si="2451">AD868</f>
        <v>0</v>
      </c>
      <c r="AE869" s="411">
        <f t="shared" ref="AE869" si="2452">AE868</f>
        <v>0</v>
      </c>
      <c r="AF869" s="411">
        <f t="shared" ref="AF869" si="2453">AF868</f>
        <v>0</v>
      </c>
      <c r="AG869" s="411">
        <f t="shared" ref="AG869" si="2454">AG868</f>
        <v>0</v>
      </c>
      <c r="AH869" s="411">
        <f t="shared" ref="AH869" si="2455">AH868</f>
        <v>0</v>
      </c>
      <c r="AI869" s="411">
        <f t="shared" ref="AI869" si="2456">AI868</f>
        <v>0</v>
      </c>
      <c r="AJ869" s="411">
        <f t="shared" ref="AJ869" si="2457">AJ868</f>
        <v>0</v>
      </c>
      <c r="AK869" s="411">
        <f t="shared" ref="AK869" si="2458">AK868</f>
        <v>0</v>
      </c>
      <c r="AL869" s="411">
        <f t="shared" ref="AL869" si="2459">AL868</f>
        <v>0</v>
      </c>
      <c r="AM869" s="306"/>
    </row>
    <row r="870" spans="1:39"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60">Z871</f>
        <v>0</v>
      </c>
      <c r="AA872" s="411">
        <f t="shared" ref="AA872" si="2461">AA871</f>
        <v>0</v>
      </c>
      <c r="AB872" s="411">
        <f t="shared" ref="AB872" si="2462">AB871</f>
        <v>0</v>
      </c>
      <c r="AC872" s="411">
        <f t="shared" ref="AC872" si="2463">AC871</f>
        <v>0</v>
      </c>
      <c r="AD872" s="411">
        <f t="shared" ref="AD872" si="2464">AD871</f>
        <v>0</v>
      </c>
      <c r="AE872" s="411">
        <f t="shared" ref="AE872" si="2465">AE871</f>
        <v>0</v>
      </c>
      <c r="AF872" s="411">
        <f t="shared" ref="AF872" si="2466">AF871</f>
        <v>0</v>
      </c>
      <c r="AG872" s="411">
        <f t="shared" ref="AG872" si="2467">AG871</f>
        <v>0</v>
      </c>
      <c r="AH872" s="411">
        <f t="shared" ref="AH872" si="2468">AH871</f>
        <v>0</v>
      </c>
      <c r="AI872" s="411">
        <f t="shared" ref="AI872" si="2469">AI871</f>
        <v>0</v>
      </c>
      <c r="AJ872" s="411">
        <f t="shared" ref="AJ872" si="2470">AJ871</f>
        <v>0</v>
      </c>
      <c r="AK872" s="411">
        <f t="shared" ref="AK872" si="2471">AK871</f>
        <v>0</v>
      </c>
      <c r="AL872" s="411">
        <f t="shared" ref="AL872" si="2472">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3">Z874</f>
        <v>0</v>
      </c>
      <c r="AA875" s="411">
        <f t="shared" ref="AA875" si="2474">AA874</f>
        <v>0</v>
      </c>
      <c r="AB875" s="411">
        <f t="shared" ref="AB875" si="2475">AB874</f>
        <v>0</v>
      </c>
      <c r="AC875" s="411">
        <f t="shared" ref="AC875" si="2476">AC874</f>
        <v>0</v>
      </c>
      <c r="AD875" s="411">
        <f t="shared" ref="AD875" si="2477">AD874</f>
        <v>0</v>
      </c>
      <c r="AE875" s="411">
        <f t="shared" ref="AE875" si="2478">AE874</f>
        <v>0</v>
      </c>
      <c r="AF875" s="411">
        <f t="shared" ref="AF875" si="2479">AF874</f>
        <v>0</v>
      </c>
      <c r="AG875" s="411">
        <f t="shared" ref="AG875" si="2480">AG874</f>
        <v>0</v>
      </c>
      <c r="AH875" s="411">
        <f t="shared" ref="AH875" si="2481">AH874</f>
        <v>0</v>
      </c>
      <c r="AI875" s="411">
        <f t="shared" ref="AI875" si="2482">AI874</f>
        <v>0</v>
      </c>
      <c r="AJ875" s="411">
        <f t="shared" ref="AJ875" si="2483">AJ874</f>
        <v>0</v>
      </c>
      <c r="AK875" s="411">
        <f t="shared" ref="AK875" si="2484">AK874</f>
        <v>0</v>
      </c>
      <c r="AL875" s="411">
        <f>AL874</f>
        <v>0</v>
      </c>
      <c r="AM875" s="306"/>
    </row>
    <row r="876" spans="1:39"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5">Z878</f>
        <v>0</v>
      </c>
      <c r="AA879" s="411">
        <f t="shared" ref="AA879" si="2486">AA878</f>
        <v>0</v>
      </c>
      <c r="AB879" s="411">
        <f t="shared" ref="AB879" si="2487">AB878</f>
        <v>0</v>
      </c>
      <c r="AC879" s="411">
        <f t="shared" ref="AC879" si="2488">AC878</f>
        <v>0</v>
      </c>
      <c r="AD879" s="411">
        <f t="shared" ref="AD879" si="2489">AD878</f>
        <v>0</v>
      </c>
      <c r="AE879" s="411">
        <f t="shared" ref="AE879" si="2490">AE878</f>
        <v>0</v>
      </c>
      <c r="AF879" s="411">
        <f t="shared" ref="AF879" si="2491">AF878</f>
        <v>0</v>
      </c>
      <c r="AG879" s="411">
        <f t="shared" ref="AG879" si="2492">AG878</f>
        <v>0</v>
      </c>
      <c r="AH879" s="411">
        <f t="shared" ref="AH879" si="2493">AH878</f>
        <v>0</v>
      </c>
      <c r="AI879" s="411">
        <f t="shared" ref="AI879" si="2494">AI878</f>
        <v>0</v>
      </c>
      <c r="AJ879" s="411">
        <f t="shared" ref="AJ879" si="2495">AJ878</f>
        <v>0</v>
      </c>
      <c r="AK879" s="411">
        <f t="shared" ref="AK879" si="2496">AK878</f>
        <v>0</v>
      </c>
      <c r="AL879" s="411">
        <f t="shared" ref="AL879" si="2497">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8">Z881</f>
        <v>0</v>
      </c>
      <c r="AA882" s="411">
        <f t="shared" ref="AA882" si="2499">AA881</f>
        <v>0</v>
      </c>
      <c r="AB882" s="411">
        <f t="shared" ref="AB882" si="2500">AB881</f>
        <v>0</v>
      </c>
      <c r="AC882" s="411">
        <f t="shared" ref="AC882" si="2501">AC881</f>
        <v>0</v>
      </c>
      <c r="AD882" s="411">
        <f t="shared" ref="AD882" si="2502">AD881</f>
        <v>0</v>
      </c>
      <c r="AE882" s="411">
        <f t="shared" ref="AE882" si="2503">AE881</f>
        <v>0</v>
      </c>
      <c r="AF882" s="411">
        <f t="shared" ref="AF882" si="2504">AF881</f>
        <v>0</v>
      </c>
      <c r="AG882" s="411">
        <f t="shared" ref="AG882" si="2505">AG881</f>
        <v>0</v>
      </c>
      <c r="AH882" s="411">
        <f t="shared" ref="AH882" si="2506">AH881</f>
        <v>0</v>
      </c>
      <c r="AI882" s="411">
        <f t="shared" ref="AI882" si="2507">AI881</f>
        <v>0</v>
      </c>
      <c r="AJ882" s="411">
        <f t="shared" ref="AJ882" si="2508">AJ881</f>
        <v>0</v>
      </c>
      <c r="AK882" s="411">
        <f t="shared" ref="AK882" si="2509">AK881</f>
        <v>0</v>
      </c>
      <c r="AL882" s="411">
        <f t="shared" ref="AL882" si="2510">AL881</f>
        <v>0</v>
      </c>
      <c r="AM882" s="306"/>
    </row>
    <row r="883" spans="1:39"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11">Z884</f>
        <v>0</v>
      </c>
      <c r="AA885" s="411">
        <f t="shared" ref="AA885" si="2512">AA884</f>
        <v>0</v>
      </c>
      <c r="AB885" s="411">
        <f t="shared" ref="AB885" si="2513">AB884</f>
        <v>0</v>
      </c>
      <c r="AC885" s="411">
        <f t="shared" ref="AC885" si="2514">AC884</f>
        <v>0</v>
      </c>
      <c r="AD885" s="411">
        <f t="shared" ref="AD885" si="2515">AD884</f>
        <v>0</v>
      </c>
      <c r="AE885" s="411">
        <f t="shared" ref="AE885" si="2516">AE884</f>
        <v>0</v>
      </c>
      <c r="AF885" s="411">
        <f t="shared" ref="AF885" si="2517">AF884</f>
        <v>0</v>
      </c>
      <c r="AG885" s="411">
        <f t="shared" ref="AG885" si="2518">AG884</f>
        <v>0</v>
      </c>
      <c r="AH885" s="411">
        <f t="shared" ref="AH885" si="2519">AH884</f>
        <v>0</v>
      </c>
      <c r="AI885" s="411">
        <f t="shared" ref="AI885" si="2520">AI884</f>
        <v>0</v>
      </c>
      <c r="AJ885" s="411">
        <f t="shared" ref="AJ885" si="2521">AJ884</f>
        <v>0</v>
      </c>
      <c r="AK885" s="411">
        <f t="shared" ref="AK885" si="2522">AK884</f>
        <v>0</v>
      </c>
      <c r="AL885" s="411">
        <f t="shared" ref="AL885" si="2523">AL884</f>
        <v>0</v>
      </c>
      <c r="AM885" s="306"/>
    </row>
    <row r="886" spans="1:39"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4">Z888</f>
        <v>0</v>
      </c>
      <c r="AA889" s="411">
        <f t="shared" ref="AA889" si="2525">AA888</f>
        <v>0</v>
      </c>
      <c r="AB889" s="411">
        <f t="shared" ref="AB889" si="2526">AB888</f>
        <v>0</v>
      </c>
      <c r="AC889" s="411">
        <f t="shared" ref="AC889" si="2527">AC888</f>
        <v>0</v>
      </c>
      <c r="AD889" s="411">
        <f t="shared" ref="AD889" si="2528">AD888</f>
        <v>0</v>
      </c>
      <c r="AE889" s="411">
        <f t="shared" ref="AE889" si="2529">AE888</f>
        <v>0</v>
      </c>
      <c r="AF889" s="411">
        <f t="shared" ref="AF889" si="2530">AF888</f>
        <v>0</v>
      </c>
      <c r="AG889" s="411">
        <f t="shared" ref="AG889" si="2531">AG888</f>
        <v>0</v>
      </c>
      <c r="AH889" s="411">
        <f t="shared" ref="AH889" si="2532">AH888</f>
        <v>0</v>
      </c>
      <c r="AI889" s="411">
        <f t="shared" ref="AI889" si="2533">AI888</f>
        <v>0</v>
      </c>
      <c r="AJ889" s="411">
        <f t="shared" ref="AJ889" si="2534">AJ888</f>
        <v>0</v>
      </c>
      <c r="AK889" s="411">
        <f t="shared" ref="AK889" si="2535">AK888</f>
        <v>0</v>
      </c>
      <c r="AL889" s="411">
        <f t="shared" ref="AL889" si="2536">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7">Z891</f>
        <v>0</v>
      </c>
      <c r="AA892" s="411">
        <f t="shared" ref="AA892" si="2538">AA891</f>
        <v>0</v>
      </c>
      <c r="AB892" s="411">
        <f t="shared" ref="AB892" si="2539">AB891</f>
        <v>0</v>
      </c>
      <c r="AC892" s="411">
        <f t="shared" ref="AC892" si="2540">AC891</f>
        <v>0</v>
      </c>
      <c r="AD892" s="411">
        <f t="shared" ref="AD892" si="2541">AD891</f>
        <v>0</v>
      </c>
      <c r="AE892" s="411">
        <f t="shared" ref="AE892" si="2542">AE891</f>
        <v>0</v>
      </c>
      <c r="AF892" s="411">
        <f t="shared" ref="AF892" si="2543">AF891</f>
        <v>0</v>
      </c>
      <c r="AG892" s="411">
        <f t="shared" ref="AG892" si="2544">AG891</f>
        <v>0</v>
      </c>
      <c r="AH892" s="411">
        <f t="shared" ref="AH892" si="2545">AH891</f>
        <v>0</v>
      </c>
      <c r="AI892" s="411">
        <f t="shared" ref="AI892" si="2546">AI891</f>
        <v>0</v>
      </c>
      <c r="AJ892" s="411">
        <f t="shared" ref="AJ892" si="2547">AJ891</f>
        <v>0</v>
      </c>
      <c r="AK892" s="411">
        <f t="shared" ref="AK892" si="2548">AK891</f>
        <v>0</v>
      </c>
      <c r="AL892" s="411">
        <f t="shared" ref="AL892" si="2549">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50">Z894</f>
        <v>0</v>
      </c>
      <c r="AA895" s="411">
        <f t="shared" ref="AA895" si="2551">AA894</f>
        <v>0</v>
      </c>
      <c r="AB895" s="411">
        <f t="shared" ref="AB895" si="2552">AB894</f>
        <v>0</v>
      </c>
      <c r="AC895" s="411">
        <f t="shared" ref="AC895" si="2553">AC894</f>
        <v>0</v>
      </c>
      <c r="AD895" s="411">
        <f t="shared" ref="AD895" si="2554">AD894</f>
        <v>0</v>
      </c>
      <c r="AE895" s="411">
        <f t="shared" ref="AE895" si="2555">AE894</f>
        <v>0</v>
      </c>
      <c r="AF895" s="411">
        <f t="shared" ref="AF895" si="2556">AF894</f>
        <v>0</v>
      </c>
      <c r="AG895" s="411">
        <f t="shared" ref="AG895" si="2557">AG894</f>
        <v>0</v>
      </c>
      <c r="AH895" s="411">
        <f t="shared" ref="AH895" si="2558">AH894</f>
        <v>0</v>
      </c>
      <c r="AI895" s="411">
        <f t="shared" ref="AI895" si="2559">AI894</f>
        <v>0</v>
      </c>
      <c r="AJ895" s="411">
        <f t="shared" ref="AJ895" si="2560">AJ894</f>
        <v>0</v>
      </c>
      <c r="AK895" s="411">
        <f t="shared" ref="AK895" si="2561">AK894</f>
        <v>0</v>
      </c>
      <c r="AL895" s="411">
        <f t="shared" ref="AL895" si="2562">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3">Z897</f>
        <v>0</v>
      </c>
      <c r="AA898" s="411">
        <f t="shared" ref="AA898" si="2564">AA897</f>
        <v>0</v>
      </c>
      <c r="AB898" s="411">
        <f t="shared" ref="AB898" si="2565">AB897</f>
        <v>0</v>
      </c>
      <c r="AC898" s="411">
        <f t="shared" ref="AC898" si="2566">AC897</f>
        <v>0</v>
      </c>
      <c r="AD898" s="411">
        <f t="shared" ref="AD898" si="2567">AD897</f>
        <v>0</v>
      </c>
      <c r="AE898" s="411">
        <f t="shared" ref="AE898" si="2568">AE897</f>
        <v>0</v>
      </c>
      <c r="AF898" s="411">
        <f t="shared" ref="AF898" si="2569">AF897</f>
        <v>0</v>
      </c>
      <c r="AG898" s="411">
        <f t="shared" ref="AG898" si="2570">AG897</f>
        <v>0</v>
      </c>
      <c r="AH898" s="411">
        <f t="shared" ref="AH898" si="2571">AH897</f>
        <v>0</v>
      </c>
      <c r="AI898" s="411">
        <f t="shared" ref="AI898" si="2572">AI897</f>
        <v>0</v>
      </c>
      <c r="AJ898" s="411">
        <f t="shared" ref="AJ898" si="2573">AJ897</f>
        <v>0</v>
      </c>
      <c r="AK898" s="411">
        <f t="shared" ref="AK898" si="2574">AK897</f>
        <v>0</v>
      </c>
      <c r="AL898" s="411">
        <f t="shared" ref="AL898" si="2575">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6">Z900</f>
        <v>0</v>
      </c>
      <c r="AA901" s="411">
        <f t="shared" ref="AA901" si="2577">AA900</f>
        <v>0</v>
      </c>
      <c r="AB901" s="411">
        <f t="shared" ref="AB901" si="2578">AB900</f>
        <v>0</v>
      </c>
      <c r="AC901" s="411">
        <f t="shared" ref="AC901" si="2579">AC900</f>
        <v>0</v>
      </c>
      <c r="AD901" s="411">
        <f t="shared" ref="AD901" si="2580">AD900</f>
        <v>0</v>
      </c>
      <c r="AE901" s="411">
        <f t="shared" ref="AE901" si="2581">AE900</f>
        <v>0</v>
      </c>
      <c r="AF901" s="411">
        <f t="shared" ref="AF901" si="2582">AF900</f>
        <v>0</v>
      </c>
      <c r="AG901" s="411">
        <f t="shared" ref="AG901" si="2583">AG900</f>
        <v>0</v>
      </c>
      <c r="AH901" s="411">
        <f t="shared" ref="AH901" si="2584">AH900</f>
        <v>0</v>
      </c>
      <c r="AI901" s="411">
        <f t="shared" ref="AI901" si="2585">AI900</f>
        <v>0</v>
      </c>
      <c r="AJ901" s="411">
        <f t="shared" ref="AJ901" si="2586">AJ900</f>
        <v>0</v>
      </c>
      <c r="AK901" s="411">
        <f t="shared" ref="AK901" si="2587">AK900</f>
        <v>0</v>
      </c>
      <c r="AL901" s="411">
        <f t="shared" ref="AL901" si="2588">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9">Z903</f>
        <v>0</v>
      </c>
      <c r="AA904" s="411">
        <f t="shared" ref="AA904" si="2590">AA903</f>
        <v>0</v>
      </c>
      <c r="AB904" s="411">
        <f t="shared" ref="AB904" si="2591">AB903</f>
        <v>0</v>
      </c>
      <c r="AC904" s="411">
        <f t="shared" ref="AC904" si="2592">AC903</f>
        <v>0</v>
      </c>
      <c r="AD904" s="411">
        <f t="shared" ref="AD904" si="2593">AD903</f>
        <v>0</v>
      </c>
      <c r="AE904" s="411">
        <f t="shared" ref="AE904" si="2594">AE903</f>
        <v>0</v>
      </c>
      <c r="AF904" s="411">
        <f t="shared" ref="AF904" si="2595">AF903</f>
        <v>0</v>
      </c>
      <c r="AG904" s="411">
        <f t="shared" ref="AG904" si="2596">AG903</f>
        <v>0</v>
      </c>
      <c r="AH904" s="411">
        <f t="shared" ref="AH904" si="2597">AH903</f>
        <v>0</v>
      </c>
      <c r="AI904" s="411">
        <f t="shared" ref="AI904" si="2598">AI903</f>
        <v>0</v>
      </c>
      <c r="AJ904" s="411">
        <f t="shared" ref="AJ904" si="2599">AJ903</f>
        <v>0</v>
      </c>
      <c r="AK904" s="411">
        <f t="shared" ref="AK904" si="2600">AK903</f>
        <v>0</v>
      </c>
      <c r="AL904" s="411">
        <f t="shared" ref="AL904" si="2601">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2">Z906</f>
        <v>0</v>
      </c>
      <c r="AA907" s="411">
        <f t="shared" ref="AA907" si="2603">AA906</f>
        <v>0</v>
      </c>
      <c r="AB907" s="411">
        <f t="shared" ref="AB907" si="2604">AB906</f>
        <v>0</v>
      </c>
      <c r="AC907" s="411">
        <f t="shared" ref="AC907" si="2605">AC906</f>
        <v>0</v>
      </c>
      <c r="AD907" s="411">
        <f t="shared" ref="AD907" si="2606">AD906</f>
        <v>0</v>
      </c>
      <c r="AE907" s="411">
        <f t="shared" ref="AE907" si="2607">AE906</f>
        <v>0</v>
      </c>
      <c r="AF907" s="411">
        <f t="shared" ref="AF907" si="2608">AF906</f>
        <v>0</v>
      </c>
      <c r="AG907" s="411">
        <f t="shared" ref="AG907" si="2609">AG906</f>
        <v>0</v>
      </c>
      <c r="AH907" s="411">
        <f t="shared" ref="AH907" si="2610">AH906</f>
        <v>0</v>
      </c>
      <c r="AI907" s="411">
        <f t="shared" ref="AI907" si="2611">AI906</f>
        <v>0</v>
      </c>
      <c r="AJ907" s="411">
        <f t="shared" ref="AJ907" si="2612">AJ906</f>
        <v>0</v>
      </c>
      <c r="AK907" s="411">
        <f t="shared" ref="AK907" si="2613">AK906</f>
        <v>0</v>
      </c>
      <c r="AL907" s="411">
        <f t="shared" ref="AL907" si="2614">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5">Z909</f>
        <v>0</v>
      </c>
      <c r="AA910" s="411">
        <f t="shared" ref="AA910" si="2616">AA909</f>
        <v>0</v>
      </c>
      <c r="AB910" s="411">
        <f t="shared" ref="AB910" si="2617">AB909</f>
        <v>0</v>
      </c>
      <c r="AC910" s="411">
        <f t="shared" ref="AC910" si="2618">AC909</f>
        <v>0</v>
      </c>
      <c r="AD910" s="411">
        <f t="shared" ref="AD910" si="2619">AD909</f>
        <v>0</v>
      </c>
      <c r="AE910" s="411">
        <f t="shared" ref="AE910" si="2620">AE909</f>
        <v>0</v>
      </c>
      <c r="AF910" s="411">
        <f t="shared" ref="AF910" si="2621">AF909</f>
        <v>0</v>
      </c>
      <c r="AG910" s="411">
        <f t="shared" ref="AG910" si="2622">AG909</f>
        <v>0</v>
      </c>
      <c r="AH910" s="411">
        <f t="shared" ref="AH910" si="2623">AH909</f>
        <v>0</v>
      </c>
      <c r="AI910" s="411">
        <f t="shared" ref="AI910" si="2624">AI909</f>
        <v>0</v>
      </c>
      <c r="AJ910" s="411">
        <f t="shared" ref="AJ910" si="2625">AJ909</f>
        <v>0</v>
      </c>
      <c r="AK910" s="411">
        <f t="shared" ref="AK910" si="2626">AK909</f>
        <v>0</v>
      </c>
      <c r="AL910" s="411">
        <f t="shared" ref="AL910" si="2627">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8">Z912</f>
        <v>0</v>
      </c>
      <c r="AA913" s="411">
        <f t="shared" ref="AA913" si="2629">AA912</f>
        <v>0</v>
      </c>
      <c r="AB913" s="411">
        <f t="shared" ref="AB913" si="2630">AB912</f>
        <v>0</v>
      </c>
      <c r="AC913" s="411">
        <f t="shared" ref="AC913" si="2631">AC912</f>
        <v>0</v>
      </c>
      <c r="AD913" s="411">
        <f t="shared" ref="AD913" si="2632">AD912</f>
        <v>0</v>
      </c>
      <c r="AE913" s="411">
        <f t="shared" ref="AE913" si="2633">AE912</f>
        <v>0</v>
      </c>
      <c r="AF913" s="411">
        <f t="shared" ref="AF913" si="2634">AF912</f>
        <v>0</v>
      </c>
      <c r="AG913" s="411">
        <f t="shared" ref="AG913" si="2635">AG912</f>
        <v>0</v>
      </c>
      <c r="AH913" s="411">
        <f t="shared" ref="AH913" si="2636">AH912</f>
        <v>0</v>
      </c>
      <c r="AI913" s="411">
        <f t="shared" ref="AI913" si="2637">AI912</f>
        <v>0</v>
      </c>
      <c r="AJ913" s="411">
        <f t="shared" ref="AJ913" si="2638">AJ912</f>
        <v>0</v>
      </c>
      <c r="AK913" s="411">
        <f t="shared" ref="AK913" si="2639">AK912</f>
        <v>0</v>
      </c>
      <c r="AL913" s="411">
        <f t="shared" ref="AL913" si="2640">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41">Z915</f>
        <v>0</v>
      </c>
      <c r="AA916" s="411">
        <f t="shared" ref="AA916" si="2642">AA915</f>
        <v>0</v>
      </c>
      <c r="AB916" s="411">
        <f t="shared" ref="AB916" si="2643">AB915</f>
        <v>0</v>
      </c>
      <c r="AC916" s="411">
        <f t="shared" ref="AC916" si="2644">AC915</f>
        <v>0</v>
      </c>
      <c r="AD916" s="411">
        <f t="shared" ref="AD916" si="2645">AD915</f>
        <v>0</v>
      </c>
      <c r="AE916" s="411">
        <f t="shared" ref="AE916" si="2646">AE915</f>
        <v>0</v>
      </c>
      <c r="AF916" s="411">
        <f t="shared" ref="AF916" si="2647">AF915</f>
        <v>0</v>
      </c>
      <c r="AG916" s="411">
        <f t="shared" ref="AG916" si="2648">AG915</f>
        <v>0</v>
      </c>
      <c r="AH916" s="411">
        <f t="shared" ref="AH916" si="2649">AH915</f>
        <v>0</v>
      </c>
      <c r="AI916" s="411">
        <f t="shared" ref="AI916" si="2650">AI915</f>
        <v>0</v>
      </c>
      <c r="AJ916" s="411">
        <f t="shared" ref="AJ916" si="2651">AJ915</f>
        <v>0</v>
      </c>
      <c r="AK916" s="411">
        <f t="shared" ref="AK916" si="2652">AK915</f>
        <v>0</v>
      </c>
      <c r="AL916" s="411">
        <f t="shared" ref="AL916" si="2653">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4">Z918</f>
        <v>0</v>
      </c>
      <c r="AA919" s="411">
        <f t="shared" ref="AA919" si="2655">AA918</f>
        <v>0</v>
      </c>
      <c r="AB919" s="411">
        <f t="shared" ref="AB919" si="2656">AB918</f>
        <v>0</v>
      </c>
      <c r="AC919" s="411">
        <f t="shared" ref="AC919" si="2657">AC918</f>
        <v>0</v>
      </c>
      <c r="AD919" s="411">
        <f t="shared" ref="AD919" si="2658">AD918</f>
        <v>0</v>
      </c>
      <c r="AE919" s="411">
        <f t="shared" ref="AE919" si="2659">AE918</f>
        <v>0</v>
      </c>
      <c r="AF919" s="411">
        <f t="shared" ref="AF919" si="2660">AF918</f>
        <v>0</v>
      </c>
      <c r="AG919" s="411">
        <f t="shared" ref="AG919" si="2661">AG918</f>
        <v>0</v>
      </c>
      <c r="AH919" s="411">
        <f t="shared" ref="AH919" si="2662">AH918</f>
        <v>0</v>
      </c>
      <c r="AI919" s="411">
        <f t="shared" ref="AI919" si="2663">AI918</f>
        <v>0</v>
      </c>
      <c r="AJ919" s="411">
        <f t="shared" ref="AJ919" si="2664">AJ918</f>
        <v>0</v>
      </c>
      <c r="AK919" s="411">
        <f t="shared" ref="AK919" si="2665">AK918</f>
        <v>0</v>
      </c>
      <c r="AL919" s="411">
        <f t="shared" ref="AL919" si="2666">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7">Z921</f>
        <v>0</v>
      </c>
      <c r="AA922" s="411">
        <f t="shared" ref="AA922" si="2668">AA921</f>
        <v>0</v>
      </c>
      <c r="AB922" s="411">
        <f t="shared" ref="AB922" si="2669">AB921</f>
        <v>0</v>
      </c>
      <c r="AC922" s="411">
        <f t="shared" ref="AC922" si="2670">AC921</f>
        <v>0</v>
      </c>
      <c r="AD922" s="411">
        <f t="shared" ref="AD922" si="2671">AD921</f>
        <v>0</v>
      </c>
      <c r="AE922" s="411">
        <f t="shared" ref="AE922" si="2672">AE921</f>
        <v>0</v>
      </c>
      <c r="AF922" s="411">
        <f t="shared" ref="AF922" si="2673">AF921</f>
        <v>0</v>
      </c>
      <c r="AG922" s="411">
        <f t="shared" ref="AG922" si="2674">AG921</f>
        <v>0</v>
      </c>
      <c r="AH922" s="411">
        <f t="shared" ref="AH922" si="2675">AH921</f>
        <v>0</v>
      </c>
      <c r="AI922" s="411">
        <f t="shared" ref="AI922" si="2676">AI921</f>
        <v>0</v>
      </c>
      <c r="AJ922" s="411">
        <f t="shared" ref="AJ922" si="2677">AJ921</f>
        <v>0</v>
      </c>
      <c r="AK922" s="411">
        <f t="shared" ref="AK922" si="2678">AK921</f>
        <v>0</v>
      </c>
      <c r="AL922" s="411">
        <f t="shared" ref="AL922" si="2679">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80">Z924</f>
        <v>0</v>
      </c>
      <c r="AA925" s="411">
        <f t="shared" ref="AA925" si="2681">AA924</f>
        <v>0</v>
      </c>
      <c r="AB925" s="411">
        <f t="shared" ref="AB925" si="2682">AB924</f>
        <v>0</v>
      </c>
      <c r="AC925" s="411">
        <f t="shared" ref="AC925" si="2683">AC924</f>
        <v>0</v>
      </c>
      <c r="AD925" s="411">
        <f t="shared" ref="AD925" si="2684">AD924</f>
        <v>0</v>
      </c>
      <c r="AE925" s="411">
        <f t="shared" ref="AE925" si="2685">AE924</f>
        <v>0</v>
      </c>
      <c r="AF925" s="411">
        <f t="shared" ref="AF925" si="2686">AF924</f>
        <v>0</v>
      </c>
      <c r="AG925" s="411">
        <f t="shared" ref="AG925" si="2687">AG924</f>
        <v>0</v>
      </c>
      <c r="AH925" s="411">
        <f t="shared" ref="AH925" si="2688">AH924</f>
        <v>0</v>
      </c>
      <c r="AI925" s="411">
        <f t="shared" ref="AI925" si="2689">AI924</f>
        <v>0</v>
      </c>
      <c r="AJ925" s="411">
        <f t="shared" ref="AJ925" si="2690">AJ924</f>
        <v>0</v>
      </c>
      <c r="AK925" s="411">
        <f t="shared" ref="AK925" si="2691">AK924</f>
        <v>0</v>
      </c>
      <c r="AL925" s="411">
        <f t="shared" ref="AL925" si="2692">AL924</f>
        <v>0</v>
      </c>
      <c r="AM925" s="306"/>
    </row>
    <row r="926" spans="1:39"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3">Z927</f>
        <v>0</v>
      </c>
      <c r="AA928" s="411">
        <f t="shared" ref="AA928" si="2694">AA927</f>
        <v>0</v>
      </c>
      <c r="AB928" s="411">
        <f t="shared" ref="AB928" si="2695">AB927</f>
        <v>0</v>
      </c>
      <c r="AC928" s="411">
        <f t="shared" ref="AC928" si="2696">AC927</f>
        <v>0</v>
      </c>
      <c r="AD928" s="411">
        <f t="shared" ref="AD928" si="2697">AD927</f>
        <v>0</v>
      </c>
      <c r="AE928" s="411">
        <f t="shared" ref="AE928" si="2698">AE927</f>
        <v>0</v>
      </c>
      <c r="AF928" s="411">
        <f t="shared" ref="AF928" si="2699">AF927</f>
        <v>0</v>
      </c>
      <c r="AG928" s="411">
        <f t="shared" ref="AG928" si="2700">AG927</f>
        <v>0</v>
      </c>
      <c r="AH928" s="411">
        <f t="shared" ref="AH928" si="2701">AH927</f>
        <v>0</v>
      </c>
      <c r="AI928" s="411">
        <f t="shared" ref="AI928" si="2702">AI927</f>
        <v>0</v>
      </c>
      <c r="AJ928" s="411">
        <f t="shared" ref="AJ928" si="2703">AJ927</f>
        <v>0</v>
      </c>
      <c r="AK928" s="411">
        <f t="shared" ref="AK928" si="2704">AK927</f>
        <v>0</v>
      </c>
      <c r="AL928" s="411">
        <f t="shared" ref="AL928" si="2705">AL927</f>
        <v>0</v>
      </c>
      <c r="AM928" s="306"/>
    </row>
    <row r="929" spans="1:39"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c r="Z934" s="378"/>
      <c r="AA934" s="378"/>
      <c r="AB934" s="378"/>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6">SUM(Y934:AL934)</f>
        <v>0</v>
      </c>
    </row>
    <row r="935" spans="1:39">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c r="Z935" s="378"/>
      <c r="AA935" s="378"/>
      <c r="AB935" s="378"/>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6"/>
        <v>0</v>
      </c>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c r="Z936" s="378"/>
      <c r="AA936" s="378"/>
      <c r="AB936" s="378"/>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6"/>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c r="Z937" s="378"/>
      <c r="AA937" s="378"/>
      <c r="AB937" s="378"/>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6"/>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c r="Z938" s="378"/>
      <c r="AA938" s="378"/>
      <c r="AB938" s="378"/>
      <c r="AC938" s="378">
        <f t="shared" ref="AC938:AL938" si="2707">AC211*AC933</f>
        <v>0</v>
      </c>
      <c r="AD938" s="378">
        <f t="shared" si="2707"/>
        <v>0</v>
      </c>
      <c r="AE938" s="378">
        <f t="shared" si="2707"/>
        <v>0</v>
      </c>
      <c r="AF938" s="378">
        <f t="shared" si="2707"/>
        <v>0</v>
      </c>
      <c r="AG938" s="378">
        <f t="shared" si="2707"/>
        <v>0</v>
      </c>
      <c r="AH938" s="378">
        <f t="shared" si="2707"/>
        <v>0</v>
      </c>
      <c r="AI938" s="378">
        <f t="shared" si="2707"/>
        <v>0</v>
      </c>
      <c r="AJ938" s="378">
        <f t="shared" si="2707"/>
        <v>0</v>
      </c>
      <c r="AK938" s="378">
        <f t="shared" si="2707"/>
        <v>0</v>
      </c>
      <c r="AL938" s="378">
        <f t="shared" si="2707"/>
        <v>0</v>
      </c>
      <c r="AM938" s="628">
        <f t="shared" si="2706"/>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8">Y394*Y933</f>
        <v>0</v>
      </c>
      <c r="Z939" s="378">
        <f t="shared" si="2708"/>
        <v>0</v>
      </c>
      <c r="AA939" s="378">
        <f t="shared" si="2708"/>
        <v>0</v>
      </c>
      <c r="AB939" s="378">
        <f t="shared" si="2708"/>
        <v>0</v>
      </c>
      <c r="AC939" s="378">
        <f t="shared" si="2708"/>
        <v>0</v>
      </c>
      <c r="AD939" s="378">
        <f t="shared" si="2708"/>
        <v>0</v>
      </c>
      <c r="AE939" s="378">
        <f t="shared" si="2708"/>
        <v>0</v>
      </c>
      <c r="AF939" s="378">
        <f t="shared" si="2708"/>
        <v>0</v>
      </c>
      <c r="AG939" s="378">
        <f t="shared" si="2708"/>
        <v>0</v>
      </c>
      <c r="AH939" s="378">
        <f t="shared" si="2708"/>
        <v>0</v>
      </c>
      <c r="AI939" s="378">
        <f t="shared" si="2708"/>
        <v>0</v>
      </c>
      <c r="AJ939" s="378">
        <f t="shared" si="2708"/>
        <v>0</v>
      </c>
      <c r="AK939" s="378">
        <f t="shared" si="2708"/>
        <v>0</v>
      </c>
      <c r="AL939" s="378">
        <f t="shared" si="2708"/>
        <v>0</v>
      </c>
      <c r="AM939" s="628">
        <f t="shared" si="2706"/>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9">Y580*Y933</f>
        <v>0</v>
      </c>
      <c r="Z940" s="378">
        <f t="shared" si="2709"/>
        <v>0</v>
      </c>
      <c r="AA940" s="378">
        <f t="shared" si="2709"/>
        <v>0</v>
      </c>
      <c r="AB940" s="378">
        <f t="shared" si="2709"/>
        <v>0</v>
      </c>
      <c r="AC940" s="378">
        <f t="shared" si="2709"/>
        <v>0</v>
      </c>
      <c r="AD940" s="378">
        <f t="shared" si="2709"/>
        <v>0</v>
      </c>
      <c r="AE940" s="378">
        <f t="shared" si="2709"/>
        <v>0</v>
      </c>
      <c r="AF940" s="378">
        <f t="shared" si="2709"/>
        <v>0</v>
      </c>
      <c r="AG940" s="378">
        <f t="shared" si="2709"/>
        <v>0</v>
      </c>
      <c r="AH940" s="378">
        <f t="shared" si="2709"/>
        <v>0</v>
      </c>
      <c r="AI940" s="378">
        <f t="shared" si="2709"/>
        <v>0</v>
      </c>
      <c r="AJ940" s="378">
        <f t="shared" si="2709"/>
        <v>0</v>
      </c>
      <c r="AK940" s="378">
        <f t="shared" si="2709"/>
        <v>0</v>
      </c>
      <c r="AL940" s="378">
        <f t="shared" si="2709"/>
        <v>0</v>
      </c>
      <c r="AM940" s="628">
        <f t="shared" si="2706"/>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10">Y763*Y933</f>
        <v>0</v>
      </c>
      <c r="Z941" s="378">
        <f t="shared" si="2710"/>
        <v>0</v>
      </c>
      <c r="AA941" s="378">
        <f t="shared" si="2710"/>
        <v>0</v>
      </c>
      <c r="AB941" s="378">
        <f t="shared" si="2710"/>
        <v>0</v>
      </c>
      <c r="AC941" s="378">
        <f t="shared" si="2710"/>
        <v>0</v>
      </c>
      <c r="AD941" s="378">
        <f t="shared" si="2710"/>
        <v>0</v>
      </c>
      <c r="AE941" s="378">
        <f t="shared" si="2710"/>
        <v>0</v>
      </c>
      <c r="AF941" s="378">
        <f t="shared" si="2710"/>
        <v>0</v>
      </c>
      <c r="AG941" s="378">
        <f t="shared" si="2710"/>
        <v>0</v>
      </c>
      <c r="AH941" s="378">
        <f t="shared" si="2710"/>
        <v>0</v>
      </c>
      <c r="AI941" s="378">
        <f t="shared" si="2710"/>
        <v>0</v>
      </c>
      <c r="AJ941" s="378">
        <f t="shared" si="2710"/>
        <v>0</v>
      </c>
      <c r="AK941" s="378">
        <f t="shared" si="2710"/>
        <v>0</v>
      </c>
      <c r="AL941" s="378">
        <f t="shared" si="2710"/>
        <v>0</v>
      </c>
      <c r="AM941" s="628">
        <f t="shared" si="2706"/>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11">Z930*Z933</f>
        <v>0</v>
      </c>
      <c r="AA942" s="378">
        <f t="shared" si="2711"/>
        <v>0</v>
      </c>
      <c r="AB942" s="378">
        <f t="shared" si="2711"/>
        <v>0</v>
      </c>
      <c r="AC942" s="378">
        <f t="shared" si="2711"/>
        <v>0</v>
      </c>
      <c r="AD942" s="378">
        <f t="shared" si="2711"/>
        <v>0</v>
      </c>
      <c r="AE942" s="378">
        <f t="shared" si="2711"/>
        <v>0</v>
      </c>
      <c r="AF942" s="378">
        <f t="shared" si="2711"/>
        <v>0</v>
      </c>
      <c r="AG942" s="378">
        <f t="shared" si="2711"/>
        <v>0</v>
      </c>
      <c r="AH942" s="378">
        <f t="shared" si="2711"/>
        <v>0</v>
      </c>
      <c r="AI942" s="378">
        <f t="shared" si="2711"/>
        <v>0</v>
      </c>
      <c r="AJ942" s="378">
        <f t="shared" si="2711"/>
        <v>0</v>
      </c>
      <c r="AK942" s="378">
        <f t="shared" si="2711"/>
        <v>0</v>
      </c>
      <c r="AL942" s="378">
        <f t="shared" si="2711"/>
        <v>0</v>
      </c>
      <c r="AM942" s="628">
        <f t="shared" si="2706"/>
        <v>0</v>
      </c>
    </row>
    <row r="943" spans="1:39" ht="15.7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2">SUM(Z934:Z942)</f>
        <v>0</v>
      </c>
      <c r="AA943" s="346">
        <f t="shared" si="2712"/>
        <v>0</v>
      </c>
      <c r="AB943" s="346">
        <f t="shared" si="2712"/>
        <v>0</v>
      </c>
      <c r="AC943" s="346">
        <f t="shared" si="2712"/>
        <v>0</v>
      </c>
      <c r="AD943" s="346">
        <f t="shared" si="2712"/>
        <v>0</v>
      </c>
      <c r="AE943" s="346">
        <f t="shared" si="2712"/>
        <v>0</v>
      </c>
      <c r="AF943" s="346">
        <f>SUM(AF934:AF942)</f>
        <v>0</v>
      </c>
      <c r="AG943" s="346">
        <f t="shared" ref="AG943:AL943" si="2713">SUM(AG934:AG942)</f>
        <v>0</v>
      </c>
      <c r="AH943" s="346">
        <f t="shared" si="2713"/>
        <v>0</v>
      </c>
      <c r="AI943" s="346">
        <f t="shared" si="2713"/>
        <v>0</v>
      </c>
      <c r="AJ943" s="346">
        <f t="shared" si="2713"/>
        <v>0</v>
      </c>
      <c r="AK943" s="346">
        <f t="shared" si="2713"/>
        <v>0</v>
      </c>
      <c r="AL943" s="346">
        <f t="shared" si="2713"/>
        <v>0</v>
      </c>
      <c r="AM943" s="407">
        <f>SUM(AM934:AM942)</f>
        <v>0</v>
      </c>
    </row>
    <row r="944" spans="1:39" ht="15.7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4">Z931*Z933</f>
        <v>0</v>
      </c>
      <c r="AA944" s="347">
        <f t="shared" si="2714"/>
        <v>0</v>
      </c>
      <c r="AB944" s="347">
        <f t="shared" si="2714"/>
        <v>0</v>
      </c>
      <c r="AC944" s="347">
        <f t="shared" si="2714"/>
        <v>0</v>
      </c>
      <c r="AD944" s="347">
        <f t="shared" si="2714"/>
        <v>0</v>
      </c>
      <c r="AE944" s="347">
        <f t="shared" si="2714"/>
        <v>0</v>
      </c>
      <c r="AF944" s="347">
        <f>AF931*AF933</f>
        <v>0</v>
      </c>
      <c r="AG944" s="347">
        <f t="shared" ref="AG944:AL944" si="2715">AG931*AG933</f>
        <v>0</v>
      </c>
      <c r="AH944" s="347">
        <f t="shared" si="2715"/>
        <v>0</v>
      </c>
      <c r="AI944" s="347">
        <f t="shared" si="2715"/>
        <v>0</v>
      </c>
      <c r="AJ944" s="347">
        <f t="shared" si="2715"/>
        <v>0</v>
      </c>
      <c r="AK944" s="347">
        <f t="shared" si="2715"/>
        <v>0</v>
      </c>
      <c r="AL944" s="347">
        <f t="shared" si="2715"/>
        <v>0</v>
      </c>
      <c r="AM944" s="407">
        <f>SUM(Y944:AL944)</f>
        <v>0</v>
      </c>
    </row>
    <row r="945" spans="1:39" ht="15.7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6">IF(AA771="kw",SUMPRODUCT($N$773:$N$928,$P$773:$P$928,AA773:AA928),SUMPRODUCT($E$773:$E$928,AA773:AA928))</f>
        <v>0</v>
      </c>
      <c r="AB947" s="326">
        <f t="shared" si="2716"/>
        <v>0</v>
      </c>
      <c r="AC947" s="326">
        <f t="shared" si="2716"/>
        <v>0</v>
      </c>
      <c r="AD947" s="326">
        <f t="shared" si="2716"/>
        <v>0</v>
      </c>
      <c r="AE947" s="326">
        <f t="shared" si="2716"/>
        <v>0</v>
      </c>
      <c r="AF947" s="326">
        <f t="shared" si="2716"/>
        <v>0</v>
      </c>
      <c r="AG947" s="326">
        <f t="shared" si="2716"/>
        <v>0</v>
      </c>
      <c r="AH947" s="326">
        <f t="shared" si="2716"/>
        <v>0</v>
      </c>
      <c r="AI947" s="326">
        <f t="shared" si="2716"/>
        <v>0</v>
      </c>
      <c r="AJ947" s="326">
        <f t="shared" si="2716"/>
        <v>0</v>
      </c>
      <c r="AK947" s="326">
        <f t="shared" si="2716"/>
        <v>0</v>
      </c>
      <c r="AL947" s="326">
        <f t="shared" si="2716"/>
        <v>0</v>
      </c>
      <c r="AM947" s="386"/>
    </row>
    <row r="948" spans="1:39" ht="18.75" customHeight="1">
      <c r="B948" s="368" t="s">
        <v>581</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339</v>
      </c>
      <c r="C951" s="281"/>
      <c r="D951" s="590" t="s">
        <v>521</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77" t="s">
        <v>211</v>
      </c>
      <c r="C952" s="879" t="s">
        <v>33</v>
      </c>
      <c r="D952" s="284" t="s">
        <v>419</v>
      </c>
      <c r="E952" s="881" t="s">
        <v>209</v>
      </c>
      <c r="F952" s="882"/>
      <c r="G952" s="882"/>
      <c r="H952" s="882"/>
      <c r="I952" s="882"/>
      <c r="J952" s="882"/>
      <c r="K952" s="882"/>
      <c r="L952" s="882"/>
      <c r="M952" s="883"/>
      <c r="N952" s="884" t="s">
        <v>213</v>
      </c>
      <c r="O952" s="284" t="s">
        <v>420</v>
      </c>
      <c r="P952" s="881" t="s">
        <v>212</v>
      </c>
      <c r="Q952" s="882"/>
      <c r="R952" s="882"/>
      <c r="S952" s="882"/>
      <c r="T952" s="882"/>
      <c r="U952" s="882"/>
      <c r="V952" s="882"/>
      <c r="W952" s="882"/>
      <c r="X952" s="883"/>
      <c r="Y952" s="874" t="s">
        <v>241</v>
      </c>
      <c r="Z952" s="875"/>
      <c r="AA952" s="875"/>
      <c r="AB952" s="875"/>
      <c r="AC952" s="875"/>
      <c r="AD952" s="875"/>
      <c r="AE952" s="875"/>
      <c r="AF952" s="875"/>
      <c r="AG952" s="875"/>
      <c r="AH952" s="875"/>
      <c r="AI952" s="875"/>
      <c r="AJ952" s="875"/>
      <c r="AK952" s="875"/>
      <c r="AL952" s="875"/>
      <c r="AM952" s="876"/>
    </row>
    <row r="953" spans="1:39" ht="65.25" customHeight="1">
      <c r="B953" s="878"/>
      <c r="C953" s="880"/>
      <c r="D953" s="285">
        <v>2020</v>
      </c>
      <c r="E953" s="285">
        <v>2021</v>
      </c>
      <c r="F953" s="285">
        <v>2022</v>
      </c>
      <c r="G953" s="285">
        <v>2023</v>
      </c>
      <c r="H953" s="285">
        <v>2024</v>
      </c>
      <c r="I953" s="285">
        <v>2025</v>
      </c>
      <c r="J953" s="285">
        <v>2026</v>
      </c>
      <c r="K953" s="285">
        <v>2027</v>
      </c>
      <c r="L953" s="285">
        <v>2028</v>
      </c>
      <c r="M953" s="285">
        <v>2029</v>
      </c>
      <c r="N953" s="885"/>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7">Z956</f>
        <v>0</v>
      </c>
      <c r="AA957" s="411">
        <f t="shared" ref="AA957" si="2718">AA956</f>
        <v>0</v>
      </c>
      <c r="AB957" s="411">
        <f t="shared" ref="AB957" si="2719">AB956</f>
        <v>0</v>
      </c>
      <c r="AC957" s="411">
        <f t="shared" ref="AC957" si="2720">AC956</f>
        <v>0</v>
      </c>
      <c r="AD957" s="411">
        <f t="shared" ref="AD957" si="2721">AD956</f>
        <v>0</v>
      </c>
      <c r="AE957" s="411">
        <f t="shared" ref="AE957" si="2722">AE956</f>
        <v>0</v>
      </c>
      <c r="AF957" s="411">
        <f t="shared" ref="AF957" si="2723">AF956</f>
        <v>0</v>
      </c>
      <c r="AG957" s="411">
        <f t="shared" ref="AG957" si="2724">AG956</f>
        <v>0</v>
      </c>
      <c r="AH957" s="411">
        <f t="shared" ref="AH957" si="2725">AH956</f>
        <v>0</v>
      </c>
      <c r="AI957" s="411">
        <f t="shared" ref="AI957" si="2726">AI956</f>
        <v>0</v>
      </c>
      <c r="AJ957" s="411">
        <f t="shared" ref="AJ957" si="2727">AJ956</f>
        <v>0</v>
      </c>
      <c r="AK957" s="411">
        <f t="shared" ref="AK957" si="2728">AK956</f>
        <v>0</v>
      </c>
      <c r="AL957" s="411">
        <f t="shared" ref="AL957" si="2729">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30">Z959</f>
        <v>0</v>
      </c>
      <c r="AA960" s="411">
        <f t="shared" ref="AA960" si="2731">AA959</f>
        <v>0</v>
      </c>
      <c r="AB960" s="411">
        <f t="shared" ref="AB960" si="2732">AB959</f>
        <v>0</v>
      </c>
      <c r="AC960" s="411">
        <f t="shared" ref="AC960" si="2733">AC959</f>
        <v>0</v>
      </c>
      <c r="AD960" s="411">
        <f t="shared" ref="AD960" si="2734">AD959</f>
        <v>0</v>
      </c>
      <c r="AE960" s="411">
        <f t="shared" ref="AE960" si="2735">AE959</f>
        <v>0</v>
      </c>
      <c r="AF960" s="411">
        <f t="shared" ref="AF960" si="2736">AF959</f>
        <v>0</v>
      </c>
      <c r="AG960" s="411">
        <f t="shared" ref="AG960" si="2737">AG959</f>
        <v>0</v>
      </c>
      <c r="AH960" s="411">
        <f t="shared" ref="AH960" si="2738">AH959</f>
        <v>0</v>
      </c>
      <c r="AI960" s="411">
        <f t="shared" ref="AI960" si="2739">AI959</f>
        <v>0</v>
      </c>
      <c r="AJ960" s="411">
        <f t="shared" ref="AJ960" si="2740">AJ959</f>
        <v>0</v>
      </c>
      <c r="AK960" s="411">
        <f t="shared" ref="AK960" si="2741">AK959</f>
        <v>0</v>
      </c>
      <c r="AL960" s="411">
        <f t="shared" ref="AL960" si="2742">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3">Z962</f>
        <v>0</v>
      </c>
      <c r="AA963" s="411">
        <f t="shared" ref="AA963" si="2744">AA962</f>
        <v>0</v>
      </c>
      <c r="AB963" s="411">
        <f t="shared" ref="AB963" si="2745">AB962</f>
        <v>0</v>
      </c>
      <c r="AC963" s="411">
        <f t="shared" ref="AC963" si="2746">AC962</f>
        <v>0</v>
      </c>
      <c r="AD963" s="411">
        <f t="shared" ref="AD963" si="2747">AD962</f>
        <v>0</v>
      </c>
      <c r="AE963" s="411">
        <f t="shared" ref="AE963" si="2748">AE962</f>
        <v>0</v>
      </c>
      <c r="AF963" s="411">
        <f t="shared" ref="AF963" si="2749">AF962</f>
        <v>0</v>
      </c>
      <c r="AG963" s="411">
        <f t="shared" ref="AG963" si="2750">AG962</f>
        <v>0</v>
      </c>
      <c r="AH963" s="411">
        <f t="shared" ref="AH963" si="2751">AH962</f>
        <v>0</v>
      </c>
      <c r="AI963" s="411">
        <f t="shared" ref="AI963" si="2752">AI962</f>
        <v>0</v>
      </c>
      <c r="AJ963" s="411">
        <f t="shared" ref="AJ963" si="2753">AJ962</f>
        <v>0</v>
      </c>
      <c r="AK963" s="411">
        <f t="shared" ref="AK963" si="2754">AK962</f>
        <v>0</v>
      </c>
      <c r="AL963" s="411">
        <f t="shared" ref="AL963" si="2755">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671</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6">Z965</f>
        <v>0</v>
      </c>
      <c r="AA966" s="411">
        <f t="shared" ref="AA966" si="2757">AA965</f>
        <v>0</v>
      </c>
      <c r="AB966" s="411">
        <f t="shared" ref="AB966" si="2758">AB965</f>
        <v>0</v>
      </c>
      <c r="AC966" s="411">
        <f t="shared" ref="AC966" si="2759">AC965</f>
        <v>0</v>
      </c>
      <c r="AD966" s="411">
        <f t="shared" ref="AD966" si="2760">AD965</f>
        <v>0</v>
      </c>
      <c r="AE966" s="411">
        <f t="shared" ref="AE966" si="2761">AE965</f>
        <v>0</v>
      </c>
      <c r="AF966" s="411">
        <f t="shared" ref="AF966" si="2762">AF965</f>
        <v>0</v>
      </c>
      <c r="AG966" s="411">
        <f t="shared" ref="AG966" si="2763">AG965</f>
        <v>0</v>
      </c>
      <c r="AH966" s="411">
        <f t="shared" ref="AH966" si="2764">AH965</f>
        <v>0</v>
      </c>
      <c r="AI966" s="411">
        <f t="shared" ref="AI966" si="2765">AI965</f>
        <v>0</v>
      </c>
      <c r="AJ966" s="411">
        <f t="shared" ref="AJ966" si="2766">AJ965</f>
        <v>0</v>
      </c>
      <c r="AK966" s="411">
        <f t="shared" ref="AK966" si="2767">AK965</f>
        <v>0</v>
      </c>
      <c r="AL966" s="411">
        <f t="shared" ref="AL966" si="2768">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9">Z968</f>
        <v>0</v>
      </c>
      <c r="AA969" s="411">
        <f t="shared" ref="AA969" si="2770">AA968</f>
        <v>0</v>
      </c>
      <c r="AB969" s="411">
        <f t="shared" ref="AB969" si="2771">AB968</f>
        <v>0</v>
      </c>
      <c r="AC969" s="411">
        <f t="shared" ref="AC969" si="2772">AC968</f>
        <v>0</v>
      </c>
      <c r="AD969" s="411">
        <f t="shared" ref="AD969" si="2773">AD968</f>
        <v>0</v>
      </c>
      <c r="AE969" s="411">
        <f t="shared" ref="AE969" si="2774">AE968</f>
        <v>0</v>
      </c>
      <c r="AF969" s="411">
        <f t="shared" ref="AF969" si="2775">AF968</f>
        <v>0</v>
      </c>
      <c r="AG969" s="411">
        <f t="shared" ref="AG969" si="2776">AG968</f>
        <v>0</v>
      </c>
      <c r="AH969" s="411">
        <f t="shared" ref="AH969" si="2777">AH968</f>
        <v>0</v>
      </c>
      <c r="AI969" s="411">
        <f t="shared" ref="AI969" si="2778">AI968</f>
        <v>0</v>
      </c>
      <c r="AJ969" s="411">
        <f t="shared" ref="AJ969" si="2779">AJ968</f>
        <v>0</v>
      </c>
      <c r="AK969" s="411">
        <f t="shared" ref="AK969" si="2780">AK968</f>
        <v>0</v>
      </c>
      <c r="AL969" s="411">
        <f t="shared" ref="AL969" si="2781">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2">Z972</f>
        <v>0</v>
      </c>
      <c r="AA973" s="411">
        <f t="shared" ref="AA973" si="2783">AA972</f>
        <v>0</v>
      </c>
      <c r="AB973" s="411">
        <f t="shared" ref="AB973" si="2784">AB972</f>
        <v>0</v>
      </c>
      <c r="AC973" s="411">
        <f t="shared" ref="AC973" si="2785">AC972</f>
        <v>0</v>
      </c>
      <c r="AD973" s="411">
        <f t="shared" ref="AD973" si="2786">AD972</f>
        <v>0</v>
      </c>
      <c r="AE973" s="411">
        <f t="shared" ref="AE973" si="2787">AE972</f>
        <v>0</v>
      </c>
      <c r="AF973" s="411">
        <f t="shared" ref="AF973" si="2788">AF972</f>
        <v>0</v>
      </c>
      <c r="AG973" s="411">
        <f t="shared" ref="AG973" si="2789">AG972</f>
        <v>0</v>
      </c>
      <c r="AH973" s="411">
        <f t="shared" ref="AH973" si="2790">AH972</f>
        <v>0</v>
      </c>
      <c r="AI973" s="411">
        <f t="shared" ref="AI973" si="2791">AI972</f>
        <v>0</v>
      </c>
      <c r="AJ973" s="411">
        <f t="shared" ref="AJ973" si="2792">AJ972</f>
        <v>0</v>
      </c>
      <c r="AK973" s="411">
        <f t="shared" ref="AK973" si="2793">AK972</f>
        <v>0</v>
      </c>
      <c r="AL973" s="411">
        <f t="shared" ref="AL973" si="2794">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5">Z975</f>
        <v>0</v>
      </c>
      <c r="AA976" s="411">
        <f t="shared" ref="AA976" si="2796">AA975</f>
        <v>0</v>
      </c>
      <c r="AB976" s="411">
        <f t="shared" ref="AB976" si="2797">AB975</f>
        <v>0</v>
      </c>
      <c r="AC976" s="411">
        <f t="shared" ref="AC976" si="2798">AC975</f>
        <v>0</v>
      </c>
      <c r="AD976" s="411">
        <f t="shared" ref="AD976" si="2799">AD975</f>
        <v>0</v>
      </c>
      <c r="AE976" s="411">
        <f t="shared" ref="AE976" si="2800">AE975</f>
        <v>0</v>
      </c>
      <c r="AF976" s="411">
        <f t="shared" ref="AF976" si="2801">AF975</f>
        <v>0</v>
      </c>
      <c r="AG976" s="411">
        <f t="shared" ref="AG976" si="2802">AG975</f>
        <v>0</v>
      </c>
      <c r="AH976" s="411">
        <f t="shared" ref="AH976" si="2803">AH975</f>
        <v>0</v>
      </c>
      <c r="AI976" s="411">
        <f t="shared" ref="AI976" si="2804">AI975</f>
        <v>0</v>
      </c>
      <c r="AJ976" s="411">
        <f t="shared" ref="AJ976" si="2805">AJ975</f>
        <v>0</v>
      </c>
      <c r="AK976" s="411">
        <f t="shared" ref="AK976" si="2806">AK975</f>
        <v>0</v>
      </c>
      <c r="AL976" s="411">
        <f t="shared" ref="AL976" si="2807">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8">Z978</f>
        <v>0</v>
      </c>
      <c r="AA979" s="411">
        <f t="shared" ref="AA979" si="2809">AA978</f>
        <v>0</v>
      </c>
      <c r="AB979" s="411">
        <f t="shared" ref="AB979" si="2810">AB978</f>
        <v>0</v>
      </c>
      <c r="AC979" s="411">
        <f t="shared" ref="AC979" si="2811">AC978</f>
        <v>0</v>
      </c>
      <c r="AD979" s="411">
        <f t="shared" ref="AD979" si="2812">AD978</f>
        <v>0</v>
      </c>
      <c r="AE979" s="411">
        <f t="shared" ref="AE979" si="2813">AE978</f>
        <v>0</v>
      </c>
      <c r="AF979" s="411">
        <f t="shared" ref="AF979" si="2814">AF978</f>
        <v>0</v>
      </c>
      <c r="AG979" s="411">
        <f t="shared" ref="AG979" si="2815">AG978</f>
        <v>0</v>
      </c>
      <c r="AH979" s="411">
        <f t="shared" ref="AH979" si="2816">AH978</f>
        <v>0</v>
      </c>
      <c r="AI979" s="411">
        <f t="shared" ref="AI979" si="2817">AI978</f>
        <v>0</v>
      </c>
      <c r="AJ979" s="411">
        <f t="shared" ref="AJ979" si="2818">AJ978</f>
        <v>0</v>
      </c>
      <c r="AK979" s="411">
        <f t="shared" ref="AK979" si="2819">AK978</f>
        <v>0</v>
      </c>
      <c r="AL979" s="411">
        <f t="shared" ref="AL979" si="2820">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21">Z981</f>
        <v>0</v>
      </c>
      <c r="AA982" s="411">
        <f t="shared" ref="AA982" si="2822">AA981</f>
        <v>0</v>
      </c>
      <c r="AB982" s="411">
        <f t="shared" ref="AB982" si="2823">AB981</f>
        <v>0</v>
      </c>
      <c r="AC982" s="411">
        <f t="shared" ref="AC982" si="2824">AC981</f>
        <v>0</v>
      </c>
      <c r="AD982" s="411">
        <f t="shared" ref="AD982" si="2825">AD981</f>
        <v>0</v>
      </c>
      <c r="AE982" s="411">
        <f t="shared" ref="AE982" si="2826">AE981</f>
        <v>0</v>
      </c>
      <c r="AF982" s="411">
        <f t="shared" ref="AF982" si="2827">AF981</f>
        <v>0</v>
      </c>
      <c r="AG982" s="411">
        <f t="shared" ref="AG982" si="2828">AG981</f>
        <v>0</v>
      </c>
      <c r="AH982" s="411">
        <f t="shared" ref="AH982" si="2829">AH981</f>
        <v>0</v>
      </c>
      <c r="AI982" s="411">
        <f t="shared" ref="AI982" si="2830">AI981</f>
        <v>0</v>
      </c>
      <c r="AJ982" s="411">
        <f t="shared" ref="AJ982" si="2831">AJ981</f>
        <v>0</v>
      </c>
      <c r="AK982" s="411">
        <f t="shared" ref="AK982" si="2832">AK981</f>
        <v>0</v>
      </c>
      <c r="AL982" s="411">
        <f t="shared" ref="AL982" si="2833">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4">Z984</f>
        <v>0</v>
      </c>
      <c r="AA985" s="411">
        <f t="shared" ref="AA985" si="2835">AA984</f>
        <v>0</v>
      </c>
      <c r="AB985" s="411">
        <f t="shared" ref="AB985" si="2836">AB984</f>
        <v>0</v>
      </c>
      <c r="AC985" s="411">
        <f t="shared" ref="AC985" si="2837">AC984</f>
        <v>0</v>
      </c>
      <c r="AD985" s="411">
        <f t="shared" ref="AD985" si="2838">AD984</f>
        <v>0</v>
      </c>
      <c r="AE985" s="411">
        <f t="shared" ref="AE985" si="2839">AE984</f>
        <v>0</v>
      </c>
      <c r="AF985" s="411">
        <f t="shared" ref="AF985" si="2840">AF984</f>
        <v>0</v>
      </c>
      <c r="AG985" s="411">
        <f t="shared" ref="AG985" si="2841">AG984</f>
        <v>0</v>
      </c>
      <c r="AH985" s="411">
        <f t="shared" ref="AH985" si="2842">AH984</f>
        <v>0</v>
      </c>
      <c r="AI985" s="411">
        <f t="shared" ref="AI985" si="2843">AI984</f>
        <v>0</v>
      </c>
      <c r="AJ985" s="411">
        <f t="shared" ref="AJ985" si="2844">AJ984</f>
        <v>0</v>
      </c>
      <c r="AK985" s="411">
        <f t="shared" ref="AK985" si="2845">AK984</f>
        <v>0</v>
      </c>
      <c r="AL985" s="411">
        <f t="shared" ref="AL985" si="2846">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7">Z988</f>
        <v>0</v>
      </c>
      <c r="AA989" s="411">
        <f t="shared" ref="AA989" si="2848">AA988</f>
        <v>0</v>
      </c>
      <c r="AB989" s="411">
        <f t="shared" ref="AB989" si="2849">AB988</f>
        <v>0</v>
      </c>
      <c r="AC989" s="411">
        <f t="shared" ref="AC989" si="2850">AC988</f>
        <v>0</v>
      </c>
      <c r="AD989" s="411">
        <f t="shared" ref="AD989" si="2851">AD988</f>
        <v>0</v>
      </c>
      <c r="AE989" s="411">
        <f t="shared" ref="AE989" si="2852">AE988</f>
        <v>0</v>
      </c>
      <c r="AF989" s="411">
        <f t="shared" ref="AF989" si="2853">AF988</f>
        <v>0</v>
      </c>
      <c r="AG989" s="411">
        <f t="shared" ref="AG989" si="2854">AG988</f>
        <v>0</v>
      </c>
      <c r="AH989" s="411">
        <f t="shared" ref="AH989" si="2855">AH988</f>
        <v>0</v>
      </c>
      <c r="AI989" s="411">
        <f t="shared" ref="AI989" si="2856">AI988</f>
        <v>0</v>
      </c>
      <c r="AJ989" s="411">
        <f t="shared" ref="AJ989" si="2857">AJ988</f>
        <v>0</v>
      </c>
      <c r="AK989" s="411">
        <f t="shared" ref="AK989" si="2858">AK988</f>
        <v>0</v>
      </c>
      <c r="AL989" s="411">
        <f t="shared" ref="AL989" si="2859">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60">Z991</f>
        <v>0</v>
      </c>
      <c r="AA992" s="411">
        <f t="shared" ref="AA992" si="2861">AA991</f>
        <v>0</v>
      </c>
      <c r="AB992" s="411">
        <f t="shared" ref="AB992" si="2862">AB991</f>
        <v>0</v>
      </c>
      <c r="AC992" s="411">
        <f t="shared" ref="AC992" si="2863">AC991</f>
        <v>0</v>
      </c>
      <c r="AD992" s="411">
        <f t="shared" ref="AD992" si="2864">AD991</f>
        <v>0</v>
      </c>
      <c r="AE992" s="411">
        <f t="shared" ref="AE992" si="2865">AE991</f>
        <v>0</v>
      </c>
      <c r="AF992" s="411">
        <f t="shared" ref="AF992" si="2866">AF991</f>
        <v>0</v>
      </c>
      <c r="AG992" s="411">
        <f t="shared" ref="AG992" si="2867">AG991</f>
        <v>0</v>
      </c>
      <c r="AH992" s="411">
        <f t="shared" ref="AH992" si="2868">AH991</f>
        <v>0</v>
      </c>
      <c r="AI992" s="411">
        <f t="shared" ref="AI992" si="2869">AI991</f>
        <v>0</v>
      </c>
      <c r="AJ992" s="411">
        <f t="shared" ref="AJ992" si="2870">AJ991</f>
        <v>0</v>
      </c>
      <c r="AK992" s="411">
        <f t="shared" ref="AK992" si="2871">AK991</f>
        <v>0</v>
      </c>
      <c r="AL992" s="411">
        <f t="shared" ref="AL992" si="2872">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3">Z994</f>
        <v>0</v>
      </c>
      <c r="AA995" s="411">
        <f t="shared" ref="AA995" si="2874">AA994</f>
        <v>0</v>
      </c>
      <c r="AB995" s="411">
        <f t="shared" ref="AB995" si="2875">AB994</f>
        <v>0</v>
      </c>
      <c r="AC995" s="411">
        <f t="shared" ref="AC995" si="2876">AC994</f>
        <v>0</v>
      </c>
      <c r="AD995" s="411">
        <f t="shared" ref="AD995" si="2877">AD994</f>
        <v>0</v>
      </c>
      <c r="AE995" s="411">
        <f t="shared" ref="AE995" si="2878">AE994</f>
        <v>0</v>
      </c>
      <c r="AF995" s="411">
        <f t="shared" ref="AF995" si="2879">AF994</f>
        <v>0</v>
      </c>
      <c r="AG995" s="411">
        <f t="shared" ref="AG995" si="2880">AG994</f>
        <v>0</v>
      </c>
      <c r="AH995" s="411">
        <f t="shared" ref="AH995" si="2881">AH994</f>
        <v>0</v>
      </c>
      <c r="AI995" s="411">
        <f t="shared" ref="AI995" si="2882">AI994</f>
        <v>0</v>
      </c>
      <c r="AJ995" s="411">
        <f t="shared" ref="AJ995" si="2883">AJ994</f>
        <v>0</v>
      </c>
      <c r="AK995" s="411">
        <f t="shared" ref="AK995" si="2884">AK994</f>
        <v>0</v>
      </c>
      <c r="AL995" s="411">
        <f t="shared" ref="AL995" si="2885">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6">Z998</f>
        <v>0</v>
      </c>
      <c r="AA999" s="411">
        <f t="shared" ref="AA999" si="2887">AA998</f>
        <v>0</v>
      </c>
      <c r="AB999" s="411">
        <f t="shared" ref="AB999" si="2888">AB998</f>
        <v>0</v>
      </c>
      <c r="AC999" s="411">
        <f t="shared" ref="AC999" si="2889">AC998</f>
        <v>0</v>
      </c>
      <c r="AD999" s="411">
        <f t="shared" ref="AD999" si="2890">AD998</f>
        <v>0</v>
      </c>
      <c r="AE999" s="411">
        <f t="shared" ref="AE999" si="2891">AE998</f>
        <v>0</v>
      </c>
      <c r="AF999" s="411">
        <f t="shared" ref="AF999" si="2892">AF998</f>
        <v>0</v>
      </c>
      <c r="AG999" s="411">
        <f t="shared" ref="AG999" si="2893">AG998</f>
        <v>0</v>
      </c>
      <c r="AH999" s="411">
        <f t="shared" ref="AH999" si="2894">AH998</f>
        <v>0</v>
      </c>
      <c r="AI999" s="411">
        <f t="shared" ref="AI999" si="2895">AI998</f>
        <v>0</v>
      </c>
      <c r="AJ999" s="411">
        <f t="shared" ref="AJ999" si="2896">AJ998</f>
        <v>0</v>
      </c>
      <c r="AK999" s="411">
        <f t="shared" ref="AK999" si="2897">AK998</f>
        <v>0</v>
      </c>
      <c r="AL999" s="411">
        <f t="shared" ref="AL999" si="2898">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7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9">AA1002</f>
        <v>0</v>
      </c>
      <c r="AB1003" s="411">
        <f t="shared" si="2899"/>
        <v>0</v>
      </c>
      <c r="AC1003" s="411">
        <f t="shared" si="2899"/>
        <v>0</v>
      </c>
      <c r="AD1003" s="411">
        <f>AD1002</f>
        <v>0</v>
      </c>
      <c r="AE1003" s="411">
        <f t="shared" si="2899"/>
        <v>0</v>
      </c>
      <c r="AF1003" s="411">
        <f t="shared" si="2899"/>
        <v>0</v>
      </c>
      <c r="AG1003" s="411">
        <f t="shared" si="2899"/>
        <v>0</v>
      </c>
      <c r="AH1003" s="411">
        <f t="shared" si="2899"/>
        <v>0</v>
      </c>
      <c r="AI1003" s="411">
        <f t="shared" si="2899"/>
        <v>0</v>
      </c>
      <c r="AJ1003" s="411">
        <f t="shared" si="2899"/>
        <v>0</v>
      </c>
      <c r="AK1003" s="411">
        <f t="shared" si="2899"/>
        <v>0</v>
      </c>
      <c r="AL1003" s="411">
        <f t="shared" si="2899"/>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900">Z1005</f>
        <v>0</v>
      </c>
      <c r="AA1006" s="411">
        <f t="shared" si="2900"/>
        <v>0</v>
      </c>
      <c r="AB1006" s="411">
        <f t="shared" si="2900"/>
        <v>0</v>
      </c>
      <c r="AC1006" s="411">
        <f t="shared" si="2900"/>
        <v>0</v>
      </c>
      <c r="AD1006" s="411">
        <f t="shared" si="2900"/>
        <v>0</v>
      </c>
      <c r="AE1006" s="411">
        <f t="shared" si="2900"/>
        <v>0</v>
      </c>
      <c r="AF1006" s="411">
        <f t="shared" si="2900"/>
        <v>0</v>
      </c>
      <c r="AG1006" s="411">
        <f t="shared" si="2900"/>
        <v>0</v>
      </c>
      <c r="AH1006" s="411">
        <f t="shared" si="2900"/>
        <v>0</v>
      </c>
      <c r="AI1006" s="411">
        <f t="shared" si="2900"/>
        <v>0</v>
      </c>
      <c r="AJ1006" s="411">
        <f t="shared" si="2900"/>
        <v>0</v>
      </c>
      <c r="AK1006" s="411">
        <f t="shared" si="2900"/>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901">Z1009</f>
        <v>0</v>
      </c>
      <c r="AA1010" s="411">
        <f t="shared" si="2901"/>
        <v>0</v>
      </c>
      <c r="AB1010" s="411">
        <f t="shared" si="2901"/>
        <v>0</v>
      </c>
      <c r="AC1010" s="411">
        <f t="shared" si="2901"/>
        <v>0</v>
      </c>
      <c r="AD1010" s="411">
        <f t="shared" si="2901"/>
        <v>0</v>
      </c>
      <c r="AE1010" s="411">
        <f t="shared" si="2901"/>
        <v>0</v>
      </c>
      <c r="AF1010" s="411">
        <f t="shared" si="2901"/>
        <v>0</v>
      </c>
      <c r="AG1010" s="411">
        <f t="shared" si="2901"/>
        <v>0</v>
      </c>
      <c r="AH1010" s="411">
        <f t="shared" si="2901"/>
        <v>0</v>
      </c>
      <c r="AI1010" s="411">
        <f t="shared" si="2901"/>
        <v>0</v>
      </c>
      <c r="AJ1010" s="411">
        <f t="shared" si="2901"/>
        <v>0</v>
      </c>
      <c r="AK1010" s="411">
        <f t="shared" si="2901"/>
        <v>0</v>
      </c>
      <c r="AL1010" s="411">
        <f t="shared" si="2901"/>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2">Z1012</f>
        <v>0</v>
      </c>
      <c r="AA1013" s="411">
        <f t="shared" si="2902"/>
        <v>0</v>
      </c>
      <c r="AB1013" s="411">
        <f t="shared" si="2902"/>
        <v>0</v>
      </c>
      <c r="AC1013" s="411">
        <f t="shared" si="2902"/>
        <v>0</v>
      </c>
      <c r="AD1013" s="411">
        <f t="shared" si="2902"/>
        <v>0</v>
      </c>
      <c r="AE1013" s="411">
        <f t="shared" si="2902"/>
        <v>0</v>
      </c>
      <c r="AF1013" s="411">
        <f t="shared" si="2902"/>
        <v>0</v>
      </c>
      <c r="AG1013" s="411">
        <f t="shared" si="2902"/>
        <v>0</v>
      </c>
      <c r="AH1013" s="411">
        <f t="shared" si="2902"/>
        <v>0</v>
      </c>
      <c r="AI1013" s="411">
        <f t="shared" si="2902"/>
        <v>0</v>
      </c>
      <c r="AJ1013" s="411">
        <f t="shared" si="2902"/>
        <v>0</v>
      </c>
      <c r="AK1013" s="411">
        <f t="shared" si="2902"/>
        <v>0</v>
      </c>
      <c r="AL1013" s="411">
        <f t="shared" si="2902"/>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3">Z1015</f>
        <v>0</v>
      </c>
      <c r="AA1016" s="411">
        <f t="shared" si="2903"/>
        <v>0</v>
      </c>
      <c r="AB1016" s="411">
        <f t="shared" si="2903"/>
        <v>0</v>
      </c>
      <c r="AC1016" s="411">
        <f t="shared" si="2903"/>
        <v>0</v>
      </c>
      <c r="AD1016" s="411">
        <f t="shared" si="2903"/>
        <v>0</v>
      </c>
      <c r="AE1016" s="411">
        <f t="shared" si="2903"/>
        <v>0</v>
      </c>
      <c r="AF1016" s="411">
        <f t="shared" si="2903"/>
        <v>0</v>
      </c>
      <c r="AG1016" s="411">
        <f t="shared" si="2903"/>
        <v>0</v>
      </c>
      <c r="AH1016" s="411">
        <f t="shared" si="2903"/>
        <v>0</v>
      </c>
      <c r="AI1016" s="411">
        <f t="shared" si="2903"/>
        <v>0</v>
      </c>
      <c r="AJ1016" s="411">
        <f t="shared" si="2903"/>
        <v>0</v>
      </c>
      <c r="AK1016" s="411">
        <f t="shared" si="2903"/>
        <v>0</v>
      </c>
      <c r="AL1016" s="411">
        <f t="shared" si="2903"/>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4">Y1018</f>
        <v>0</v>
      </c>
      <c r="Z1019" s="411">
        <f t="shared" si="2904"/>
        <v>0</v>
      </c>
      <c r="AA1019" s="411">
        <f t="shared" si="2904"/>
        <v>0</v>
      </c>
      <c r="AB1019" s="411">
        <f t="shared" si="2904"/>
        <v>0</v>
      </c>
      <c r="AC1019" s="411">
        <f t="shared" si="2904"/>
        <v>0</v>
      </c>
      <c r="AD1019" s="411">
        <f t="shared" si="2904"/>
        <v>0</v>
      </c>
      <c r="AE1019" s="411">
        <f t="shared" si="2904"/>
        <v>0</v>
      </c>
      <c r="AF1019" s="411">
        <f t="shared" si="2904"/>
        <v>0</v>
      </c>
      <c r="AG1019" s="411">
        <f t="shared" si="2904"/>
        <v>0</v>
      </c>
      <c r="AH1019" s="411">
        <f t="shared" si="2904"/>
        <v>0</v>
      </c>
      <c r="AI1019" s="411">
        <f t="shared" si="2904"/>
        <v>0</v>
      </c>
      <c r="AJ1019" s="411">
        <f t="shared" si="2904"/>
        <v>0</v>
      </c>
      <c r="AK1019" s="411">
        <f t="shared" si="2904"/>
        <v>0</v>
      </c>
      <c r="AL1019" s="411">
        <f t="shared" si="2904"/>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5">Z1023</f>
        <v>0</v>
      </c>
      <c r="AA1024" s="411">
        <f t="shared" ref="AA1024" si="2906">AA1023</f>
        <v>0</v>
      </c>
      <c r="AB1024" s="411">
        <f t="shared" ref="AB1024" si="2907">AB1023</f>
        <v>0</v>
      </c>
      <c r="AC1024" s="411">
        <f t="shared" ref="AC1024" si="2908">AC1023</f>
        <v>0</v>
      </c>
      <c r="AD1024" s="411">
        <f t="shared" ref="AD1024" si="2909">AD1023</f>
        <v>0</v>
      </c>
      <c r="AE1024" s="411">
        <f t="shared" ref="AE1024" si="2910">AE1023</f>
        <v>0</v>
      </c>
      <c r="AF1024" s="411">
        <f t="shared" ref="AF1024" si="2911">AF1023</f>
        <v>0</v>
      </c>
      <c r="AG1024" s="411">
        <f t="shared" ref="AG1024" si="2912">AG1023</f>
        <v>0</v>
      </c>
      <c r="AH1024" s="411">
        <f t="shared" ref="AH1024" si="2913">AH1023</f>
        <v>0</v>
      </c>
      <c r="AI1024" s="411">
        <f t="shared" ref="AI1024" si="2914">AI1023</f>
        <v>0</v>
      </c>
      <c r="AJ1024" s="411">
        <f t="shared" ref="AJ1024" si="2915">AJ1023</f>
        <v>0</v>
      </c>
      <c r="AK1024" s="411">
        <f t="shared" ref="AK1024" si="2916">AK1023</f>
        <v>0</v>
      </c>
      <c r="AL1024" s="411">
        <f t="shared" ref="AL1024" si="2917">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8">Z1026</f>
        <v>0</v>
      </c>
      <c r="AA1027" s="411">
        <f t="shared" ref="AA1027" si="2919">AA1026</f>
        <v>0</v>
      </c>
      <c r="AB1027" s="411">
        <f t="shared" ref="AB1027" si="2920">AB1026</f>
        <v>0</v>
      </c>
      <c r="AC1027" s="411">
        <f t="shared" ref="AC1027" si="2921">AC1026</f>
        <v>0</v>
      </c>
      <c r="AD1027" s="411">
        <f t="shared" ref="AD1027" si="2922">AD1026</f>
        <v>0</v>
      </c>
      <c r="AE1027" s="411">
        <f t="shared" ref="AE1027" si="2923">AE1026</f>
        <v>0</v>
      </c>
      <c r="AF1027" s="411">
        <f t="shared" ref="AF1027" si="2924">AF1026</f>
        <v>0</v>
      </c>
      <c r="AG1027" s="411">
        <f t="shared" ref="AG1027" si="2925">AG1026</f>
        <v>0</v>
      </c>
      <c r="AH1027" s="411">
        <f t="shared" ref="AH1027" si="2926">AH1026</f>
        <v>0</v>
      </c>
      <c r="AI1027" s="411">
        <f t="shared" ref="AI1027" si="2927">AI1026</f>
        <v>0</v>
      </c>
      <c r="AJ1027" s="411">
        <f t="shared" ref="AJ1027" si="2928">AJ1026</f>
        <v>0</v>
      </c>
      <c r="AK1027" s="411">
        <f t="shared" ref="AK1027" si="2929">AK1026</f>
        <v>0</v>
      </c>
      <c r="AL1027" s="411">
        <f t="shared" ref="AL1027" si="2930">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31">Z1029</f>
        <v>0</v>
      </c>
      <c r="AA1030" s="411">
        <f t="shared" ref="AA1030" si="2932">AA1029</f>
        <v>0</v>
      </c>
      <c r="AB1030" s="411">
        <f t="shared" ref="AB1030" si="2933">AB1029</f>
        <v>0</v>
      </c>
      <c r="AC1030" s="411">
        <f t="shared" ref="AC1030" si="2934">AC1029</f>
        <v>0</v>
      </c>
      <c r="AD1030" s="411">
        <f t="shared" ref="AD1030" si="2935">AD1029</f>
        <v>0</v>
      </c>
      <c r="AE1030" s="411">
        <f t="shared" ref="AE1030" si="2936">AE1029</f>
        <v>0</v>
      </c>
      <c r="AF1030" s="411">
        <f t="shared" ref="AF1030" si="2937">AF1029</f>
        <v>0</v>
      </c>
      <c r="AG1030" s="411">
        <f t="shared" ref="AG1030" si="2938">AG1029</f>
        <v>0</v>
      </c>
      <c r="AH1030" s="411">
        <f t="shared" ref="AH1030" si="2939">AH1029</f>
        <v>0</v>
      </c>
      <c r="AI1030" s="411">
        <f t="shared" ref="AI1030" si="2940">AI1029</f>
        <v>0</v>
      </c>
      <c r="AJ1030" s="411">
        <f t="shared" ref="AJ1030" si="2941">AJ1029</f>
        <v>0</v>
      </c>
      <c r="AK1030" s="411">
        <f t="shared" ref="AK1030" si="2942">AK1029</f>
        <v>0</v>
      </c>
      <c r="AL1030" s="411">
        <f t="shared" ref="AL1030" si="2943">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4">Z1032</f>
        <v>0</v>
      </c>
      <c r="AA1033" s="411">
        <f t="shared" ref="AA1033" si="2945">AA1032</f>
        <v>0</v>
      </c>
      <c r="AB1033" s="411">
        <f t="shared" ref="AB1033" si="2946">AB1032</f>
        <v>0</v>
      </c>
      <c r="AC1033" s="411">
        <f t="shared" ref="AC1033" si="2947">AC1032</f>
        <v>0</v>
      </c>
      <c r="AD1033" s="411">
        <f t="shared" ref="AD1033" si="2948">AD1032</f>
        <v>0</v>
      </c>
      <c r="AE1033" s="411">
        <f t="shared" ref="AE1033" si="2949">AE1032</f>
        <v>0</v>
      </c>
      <c r="AF1033" s="411">
        <f t="shared" ref="AF1033" si="2950">AF1032</f>
        <v>0</v>
      </c>
      <c r="AG1033" s="411">
        <f t="shared" ref="AG1033" si="2951">AG1032</f>
        <v>0</v>
      </c>
      <c r="AH1033" s="411">
        <f t="shared" ref="AH1033" si="2952">AH1032</f>
        <v>0</v>
      </c>
      <c r="AI1033" s="411">
        <f t="shared" ref="AI1033" si="2953">AI1032</f>
        <v>0</v>
      </c>
      <c r="AJ1033" s="411">
        <f t="shared" ref="AJ1033" si="2954">AJ1032</f>
        <v>0</v>
      </c>
      <c r="AK1033" s="411">
        <f t="shared" ref="AK1033" si="2955">AK1032</f>
        <v>0</v>
      </c>
      <c r="AL1033" s="411">
        <f t="shared" ref="AL1033" si="2956">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7">Z1036</f>
        <v>0</v>
      </c>
      <c r="AA1037" s="411">
        <f t="shared" ref="AA1037" si="2958">AA1036</f>
        <v>0</v>
      </c>
      <c r="AB1037" s="411">
        <f t="shared" ref="AB1037" si="2959">AB1036</f>
        <v>0</v>
      </c>
      <c r="AC1037" s="411">
        <f t="shared" ref="AC1037" si="2960">AC1036</f>
        <v>0</v>
      </c>
      <c r="AD1037" s="411">
        <f t="shared" ref="AD1037" si="2961">AD1036</f>
        <v>0</v>
      </c>
      <c r="AE1037" s="411">
        <f t="shared" ref="AE1037" si="2962">AE1036</f>
        <v>0</v>
      </c>
      <c r="AF1037" s="411">
        <f t="shared" ref="AF1037" si="2963">AF1036</f>
        <v>0</v>
      </c>
      <c r="AG1037" s="411">
        <f t="shared" ref="AG1037" si="2964">AG1036</f>
        <v>0</v>
      </c>
      <c r="AH1037" s="411">
        <f t="shared" ref="AH1037" si="2965">AH1036</f>
        <v>0</v>
      </c>
      <c r="AI1037" s="411">
        <f t="shared" ref="AI1037" si="2966">AI1036</f>
        <v>0</v>
      </c>
      <c r="AJ1037" s="411">
        <f t="shared" ref="AJ1037" si="2967">AJ1036</f>
        <v>0</v>
      </c>
      <c r="AK1037" s="411">
        <f t="shared" ref="AK1037" si="2968">AK1036</f>
        <v>0</v>
      </c>
      <c r="AL1037" s="411">
        <f t="shared" ref="AL1037" si="2969">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70">Z1039</f>
        <v>0</v>
      </c>
      <c r="AA1040" s="411">
        <f t="shared" ref="AA1040" si="2971">AA1039</f>
        <v>0</v>
      </c>
      <c r="AB1040" s="411">
        <f t="shared" ref="AB1040" si="2972">AB1039</f>
        <v>0</v>
      </c>
      <c r="AC1040" s="411">
        <f t="shared" ref="AC1040" si="2973">AC1039</f>
        <v>0</v>
      </c>
      <c r="AD1040" s="411">
        <f t="shared" ref="AD1040" si="2974">AD1039</f>
        <v>0</v>
      </c>
      <c r="AE1040" s="411">
        <f t="shared" ref="AE1040" si="2975">AE1039</f>
        <v>0</v>
      </c>
      <c r="AF1040" s="411">
        <f t="shared" ref="AF1040" si="2976">AF1039</f>
        <v>0</v>
      </c>
      <c r="AG1040" s="411">
        <f t="shared" ref="AG1040" si="2977">AG1039</f>
        <v>0</v>
      </c>
      <c r="AH1040" s="411">
        <f t="shared" ref="AH1040" si="2978">AH1039</f>
        <v>0</v>
      </c>
      <c r="AI1040" s="411">
        <f t="shared" ref="AI1040" si="2979">AI1039</f>
        <v>0</v>
      </c>
      <c r="AJ1040" s="411">
        <f t="shared" ref="AJ1040" si="2980">AJ1039</f>
        <v>0</v>
      </c>
      <c r="AK1040" s="411">
        <f t="shared" ref="AK1040" si="2981">AK1039</f>
        <v>0</v>
      </c>
      <c r="AL1040" s="411">
        <f t="shared" ref="AL1040" si="2982">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3">Z1042</f>
        <v>0</v>
      </c>
      <c r="AA1043" s="411">
        <f t="shared" ref="AA1043" si="2984">AA1042</f>
        <v>0</v>
      </c>
      <c r="AB1043" s="411">
        <f t="shared" ref="AB1043" si="2985">AB1042</f>
        <v>0</v>
      </c>
      <c r="AC1043" s="411">
        <f t="shared" ref="AC1043" si="2986">AC1042</f>
        <v>0</v>
      </c>
      <c r="AD1043" s="411">
        <f t="shared" ref="AD1043" si="2987">AD1042</f>
        <v>0</v>
      </c>
      <c r="AE1043" s="411">
        <f t="shared" ref="AE1043" si="2988">AE1042</f>
        <v>0</v>
      </c>
      <c r="AF1043" s="411">
        <f t="shared" ref="AF1043" si="2989">AF1042</f>
        <v>0</v>
      </c>
      <c r="AG1043" s="411">
        <f t="shared" ref="AG1043" si="2990">AG1042</f>
        <v>0</v>
      </c>
      <c r="AH1043" s="411">
        <f t="shared" ref="AH1043" si="2991">AH1042</f>
        <v>0</v>
      </c>
      <c r="AI1043" s="411">
        <f t="shared" ref="AI1043" si="2992">AI1042</f>
        <v>0</v>
      </c>
      <c r="AJ1043" s="411">
        <f t="shared" ref="AJ1043" si="2993">AJ1042</f>
        <v>0</v>
      </c>
      <c r="AK1043" s="411">
        <f t="shared" ref="AK1043" si="2994">AK1042</f>
        <v>0</v>
      </c>
      <c r="AL1043" s="411">
        <f t="shared" ref="AL1043" si="299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6">AA1045</f>
        <v>0</v>
      </c>
      <c r="AB1046" s="411">
        <f t="shared" ref="AB1046" si="2997">AB1045</f>
        <v>0</v>
      </c>
      <c r="AC1046" s="411">
        <f t="shared" ref="AC1046" si="2998">AC1045</f>
        <v>0</v>
      </c>
      <c r="AD1046" s="411">
        <f t="shared" ref="AD1046" si="2999">AD1045</f>
        <v>0</v>
      </c>
      <c r="AE1046" s="411">
        <f>AE1045</f>
        <v>0</v>
      </c>
      <c r="AF1046" s="411">
        <f t="shared" ref="AF1046" si="3000">AF1045</f>
        <v>0</v>
      </c>
      <c r="AG1046" s="411">
        <f t="shared" ref="AG1046" si="3001">AG1045</f>
        <v>0</v>
      </c>
      <c r="AH1046" s="411">
        <f t="shared" ref="AH1046" si="3002">AH1045</f>
        <v>0</v>
      </c>
      <c r="AI1046" s="411">
        <f t="shared" ref="AI1046" si="3003">AI1045</f>
        <v>0</v>
      </c>
      <c r="AJ1046" s="411">
        <f t="shared" ref="AJ1046" si="3004">AJ1045</f>
        <v>0</v>
      </c>
      <c r="AK1046" s="411">
        <f t="shared" ref="AK1046" si="3005">AK1045</f>
        <v>0</v>
      </c>
      <c r="AL1046" s="411">
        <f t="shared" ref="AL1046" si="3006">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7">Z1048</f>
        <v>0</v>
      </c>
      <c r="AA1049" s="411">
        <f t="shared" ref="AA1049" si="3008">AA1048</f>
        <v>0</v>
      </c>
      <c r="AB1049" s="411">
        <f t="shared" ref="AB1049" si="3009">AB1048</f>
        <v>0</v>
      </c>
      <c r="AC1049" s="411">
        <f t="shared" ref="AC1049" si="3010">AC1048</f>
        <v>0</v>
      </c>
      <c r="AD1049" s="411">
        <f t="shared" ref="AD1049" si="3011">AD1048</f>
        <v>0</v>
      </c>
      <c r="AE1049" s="411">
        <f t="shared" ref="AE1049" si="3012">AE1048</f>
        <v>0</v>
      </c>
      <c r="AF1049" s="411">
        <f t="shared" ref="AF1049" si="3013">AF1048</f>
        <v>0</v>
      </c>
      <c r="AG1049" s="411">
        <f t="shared" ref="AG1049" si="3014">AG1048</f>
        <v>0</v>
      </c>
      <c r="AH1049" s="411">
        <f t="shared" ref="AH1049" si="3015">AH1048</f>
        <v>0</v>
      </c>
      <c r="AI1049" s="411">
        <f t="shared" ref="AI1049" si="3016">AI1048</f>
        <v>0</v>
      </c>
      <c r="AJ1049" s="411">
        <f t="shared" ref="AJ1049" si="3017">AJ1048</f>
        <v>0</v>
      </c>
      <c r="AK1049" s="411">
        <f t="shared" ref="AK1049" si="3018">AK1048</f>
        <v>0</v>
      </c>
      <c r="AL1049" s="411">
        <f t="shared" ref="AL1049" si="3019">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20">Z1051</f>
        <v>0</v>
      </c>
      <c r="AA1052" s="411">
        <f t="shared" ref="AA1052" si="3021">AA1051</f>
        <v>0</v>
      </c>
      <c r="AB1052" s="411">
        <f t="shared" ref="AB1052" si="3022">AB1051</f>
        <v>0</v>
      </c>
      <c r="AC1052" s="411">
        <f t="shared" ref="AC1052" si="3023">AC1051</f>
        <v>0</v>
      </c>
      <c r="AD1052" s="411">
        <f t="shared" ref="AD1052" si="3024">AD1051</f>
        <v>0</v>
      </c>
      <c r="AE1052" s="411">
        <f t="shared" ref="AE1052" si="3025">AE1051</f>
        <v>0</v>
      </c>
      <c r="AF1052" s="411">
        <f t="shared" ref="AF1052" si="3026">AF1051</f>
        <v>0</v>
      </c>
      <c r="AG1052" s="411">
        <f t="shared" ref="AG1052" si="3027">AG1051</f>
        <v>0</v>
      </c>
      <c r="AH1052" s="411">
        <f t="shared" ref="AH1052" si="3028">AH1051</f>
        <v>0</v>
      </c>
      <c r="AI1052" s="411">
        <f t="shared" ref="AI1052" si="3029">AI1051</f>
        <v>0</v>
      </c>
      <c r="AJ1052" s="411">
        <f t="shared" ref="AJ1052" si="3030">AJ1051</f>
        <v>0</v>
      </c>
      <c r="AK1052" s="411">
        <f t="shared" ref="AK1052" si="3031">AK1051</f>
        <v>0</v>
      </c>
      <c r="AL1052" s="411">
        <f t="shared" ref="AL1052" si="3032">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3">Z1054</f>
        <v>0</v>
      </c>
      <c r="AA1055" s="411">
        <f t="shared" ref="AA1055" si="3034">AA1054</f>
        <v>0</v>
      </c>
      <c r="AB1055" s="411">
        <f t="shared" ref="AB1055" si="3035">AB1054</f>
        <v>0</v>
      </c>
      <c r="AC1055" s="411">
        <f t="shared" ref="AC1055" si="3036">AC1054</f>
        <v>0</v>
      </c>
      <c r="AD1055" s="411">
        <f t="shared" ref="AD1055" si="3037">AD1054</f>
        <v>0</v>
      </c>
      <c r="AE1055" s="411">
        <f t="shared" ref="AE1055" si="3038">AE1054</f>
        <v>0</v>
      </c>
      <c r="AF1055" s="411">
        <f t="shared" ref="AF1055" si="3039">AF1054</f>
        <v>0</v>
      </c>
      <c r="AG1055" s="411">
        <f t="shared" ref="AG1055" si="3040">AG1054</f>
        <v>0</v>
      </c>
      <c r="AH1055" s="411">
        <f t="shared" ref="AH1055" si="3041">AH1054</f>
        <v>0</v>
      </c>
      <c r="AI1055" s="411">
        <f t="shared" ref="AI1055" si="3042">AI1054</f>
        <v>0</v>
      </c>
      <c r="AJ1055" s="411">
        <f t="shared" ref="AJ1055" si="3043">AJ1054</f>
        <v>0</v>
      </c>
      <c r="AK1055" s="411">
        <f t="shared" ref="AK1055" si="3044">AK1054</f>
        <v>0</v>
      </c>
      <c r="AL1055" s="411">
        <f t="shared" ref="AL1055" si="3045">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6">Z1057</f>
        <v>0</v>
      </c>
      <c r="AA1058" s="411">
        <f t="shared" ref="AA1058" si="3047">AA1057</f>
        <v>0</v>
      </c>
      <c r="AB1058" s="411">
        <f t="shared" ref="AB1058" si="3048">AB1057</f>
        <v>0</v>
      </c>
      <c r="AC1058" s="411">
        <f t="shared" ref="AC1058" si="3049">AC1057</f>
        <v>0</v>
      </c>
      <c r="AD1058" s="411">
        <f t="shared" ref="AD1058" si="3050">AD1057</f>
        <v>0</v>
      </c>
      <c r="AE1058" s="411">
        <f t="shared" ref="AE1058" si="3051">AE1057</f>
        <v>0</v>
      </c>
      <c r="AF1058" s="411">
        <f t="shared" ref="AF1058" si="3052">AF1057</f>
        <v>0</v>
      </c>
      <c r="AG1058" s="411">
        <f t="shared" ref="AG1058" si="3053">AG1057</f>
        <v>0</v>
      </c>
      <c r="AH1058" s="411">
        <f t="shared" ref="AH1058" si="3054">AH1057</f>
        <v>0</v>
      </c>
      <c r="AI1058" s="411">
        <f t="shared" ref="AI1058" si="3055">AI1057</f>
        <v>0</v>
      </c>
      <c r="AJ1058" s="411">
        <f t="shared" ref="AJ1058" si="3056">AJ1057</f>
        <v>0</v>
      </c>
      <c r="AK1058" s="411">
        <f t="shared" ref="AK1058" si="3057">AK1057</f>
        <v>0</v>
      </c>
      <c r="AL1058" s="411">
        <f t="shared" ref="AL1058" si="3058">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9">Z1061</f>
        <v>0</v>
      </c>
      <c r="AA1062" s="411">
        <f t="shared" ref="AA1062" si="3060">AA1061</f>
        <v>0</v>
      </c>
      <c r="AB1062" s="411">
        <f t="shared" ref="AB1062" si="3061">AB1061</f>
        <v>0</v>
      </c>
      <c r="AC1062" s="411">
        <f t="shared" ref="AC1062" si="3062">AC1061</f>
        <v>0</v>
      </c>
      <c r="AD1062" s="411">
        <f t="shared" ref="AD1062" si="3063">AD1061</f>
        <v>0</v>
      </c>
      <c r="AE1062" s="411">
        <f t="shared" ref="AE1062" si="3064">AE1061</f>
        <v>0</v>
      </c>
      <c r="AF1062" s="411">
        <f t="shared" ref="AF1062" si="3065">AF1061</f>
        <v>0</v>
      </c>
      <c r="AG1062" s="411">
        <f t="shared" ref="AG1062" si="3066">AG1061</f>
        <v>0</v>
      </c>
      <c r="AH1062" s="411">
        <f t="shared" ref="AH1062" si="3067">AH1061</f>
        <v>0</v>
      </c>
      <c r="AI1062" s="411">
        <f t="shared" ref="AI1062" si="3068">AI1061</f>
        <v>0</v>
      </c>
      <c r="AJ1062" s="411">
        <f t="shared" ref="AJ1062" si="3069">AJ1061</f>
        <v>0</v>
      </c>
      <c r="AK1062" s="411">
        <f t="shared" ref="AK1062" si="3070">AK1061</f>
        <v>0</v>
      </c>
      <c r="AL1062" s="411">
        <f t="shared" ref="AL1062" si="3071">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2">Z1064</f>
        <v>0</v>
      </c>
      <c r="AA1065" s="411">
        <f t="shared" ref="AA1065" si="3073">AA1064</f>
        <v>0</v>
      </c>
      <c r="AB1065" s="411">
        <f t="shared" ref="AB1065" si="3074">AB1064</f>
        <v>0</v>
      </c>
      <c r="AC1065" s="411">
        <f t="shared" ref="AC1065" si="3075">AC1064</f>
        <v>0</v>
      </c>
      <c r="AD1065" s="411">
        <f t="shared" ref="AD1065" si="3076">AD1064</f>
        <v>0</v>
      </c>
      <c r="AE1065" s="411">
        <f t="shared" ref="AE1065" si="3077">AE1064</f>
        <v>0</v>
      </c>
      <c r="AF1065" s="411">
        <f t="shared" ref="AF1065" si="3078">AF1064</f>
        <v>0</v>
      </c>
      <c r="AG1065" s="411">
        <f t="shared" ref="AG1065" si="3079">AG1064</f>
        <v>0</v>
      </c>
      <c r="AH1065" s="411">
        <f t="shared" ref="AH1065" si="3080">AH1064</f>
        <v>0</v>
      </c>
      <c r="AI1065" s="411">
        <f t="shared" ref="AI1065" si="3081">AI1064</f>
        <v>0</v>
      </c>
      <c r="AJ1065" s="411">
        <f t="shared" ref="AJ1065" si="3082">AJ1064</f>
        <v>0</v>
      </c>
      <c r="AK1065" s="411">
        <f t="shared" ref="AK1065" si="3083">AK1064</f>
        <v>0</v>
      </c>
      <c r="AL1065" s="411">
        <f t="shared" ref="AL1065" si="3084">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5">Z1067</f>
        <v>0</v>
      </c>
      <c r="AA1068" s="411">
        <f t="shared" ref="AA1068" si="3086">AA1067</f>
        <v>0</v>
      </c>
      <c r="AB1068" s="411">
        <f t="shared" ref="AB1068" si="3087">AB1067</f>
        <v>0</v>
      </c>
      <c r="AC1068" s="411">
        <f t="shared" ref="AC1068" si="3088">AC1067</f>
        <v>0</v>
      </c>
      <c r="AD1068" s="411">
        <f t="shared" ref="AD1068" si="3089">AD1067</f>
        <v>0</v>
      </c>
      <c r="AE1068" s="411">
        <f t="shared" ref="AE1068" si="3090">AE1067</f>
        <v>0</v>
      </c>
      <c r="AF1068" s="411">
        <f t="shared" ref="AF1068" si="3091">AF1067</f>
        <v>0</v>
      </c>
      <c r="AG1068" s="411">
        <f t="shared" ref="AG1068" si="3092">AG1067</f>
        <v>0</v>
      </c>
      <c r="AH1068" s="411">
        <f t="shared" ref="AH1068" si="3093">AH1067</f>
        <v>0</v>
      </c>
      <c r="AI1068" s="411">
        <f t="shared" ref="AI1068" si="3094">AI1067</f>
        <v>0</v>
      </c>
      <c r="AJ1068" s="411">
        <f t="shared" ref="AJ1068" si="3095">AJ1067</f>
        <v>0</v>
      </c>
      <c r="AK1068" s="411">
        <f t="shared" ref="AK1068" si="3096">AK1067</f>
        <v>0</v>
      </c>
      <c r="AL1068" s="411">
        <f t="shared" ref="AL1068" si="3097">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8">Z1071</f>
        <v>0</v>
      </c>
      <c r="AA1072" s="411">
        <f t="shared" ref="AA1072" si="3099">AA1071</f>
        <v>0</v>
      </c>
      <c r="AB1072" s="411">
        <f t="shared" ref="AB1072" si="3100">AB1071</f>
        <v>0</v>
      </c>
      <c r="AC1072" s="411">
        <f t="shared" ref="AC1072" si="3101">AC1071</f>
        <v>0</v>
      </c>
      <c r="AD1072" s="411">
        <f t="shared" ref="AD1072" si="3102">AD1071</f>
        <v>0</v>
      </c>
      <c r="AE1072" s="411">
        <f t="shared" ref="AE1072" si="3103">AE1071</f>
        <v>0</v>
      </c>
      <c r="AF1072" s="411">
        <f t="shared" ref="AF1072" si="3104">AF1071</f>
        <v>0</v>
      </c>
      <c r="AG1072" s="411">
        <f t="shared" ref="AG1072" si="3105">AG1071</f>
        <v>0</v>
      </c>
      <c r="AH1072" s="411">
        <f t="shared" ref="AH1072" si="3106">AH1071</f>
        <v>0</v>
      </c>
      <c r="AI1072" s="411">
        <f t="shared" ref="AI1072" si="3107">AI1071</f>
        <v>0</v>
      </c>
      <c r="AJ1072" s="411">
        <f t="shared" ref="AJ1072" si="3108">AJ1071</f>
        <v>0</v>
      </c>
      <c r="AK1072" s="411">
        <f t="shared" ref="AK1072" si="3109">AK1071</f>
        <v>0</v>
      </c>
      <c r="AL1072" s="411">
        <f t="shared" ref="AL1072" si="3110">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11">Z1074</f>
        <v>0</v>
      </c>
      <c r="AA1075" s="411">
        <f t="shared" ref="AA1075" si="3112">AA1074</f>
        <v>0</v>
      </c>
      <c r="AB1075" s="411">
        <f t="shared" ref="AB1075" si="3113">AB1074</f>
        <v>0</v>
      </c>
      <c r="AC1075" s="411">
        <f t="shared" ref="AC1075" si="3114">AC1074</f>
        <v>0</v>
      </c>
      <c r="AD1075" s="411">
        <f t="shared" ref="AD1075" si="3115">AD1074</f>
        <v>0</v>
      </c>
      <c r="AE1075" s="411">
        <f t="shared" ref="AE1075" si="3116">AE1074</f>
        <v>0</v>
      </c>
      <c r="AF1075" s="411">
        <f t="shared" ref="AF1075" si="3117">AF1074</f>
        <v>0</v>
      </c>
      <c r="AG1075" s="411">
        <f t="shared" ref="AG1075" si="3118">AG1074</f>
        <v>0</v>
      </c>
      <c r="AH1075" s="411">
        <f t="shared" ref="AH1075" si="3119">AH1074</f>
        <v>0</v>
      </c>
      <c r="AI1075" s="411">
        <f t="shared" ref="AI1075" si="3120">AI1074</f>
        <v>0</v>
      </c>
      <c r="AJ1075" s="411">
        <f t="shared" ref="AJ1075" si="3121">AJ1074</f>
        <v>0</v>
      </c>
      <c r="AK1075" s="411">
        <f t="shared" ref="AK1075" si="3122">AK1074</f>
        <v>0</v>
      </c>
      <c r="AL1075" s="411">
        <f t="shared" ref="AL1075" si="3123">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4">Z1077</f>
        <v>0</v>
      </c>
      <c r="AA1078" s="411">
        <f t="shared" ref="AA1078" si="3125">AA1077</f>
        <v>0</v>
      </c>
      <c r="AB1078" s="411">
        <f t="shared" ref="AB1078" si="3126">AB1077</f>
        <v>0</v>
      </c>
      <c r="AC1078" s="411">
        <f t="shared" ref="AC1078" si="3127">AC1077</f>
        <v>0</v>
      </c>
      <c r="AD1078" s="411">
        <f t="shared" ref="AD1078" si="3128">AD1077</f>
        <v>0</v>
      </c>
      <c r="AE1078" s="411">
        <f t="shared" ref="AE1078" si="3129">AE1077</f>
        <v>0</v>
      </c>
      <c r="AF1078" s="411">
        <f t="shared" ref="AF1078" si="3130">AF1077</f>
        <v>0</v>
      </c>
      <c r="AG1078" s="411">
        <f t="shared" ref="AG1078" si="3131">AG1077</f>
        <v>0</v>
      </c>
      <c r="AH1078" s="411">
        <f t="shared" ref="AH1078" si="3132">AH1077</f>
        <v>0</v>
      </c>
      <c r="AI1078" s="411">
        <f t="shared" ref="AI1078" si="3133">AI1077</f>
        <v>0</v>
      </c>
      <c r="AJ1078" s="411">
        <f t="shared" ref="AJ1078" si="3134">AJ1077</f>
        <v>0</v>
      </c>
      <c r="AK1078" s="411">
        <f t="shared" ref="AK1078" si="3135">AK1077</f>
        <v>0</v>
      </c>
      <c r="AL1078" s="411">
        <f t="shared" ref="AL1078" si="3136">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7">Z1080</f>
        <v>0</v>
      </c>
      <c r="AA1081" s="411">
        <f t="shared" ref="AA1081" si="3138">AA1080</f>
        <v>0</v>
      </c>
      <c r="AB1081" s="411">
        <f t="shared" ref="AB1081" si="3139">AB1080</f>
        <v>0</v>
      </c>
      <c r="AC1081" s="411">
        <f t="shared" ref="AC1081" si="3140">AC1080</f>
        <v>0</v>
      </c>
      <c r="AD1081" s="411">
        <f t="shared" ref="AD1081" si="3141">AD1080</f>
        <v>0</v>
      </c>
      <c r="AE1081" s="411">
        <f t="shared" ref="AE1081" si="3142">AE1080</f>
        <v>0</v>
      </c>
      <c r="AF1081" s="411">
        <f t="shared" ref="AF1081" si="3143">AF1080</f>
        <v>0</v>
      </c>
      <c r="AG1081" s="411">
        <f t="shared" ref="AG1081" si="3144">AG1080</f>
        <v>0</v>
      </c>
      <c r="AH1081" s="411">
        <f t="shared" ref="AH1081" si="3145">AH1080</f>
        <v>0</v>
      </c>
      <c r="AI1081" s="411">
        <f t="shared" ref="AI1081" si="3146">AI1080</f>
        <v>0</v>
      </c>
      <c r="AJ1081" s="411">
        <f t="shared" ref="AJ1081" si="3147">AJ1080</f>
        <v>0</v>
      </c>
      <c r="AK1081" s="411">
        <f t="shared" ref="AK1081" si="3148">AK1080</f>
        <v>0</v>
      </c>
      <c r="AL1081" s="411">
        <f t="shared" ref="AL1081" si="314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50">Z1083</f>
        <v>0</v>
      </c>
      <c r="AA1084" s="411">
        <f t="shared" ref="AA1084" si="3151">AA1083</f>
        <v>0</v>
      </c>
      <c r="AB1084" s="411">
        <f t="shared" ref="AB1084" si="3152">AB1083</f>
        <v>0</v>
      </c>
      <c r="AC1084" s="411">
        <f t="shared" ref="AC1084" si="3153">AC1083</f>
        <v>0</v>
      </c>
      <c r="AD1084" s="411">
        <f t="shared" ref="AD1084" si="3154">AD1083</f>
        <v>0</v>
      </c>
      <c r="AE1084" s="411">
        <f t="shared" ref="AE1084" si="3155">AE1083</f>
        <v>0</v>
      </c>
      <c r="AF1084" s="411">
        <f t="shared" ref="AF1084" si="3156">AF1083</f>
        <v>0</v>
      </c>
      <c r="AG1084" s="411">
        <f t="shared" ref="AG1084" si="3157">AG1083</f>
        <v>0</v>
      </c>
      <c r="AH1084" s="411">
        <f t="shared" ref="AH1084" si="3158">AH1083</f>
        <v>0</v>
      </c>
      <c r="AI1084" s="411">
        <f t="shared" ref="AI1084" si="3159">AI1083</f>
        <v>0</v>
      </c>
      <c r="AJ1084" s="411">
        <f t="shared" ref="AJ1084" si="3160">AJ1083</f>
        <v>0</v>
      </c>
      <c r="AK1084" s="411">
        <f t="shared" ref="AK1084" si="3161">AK1083</f>
        <v>0</v>
      </c>
      <c r="AL1084" s="411">
        <f t="shared" ref="AL1084" si="3162">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3">Z1086</f>
        <v>0</v>
      </c>
      <c r="AA1087" s="411">
        <f t="shared" ref="AA1087" si="3164">AA1086</f>
        <v>0</v>
      </c>
      <c r="AB1087" s="411">
        <f t="shared" ref="AB1087" si="3165">AB1086</f>
        <v>0</v>
      </c>
      <c r="AC1087" s="411">
        <f t="shared" ref="AC1087" si="3166">AC1086</f>
        <v>0</v>
      </c>
      <c r="AD1087" s="411">
        <f t="shared" ref="AD1087" si="3167">AD1086</f>
        <v>0</v>
      </c>
      <c r="AE1087" s="411">
        <f t="shared" ref="AE1087" si="3168">AE1086</f>
        <v>0</v>
      </c>
      <c r="AF1087" s="411">
        <f t="shared" ref="AF1087" si="3169">AF1086</f>
        <v>0</v>
      </c>
      <c r="AG1087" s="411">
        <f t="shared" ref="AG1087" si="3170">AG1086</f>
        <v>0</v>
      </c>
      <c r="AH1087" s="411">
        <f t="shared" ref="AH1087" si="3171">AH1086</f>
        <v>0</v>
      </c>
      <c r="AI1087" s="411">
        <f t="shared" ref="AI1087" si="3172">AI1086</f>
        <v>0</v>
      </c>
      <c r="AJ1087" s="411">
        <f t="shared" ref="AJ1087" si="3173">AJ1086</f>
        <v>0</v>
      </c>
      <c r="AK1087" s="411">
        <f t="shared" ref="AK1087" si="3174">AK1086</f>
        <v>0</v>
      </c>
      <c r="AL1087" s="411">
        <f t="shared" ref="AL1087" si="3175">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6">Z1089</f>
        <v>0</v>
      </c>
      <c r="AA1090" s="411">
        <f t="shared" ref="AA1090" si="3177">AA1089</f>
        <v>0</v>
      </c>
      <c r="AB1090" s="411">
        <f t="shared" ref="AB1090" si="3178">AB1089</f>
        <v>0</v>
      </c>
      <c r="AC1090" s="411">
        <f t="shared" ref="AC1090" si="3179">AC1089</f>
        <v>0</v>
      </c>
      <c r="AD1090" s="411">
        <f t="shared" ref="AD1090" si="3180">AD1089</f>
        <v>0</v>
      </c>
      <c r="AE1090" s="411">
        <f t="shared" ref="AE1090" si="3181">AE1089</f>
        <v>0</v>
      </c>
      <c r="AF1090" s="411">
        <f t="shared" ref="AF1090" si="3182">AF1089</f>
        <v>0</v>
      </c>
      <c r="AG1090" s="411">
        <f t="shared" ref="AG1090" si="3183">AG1089</f>
        <v>0</v>
      </c>
      <c r="AH1090" s="411">
        <f t="shared" ref="AH1090" si="3184">AH1089</f>
        <v>0</v>
      </c>
      <c r="AI1090" s="411">
        <f t="shared" ref="AI1090" si="3185">AI1089</f>
        <v>0</v>
      </c>
      <c r="AJ1090" s="411">
        <f t="shared" ref="AJ1090" si="3186">AJ1089</f>
        <v>0</v>
      </c>
      <c r="AK1090" s="411">
        <f t="shared" ref="AK1090" si="3187">AK1089</f>
        <v>0</v>
      </c>
      <c r="AL1090" s="411">
        <f t="shared" ref="AL1090" si="3188">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9">Z1092</f>
        <v>0</v>
      </c>
      <c r="AA1093" s="411">
        <f t="shared" ref="AA1093" si="3190">AA1092</f>
        <v>0</v>
      </c>
      <c r="AB1093" s="411">
        <f t="shared" ref="AB1093" si="3191">AB1092</f>
        <v>0</v>
      </c>
      <c r="AC1093" s="411">
        <f t="shared" ref="AC1093" si="3192">AC1092</f>
        <v>0</v>
      </c>
      <c r="AD1093" s="411">
        <f t="shared" ref="AD1093" si="3193">AD1092</f>
        <v>0</v>
      </c>
      <c r="AE1093" s="411">
        <f t="shared" ref="AE1093" si="3194">AE1092</f>
        <v>0</v>
      </c>
      <c r="AF1093" s="411">
        <f t="shared" ref="AF1093" si="3195">AF1092</f>
        <v>0</v>
      </c>
      <c r="AG1093" s="411">
        <f t="shared" ref="AG1093" si="3196">AG1092</f>
        <v>0</v>
      </c>
      <c r="AH1093" s="411">
        <f t="shared" ref="AH1093" si="3197">AH1092</f>
        <v>0</v>
      </c>
      <c r="AI1093" s="411">
        <f t="shared" ref="AI1093" si="3198">AI1092</f>
        <v>0</v>
      </c>
      <c r="AJ1093" s="411">
        <f t="shared" ref="AJ1093" si="3199">AJ1092</f>
        <v>0</v>
      </c>
      <c r="AK1093" s="411">
        <f t="shared" ref="AK1093" si="3200">AK1092</f>
        <v>0</v>
      </c>
      <c r="AL1093" s="411">
        <f t="shared" ref="AL1093" si="3201">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2">Z1095</f>
        <v>0</v>
      </c>
      <c r="AA1096" s="411">
        <f t="shared" ref="AA1096" si="3203">AA1095</f>
        <v>0</v>
      </c>
      <c r="AB1096" s="411">
        <f t="shared" ref="AB1096" si="3204">AB1095</f>
        <v>0</v>
      </c>
      <c r="AC1096" s="411">
        <f t="shared" ref="AC1096" si="3205">AC1095</f>
        <v>0</v>
      </c>
      <c r="AD1096" s="411">
        <f t="shared" ref="AD1096" si="3206">AD1095</f>
        <v>0</v>
      </c>
      <c r="AE1096" s="411">
        <f t="shared" ref="AE1096" si="3207">AE1095</f>
        <v>0</v>
      </c>
      <c r="AF1096" s="411">
        <f t="shared" ref="AF1096" si="3208">AF1095</f>
        <v>0</v>
      </c>
      <c r="AG1096" s="411">
        <f t="shared" ref="AG1096" si="3209">AG1095</f>
        <v>0</v>
      </c>
      <c r="AH1096" s="411">
        <f t="shared" ref="AH1096" si="3210">AH1095</f>
        <v>0</v>
      </c>
      <c r="AI1096" s="411">
        <f t="shared" ref="AI1096" si="3211">AI1095</f>
        <v>0</v>
      </c>
      <c r="AJ1096" s="411">
        <f t="shared" ref="AJ1096" si="3212">AJ1095</f>
        <v>0</v>
      </c>
      <c r="AK1096" s="411">
        <f t="shared" ref="AK1096" si="3213">AK1095</f>
        <v>0</v>
      </c>
      <c r="AL1096" s="411">
        <f t="shared" ref="AL1096" si="3214">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5">Z1098</f>
        <v>0</v>
      </c>
      <c r="AA1099" s="411">
        <f t="shared" ref="AA1099" si="3216">AA1098</f>
        <v>0</v>
      </c>
      <c r="AB1099" s="411">
        <f t="shared" ref="AB1099" si="3217">AB1098</f>
        <v>0</v>
      </c>
      <c r="AC1099" s="411">
        <f t="shared" ref="AC1099" si="3218">AC1098</f>
        <v>0</v>
      </c>
      <c r="AD1099" s="411">
        <f t="shared" ref="AD1099" si="3219">AD1098</f>
        <v>0</v>
      </c>
      <c r="AE1099" s="411">
        <f t="shared" ref="AE1099" si="3220">AE1098</f>
        <v>0</v>
      </c>
      <c r="AF1099" s="411">
        <f t="shared" ref="AF1099" si="3221">AF1098</f>
        <v>0</v>
      </c>
      <c r="AG1099" s="411">
        <f t="shared" ref="AG1099" si="3222">AG1098</f>
        <v>0</v>
      </c>
      <c r="AH1099" s="411">
        <f t="shared" ref="AH1099" si="3223">AH1098</f>
        <v>0</v>
      </c>
      <c r="AI1099" s="411">
        <f t="shared" ref="AI1099" si="3224">AI1098</f>
        <v>0</v>
      </c>
      <c r="AJ1099" s="411">
        <f t="shared" ref="AJ1099" si="3225">AJ1098</f>
        <v>0</v>
      </c>
      <c r="AK1099" s="411">
        <f t="shared" ref="AK1099" si="3226">AK1098</f>
        <v>0</v>
      </c>
      <c r="AL1099" s="411">
        <f t="shared" ref="AL1099" si="3227">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8">Z1101</f>
        <v>0</v>
      </c>
      <c r="AA1102" s="411">
        <f t="shared" ref="AA1102" si="3229">AA1101</f>
        <v>0</v>
      </c>
      <c r="AB1102" s="411">
        <f t="shared" ref="AB1102" si="3230">AB1101</f>
        <v>0</v>
      </c>
      <c r="AC1102" s="411">
        <f t="shared" ref="AC1102" si="3231">AC1101</f>
        <v>0</v>
      </c>
      <c r="AD1102" s="411">
        <f t="shared" ref="AD1102" si="3232">AD1101</f>
        <v>0</v>
      </c>
      <c r="AE1102" s="411">
        <f t="shared" ref="AE1102" si="3233">AE1101</f>
        <v>0</v>
      </c>
      <c r="AF1102" s="411">
        <f t="shared" ref="AF1102" si="3234">AF1101</f>
        <v>0</v>
      </c>
      <c r="AG1102" s="411">
        <f t="shared" ref="AG1102" si="3235">AG1101</f>
        <v>0</v>
      </c>
      <c r="AH1102" s="411">
        <f t="shared" ref="AH1102" si="3236">AH1101</f>
        <v>0</v>
      </c>
      <c r="AI1102" s="411">
        <f t="shared" ref="AI1102" si="3237">AI1101</f>
        <v>0</v>
      </c>
      <c r="AJ1102" s="411">
        <f t="shared" ref="AJ1102" si="3238">AJ1101</f>
        <v>0</v>
      </c>
      <c r="AK1102" s="411">
        <f t="shared" ref="AK1102" si="3239">AK1101</f>
        <v>0</v>
      </c>
      <c r="AL1102" s="411">
        <f t="shared" ref="AL1102" si="3240">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41">Z1104</f>
        <v>0</v>
      </c>
      <c r="AA1105" s="411">
        <f t="shared" ref="AA1105" si="3242">AA1104</f>
        <v>0</v>
      </c>
      <c r="AB1105" s="411">
        <f t="shared" ref="AB1105" si="3243">AB1104</f>
        <v>0</v>
      </c>
      <c r="AC1105" s="411">
        <f t="shared" ref="AC1105" si="3244">AC1104</f>
        <v>0</v>
      </c>
      <c r="AD1105" s="411">
        <f t="shared" ref="AD1105" si="3245">AD1104</f>
        <v>0</v>
      </c>
      <c r="AE1105" s="411">
        <f t="shared" ref="AE1105" si="3246">AE1104</f>
        <v>0</v>
      </c>
      <c r="AF1105" s="411">
        <f t="shared" ref="AF1105" si="3247">AF1104</f>
        <v>0</v>
      </c>
      <c r="AG1105" s="411">
        <f t="shared" ref="AG1105" si="3248">AG1104</f>
        <v>0</v>
      </c>
      <c r="AH1105" s="411">
        <f t="shared" ref="AH1105" si="3249">AH1104</f>
        <v>0</v>
      </c>
      <c r="AI1105" s="411">
        <f t="shared" ref="AI1105" si="3250">AI1104</f>
        <v>0</v>
      </c>
      <c r="AJ1105" s="411">
        <f t="shared" ref="AJ1105" si="3251">AJ1104</f>
        <v>0</v>
      </c>
      <c r="AK1105" s="411">
        <f t="shared" ref="AK1105" si="3252">AK1104</f>
        <v>0</v>
      </c>
      <c r="AL1105" s="411">
        <f t="shared" ref="AL1105" si="3253">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4">Z1107</f>
        <v>0</v>
      </c>
      <c r="AA1108" s="411">
        <f t="shared" ref="AA1108" si="3255">AA1107</f>
        <v>0</v>
      </c>
      <c r="AB1108" s="411">
        <f t="shared" ref="AB1108" si="3256">AB1107</f>
        <v>0</v>
      </c>
      <c r="AC1108" s="411">
        <f t="shared" ref="AC1108" si="3257">AC1107</f>
        <v>0</v>
      </c>
      <c r="AD1108" s="411">
        <f t="shared" ref="AD1108" si="3258">AD1107</f>
        <v>0</v>
      </c>
      <c r="AE1108" s="411">
        <f t="shared" ref="AE1108" si="3259">AE1107</f>
        <v>0</v>
      </c>
      <c r="AF1108" s="411">
        <f t="shared" ref="AF1108" si="3260">AF1107</f>
        <v>0</v>
      </c>
      <c r="AG1108" s="411">
        <f t="shared" ref="AG1108" si="3261">AG1107</f>
        <v>0</v>
      </c>
      <c r="AH1108" s="411">
        <f t="shared" ref="AH1108" si="3262">AH1107</f>
        <v>0</v>
      </c>
      <c r="AI1108" s="411">
        <f t="shared" ref="AI1108" si="3263">AI1107</f>
        <v>0</v>
      </c>
      <c r="AJ1108" s="411">
        <f t="shared" ref="AJ1108" si="3264">AJ1107</f>
        <v>0</v>
      </c>
      <c r="AK1108" s="411">
        <f t="shared" ref="AK1108" si="3265">AK1107</f>
        <v>0</v>
      </c>
      <c r="AL1108" s="411">
        <f t="shared" ref="AL1108" si="3266">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7">Z1110</f>
        <v>0</v>
      </c>
      <c r="AA1111" s="411">
        <f t="shared" ref="AA1111" si="3268">AA1110</f>
        <v>0</v>
      </c>
      <c r="AB1111" s="411">
        <f t="shared" ref="AB1111" si="3269">AB1110</f>
        <v>0</v>
      </c>
      <c r="AC1111" s="411">
        <f t="shared" ref="AC1111" si="3270">AC1110</f>
        <v>0</v>
      </c>
      <c r="AD1111" s="411">
        <f t="shared" ref="AD1111" si="3271">AD1110</f>
        <v>0</v>
      </c>
      <c r="AE1111" s="411">
        <f t="shared" ref="AE1111" si="3272">AE1110</f>
        <v>0</v>
      </c>
      <c r="AF1111" s="411">
        <f t="shared" ref="AF1111" si="3273">AF1110</f>
        <v>0</v>
      </c>
      <c r="AG1111" s="411">
        <f t="shared" ref="AG1111" si="3274">AG1110</f>
        <v>0</v>
      </c>
      <c r="AH1111" s="411">
        <f t="shared" ref="AH1111" si="3275">AH1110</f>
        <v>0</v>
      </c>
      <c r="AI1111" s="411">
        <f t="shared" ref="AI1111" si="3276">AI1110</f>
        <v>0</v>
      </c>
      <c r="AJ1111" s="411">
        <f t="shared" ref="AJ1111" si="3277">AJ1110</f>
        <v>0</v>
      </c>
      <c r="AK1111" s="411">
        <f t="shared" ref="AK1111" si="3278">AK1110</f>
        <v>0</v>
      </c>
      <c r="AL1111" s="411">
        <f t="shared" ref="AL1111" si="3279">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80">SUM(Y1117:AL1117)</f>
        <v>0</v>
      </c>
    </row>
    <row r="1118" spans="1:39">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80"/>
        <v>0</v>
      </c>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80"/>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80"/>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81">Y212*Y1116</f>
        <v>0</v>
      </c>
      <c r="Z1121" s="378">
        <f t="shared" si="3281"/>
        <v>0</v>
      </c>
      <c r="AA1121" s="378">
        <f t="shared" si="3281"/>
        <v>0</v>
      </c>
      <c r="AB1121" s="378">
        <f t="shared" si="3281"/>
        <v>0</v>
      </c>
      <c r="AC1121" s="378">
        <f t="shared" si="3281"/>
        <v>0</v>
      </c>
      <c r="AD1121" s="378">
        <f t="shared" si="3281"/>
        <v>0</v>
      </c>
      <c r="AE1121" s="378">
        <f t="shared" si="3281"/>
        <v>0</v>
      </c>
      <c r="AF1121" s="378">
        <f t="shared" si="3281"/>
        <v>0</v>
      </c>
      <c r="AG1121" s="378">
        <f t="shared" si="3281"/>
        <v>0</v>
      </c>
      <c r="AH1121" s="378">
        <f t="shared" si="3281"/>
        <v>0</v>
      </c>
      <c r="AI1121" s="378">
        <f t="shared" si="3281"/>
        <v>0</v>
      </c>
      <c r="AJ1121" s="378">
        <f t="shared" si="3281"/>
        <v>0</v>
      </c>
      <c r="AK1121" s="378">
        <f t="shared" si="3281"/>
        <v>0</v>
      </c>
      <c r="AL1121" s="378">
        <f t="shared" si="3281"/>
        <v>0</v>
      </c>
      <c r="AM1121" s="628">
        <f t="shared" si="3280"/>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2">Y395*Y1116</f>
        <v>0</v>
      </c>
      <c r="Z1122" s="378">
        <f t="shared" si="3282"/>
        <v>0</v>
      </c>
      <c r="AA1122" s="378">
        <f t="shared" si="3282"/>
        <v>0</v>
      </c>
      <c r="AB1122" s="378">
        <f t="shared" si="3282"/>
        <v>0</v>
      </c>
      <c r="AC1122" s="378">
        <f t="shared" si="3282"/>
        <v>0</v>
      </c>
      <c r="AD1122" s="378">
        <f t="shared" si="3282"/>
        <v>0</v>
      </c>
      <c r="AE1122" s="378">
        <f t="shared" si="3282"/>
        <v>0</v>
      </c>
      <c r="AF1122" s="378">
        <f t="shared" si="3282"/>
        <v>0</v>
      </c>
      <c r="AG1122" s="378">
        <f t="shared" si="3282"/>
        <v>0</v>
      </c>
      <c r="AH1122" s="378">
        <f t="shared" si="3282"/>
        <v>0</v>
      </c>
      <c r="AI1122" s="378">
        <f t="shared" si="3282"/>
        <v>0</v>
      </c>
      <c r="AJ1122" s="378">
        <f t="shared" si="3282"/>
        <v>0</v>
      </c>
      <c r="AK1122" s="378">
        <f t="shared" si="3282"/>
        <v>0</v>
      </c>
      <c r="AL1122" s="378">
        <f t="shared" si="3282"/>
        <v>0</v>
      </c>
      <c r="AM1122" s="628">
        <f t="shared" si="3280"/>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3">Y581*Y1116</f>
        <v>0</v>
      </c>
      <c r="Z1123" s="378">
        <f t="shared" si="3283"/>
        <v>0</v>
      </c>
      <c r="AA1123" s="378">
        <f t="shared" si="3283"/>
        <v>0</v>
      </c>
      <c r="AB1123" s="378">
        <f t="shared" si="3283"/>
        <v>0</v>
      </c>
      <c r="AC1123" s="378">
        <f t="shared" si="3283"/>
        <v>0</v>
      </c>
      <c r="AD1123" s="378">
        <f t="shared" si="3283"/>
        <v>0</v>
      </c>
      <c r="AE1123" s="378">
        <f t="shared" si="3283"/>
        <v>0</v>
      </c>
      <c r="AF1123" s="378">
        <f t="shared" si="3283"/>
        <v>0</v>
      </c>
      <c r="AG1123" s="378">
        <f t="shared" si="3283"/>
        <v>0</v>
      </c>
      <c r="AH1123" s="378">
        <f t="shared" si="3283"/>
        <v>0</v>
      </c>
      <c r="AI1123" s="378">
        <f t="shared" si="3283"/>
        <v>0</v>
      </c>
      <c r="AJ1123" s="378">
        <f t="shared" si="3283"/>
        <v>0</v>
      </c>
      <c r="AK1123" s="378">
        <f t="shared" si="3283"/>
        <v>0</v>
      </c>
      <c r="AL1123" s="378">
        <f t="shared" si="3283"/>
        <v>0</v>
      </c>
      <c r="AM1123" s="628">
        <f t="shared" si="3280"/>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4">Y764*Y1116</f>
        <v>0</v>
      </c>
      <c r="Z1124" s="378">
        <f t="shared" si="3284"/>
        <v>0</v>
      </c>
      <c r="AA1124" s="378">
        <f t="shared" si="3284"/>
        <v>0</v>
      </c>
      <c r="AB1124" s="378">
        <f t="shared" si="3284"/>
        <v>0</v>
      </c>
      <c r="AC1124" s="378">
        <f t="shared" si="3284"/>
        <v>0</v>
      </c>
      <c r="AD1124" s="378">
        <f t="shared" si="3284"/>
        <v>0</v>
      </c>
      <c r="AE1124" s="378">
        <f t="shared" si="3284"/>
        <v>0</v>
      </c>
      <c r="AF1124" s="378">
        <f t="shared" si="3284"/>
        <v>0</v>
      </c>
      <c r="AG1124" s="378">
        <f t="shared" si="3284"/>
        <v>0</v>
      </c>
      <c r="AH1124" s="378">
        <f t="shared" si="3284"/>
        <v>0</v>
      </c>
      <c r="AI1124" s="378">
        <f t="shared" si="3284"/>
        <v>0</v>
      </c>
      <c r="AJ1124" s="378">
        <f t="shared" si="3284"/>
        <v>0</v>
      </c>
      <c r="AK1124" s="378">
        <f t="shared" si="3284"/>
        <v>0</v>
      </c>
      <c r="AL1124" s="378">
        <f t="shared" si="3284"/>
        <v>0</v>
      </c>
      <c r="AM1124" s="628">
        <f t="shared" si="3280"/>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5">Y947*Y1116</f>
        <v>0</v>
      </c>
      <c r="Z1125" s="378">
        <f t="shared" si="3285"/>
        <v>0</v>
      </c>
      <c r="AA1125" s="378">
        <f t="shared" si="3285"/>
        <v>0</v>
      </c>
      <c r="AB1125" s="378">
        <f t="shared" si="3285"/>
        <v>0</v>
      </c>
      <c r="AC1125" s="378">
        <f t="shared" si="3285"/>
        <v>0</v>
      </c>
      <c r="AD1125" s="378">
        <f t="shared" si="3285"/>
        <v>0</v>
      </c>
      <c r="AE1125" s="378">
        <f t="shared" si="3285"/>
        <v>0</v>
      </c>
      <c r="AF1125" s="378">
        <f t="shared" si="3285"/>
        <v>0</v>
      </c>
      <c r="AG1125" s="378">
        <f t="shared" si="3285"/>
        <v>0</v>
      </c>
      <c r="AH1125" s="378">
        <f t="shared" si="3285"/>
        <v>0</v>
      </c>
      <c r="AI1125" s="378">
        <f t="shared" si="3285"/>
        <v>0</v>
      </c>
      <c r="AJ1125" s="378">
        <f t="shared" si="3285"/>
        <v>0</v>
      </c>
      <c r="AK1125" s="378">
        <f t="shared" si="3285"/>
        <v>0</v>
      </c>
      <c r="AL1125" s="378">
        <f t="shared" si="3285"/>
        <v>0</v>
      </c>
      <c r="AM1125" s="628">
        <f t="shared" si="3280"/>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6">AA1113*AA1116</f>
        <v>0</v>
      </c>
      <c r="AB1126" s="378">
        <f t="shared" si="3286"/>
        <v>0</v>
      </c>
      <c r="AC1126" s="378">
        <f t="shared" si="3286"/>
        <v>0</v>
      </c>
      <c r="AD1126" s="378">
        <f t="shared" si="3286"/>
        <v>0</v>
      </c>
      <c r="AE1126" s="378">
        <f t="shared" si="3286"/>
        <v>0</v>
      </c>
      <c r="AF1126" s="378">
        <f t="shared" si="3286"/>
        <v>0</v>
      </c>
      <c r="AG1126" s="378">
        <f t="shared" si="3286"/>
        <v>0</v>
      </c>
      <c r="AH1126" s="378">
        <f t="shared" si="3286"/>
        <v>0</v>
      </c>
      <c r="AI1126" s="378">
        <f t="shared" si="3286"/>
        <v>0</v>
      </c>
      <c r="AJ1126" s="378">
        <f t="shared" si="3286"/>
        <v>0</v>
      </c>
      <c r="AK1126" s="378">
        <f t="shared" si="3286"/>
        <v>0</v>
      </c>
      <c r="AL1126" s="378">
        <f t="shared" si="3286"/>
        <v>0</v>
      </c>
      <c r="AM1126" s="628">
        <f t="shared" si="3280"/>
        <v>0</v>
      </c>
    </row>
    <row r="1127" spans="2:39" ht="15.7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7">SUM(Z1117:Z1126)</f>
        <v>0</v>
      </c>
      <c r="AA1127" s="346">
        <f t="shared" si="3287"/>
        <v>0</v>
      </c>
      <c r="AB1127" s="346">
        <f t="shared" si="3287"/>
        <v>0</v>
      </c>
      <c r="AC1127" s="346">
        <f t="shared" si="3287"/>
        <v>0</v>
      </c>
      <c r="AD1127" s="346">
        <f t="shared" si="3287"/>
        <v>0</v>
      </c>
      <c r="AE1127" s="346">
        <f t="shared" si="3287"/>
        <v>0</v>
      </c>
      <c r="AF1127" s="346">
        <f>SUM(AF1117:AF1126)</f>
        <v>0</v>
      </c>
      <c r="AG1127" s="346">
        <f t="shared" ref="AG1127:AL1127" si="3288">SUM(AG1117:AG1126)</f>
        <v>0</v>
      </c>
      <c r="AH1127" s="346">
        <f t="shared" si="3288"/>
        <v>0</v>
      </c>
      <c r="AI1127" s="346">
        <f t="shared" si="3288"/>
        <v>0</v>
      </c>
      <c r="AJ1127" s="346">
        <f t="shared" si="3288"/>
        <v>0</v>
      </c>
      <c r="AK1127" s="346">
        <f t="shared" si="3288"/>
        <v>0</v>
      </c>
      <c r="AL1127" s="346">
        <f t="shared" si="3288"/>
        <v>0</v>
      </c>
      <c r="AM1127" s="407">
        <f>SUM(AM1117:AM1126)</f>
        <v>0</v>
      </c>
    </row>
    <row r="1128" spans="2:39" ht="15.7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9">Z1114*Z1116</f>
        <v>0</v>
      </c>
      <c r="AA1128" s="347">
        <f>AA1114*AA1116</f>
        <v>0</v>
      </c>
      <c r="AB1128" s="347">
        <f t="shared" si="3289"/>
        <v>0</v>
      </c>
      <c r="AC1128" s="347">
        <f t="shared" si="3289"/>
        <v>0</v>
      </c>
      <c r="AD1128" s="347">
        <f t="shared" si="3289"/>
        <v>0</v>
      </c>
      <c r="AE1128" s="347">
        <f t="shared" si="3289"/>
        <v>0</v>
      </c>
      <c r="AF1128" s="347">
        <f t="shared" ref="AF1128:AL1128" si="3290">AF1114*AF1116</f>
        <v>0</v>
      </c>
      <c r="AG1128" s="347">
        <f t="shared" si="3290"/>
        <v>0</v>
      </c>
      <c r="AH1128" s="347">
        <f t="shared" si="3290"/>
        <v>0</v>
      </c>
      <c r="AI1128" s="347">
        <f t="shared" si="3290"/>
        <v>0</v>
      </c>
      <c r="AJ1128" s="347">
        <f t="shared" si="3290"/>
        <v>0</v>
      </c>
      <c r="AK1128" s="347">
        <f t="shared" si="3290"/>
        <v>0</v>
      </c>
      <c r="AL1128" s="347">
        <f t="shared" si="3290"/>
        <v>0</v>
      </c>
      <c r="AM1128" s="407">
        <f>SUM(Y1128:AL1128)</f>
        <v>0</v>
      </c>
    </row>
    <row r="1129" spans="2:39" ht="15.7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581</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521</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70" zoomScale="90" zoomScaleNormal="90" workbookViewId="0">
      <selection activeCell="L135" sqref="L13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545</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889" t="s">
        <v>658</v>
      </c>
      <c r="D8" s="889"/>
      <c r="E8" s="889"/>
      <c r="F8" s="889"/>
      <c r="G8" s="889"/>
      <c r="H8" s="889"/>
      <c r="I8" s="889"/>
      <c r="J8" s="889"/>
      <c r="K8" s="889"/>
      <c r="L8" s="889"/>
      <c r="M8" s="889"/>
      <c r="N8" s="889"/>
      <c r="O8" s="889"/>
      <c r="P8" s="889"/>
      <c r="Q8" s="889"/>
      <c r="R8" s="889"/>
      <c r="S8" s="889"/>
      <c r="T8" s="105"/>
      <c r="U8" s="105"/>
      <c r="V8" s="105"/>
      <c r="W8" s="105"/>
    </row>
    <row r="9" spans="1:28" s="9" customFormat="1" ht="46.9" customHeight="1">
      <c r="B9" s="55"/>
      <c r="C9" s="849" t="s">
        <v>669</v>
      </c>
      <c r="D9" s="849"/>
      <c r="E9" s="849"/>
      <c r="F9" s="849"/>
      <c r="G9" s="849"/>
      <c r="H9" s="849"/>
      <c r="I9" s="849"/>
      <c r="J9" s="849"/>
      <c r="K9" s="849"/>
      <c r="L9" s="849"/>
      <c r="M9" s="849"/>
      <c r="N9" s="849"/>
      <c r="O9" s="849"/>
      <c r="P9" s="849"/>
      <c r="Q9" s="849"/>
      <c r="R9" s="849"/>
      <c r="S9" s="849"/>
      <c r="T9" s="105"/>
      <c r="U9" s="105"/>
      <c r="V9" s="105"/>
      <c r="W9" s="105"/>
    </row>
    <row r="10" spans="1:28" s="9" customFormat="1" ht="37.9" customHeight="1">
      <c r="B10" s="88"/>
      <c r="C10" s="872" t="s">
        <v>670</v>
      </c>
      <c r="D10" s="849"/>
      <c r="E10" s="849"/>
      <c r="F10" s="849"/>
      <c r="G10" s="849"/>
      <c r="H10" s="849"/>
      <c r="I10" s="849"/>
      <c r="J10" s="849"/>
      <c r="K10" s="849"/>
      <c r="L10" s="849"/>
      <c r="M10" s="849"/>
      <c r="N10" s="849"/>
      <c r="O10" s="849"/>
      <c r="P10" s="849"/>
      <c r="Q10" s="849"/>
      <c r="R10" s="849"/>
      <c r="S10" s="84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8" t="s">
        <v>233</v>
      </c>
      <c r="C12" s="888"/>
      <c r="D12" s="181"/>
      <c r="E12" s="182" t="s">
        <v>234</v>
      </c>
      <c r="F12" s="51"/>
      <c r="G12" s="51"/>
      <c r="H12" s="44"/>
      <c r="I12" s="51"/>
      <c r="K12" s="592" t="s">
        <v>530</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1.559339581796648</v>
      </c>
      <c r="J106" s="230">
        <f>(SUM('1.  LRAMVA Summary'!E$54:E$71)+SUM('1.  LRAMVA Summary'!E$72:E$73)*(MONTH($E106)-1)/12)*$H106</f>
        <v>1.2228441801234702</v>
      </c>
      <c r="K106" s="230">
        <f>(SUM('1.  LRAMVA Summary'!F$54:F$71)+SUM('1.  LRAMVA Summary'!F$72:F$73)*(MONTH($E106)-1)/12)*$H106</f>
        <v>0.46067255855220729</v>
      </c>
      <c r="L106" s="230">
        <f>(SUM('1.  LRAMVA Summary'!G$54:G$71)+SUM('1.  LRAMVA Summary'!G$72:G$73)*(MONTH($E106)-1)/12)*$H106</f>
        <v>1.4546538614483331</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4.6975101819206584</v>
      </c>
    </row>
    <row r="107" spans="2:23" s="9" customFormat="1">
      <c r="B107" s="66"/>
      <c r="E107" s="214">
        <v>42795</v>
      </c>
      <c r="F107" s="214" t="s">
        <v>184</v>
      </c>
      <c r="G107" s="215" t="s">
        <v>65</v>
      </c>
      <c r="H107" s="240">
        <f t="shared" si="48"/>
        <v>9.1666666666666665E-4</v>
      </c>
      <c r="I107" s="230">
        <f>(SUM('1.  LRAMVA Summary'!D$54:D$71)+SUM('1.  LRAMVA Summary'!D$72:D$73)*(MONTH($E107)-1)/12)*$H107</f>
        <v>3.118679163593296</v>
      </c>
      <c r="J107" s="230">
        <f>(SUM('1.  LRAMVA Summary'!E$54:E$71)+SUM('1.  LRAMVA Summary'!E$72:E$73)*(MONTH($E107)-1)/12)*$H107</f>
        <v>2.4456883602469404</v>
      </c>
      <c r="K107" s="230">
        <f>(SUM('1.  LRAMVA Summary'!F$54:F$71)+SUM('1.  LRAMVA Summary'!F$72:F$73)*(MONTH($E107)-1)/12)*$H107</f>
        <v>0.92134511710441458</v>
      </c>
      <c r="L107" s="230">
        <f>(SUM('1.  LRAMVA Summary'!G$54:G$71)+SUM('1.  LRAMVA Summary'!G$72:G$73)*(MONTH($E107)-1)/12)*$H107</f>
        <v>2.9093077228966662</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9.3950203638413168</v>
      </c>
    </row>
    <row r="108" spans="2:23" s="8" customFormat="1">
      <c r="B108" s="239"/>
      <c r="E108" s="214">
        <v>42826</v>
      </c>
      <c r="F108" s="214" t="s">
        <v>184</v>
      </c>
      <c r="G108" s="215" t="s">
        <v>66</v>
      </c>
      <c r="H108" s="240">
        <f>$C$40/12</f>
        <v>9.1666666666666665E-4</v>
      </c>
      <c r="I108" s="230">
        <f>(SUM('1.  LRAMVA Summary'!D$54:D$71)+SUM('1.  LRAMVA Summary'!D$72:D$73)*(MONTH($E108)-1)/12)*$H108</f>
        <v>4.6780187453899433</v>
      </c>
      <c r="J108" s="230">
        <f>(SUM('1.  LRAMVA Summary'!E$54:E$71)+SUM('1.  LRAMVA Summary'!E$72:E$73)*(MONTH($E108)-1)/12)*$H108</f>
        <v>3.6685325403704105</v>
      </c>
      <c r="K108" s="230">
        <f>(SUM('1.  LRAMVA Summary'!F$54:F$71)+SUM('1.  LRAMVA Summary'!F$72:F$73)*(MONTH($E108)-1)/12)*$H108</f>
        <v>1.382017675656622</v>
      </c>
      <c r="L108" s="230">
        <f>(SUM('1.  LRAMVA Summary'!G$54:G$71)+SUM('1.  LRAMVA Summary'!G$72:G$73)*(MONTH($E108)-1)/12)*$H108</f>
        <v>4.3639615843449997</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14.092530545761974</v>
      </c>
    </row>
    <row r="109" spans="2:23" s="9" customFormat="1">
      <c r="B109" s="66"/>
      <c r="E109" s="214">
        <v>42856</v>
      </c>
      <c r="F109" s="214" t="s">
        <v>184</v>
      </c>
      <c r="G109" s="215" t="s">
        <v>66</v>
      </c>
      <c r="H109" s="240">
        <f t="shared" ref="H109:H110" si="50">$C$40/12</f>
        <v>9.1666666666666665E-4</v>
      </c>
      <c r="I109" s="230">
        <f>(SUM('1.  LRAMVA Summary'!D$54:D$71)+SUM('1.  LRAMVA Summary'!D$72:D$73)*(MONTH($E109)-1)/12)*$H109</f>
        <v>6.237358327186592</v>
      </c>
      <c r="J109" s="230">
        <f>(SUM('1.  LRAMVA Summary'!E$54:E$71)+SUM('1.  LRAMVA Summary'!E$72:E$73)*(MONTH($E109)-1)/12)*$H109</f>
        <v>4.8913767204938807</v>
      </c>
      <c r="K109" s="230">
        <f>(SUM('1.  LRAMVA Summary'!F$54:F$71)+SUM('1.  LRAMVA Summary'!F$72:F$73)*(MONTH($E109)-1)/12)*$H109</f>
        <v>1.8426902342088292</v>
      </c>
      <c r="L109" s="230">
        <f>(SUM('1.  LRAMVA Summary'!G$54:G$71)+SUM('1.  LRAMVA Summary'!G$72:G$73)*(MONTH($E109)-1)/12)*$H109</f>
        <v>5.8186154457933323</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18.790040727682634</v>
      </c>
    </row>
    <row r="110" spans="2:23" s="238" customFormat="1">
      <c r="B110" s="237"/>
      <c r="E110" s="214">
        <v>42887</v>
      </c>
      <c r="F110" s="214" t="s">
        <v>184</v>
      </c>
      <c r="G110" s="215" t="s">
        <v>66</v>
      </c>
      <c r="H110" s="240">
        <f t="shared" si="50"/>
        <v>9.1666666666666665E-4</v>
      </c>
      <c r="I110" s="230">
        <f>(SUM('1.  LRAMVA Summary'!D$54:D$71)+SUM('1.  LRAMVA Summary'!D$72:D$73)*(MONTH($E110)-1)/12)*$H110</f>
        <v>7.7966979089832398</v>
      </c>
      <c r="J110" s="230">
        <f>(SUM('1.  LRAMVA Summary'!E$54:E$71)+SUM('1.  LRAMVA Summary'!E$72:E$73)*(MONTH($E110)-1)/12)*$H110</f>
        <v>6.11422090061735</v>
      </c>
      <c r="K110" s="230">
        <f>(SUM('1.  LRAMVA Summary'!F$54:F$71)+SUM('1.  LRAMVA Summary'!F$72:F$73)*(MONTH($E110)-1)/12)*$H110</f>
        <v>2.3033627927610367</v>
      </c>
      <c r="L110" s="230">
        <f>(SUM('1.  LRAMVA Summary'!G$54:G$71)+SUM('1.  LRAMVA Summary'!G$72:G$73)*(MONTH($E110)-1)/12)*$H110</f>
        <v>7.2732693072416659</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23.487550909603293</v>
      </c>
    </row>
    <row r="111" spans="2:23" s="9" customFormat="1">
      <c r="B111" s="66"/>
      <c r="E111" s="214">
        <v>42917</v>
      </c>
      <c r="F111" s="214" t="s">
        <v>184</v>
      </c>
      <c r="G111" s="215" t="s">
        <v>68</v>
      </c>
      <c r="H111" s="240">
        <f>$C$41/12</f>
        <v>9.1666666666666665E-4</v>
      </c>
      <c r="I111" s="230">
        <f>(SUM('1.  LRAMVA Summary'!D$54:D$71)+SUM('1.  LRAMVA Summary'!D$72:D$73)*(MONTH($E111)-1)/12)*$H111</f>
        <v>9.3560374907798867</v>
      </c>
      <c r="J111" s="230">
        <f>(SUM('1.  LRAMVA Summary'!E$54:E$71)+SUM('1.  LRAMVA Summary'!E$72:E$73)*(MONTH($E111)-1)/12)*$H111</f>
        <v>7.3370650807408211</v>
      </c>
      <c r="K111" s="230">
        <f>(SUM('1.  LRAMVA Summary'!F$54:F$71)+SUM('1.  LRAMVA Summary'!F$72:F$73)*(MONTH($E111)-1)/12)*$H111</f>
        <v>2.7640353513132441</v>
      </c>
      <c r="L111" s="230">
        <f>(SUM('1.  LRAMVA Summary'!G$54:G$71)+SUM('1.  LRAMVA Summary'!G$72:G$73)*(MONTH($E111)-1)/12)*$H111</f>
        <v>8.7279231686899994</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28.185061091523949</v>
      </c>
    </row>
    <row r="112" spans="2:23" s="9" customFormat="1">
      <c r="B112" s="66"/>
      <c r="E112" s="214">
        <v>42948</v>
      </c>
      <c r="F112" s="214" t="s">
        <v>184</v>
      </c>
      <c r="G112" s="215" t="s">
        <v>68</v>
      </c>
      <c r="H112" s="240">
        <f t="shared" ref="H112:H113" si="51">$C$41/12</f>
        <v>9.1666666666666665E-4</v>
      </c>
      <c r="I112" s="230">
        <f>(SUM('1.  LRAMVA Summary'!D$54:D$71)+SUM('1.  LRAMVA Summary'!D$72:D$73)*(MONTH($E112)-1)/12)*$H112</f>
        <v>10.915377072576536</v>
      </c>
      <c r="J112" s="230">
        <f>(SUM('1.  LRAMVA Summary'!E$54:E$71)+SUM('1.  LRAMVA Summary'!E$72:E$73)*(MONTH($E112)-1)/12)*$H112</f>
        <v>8.5599092608642913</v>
      </c>
      <c r="K112" s="230">
        <f>(SUM('1.  LRAMVA Summary'!F$54:F$71)+SUM('1.  LRAMVA Summary'!F$72:F$73)*(MONTH($E112)-1)/12)*$H112</f>
        <v>3.224707909865451</v>
      </c>
      <c r="L112" s="230">
        <f>(SUM('1.  LRAMVA Summary'!G$54:G$71)+SUM('1.  LRAMVA Summary'!G$72:G$73)*(MONTH($E112)-1)/12)*$H112</f>
        <v>10.182577030138333</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32.882571273444611</v>
      </c>
    </row>
    <row r="113" spans="2:23" s="9" customFormat="1">
      <c r="B113" s="66"/>
      <c r="E113" s="214">
        <v>42979</v>
      </c>
      <c r="F113" s="214" t="s">
        <v>184</v>
      </c>
      <c r="G113" s="215" t="s">
        <v>68</v>
      </c>
      <c r="H113" s="240">
        <f t="shared" si="51"/>
        <v>9.1666666666666665E-4</v>
      </c>
      <c r="I113" s="230">
        <f>(SUM('1.  LRAMVA Summary'!D$54:D$71)+SUM('1.  LRAMVA Summary'!D$72:D$73)*(MONTH($E113)-1)/12)*$H113</f>
        <v>12.474716654373184</v>
      </c>
      <c r="J113" s="230">
        <f>(SUM('1.  LRAMVA Summary'!E$54:E$71)+SUM('1.  LRAMVA Summary'!E$72:E$73)*(MONTH($E113)-1)/12)*$H113</f>
        <v>9.7827534409877615</v>
      </c>
      <c r="K113" s="230">
        <f>(SUM('1.  LRAMVA Summary'!F$54:F$71)+SUM('1.  LRAMVA Summary'!F$72:F$73)*(MONTH($E113)-1)/12)*$H113</f>
        <v>3.6853804684176583</v>
      </c>
      <c r="L113" s="230">
        <f>(SUM('1.  LRAMVA Summary'!G$54:G$71)+SUM('1.  LRAMVA Summary'!G$72:G$73)*(MONTH($E113)-1)/12)*$H113</f>
        <v>11.637230891586665</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37.580081455365267</v>
      </c>
    </row>
    <row r="114" spans="2:23" s="9" customFormat="1">
      <c r="B114" s="66"/>
      <c r="E114" s="214">
        <v>43009</v>
      </c>
      <c r="F114" s="214" t="s">
        <v>184</v>
      </c>
      <c r="G114" s="215" t="s">
        <v>69</v>
      </c>
      <c r="H114" s="240">
        <f>$C$42/12</f>
        <v>1.25E-3</v>
      </c>
      <c r="I114" s="230">
        <f>(SUM('1.  LRAMVA Summary'!D$54:D$71)+SUM('1.  LRAMVA Summary'!D$72:D$73)*(MONTH($E114)-1)/12)*$H114</f>
        <v>19.137349412958859</v>
      </c>
      <c r="J114" s="230">
        <f>(SUM('1.  LRAMVA Summary'!E$54:E$71)+SUM('1.  LRAMVA Summary'!E$72:E$73)*(MONTH($E114)-1)/12)*$H114</f>
        <v>15.007633119697132</v>
      </c>
      <c r="K114" s="230">
        <f>(SUM('1.  LRAMVA Summary'!F$54:F$71)+SUM('1.  LRAMVA Summary'!F$72:F$73)*(MONTH($E114)-1)/12)*$H114</f>
        <v>5.6537086731407262</v>
      </c>
      <c r="L114" s="230">
        <f>(SUM('1.  LRAMVA Summary'!G$54:G$71)+SUM('1.  LRAMVA Summary'!G$72:G$73)*(MONTH($E114)-1)/12)*$H114</f>
        <v>17.852570117774999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57.651261323571717</v>
      </c>
    </row>
    <row r="115" spans="2:23" s="9" customFormat="1">
      <c r="B115" s="66"/>
      <c r="E115" s="214">
        <v>43040</v>
      </c>
      <c r="F115" s="214" t="s">
        <v>184</v>
      </c>
      <c r="G115" s="215" t="s">
        <v>69</v>
      </c>
      <c r="H115" s="240">
        <f t="shared" ref="H115:H116" si="52">$C$42/12</f>
        <v>1.25E-3</v>
      </c>
      <c r="I115" s="230">
        <f>(SUM('1.  LRAMVA Summary'!D$54:D$71)+SUM('1.  LRAMVA Summary'!D$72:D$73)*(MONTH($E115)-1)/12)*$H115</f>
        <v>21.263721569954292</v>
      </c>
      <c r="J115" s="230">
        <f>(SUM('1.  LRAMVA Summary'!E$54:E$71)+SUM('1.  LRAMVA Summary'!E$72:E$73)*(MONTH($E115)-1)/12)*$H115</f>
        <v>16.675147910774591</v>
      </c>
      <c r="K115" s="230">
        <f>(SUM('1.  LRAMVA Summary'!F$54:F$71)+SUM('1.  LRAMVA Summary'!F$72:F$73)*(MONTH($E115)-1)/12)*$H115</f>
        <v>6.2818985257119184</v>
      </c>
      <c r="L115" s="230">
        <f>(SUM('1.  LRAMVA Summary'!G$54:G$71)+SUM('1.  LRAMVA Summary'!G$72:G$73)*(MONTH($E115)-1)/12)*$H115</f>
        <v>19.836189019749998</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64.056957026190801</v>
      </c>
    </row>
    <row r="116" spans="2:23" s="9" customFormat="1">
      <c r="B116" s="66"/>
      <c r="E116" s="214">
        <v>43070</v>
      </c>
      <c r="F116" s="214" t="s">
        <v>184</v>
      </c>
      <c r="G116" s="215" t="s">
        <v>69</v>
      </c>
      <c r="H116" s="240">
        <f t="shared" si="52"/>
        <v>1.25E-3</v>
      </c>
      <c r="I116" s="230">
        <f>(SUM('1.  LRAMVA Summary'!D$54:D$71)+SUM('1.  LRAMVA Summary'!D$72:D$73)*(MONTH($E116)-1)/12)*$H116</f>
        <v>23.390093726949722</v>
      </c>
      <c r="J116" s="230">
        <f>(SUM('1.  LRAMVA Summary'!E$54:E$71)+SUM('1.  LRAMVA Summary'!E$72:E$73)*(MONTH($E116)-1)/12)*$H116</f>
        <v>18.342662701852049</v>
      </c>
      <c r="K116" s="230">
        <f>(SUM('1.  LRAMVA Summary'!F$54:F$71)+SUM('1.  LRAMVA Summary'!F$72:F$73)*(MONTH($E116)-1)/12)*$H116</f>
        <v>6.9100883782831088</v>
      </c>
      <c r="L116" s="230">
        <f>(SUM('1.  LRAMVA Summary'!G$54:G$71)+SUM('1.  LRAMVA Summary'!G$72:G$73)*(MONTH($E116)-1)/12)*$H116</f>
        <v>21.819807921724998</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70.462652728809871</v>
      </c>
    </row>
    <row r="117" spans="2:23" s="9" customFormat="1" ht="15.75" thickBot="1">
      <c r="B117" s="66"/>
      <c r="E117" s="216" t="s">
        <v>464</v>
      </c>
      <c r="F117" s="216"/>
      <c r="G117" s="217"/>
      <c r="H117" s="218"/>
      <c r="I117" s="219">
        <f>SUM(I104:I116)</f>
        <v>119.9273896545422</v>
      </c>
      <c r="J117" s="219">
        <f>SUM(J104:J116)</f>
        <v>94.047834216768706</v>
      </c>
      <c r="K117" s="219">
        <f t="shared" ref="K117:O117" si="53">SUM(K104:K116)</f>
        <v>35.429907685015216</v>
      </c>
      <c r="L117" s="219">
        <f t="shared" si="53"/>
        <v>111.87610607138998</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361.28123762771611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119.9273896545422</v>
      </c>
      <c r="J119" s="228">
        <f t="shared" ref="J119" si="55">J117+J118</f>
        <v>94.047834216768706</v>
      </c>
      <c r="K119" s="228">
        <f t="shared" ref="K119" si="56">K117+K118</f>
        <v>35.429907685015216</v>
      </c>
      <c r="L119" s="228">
        <f t="shared" ref="L119" si="57">L117+L118</f>
        <v>111.87610607138998</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361.28123762771611</v>
      </c>
    </row>
    <row r="120" spans="2:23" s="9" customFormat="1">
      <c r="B120" s="66"/>
      <c r="E120" s="214">
        <v>43101</v>
      </c>
      <c r="F120" s="214" t="s">
        <v>185</v>
      </c>
      <c r="G120" s="215" t="s">
        <v>65</v>
      </c>
      <c r="H120" s="240">
        <f>$C$43/12</f>
        <v>1.25E-3</v>
      </c>
      <c r="I120" s="230">
        <f>(SUM('1.  LRAMVA Summary'!D$54:D$74)+SUM('1.  LRAMVA Summary'!D$75:D$76)*(MONTH($E120)-1)/12)*$H120</f>
        <v>25.516465883945148</v>
      </c>
      <c r="J120" s="230">
        <f>(SUM('1.  LRAMVA Summary'!E$54:E$74)+SUM('1.  LRAMVA Summary'!E$75:E$76)*(MONTH($E120)-1)/12)*$H120</f>
        <v>20.010177492929511</v>
      </c>
      <c r="K120" s="230">
        <f>(SUM('1.  LRAMVA Summary'!F$54:F$74)+SUM('1.  LRAMVA Summary'!F$75:F$76)*(MONTH($E120)-1)/12)*$H120</f>
        <v>7.5382782308543019</v>
      </c>
      <c r="L120" s="230">
        <f>(SUM('1.  LRAMVA Summary'!G$54:G$74)+SUM('1.  LRAMVA Summary'!G$75:G$76)*(MONTH($E120)-1)/12)*$H120</f>
        <v>23.803426823699997</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76.868348431428956</v>
      </c>
    </row>
    <row r="121" spans="2:23" s="9" customFormat="1">
      <c r="B121" s="66"/>
      <c r="E121" s="214">
        <v>43132</v>
      </c>
      <c r="F121" s="214" t="s">
        <v>185</v>
      </c>
      <c r="G121" s="215" t="s">
        <v>65</v>
      </c>
      <c r="H121" s="240">
        <f t="shared" ref="H121:H122" si="62">$C$43/12</f>
        <v>1.25E-3</v>
      </c>
      <c r="I121" s="230">
        <f>(SUM('1.  LRAMVA Summary'!D$54:D$74)+SUM('1.  LRAMVA Summary'!D$75:D$76)*(MONTH($E121)-1)/12)*$H121</f>
        <v>26.39016073329471</v>
      </c>
      <c r="J121" s="230">
        <f>(SUM('1.  LRAMVA Summary'!E$54:E$74)+SUM('1.  LRAMVA Summary'!E$75:E$76)*(MONTH($E121)-1)/12)*$H121</f>
        <v>21.066834035606888</v>
      </c>
      <c r="K121" s="230">
        <f>(SUM('1.  LRAMVA Summary'!F$54:F$74)+SUM('1.  LRAMVA Summary'!F$75:F$76)*(MONTH($E121)-1)/12)*$H121</f>
        <v>7.9076298004062009</v>
      </c>
      <c r="L121" s="230">
        <f>(SUM('1.  LRAMVA Summary'!G$54:G$74)+SUM('1.  LRAMVA Summary'!G$75:G$76)*(MONTH($E121)-1)/12)*$H121</f>
        <v>23.989676595959995</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79.354301165267785</v>
      </c>
    </row>
    <row r="122" spans="2:23" s="9" customFormat="1">
      <c r="B122" s="66"/>
      <c r="E122" s="214">
        <v>43160</v>
      </c>
      <c r="F122" s="214" t="s">
        <v>185</v>
      </c>
      <c r="G122" s="215" t="s">
        <v>65</v>
      </c>
      <c r="H122" s="240">
        <f t="shared" si="62"/>
        <v>1.25E-3</v>
      </c>
      <c r="I122" s="230">
        <f>(SUM('1.  LRAMVA Summary'!D$54:D$74)+SUM('1.  LRAMVA Summary'!D$75:D$76)*(MONTH($E122)-1)/12)*$H122</f>
        <v>27.263855582644279</v>
      </c>
      <c r="J122" s="230">
        <f>(SUM('1.  LRAMVA Summary'!E$54:E$74)+SUM('1.  LRAMVA Summary'!E$75:E$76)*(MONTH($E122)-1)/12)*$H122</f>
        <v>22.123490578284272</v>
      </c>
      <c r="K122" s="230">
        <f>(SUM('1.  LRAMVA Summary'!F$54:F$74)+SUM('1.  LRAMVA Summary'!F$75:F$76)*(MONTH($E122)-1)/12)*$H122</f>
        <v>8.276981369958099</v>
      </c>
      <c r="L122" s="230">
        <f>(SUM('1.  LRAMVA Summary'!G$54:G$74)+SUM('1.  LRAMVA Summary'!G$75:G$76)*(MONTH($E122)-1)/12)*$H122</f>
        <v>24.175926368219997</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81.840253899106642</v>
      </c>
    </row>
    <row r="123" spans="2:23" s="8" customFormat="1">
      <c r="B123" s="239"/>
      <c r="E123" s="214">
        <v>43191</v>
      </c>
      <c r="F123" s="214" t="s">
        <v>185</v>
      </c>
      <c r="G123" s="215" t="s">
        <v>66</v>
      </c>
      <c r="H123" s="240">
        <f>$C$44/12</f>
        <v>1.575E-3</v>
      </c>
      <c r="I123" s="230">
        <f>(SUM('1.  LRAMVA Summary'!D$54:D$74)+SUM('1.  LRAMVA Summary'!D$75:D$76)*(MONTH($E123)-1)/12)*$H123</f>
        <v>35.453313544312238</v>
      </c>
      <c r="J123" s="230">
        <f>(SUM('1.  LRAMVA Summary'!E$54:E$74)+SUM('1.  LRAMVA Summary'!E$75:E$76)*(MONTH($E123)-1)/12)*$H123</f>
        <v>29.20698537241168</v>
      </c>
      <c r="K123" s="230">
        <f>(SUM('1.  LRAMVA Summary'!F$54:F$74)+SUM('1.  LRAMVA Summary'!F$75:F$76)*(MONTH($E123)-1)/12)*$H123</f>
        <v>10.894379503782597</v>
      </c>
      <c r="L123" s="230">
        <f>(SUM('1.  LRAMVA Summary'!G$54:G$74)+SUM('1.  LRAMVA Summary'!G$75:G$76)*(MONTH($E123)-1)/12)*$H123</f>
        <v>30.696341937004796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106.25102035751132</v>
      </c>
    </row>
    <row r="124" spans="2:23" s="9" customFormat="1">
      <c r="B124" s="66"/>
      <c r="E124" s="214">
        <v>43221</v>
      </c>
      <c r="F124" s="214" t="s">
        <v>185</v>
      </c>
      <c r="G124" s="215" t="s">
        <v>66</v>
      </c>
      <c r="H124" s="240">
        <f t="shared" ref="H124:H125" si="64">$C$44/12</f>
        <v>1.575E-3</v>
      </c>
      <c r="I124" s="230">
        <f>(SUM('1.  LRAMVA Summary'!D$54:D$74)+SUM('1.  LRAMVA Summary'!D$75:D$76)*(MONTH($E124)-1)/12)*$H124</f>
        <v>36.554169054492696</v>
      </c>
      <c r="J124" s="230">
        <f>(SUM('1.  LRAMVA Summary'!E$54:E$74)+SUM('1.  LRAMVA Summary'!E$75:E$76)*(MONTH($E124)-1)/12)*$H124</f>
        <v>30.538372616185182</v>
      </c>
      <c r="K124" s="230">
        <f>(SUM('1.  LRAMVA Summary'!F$54:F$74)+SUM('1.  LRAMVA Summary'!F$75:F$76)*(MONTH($E124)-1)/12)*$H124</f>
        <v>11.359762481417988</v>
      </c>
      <c r="L124" s="230">
        <f>(SUM('1.  LRAMVA Summary'!G$54:G$74)+SUM('1.  LRAMVA Summary'!G$75:G$76)*(MONTH($E124)-1)/12)*$H124</f>
        <v>30.931016650052399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109.38332080214826</v>
      </c>
    </row>
    <row r="125" spans="2:23" s="238" customFormat="1">
      <c r="B125" s="237"/>
      <c r="E125" s="214">
        <v>43252</v>
      </c>
      <c r="F125" s="214" t="s">
        <v>185</v>
      </c>
      <c r="G125" s="215" t="s">
        <v>66</v>
      </c>
      <c r="H125" s="240">
        <f t="shared" si="64"/>
        <v>1.575E-3</v>
      </c>
      <c r="I125" s="230">
        <f>(SUM('1.  LRAMVA Summary'!D$54:D$74)+SUM('1.  LRAMVA Summary'!D$75:D$76)*(MONTH($E125)-1)/12)*$H125</f>
        <v>37.655024564673141</v>
      </c>
      <c r="J125" s="230">
        <f>(SUM('1.  LRAMVA Summary'!E$54:E$74)+SUM('1.  LRAMVA Summary'!E$75:E$76)*(MONTH($E125)-1)/12)*$H125</f>
        <v>31.86975985995868</v>
      </c>
      <c r="K125" s="230">
        <f>(SUM('1.  LRAMVA Summary'!F$54:F$74)+SUM('1.  LRAMVA Summary'!F$75:F$76)*(MONTH($E125)-1)/12)*$H125</f>
        <v>11.825145459053379</v>
      </c>
      <c r="L125" s="230">
        <f>(SUM('1.  LRAMVA Summary'!G$54:G$74)+SUM('1.  LRAMVA Summary'!G$75:G$76)*(MONTH($E125)-1)/12)*$H125</f>
        <v>31.165691363099995</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112.51562124678519</v>
      </c>
    </row>
    <row r="126" spans="2:23" s="9" customFormat="1">
      <c r="B126" s="66"/>
      <c r="E126" s="214">
        <v>43282</v>
      </c>
      <c r="F126" s="214" t="s">
        <v>185</v>
      </c>
      <c r="G126" s="215" t="s">
        <v>68</v>
      </c>
      <c r="H126" s="240">
        <f>$C$45/12</f>
        <v>1.575E-3</v>
      </c>
      <c r="I126" s="230">
        <f>(SUM('1.  LRAMVA Summary'!D$54:D$74)+SUM('1.  LRAMVA Summary'!D$75:D$76)*(MONTH($E126)-1)/12)*$H126</f>
        <v>38.755880074853593</v>
      </c>
      <c r="J126" s="230">
        <f>(SUM('1.  LRAMVA Summary'!E$54:E$74)+SUM('1.  LRAMVA Summary'!E$75:E$76)*(MONTH($E126)-1)/12)*$H126</f>
        <v>33.201147103732183</v>
      </c>
      <c r="K126" s="230">
        <f>(SUM('1.  LRAMVA Summary'!F$54:F$74)+SUM('1.  LRAMVA Summary'!F$75:F$76)*(MONTH($E126)-1)/12)*$H126</f>
        <v>12.290528436688772</v>
      </c>
      <c r="L126" s="230">
        <f>(SUM('1.  LRAMVA Summary'!G$54:G$74)+SUM('1.  LRAMVA Summary'!G$75:G$76)*(MONTH($E126)-1)/12)*$H126</f>
        <v>31.400366076147602</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115.64792169142216</v>
      </c>
    </row>
    <row r="127" spans="2:23" s="9" customFormat="1">
      <c r="B127" s="66"/>
      <c r="E127" s="214">
        <v>43313</v>
      </c>
      <c r="F127" s="214" t="s">
        <v>185</v>
      </c>
      <c r="G127" s="215" t="s">
        <v>68</v>
      </c>
      <c r="H127" s="240">
        <f t="shared" ref="H127:H128" si="65">$C$45/12</f>
        <v>1.575E-3</v>
      </c>
      <c r="I127" s="230">
        <f>(SUM('1.  LRAMVA Summary'!D$54:D$74)+SUM('1.  LRAMVA Summary'!D$75:D$76)*(MONTH($E127)-1)/12)*$H127</f>
        <v>39.856735585034045</v>
      </c>
      <c r="J127" s="230">
        <f>(SUM('1.  LRAMVA Summary'!E$54:E$74)+SUM('1.  LRAMVA Summary'!E$75:E$76)*(MONTH($E127)-1)/12)*$H127</f>
        <v>34.532534347505681</v>
      </c>
      <c r="K127" s="230">
        <f>(SUM('1.  LRAMVA Summary'!F$54:F$74)+SUM('1.  LRAMVA Summary'!F$75:F$76)*(MONTH($E127)-1)/12)*$H127</f>
        <v>12.755911414324165</v>
      </c>
      <c r="L127" s="230">
        <f>(SUM('1.  LRAMVA Summary'!G$54:G$74)+SUM('1.  LRAMVA Summary'!G$75:G$76)*(MONTH($E127)-1)/12)*$H127</f>
        <v>31.635040789195198</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118.78022213605908</v>
      </c>
    </row>
    <row r="128" spans="2:23" s="9" customFormat="1">
      <c r="B128" s="66"/>
      <c r="E128" s="214">
        <v>43344</v>
      </c>
      <c r="F128" s="214" t="s">
        <v>185</v>
      </c>
      <c r="G128" s="215" t="s">
        <v>68</v>
      </c>
      <c r="H128" s="240">
        <f t="shared" si="65"/>
        <v>1.575E-3</v>
      </c>
      <c r="I128" s="230">
        <f>(SUM('1.  LRAMVA Summary'!D$54:D$74)+SUM('1.  LRAMVA Summary'!D$75:D$76)*(MONTH($E128)-1)/12)*$H128</f>
        <v>40.957591095214497</v>
      </c>
      <c r="J128" s="230">
        <f>(SUM('1.  LRAMVA Summary'!E$54:E$74)+SUM('1.  LRAMVA Summary'!E$75:E$76)*(MONTH($E128)-1)/12)*$H128</f>
        <v>35.86392159127918</v>
      </c>
      <c r="K128" s="230">
        <f>(SUM('1.  LRAMVA Summary'!F$54:F$74)+SUM('1.  LRAMVA Summary'!F$75:F$76)*(MONTH($E128)-1)/12)*$H128</f>
        <v>13.221294391959557</v>
      </c>
      <c r="L128" s="230">
        <f>(SUM('1.  LRAMVA Summary'!G$54:G$74)+SUM('1.  LRAMVA Summary'!G$75:G$76)*(MONTH($E128)-1)/12)*$H128</f>
        <v>31.869715502242798</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121.91252258069603</v>
      </c>
    </row>
    <row r="129" spans="2:23" s="9" customFormat="1">
      <c r="B129" s="66"/>
      <c r="E129" s="214">
        <v>43374</v>
      </c>
      <c r="F129" s="214" t="s">
        <v>185</v>
      </c>
      <c r="G129" s="215" t="s">
        <v>69</v>
      </c>
      <c r="H129" s="240">
        <f>$C$46/12</f>
        <v>1.8083333333333335E-3</v>
      </c>
      <c r="I129" s="230">
        <f>(SUM('1.  LRAMVA Summary'!D$54:D$74)+SUM('1.  LRAMVA Summary'!D$75:D$76)*(MONTH($E129)-1)/12)*$H129</f>
        <v>48.289327583971982</v>
      </c>
      <c r="J129" s="230">
        <f>(SUM('1.  LRAMVA Summary'!E$54:E$74)+SUM('1.  LRAMVA Summary'!E$75:E$76)*(MONTH($E129)-1)/12)*$H129</f>
        <v>42.705724958764193</v>
      </c>
      <c r="K129" s="230">
        <f>(SUM('1.  LRAMVA Summary'!F$54:F$74)+SUM('1.  LRAMVA Summary'!F$75:F$76)*(MONTH($E129)-1)/12)*$H129</f>
        <v>15.714333276201611</v>
      </c>
      <c r="L129" s="230">
        <f>(SUM('1.  LRAMVA Summary'!G$54:G$74)+SUM('1.  LRAMVA Summary'!G$75:G$76)*(MONTH($E129)-1)/12)*$H129</f>
        <v>36.860596173111205</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143.56998199204901</v>
      </c>
    </row>
    <row r="130" spans="2:23" s="9" customFormat="1">
      <c r="B130" s="66"/>
      <c r="E130" s="214">
        <v>43405</v>
      </c>
      <c r="F130" s="214" t="s">
        <v>185</v>
      </c>
      <c r="G130" s="215" t="s">
        <v>69</v>
      </c>
      <c r="H130" s="240">
        <f t="shared" ref="H130:H131" si="66">$C$46/12</f>
        <v>1.8083333333333335E-3</v>
      </c>
      <c r="I130" s="230">
        <f>(SUM('1.  LRAMVA Summary'!D$54:D$74)+SUM('1.  LRAMVA Summary'!D$75:D$76)*(MONTH($E130)-1)/12)*$H130</f>
        <v>49.55327279936435</v>
      </c>
      <c r="J130" s="230">
        <f>(SUM('1.  LRAMVA Summary'!E$54:E$74)+SUM('1.  LRAMVA Summary'!E$75:E$76)*(MONTH($E130)-1)/12)*$H130</f>
        <v>44.234354757170799</v>
      </c>
      <c r="K130" s="230">
        <f>(SUM('1.  LRAMVA Summary'!F$54:F$74)+SUM('1.  LRAMVA Summary'!F$75:F$76)*(MONTH($E130)-1)/12)*$H130</f>
        <v>16.248661880153357</v>
      </c>
      <c r="L130" s="230">
        <f>(SUM('1.  LRAMVA Summary'!G$54:G$74)+SUM('1.  LRAMVA Summary'!G$75:G$76)*(MONTH($E130)-1)/12)*$H130</f>
        <v>37.130037510313997</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147.16632694700249</v>
      </c>
    </row>
    <row r="131" spans="2:23" s="9" customFormat="1">
      <c r="B131" s="66"/>
      <c r="E131" s="214">
        <v>43435</v>
      </c>
      <c r="F131" s="214" t="s">
        <v>185</v>
      </c>
      <c r="G131" s="215" t="s">
        <v>69</v>
      </c>
      <c r="H131" s="240">
        <f t="shared" si="66"/>
        <v>1.8083333333333335E-3</v>
      </c>
      <c r="I131" s="230">
        <f>(SUM('1.  LRAMVA Summary'!D$54:D$74)+SUM('1.  LRAMVA Summary'!D$75:D$76)*(MONTH($E131)-1)/12)*$H131</f>
        <v>50.817218014756726</v>
      </c>
      <c r="J131" s="230">
        <f>(SUM('1.  LRAMVA Summary'!E$54:E$74)+SUM('1.  LRAMVA Summary'!E$75:E$76)*(MONTH($E131)-1)/12)*$H131</f>
        <v>45.762984555577404</v>
      </c>
      <c r="K131" s="230">
        <f>(SUM('1.  LRAMVA Summary'!F$54:F$74)+SUM('1.  LRAMVA Summary'!F$75:F$76)*(MONTH($E131)-1)/12)*$H131</f>
        <v>16.782990484105103</v>
      </c>
      <c r="L131" s="230">
        <f>(SUM('1.  LRAMVA Summary'!G$54:G$74)+SUM('1.  LRAMVA Summary'!G$75:G$76)*(MONTH($E131)-1)/12)*$H131</f>
        <v>37.399478847516804</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150.76267190195603</v>
      </c>
    </row>
    <row r="132" spans="2:23" s="9" customFormat="1" ht="15.75" thickBot="1">
      <c r="B132" s="66"/>
      <c r="E132" s="216" t="s">
        <v>465</v>
      </c>
      <c r="F132" s="216"/>
      <c r="G132" s="217"/>
      <c r="H132" s="218"/>
      <c r="I132" s="219">
        <f>SUM(I119:I131)</f>
        <v>576.99040417109961</v>
      </c>
      <c r="J132" s="219">
        <f>SUM(J119:J131)</f>
        <v>485.16412148617434</v>
      </c>
      <c r="K132" s="219">
        <f t="shared" ref="K132:O132" si="67">SUM(K119:K131)</f>
        <v>180.24580441392035</v>
      </c>
      <c r="L132" s="219">
        <f t="shared" si="67"/>
        <v>482.93342070795472</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1725.3337507791491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576.99040417109961</v>
      </c>
      <c r="J134" s="228">
        <f t="shared" ref="J134" si="69">J132+J133</f>
        <v>485.16412148617434</v>
      </c>
      <c r="K134" s="228">
        <f t="shared" ref="K134" si="70">K132+K133</f>
        <v>180.24580441392035</v>
      </c>
      <c r="L134" s="228">
        <f t="shared" ref="L134" si="71">L132+L133</f>
        <v>482.93342070795472</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1725.3337507791491</v>
      </c>
    </row>
    <row r="135" spans="2:23" s="9" customFormat="1">
      <c r="B135" s="66"/>
      <c r="E135" s="214">
        <v>43466</v>
      </c>
      <c r="F135" s="214" t="s">
        <v>186</v>
      </c>
      <c r="G135" s="215" t="s">
        <v>65</v>
      </c>
      <c r="H135" s="240">
        <f>$C$47/12</f>
        <v>2.0416666666666669E-3</v>
      </c>
      <c r="I135" s="230">
        <f>(SUM('1.  LRAMVA Summary'!D$54:D$77)+SUM('1.  LRAMVA Summary'!D$78:D$79)*(MONTH($E135)-1)/12)*$H135</f>
        <v>58.801313324361885</v>
      </c>
      <c r="J135" s="230">
        <f>(SUM('1.  LRAMVA Summary'!E$54:E$77)+SUM('1.  LRAMVA Summary'!E$78:E$79)*(MONTH($E135)-1)/12)*$H135</f>
        <v>53.393758141594866</v>
      </c>
      <c r="K135" s="230">
        <f>(SUM('1.  LRAMVA Summary'!F$54:F$77)+SUM('1.  LRAMVA Summary'!F$78:F$79)*(MONTH($E135)-1)/12)*$H135</f>
        <v>19.551811873612571</v>
      </c>
      <c r="L135" s="230">
        <f>(SUM('1.  LRAMVA Summary'!G$54:G$77)+SUM('1.  LRAMVA Summary'!G$78:G$79)*(MONTH($E135)-1)/12)*$H135</f>
        <v>42.529426015006003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174.27630935457532</v>
      </c>
    </row>
    <row r="136" spans="2:23" s="9" customFormat="1">
      <c r="B136" s="66"/>
      <c r="E136" s="214">
        <v>43497</v>
      </c>
      <c r="F136" s="214" t="s">
        <v>186</v>
      </c>
      <c r="G136" s="215" t="s">
        <v>65</v>
      </c>
      <c r="H136" s="240">
        <f t="shared" ref="H136:H137" si="75">$C$47/12</f>
        <v>2.0416666666666669E-3</v>
      </c>
      <c r="I136" s="230">
        <f>(SUM('1.  LRAMVA Summary'!D$54:D$77)+SUM('1.  LRAMVA Summary'!D$78:D$79)*(MONTH($E136)-1)/12)*$H136</f>
        <v>58.801313324361885</v>
      </c>
      <c r="J136" s="230">
        <f>(SUM('1.  LRAMVA Summary'!E$54:E$77)+SUM('1.  LRAMVA Summary'!E$78:E$79)*(MONTH($E136)-1)/12)*$H136</f>
        <v>53.393758141594866</v>
      </c>
      <c r="K136" s="230">
        <f>(SUM('1.  LRAMVA Summary'!F$54:F$77)+SUM('1.  LRAMVA Summary'!F$78:F$79)*(MONTH($E136)-1)/12)*$H136</f>
        <v>19.551811873612571</v>
      </c>
      <c r="L136" s="230">
        <f>(SUM('1.  LRAMVA Summary'!G$54:G$77)+SUM('1.  LRAMVA Summary'!G$78:G$79)*(MONTH($E136)-1)/12)*$H136</f>
        <v>42.529426015006003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174.27630935457532</v>
      </c>
    </row>
    <row r="137" spans="2:23" s="9" customFormat="1">
      <c r="B137" s="66"/>
      <c r="E137" s="214">
        <v>43525</v>
      </c>
      <c r="F137" s="214" t="s">
        <v>186</v>
      </c>
      <c r="G137" s="215" t="s">
        <v>65</v>
      </c>
      <c r="H137" s="240">
        <f t="shared" si="75"/>
        <v>2.0416666666666669E-3</v>
      </c>
      <c r="I137" s="230">
        <f>(SUM('1.  LRAMVA Summary'!D$54:D$77)+SUM('1.  LRAMVA Summary'!D$78:D$79)*(MONTH($E137)-1)/12)*$H137</f>
        <v>58.801313324361885</v>
      </c>
      <c r="J137" s="230">
        <f>(SUM('1.  LRAMVA Summary'!E$54:E$77)+SUM('1.  LRAMVA Summary'!E$78:E$79)*(MONTH($E137)-1)/12)*$H137</f>
        <v>53.393758141594866</v>
      </c>
      <c r="K137" s="230">
        <f>(SUM('1.  LRAMVA Summary'!F$54:F$77)+SUM('1.  LRAMVA Summary'!F$78:F$79)*(MONTH($E137)-1)/12)*$H137</f>
        <v>19.551811873612571</v>
      </c>
      <c r="L137" s="230">
        <f>(SUM('1.  LRAMVA Summary'!G$54:G$77)+SUM('1.  LRAMVA Summary'!G$78:G$79)*(MONTH($E137)-1)/12)*$H137</f>
        <v>42.529426015006003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174.27630935457532</v>
      </c>
    </row>
    <row r="138" spans="2:23" s="8" customFormat="1">
      <c r="B138" s="239"/>
      <c r="E138" s="214">
        <v>43556</v>
      </c>
      <c r="F138" s="214" t="s">
        <v>186</v>
      </c>
      <c r="G138" s="215" t="s">
        <v>66</v>
      </c>
      <c r="H138" s="240">
        <f>$C$48/12</f>
        <v>1.8166666666666667E-3</v>
      </c>
      <c r="I138" s="230">
        <f>(SUM('1.  LRAMVA Summary'!D$54:D$77)+SUM('1.  LRAMVA Summary'!D$78:D$79)*(MONTH($E138)-1)/12)*$H138</f>
        <v>52.32116859065669</v>
      </c>
      <c r="J138" s="230">
        <f>(SUM('1.  LRAMVA Summary'!E$54:E$77)+SUM('1.  LRAMVA Summary'!E$78:E$79)*(MONTH($E138)-1)/12)*$H138</f>
        <v>47.509548060684409</v>
      </c>
      <c r="K138" s="230">
        <f>(SUM('1.  LRAMVA Summary'!F$54:F$77)+SUM('1.  LRAMVA Summary'!F$78:F$79)*(MONTH($E138)-1)/12)*$H138</f>
        <v>17.397122401826696</v>
      </c>
      <c r="L138" s="230">
        <f>(SUM('1.  LRAMVA Summary'!G$54:G$77)+SUM('1.  LRAMVA Summary'!G$78:G$79)*(MONTH($E138)-1)/12)*$H138</f>
        <v>37.842509678658402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155.07034873182619</v>
      </c>
    </row>
    <row r="139" spans="2:23" s="9" customFormat="1">
      <c r="B139" s="66"/>
      <c r="E139" s="214">
        <v>43586</v>
      </c>
      <c r="F139" s="214" t="s">
        <v>186</v>
      </c>
      <c r="G139" s="215" t="s">
        <v>66</v>
      </c>
      <c r="H139" s="240">
        <f>$C$48/12</f>
        <v>1.8166666666666667E-3</v>
      </c>
      <c r="I139" s="230">
        <f>(SUM('1.  LRAMVA Summary'!D$54:D$77)+SUM('1.  LRAMVA Summary'!D$78:D$79)*(MONTH($E139)-1)/12)*$H139</f>
        <v>52.32116859065669</v>
      </c>
      <c r="J139" s="230">
        <f>(SUM('1.  LRAMVA Summary'!E$54:E$77)+SUM('1.  LRAMVA Summary'!E$78:E$79)*(MONTH($E139)-1)/12)*$H139</f>
        <v>47.509548060684409</v>
      </c>
      <c r="K139" s="230">
        <f>(SUM('1.  LRAMVA Summary'!F$54:F$77)+SUM('1.  LRAMVA Summary'!F$78:F$79)*(MONTH($E139)-1)/12)*$H139</f>
        <v>17.397122401826696</v>
      </c>
      <c r="L139" s="230">
        <f>(SUM('1.  LRAMVA Summary'!G$54:G$77)+SUM('1.  LRAMVA Summary'!G$78:G$79)*(MONTH($E139)-1)/12)*$H139</f>
        <v>37.842509678658402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155.07034873182619</v>
      </c>
    </row>
    <row r="140" spans="2:23" s="9" customFormat="1">
      <c r="B140" s="66"/>
      <c r="E140" s="214">
        <v>43617</v>
      </c>
      <c r="F140" s="214" t="s">
        <v>186</v>
      </c>
      <c r="G140" s="215" t="s">
        <v>66</v>
      </c>
      <c r="H140" s="240">
        <f t="shared" ref="H140" si="77">$C$48/12</f>
        <v>1.8166666666666667E-3</v>
      </c>
      <c r="I140" s="230">
        <f>(SUM('1.  LRAMVA Summary'!D$54:D$77)+SUM('1.  LRAMVA Summary'!D$78:D$79)*(MONTH($E140)-1)/12)*$H140</f>
        <v>52.32116859065669</v>
      </c>
      <c r="J140" s="230">
        <f>(SUM('1.  LRAMVA Summary'!E$54:E$77)+SUM('1.  LRAMVA Summary'!E$78:E$79)*(MONTH($E140)-1)/12)*$H140</f>
        <v>47.509548060684409</v>
      </c>
      <c r="K140" s="230">
        <f>(SUM('1.  LRAMVA Summary'!F$54:F$77)+SUM('1.  LRAMVA Summary'!F$78:F$79)*(MONTH($E140)-1)/12)*$H140</f>
        <v>17.397122401826696</v>
      </c>
      <c r="L140" s="230">
        <f>(SUM('1.  LRAMVA Summary'!G$54:G$77)+SUM('1.  LRAMVA Summary'!G$78:G$79)*(MONTH($E140)-1)/12)*$H140</f>
        <v>37.842509678658402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155.07034873182619</v>
      </c>
    </row>
    <row r="141" spans="2:23" s="9" customFormat="1">
      <c r="B141" s="66"/>
      <c r="E141" s="214">
        <v>43647</v>
      </c>
      <c r="F141" s="214" t="s">
        <v>186</v>
      </c>
      <c r="G141" s="215" t="s">
        <v>68</v>
      </c>
      <c r="H141" s="240">
        <f>$C$49/12</f>
        <v>1.8166666666666667E-3</v>
      </c>
      <c r="I141" s="230">
        <f>(SUM('1.  LRAMVA Summary'!D$54:D$77)+SUM('1.  LRAMVA Summary'!D$78:D$79)*(MONTH($E141)-1)/12)*$H141</f>
        <v>52.32116859065669</v>
      </c>
      <c r="J141" s="230">
        <f>(SUM('1.  LRAMVA Summary'!E$54:E$77)+SUM('1.  LRAMVA Summary'!E$78:E$79)*(MONTH($E141)-1)/12)*$H141</f>
        <v>47.509548060684409</v>
      </c>
      <c r="K141" s="230">
        <f>(SUM('1.  LRAMVA Summary'!F$54:F$77)+SUM('1.  LRAMVA Summary'!F$78:F$79)*(MONTH($E141)-1)/12)*$H141</f>
        <v>17.397122401826696</v>
      </c>
      <c r="L141" s="230">
        <f>(SUM('1.  LRAMVA Summary'!G$54:G$77)+SUM('1.  LRAMVA Summary'!G$78:G$79)*(MONTH($E141)-1)/12)*$H141</f>
        <v>37.842509678658402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155.07034873182619</v>
      </c>
    </row>
    <row r="142" spans="2:23" s="9" customFormat="1">
      <c r="B142" s="66"/>
      <c r="E142" s="214">
        <v>43678</v>
      </c>
      <c r="F142" s="214" t="s">
        <v>186</v>
      </c>
      <c r="G142" s="215" t="s">
        <v>68</v>
      </c>
      <c r="H142" s="240">
        <f t="shared" ref="H142" si="78">$C$49/12</f>
        <v>1.8166666666666667E-3</v>
      </c>
      <c r="I142" s="230">
        <f>(SUM('1.  LRAMVA Summary'!D$54:D$77)+SUM('1.  LRAMVA Summary'!D$78:D$79)*(MONTH($E142)-1)/12)*$H142</f>
        <v>52.32116859065669</v>
      </c>
      <c r="J142" s="230">
        <f>(SUM('1.  LRAMVA Summary'!E$54:E$77)+SUM('1.  LRAMVA Summary'!E$78:E$79)*(MONTH($E142)-1)/12)*$H142</f>
        <v>47.509548060684409</v>
      </c>
      <c r="K142" s="230">
        <f>(SUM('1.  LRAMVA Summary'!F$54:F$77)+SUM('1.  LRAMVA Summary'!F$78:F$79)*(MONTH($E142)-1)/12)*$H142</f>
        <v>17.397122401826696</v>
      </c>
      <c r="L142" s="230">
        <f>(SUM('1.  LRAMVA Summary'!G$54:G$77)+SUM('1.  LRAMVA Summary'!G$78:G$79)*(MONTH($E142)-1)/12)*$H142</f>
        <v>37.842509678658402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155.07034873182619</v>
      </c>
    </row>
    <row r="143" spans="2:23" s="9" customFormat="1">
      <c r="B143" s="66"/>
      <c r="E143" s="214">
        <v>43709</v>
      </c>
      <c r="F143" s="214" t="s">
        <v>186</v>
      </c>
      <c r="G143" s="215" t="s">
        <v>68</v>
      </c>
      <c r="H143" s="240">
        <f>$C$49/12</f>
        <v>1.8166666666666667E-3</v>
      </c>
      <c r="I143" s="230">
        <f>(SUM('1.  LRAMVA Summary'!D$54:D$77)+SUM('1.  LRAMVA Summary'!D$78:D$79)*(MONTH($E143)-1)/12)*$H143</f>
        <v>52.32116859065669</v>
      </c>
      <c r="J143" s="230">
        <f>(SUM('1.  LRAMVA Summary'!E$54:E$77)+SUM('1.  LRAMVA Summary'!E$78:E$79)*(MONTH($E143)-1)/12)*$H143</f>
        <v>47.509548060684409</v>
      </c>
      <c r="K143" s="230">
        <f>(SUM('1.  LRAMVA Summary'!F$54:F$77)+SUM('1.  LRAMVA Summary'!F$78:F$79)*(MONTH($E143)-1)/12)*$H143</f>
        <v>17.397122401826696</v>
      </c>
      <c r="L143" s="230">
        <f>(SUM('1.  LRAMVA Summary'!G$54:G$77)+SUM('1.  LRAMVA Summary'!G$78:G$79)*(MONTH($E143)-1)/12)*$H143</f>
        <v>37.842509678658402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155.07034873182619</v>
      </c>
    </row>
    <row r="144" spans="2:23" s="9" customFormat="1">
      <c r="B144" s="66"/>
      <c r="E144" s="214">
        <v>43739</v>
      </c>
      <c r="F144" s="214" t="s">
        <v>186</v>
      </c>
      <c r="G144" s="215" t="s">
        <v>69</v>
      </c>
      <c r="H144" s="240">
        <f>$C$50/12</f>
        <v>1.8166666666666667E-3</v>
      </c>
      <c r="I144" s="230">
        <f>(SUM('1.  LRAMVA Summary'!D$54:D$77)+SUM('1.  LRAMVA Summary'!D$78:D$79)*(MONTH($E144)-1)/12)*$H144</f>
        <v>52.32116859065669</v>
      </c>
      <c r="J144" s="230">
        <f>(SUM('1.  LRAMVA Summary'!E$54:E$77)+SUM('1.  LRAMVA Summary'!E$78:E$79)*(MONTH($E144)-1)/12)*$H144</f>
        <v>47.509548060684409</v>
      </c>
      <c r="K144" s="230">
        <f>(SUM('1.  LRAMVA Summary'!F$54:F$77)+SUM('1.  LRAMVA Summary'!F$78:F$79)*(MONTH($E144)-1)/12)*$H144</f>
        <v>17.397122401826696</v>
      </c>
      <c r="L144" s="230">
        <f>(SUM('1.  LRAMVA Summary'!G$54:G$77)+SUM('1.  LRAMVA Summary'!G$78:G$79)*(MONTH($E144)-1)/12)*$H144</f>
        <v>37.842509678658402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155.07034873182619</v>
      </c>
    </row>
    <row r="145" spans="2:23" s="9" customFormat="1">
      <c r="B145" s="66"/>
      <c r="E145" s="214">
        <v>43770</v>
      </c>
      <c r="F145" s="214" t="s">
        <v>186</v>
      </c>
      <c r="G145" s="215" t="s">
        <v>69</v>
      </c>
      <c r="H145" s="240">
        <f t="shared" ref="H145:H146" si="79">$C$50/12</f>
        <v>1.8166666666666667E-3</v>
      </c>
      <c r="I145" s="230">
        <f>(SUM('1.  LRAMVA Summary'!D$54:D$77)+SUM('1.  LRAMVA Summary'!D$78:D$79)*(MONTH($E145)-1)/12)*$H145</f>
        <v>52.32116859065669</v>
      </c>
      <c r="J145" s="230">
        <f>(SUM('1.  LRAMVA Summary'!E$54:E$77)+SUM('1.  LRAMVA Summary'!E$78:E$79)*(MONTH($E145)-1)/12)*$H145</f>
        <v>47.509548060684409</v>
      </c>
      <c r="K145" s="230">
        <f>(SUM('1.  LRAMVA Summary'!F$54:F$77)+SUM('1.  LRAMVA Summary'!F$78:F$79)*(MONTH($E145)-1)/12)*$H145</f>
        <v>17.397122401826696</v>
      </c>
      <c r="L145" s="230">
        <f>(SUM('1.  LRAMVA Summary'!G$54:G$77)+SUM('1.  LRAMVA Summary'!G$78:G$79)*(MONTH($E145)-1)/12)*$H145</f>
        <v>37.842509678658402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155.07034873182619</v>
      </c>
    </row>
    <row r="146" spans="2:23" s="9" customFormat="1">
      <c r="B146" s="66"/>
      <c r="E146" s="214">
        <v>43800</v>
      </c>
      <c r="F146" s="214" t="s">
        <v>186</v>
      </c>
      <c r="G146" s="215" t="s">
        <v>69</v>
      </c>
      <c r="H146" s="240">
        <f t="shared" si="79"/>
        <v>1.8166666666666667E-3</v>
      </c>
      <c r="I146" s="230">
        <f>(SUM('1.  LRAMVA Summary'!D$54:D$77)+SUM('1.  LRAMVA Summary'!D$78:D$79)*(MONTH($E146)-1)/12)*$H146</f>
        <v>52.32116859065669</v>
      </c>
      <c r="J146" s="230">
        <f>(SUM('1.  LRAMVA Summary'!E$54:E$77)+SUM('1.  LRAMVA Summary'!E$78:E$79)*(MONTH($E146)-1)/12)*$H146</f>
        <v>47.509548060684409</v>
      </c>
      <c r="K146" s="230">
        <f>(SUM('1.  LRAMVA Summary'!F$54:F$77)+SUM('1.  LRAMVA Summary'!F$78:F$79)*(MONTH($E146)-1)/12)*$H146</f>
        <v>17.397122401826696</v>
      </c>
      <c r="L146" s="230">
        <f>(SUM('1.  LRAMVA Summary'!G$54:G$77)+SUM('1.  LRAMVA Summary'!G$78:G$79)*(MONTH($E146)-1)/12)*$H146</f>
        <v>37.842509678658402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155.07034873182619</v>
      </c>
    </row>
    <row r="147" spans="2:23" s="9" customFormat="1" ht="15.75" thickBot="1">
      <c r="B147" s="66"/>
      <c r="E147" s="216" t="s">
        <v>466</v>
      </c>
      <c r="F147" s="216"/>
      <c r="G147" s="217"/>
      <c r="H147" s="218"/>
      <c r="I147" s="219">
        <f>SUM(I134:I146)</f>
        <v>1224.2848614600957</v>
      </c>
      <c r="J147" s="219">
        <f>SUM(J134:J146)</f>
        <v>1072.9313284571188</v>
      </c>
      <c r="K147" s="219">
        <f t="shared" ref="K147:O147" si="80">SUM(K134:K146)</f>
        <v>395.47534165119851</v>
      </c>
      <c r="L147" s="219">
        <f t="shared" si="80"/>
        <v>951.10428586089859</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3643.7958174293094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1224.2848614600957</v>
      </c>
      <c r="J149" s="228">
        <f t="shared" ref="J149" si="82">J147+J148</f>
        <v>1072.9313284571188</v>
      </c>
      <c r="K149" s="228">
        <f t="shared" ref="K149" si="83">K147+K148</f>
        <v>395.47534165119851</v>
      </c>
      <c r="L149" s="228">
        <f t="shared" ref="L149" si="84">L147+L148</f>
        <v>951.10428586089859</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3643.7958174293094</v>
      </c>
    </row>
    <row r="150" spans="2:23" s="9" customFormat="1">
      <c r="B150" s="66"/>
      <c r="E150" s="214">
        <v>43831</v>
      </c>
      <c r="F150" s="214" t="s">
        <v>187</v>
      </c>
      <c r="G150" s="215" t="s">
        <v>65</v>
      </c>
      <c r="H150" s="240">
        <f>$C$51/12</f>
        <v>1.8166666666666667E-3</v>
      </c>
      <c r="I150" s="230">
        <f>(SUM('1.  LRAMVA Summary'!D$54:D$80)+SUM('1.  LRAMVA Summary'!D$81:D$82)*(MONTH($E150)-1)/12)*$H150</f>
        <v>52.32116859065669</v>
      </c>
      <c r="J150" s="230">
        <f>(SUM('1.  LRAMVA Summary'!E$54:E$80)+SUM('1.  LRAMVA Summary'!E$81:E$82)*(MONTH($E150)-1)/12)*$H150</f>
        <v>47.509548060684409</v>
      </c>
      <c r="K150" s="230">
        <f>(SUM('1.  LRAMVA Summary'!F$54:F$80)+SUM('1.  LRAMVA Summary'!F$81:F$82)*(MONTH($E150)-1)/12)*$H150</f>
        <v>17.397122401826696</v>
      </c>
      <c r="L150" s="230">
        <f>(SUM('1.  LRAMVA Summary'!G$54:G$80)+SUM('1.  LRAMVA Summary'!G$81:G$82)*(MONTH($E150)-1)/12)*$H150</f>
        <v>37.842509678658402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155.07034873182619</v>
      </c>
    </row>
    <row r="151" spans="2:23" s="9" customFormat="1">
      <c r="B151" s="66"/>
      <c r="E151" s="214">
        <v>43862</v>
      </c>
      <c r="F151" s="214" t="s">
        <v>187</v>
      </c>
      <c r="G151" s="215" t="s">
        <v>65</v>
      </c>
      <c r="H151" s="240">
        <f t="shared" ref="H151:H152" si="88">$C$51/12</f>
        <v>1.8166666666666667E-3</v>
      </c>
      <c r="I151" s="230">
        <f>(SUM('1.  LRAMVA Summary'!D$54:D$80)+SUM('1.  LRAMVA Summary'!D$81:D$82)*(MONTH($E151)-1)/12)*$H151</f>
        <v>52.32116859065669</v>
      </c>
      <c r="J151" s="230">
        <f>(SUM('1.  LRAMVA Summary'!E$54:E$80)+SUM('1.  LRAMVA Summary'!E$81:E$82)*(MONTH($E151)-1)/12)*$H151</f>
        <v>47.509548060684409</v>
      </c>
      <c r="K151" s="230">
        <f>(SUM('1.  LRAMVA Summary'!F$54:F$80)+SUM('1.  LRAMVA Summary'!F$81:F$82)*(MONTH($E151)-1)/12)*$H151</f>
        <v>17.397122401826696</v>
      </c>
      <c r="L151" s="230">
        <f>(SUM('1.  LRAMVA Summary'!G$54:G$80)+SUM('1.  LRAMVA Summary'!G$81:G$82)*(MONTH($E151)-1)/12)*$H151</f>
        <v>37.842509678658402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155.07034873182619</v>
      </c>
    </row>
    <row r="152" spans="2:23" s="9" customFormat="1">
      <c r="B152" s="66"/>
      <c r="E152" s="214">
        <v>43891</v>
      </c>
      <c r="F152" s="214" t="s">
        <v>187</v>
      </c>
      <c r="G152" s="215" t="s">
        <v>65</v>
      </c>
      <c r="H152" s="240">
        <f t="shared" si="88"/>
        <v>1.8166666666666667E-3</v>
      </c>
      <c r="I152" s="230">
        <f>(SUM('1.  LRAMVA Summary'!D$54:D$80)+SUM('1.  LRAMVA Summary'!D$81:D$82)*(MONTH($E152)-1)/12)*$H152</f>
        <v>52.32116859065669</v>
      </c>
      <c r="J152" s="230">
        <f>(SUM('1.  LRAMVA Summary'!E$54:E$80)+SUM('1.  LRAMVA Summary'!E$81:E$82)*(MONTH($E152)-1)/12)*$H152</f>
        <v>47.509548060684409</v>
      </c>
      <c r="K152" s="230">
        <f>(SUM('1.  LRAMVA Summary'!F$54:F$80)+SUM('1.  LRAMVA Summary'!F$81:F$82)*(MONTH($E152)-1)/12)*$H152</f>
        <v>17.397122401826696</v>
      </c>
      <c r="L152" s="230">
        <f>(SUM('1.  LRAMVA Summary'!G$54:G$80)+SUM('1.  LRAMVA Summary'!G$81:G$82)*(MONTH($E152)-1)/12)*$H152</f>
        <v>37.842509678658402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155.07034873182619</v>
      </c>
    </row>
    <row r="153" spans="2:23" s="9" customFormat="1">
      <c r="B153" s="66"/>
      <c r="E153" s="214">
        <v>43922</v>
      </c>
      <c r="F153" s="214" t="s">
        <v>187</v>
      </c>
      <c r="G153" s="215" t="s">
        <v>66</v>
      </c>
      <c r="H153" s="240">
        <f>$C$52/12</f>
        <v>1.8166666666666667E-3</v>
      </c>
      <c r="I153" s="230">
        <f>(SUM('1.  LRAMVA Summary'!D$54:D$80)+SUM('1.  LRAMVA Summary'!D$81:D$82)*(MONTH($E153)-1)/12)*$H153</f>
        <v>52.32116859065669</v>
      </c>
      <c r="J153" s="230">
        <f>(SUM('1.  LRAMVA Summary'!E$54:E$80)+SUM('1.  LRAMVA Summary'!E$81:E$82)*(MONTH($E153)-1)/12)*$H153</f>
        <v>47.509548060684409</v>
      </c>
      <c r="K153" s="230">
        <f>(SUM('1.  LRAMVA Summary'!F$54:F$80)+SUM('1.  LRAMVA Summary'!F$81:F$82)*(MONTH($E153)-1)/12)*$H153</f>
        <v>17.397122401826696</v>
      </c>
      <c r="L153" s="230">
        <f>(SUM('1.  LRAMVA Summary'!G$54:G$80)+SUM('1.  LRAMVA Summary'!G$81:G$82)*(MONTH($E153)-1)/12)*$H153</f>
        <v>37.842509678658402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155.07034873182619</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467</v>
      </c>
      <c r="F162" s="216"/>
      <c r="G162" s="217"/>
      <c r="H162" s="218"/>
      <c r="I162" s="219">
        <f>SUM(I149:I161)</f>
        <v>1433.5695358227226</v>
      </c>
      <c r="J162" s="219">
        <f>SUM(J149:J161)</f>
        <v>1262.9695206998565</v>
      </c>
      <c r="K162" s="219">
        <f t="shared" ref="K162:O162" si="92">SUM(K149:K161)</f>
        <v>465.06383125850539</v>
      </c>
      <c r="L162" s="219">
        <f t="shared" si="92"/>
        <v>1102.4743245755321</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4264.0772123566139</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521</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817"/>
  <sheetViews>
    <sheetView topLeftCell="AL122" zoomScaleNormal="100" workbookViewId="0">
      <selection activeCell="A154" sqref="A150:XFD154"/>
    </sheetView>
  </sheetViews>
  <sheetFormatPr defaultColWidth="9.140625" defaultRowHeight="15" outlineLevelRow="1"/>
  <cols>
    <col min="1" max="1" width="5.85546875" style="12" customWidth="1"/>
    <col min="2" max="2" width="10" style="12" customWidth="1"/>
    <col min="3" max="3" width="12.85546875" style="12" customWidth="1"/>
    <col min="4" max="4" width="42.7109375" style="12" customWidth="1"/>
    <col min="5" max="5" width="35.140625" style="12" customWidth="1"/>
    <col min="6" max="6" width="18" style="12" customWidth="1"/>
    <col min="7" max="7" width="15.28515625" style="12" customWidth="1"/>
    <col min="8" max="8" width="19.42578125" style="12" customWidth="1"/>
    <col min="9" max="9" width="32.42578125" style="751" customWidth="1"/>
    <col min="10" max="10" width="23" style="751" customWidth="1"/>
    <col min="11" max="11" width="2" style="16" customWidth="1"/>
    <col min="12" max="41" width="9.140625" style="12" customWidth="1"/>
    <col min="42" max="42" width="2.140625" style="12" customWidth="1"/>
    <col min="43" max="43" width="12.5703125" style="12" customWidth="1"/>
    <col min="44" max="48" width="12" style="12" customWidth="1"/>
    <col min="49"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545</v>
      </c>
      <c r="I14" s="12"/>
      <c r="J14" s="12"/>
      <c r="BU14" s="12"/>
    </row>
    <row r="15" spans="2:73" ht="26.25" customHeight="1" outlineLevel="1">
      <c r="C15" s="90"/>
      <c r="I15" s="12"/>
      <c r="J15" s="12"/>
    </row>
    <row r="16" spans="2:73" ht="23.25" customHeight="1" outlineLevel="1">
      <c r="B16" s="116" t="s">
        <v>502</v>
      </c>
      <c r="C16" s="90"/>
      <c r="D16" s="614" t="s">
        <v>608</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602</v>
      </c>
      <c r="C17" s="90"/>
      <c r="D17" s="610" t="s">
        <v>580</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615</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614</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616</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626</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585</v>
      </c>
      <c r="H23" s="10"/>
      <c r="I23" s="10"/>
      <c r="J23" s="10"/>
    </row>
    <row r="24" spans="2:73" s="668" customFormat="1" ht="21" customHeight="1">
      <c r="B24" s="700" t="s">
        <v>589</v>
      </c>
      <c r="C24" s="890" t="s">
        <v>590</v>
      </c>
      <c r="D24" s="890"/>
      <c r="E24" s="890"/>
      <c r="F24" s="890"/>
      <c r="G24" s="890"/>
      <c r="H24" s="676" t="s">
        <v>587</v>
      </c>
      <c r="I24" s="676" t="s">
        <v>586</v>
      </c>
      <c r="J24" s="676" t="s">
        <v>588</v>
      </c>
      <c r="K24" s="667"/>
      <c r="L24" s="668" t="s">
        <v>590</v>
      </c>
      <c r="AQ24" s="668" t="s">
        <v>590</v>
      </c>
      <c r="BU24" s="667"/>
    </row>
    <row r="25" spans="2:73" s="250" customFormat="1" ht="49.5" customHeight="1">
      <c r="B25" s="245" t="s">
        <v>470</v>
      </c>
      <c r="C25" s="245" t="s">
        <v>211</v>
      </c>
      <c r="D25" s="627" t="s">
        <v>471</v>
      </c>
      <c r="E25" s="245" t="s">
        <v>208</v>
      </c>
      <c r="F25" s="245" t="s">
        <v>472</v>
      </c>
      <c r="G25" s="245" t="s">
        <v>473</v>
      </c>
      <c r="H25" s="627" t="s">
        <v>474</v>
      </c>
      <c r="I25" s="634" t="s">
        <v>578</v>
      </c>
      <c r="J25" s="641" t="s">
        <v>579</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720</v>
      </c>
      <c r="C27" s="690" t="s">
        <v>715</v>
      </c>
      <c r="D27" s="690" t="s">
        <v>2</v>
      </c>
      <c r="E27" s="690" t="s">
        <v>701</v>
      </c>
      <c r="F27" s="690" t="s">
        <v>29</v>
      </c>
      <c r="G27" s="690" t="s">
        <v>736</v>
      </c>
      <c r="H27" s="690">
        <v>2011</v>
      </c>
      <c r="I27" s="642" t="s">
        <v>566</v>
      </c>
      <c r="J27" s="642" t="s">
        <v>584</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720</v>
      </c>
      <c r="C28" s="690" t="s">
        <v>715</v>
      </c>
      <c r="D28" s="690" t="s">
        <v>1</v>
      </c>
      <c r="E28" s="690" t="s">
        <v>701</v>
      </c>
      <c r="F28" s="690" t="s">
        <v>29</v>
      </c>
      <c r="G28" s="690" t="s">
        <v>736</v>
      </c>
      <c r="H28" s="690">
        <v>2011</v>
      </c>
      <c r="I28" s="642" t="s">
        <v>566</v>
      </c>
      <c r="J28" s="642" t="s">
        <v>584</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720</v>
      </c>
      <c r="C29" s="690" t="s">
        <v>715</v>
      </c>
      <c r="D29" s="690" t="s">
        <v>5</v>
      </c>
      <c r="E29" s="690" t="s">
        <v>701</v>
      </c>
      <c r="F29" s="690" t="s">
        <v>29</v>
      </c>
      <c r="G29" s="690" t="s">
        <v>736</v>
      </c>
      <c r="H29" s="690">
        <v>2011</v>
      </c>
      <c r="I29" s="642" t="s">
        <v>566</v>
      </c>
      <c r="J29" s="642" t="s">
        <v>584</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720</v>
      </c>
      <c r="C30" s="690" t="s">
        <v>715</v>
      </c>
      <c r="D30" s="690" t="s">
        <v>4</v>
      </c>
      <c r="E30" s="690" t="s">
        <v>701</v>
      </c>
      <c r="F30" s="690" t="s">
        <v>29</v>
      </c>
      <c r="G30" s="690" t="s">
        <v>736</v>
      </c>
      <c r="H30" s="690">
        <v>2011</v>
      </c>
      <c r="I30" s="642" t="s">
        <v>566</v>
      </c>
      <c r="J30" s="642" t="s">
        <v>584</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720</v>
      </c>
      <c r="C31" s="690" t="s">
        <v>715</v>
      </c>
      <c r="D31" s="690" t="s">
        <v>3</v>
      </c>
      <c r="E31" s="690" t="s">
        <v>701</v>
      </c>
      <c r="F31" s="690" t="s">
        <v>29</v>
      </c>
      <c r="G31" s="690" t="s">
        <v>736</v>
      </c>
      <c r="H31" s="690">
        <v>2011</v>
      </c>
      <c r="I31" s="642" t="s">
        <v>566</v>
      </c>
      <c r="J31" s="642" t="s">
        <v>584</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720</v>
      </c>
      <c r="C32" s="690" t="s">
        <v>715</v>
      </c>
      <c r="D32" s="690" t="s">
        <v>6</v>
      </c>
      <c r="E32" s="690" t="s">
        <v>701</v>
      </c>
      <c r="F32" s="690" t="s">
        <v>29</v>
      </c>
      <c r="G32" s="690" t="s">
        <v>736</v>
      </c>
      <c r="H32" s="690">
        <v>2011</v>
      </c>
      <c r="I32" s="642" t="s">
        <v>566</v>
      </c>
      <c r="J32" s="642" t="s">
        <v>584</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720</v>
      </c>
      <c r="C33" s="690" t="s">
        <v>716</v>
      </c>
      <c r="D33" s="690" t="s">
        <v>717</v>
      </c>
      <c r="E33" s="690" t="s">
        <v>701</v>
      </c>
      <c r="F33" s="690" t="s">
        <v>737</v>
      </c>
      <c r="G33" s="690" t="s">
        <v>738</v>
      </c>
      <c r="H33" s="690">
        <v>2011</v>
      </c>
      <c r="I33" s="642" t="s">
        <v>566</v>
      </c>
      <c r="J33" s="642" t="s">
        <v>584</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720</v>
      </c>
      <c r="C34" s="690" t="s">
        <v>716</v>
      </c>
      <c r="D34" s="690" t="s">
        <v>21</v>
      </c>
      <c r="E34" s="690" t="s">
        <v>701</v>
      </c>
      <c r="F34" s="690" t="s">
        <v>737</v>
      </c>
      <c r="G34" s="690" t="s">
        <v>736</v>
      </c>
      <c r="H34" s="690">
        <v>2011</v>
      </c>
      <c r="I34" s="642" t="s">
        <v>566</v>
      </c>
      <c r="J34" s="642" t="s">
        <v>584</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720</v>
      </c>
      <c r="C35" s="690" t="s">
        <v>716</v>
      </c>
      <c r="D35" s="690" t="s">
        <v>22</v>
      </c>
      <c r="E35" s="690" t="s">
        <v>701</v>
      </c>
      <c r="F35" s="690" t="s">
        <v>737</v>
      </c>
      <c r="G35" s="690" t="s">
        <v>736</v>
      </c>
      <c r="H35" s="690">
        <v>2011</v>
      </c>
      <c r="I35" s="642" t="s">
        <v>566</v>
      </c>
      <c r="J35" s="642" t="s">
        <v>584</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720</v>
      </c>
      <c r="C36" s="690" t="s">
        <v>718</v>
      </c>
      <c r="D36" s="690" t="s">
        <v>9</v>
      </c>
      <c r="E36" s="690" t="s">
        <v>701</v>
      </c>
      <c r="F36" s="690" t="s">
        <v>718</v>
      </c>
      <c r="G36" s="690" t="s">
        <v>738</v>
      </c>
      <c r="H36" s="690">
        <v>2011</v>
      </c>
      <c r="I36" s="642" t="s">
        <v>566</v>
      </c>
      <c r="J36" s="642" t="s">
        <v>584</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75">
      <c r="B37" s="690" t="s">
        <v>720</v>
      </c>
      <c r="C37" s="690" t="s">
        <v>719</v>
      </c>
      <c r="D37" s="690" t="s">
        <v>16</v>
      </c>
      <c r="E37" s="690" t="s">
        <v>701</v>
      </c>
      <c r="F37" s="690" t="s">
        <v>737</v>
      </c>
      <c r="G37" s="690" t="s">
        <v>736</v>
      </c>
      <c r="H37" s="690">
        <v>2011</v>
      </c>
      <c r="I37" s="642" t="s">
        <v>566</v>
      </c>
      <c r="J37" s="642" t="s">
        <v>584</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720</v>
      </c>
      <c r="C38" s="690" t="s">
        <v>719</v>
      </c>
      <c r="D38" s="690" t="s">
        <v>17</v>
      </c>
      <c r="E38" s="690" t="s">
        <v>701</v>
      </c>
      <c r="F38" s="690" t="s">
        <v>737</v>
      </c>
      <c r="G38" s="690" t="s">
        <v>736</v>
      </c>
      <c r="H38" s="690">
        <v>2011</v>
      </c>
      <c r="I38" s="642" t="s">
        <v>566</v>
      </c>
      <c r="J38" s="642" t="s">
        <v>584</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75">
      <c r="B39" s="690" t="s">
        <v>720</v>
      </c>
      <c r="C39" s="690" t="s">
        <v>716</v>
      </c>
      <c r="D39" s="690" t="s">
        <v>21</v>
      </c>
      <c r="E39" s="690" t="s">
        <v>701</v>
      </c>
      <c r="F39" s="690" t="s">
        <v>739</v>
      </c>
      <c r="G39" s="690" t="s">
        <v>736</v>
      </c>
      <c r="H39" s="690">
        <v>2012</v>
      </c>
      <c r="I39" s="642" t="s">
        <v>567</v>
      </c>
      <c r="J39" s="642" t="s">
        <v>584</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720</v>
      </c>
      <c r="C40" s="690" t="s">
        <v>716</v>
      </c>
      <c r="D40" s="690" t="s">
        <v>22</v>
      </c>
      <c r="E40" s="690" t="s">
        <v>701</v>
      </c>
      <c r="F40" s="690" t="s">
        <v>739</v>
      </c>
      <c r="G40" s="690" t="s">
        <v>736</v>
      </c>
      <c r="H40" s="690">
        <v>2012</v>
      </c>
      <c r="I40" s="642" t="s">
        <v>567</v>
      </c>
      <c r="J40" s="642" t="s">
        <v>584</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t="s">
        <v>720</v>
      </c>
      <c r="C41" s="690" t="s">
        <v>715</v>
      </c>
      <c r="D41" s="690" t="s">
        <v>2</v>
      </c>
      <c r="E41" s="690" t="s">
        <v>701</v>
      </c>
      <c r="F41" s="690" t="s">
        <v>29</v>
      </c>
      <c r="G41" s="690" t="s">
        <v>736</v>
      </c>
      <c r="H41" s="690">
        <v>2012</v>
      </c>
      <c r="I41" s="642" t="s">
        <v>567</v>
      </c>
      <c r="J41" s="642" t="s">
        <v>584</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720</v>
      </c>
      <c r="C42" s="690" t="s">
        <v>715</v>
      </c>
      <c r="D42" s="690" t="s">
        <v>1</v>
      </c>
      <c r="E42" s="690" t="s">
        <v>701</v>
      </c>
      <c r="F42" s="690" t="s">
        <v>29</v>
      </c>
      <c r="G42" s="690" t="s">
        <v>736</v>
      </c>
      <c r="H42" s="690">
        <v>2012</v>
      </c>
      <c r="I42" s="642" t="s">
        <v>567</v>
      </c>
      <c r="J42" s="642" t="s">
        <v>584</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720</v>
      </c>
      <c r="C43" s="690" t="s">
        <v>715</v>
      </c>
      <c r="D43" s="690" t="s">
        <v>5</v>
      </c>
      <c r="E43" s="690" t="s">
        <v>701</v>
      </c>
      <c r="F43" s="690" t="s">
        <v>29</v>
      </c>
      <c r="G43" s="690" t="s">
        <v>736</v>
      </c>
      <c r="H43" s="690">
        <v>2012</v>
      </c>
      <c r="I43" s="642" t="s">
        <v>567</v>
      </c>
      <c r="J43" s="642" t="s">
        <v>584</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75">
      <c r="B44" s="690" t="s">
        <v>720</v>
      </c>
      <c r="C44" s="690" t="s">
        <v>715</v>
      </c>
      <c r="D44" s="690" t="s">
        <v>4</v>
      </c>
      <c r="E44" s="690" t="s">
        <v>701</v>
      </c>
      <c r="F44" s="690" t="s">
        <v>29</v>
      </c>
      <c r="G44" s="690" t="s">
        <v>736</v>
      </c>
      <c r="H44" s="690">
        <v>2012</v>
      </c>
      <c r="I44" s="642" t="s">
        <v>567</v>
      </c>
      <c r="J44" s="642" t="s">
        <v>584</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720</v>
      </c>
      <c r="C45" s="690" t="s">
        <v>715</v>
      </c>
      <c r="D45" s="690" t="s">
        <v>3</v>
      </c>
      <c r="E45" s="690" t="s">
        <v>701</v>
      </c>
      <c r="F45" s="690" t="s">
        <v>29</v>
      </c>
      <c r="G45" s="690" t="s">
        <v>736</v>
      </c>
      <c r="H45" s="690">
        <v>2012</v>
      </c>
      <c r="I45" s="642" t="s">
        <v>567</v>
      </c>
      <c r="J45" s="642" t="s">
        <v>584</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75">
      <c r="B46" s="690" t="s">
        <v>720</v>
      </c>
      <c r="C46" s="690" t="s">
        <v>721</v>
      </c>
      <c r="D46" s="690" t="s">
        <v>14</v>
      </c>
      <c r="E46" s="690" t="s">
        <v>701</v>
      </c>
      <c r="F46" s="690" t="s">
        <v>29</v>
      </c>
      <c r="G46" s="690" t="s">
        <v>736</v>
      </c>
      <c r="H46" s="690">
        <v>2012</v>
      </c>
      <c r="I46" s="642" t="s">
        <v>567</v>
      </c>
      <c r="J46" s="642" t="s">
        <v>584</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75">
      <c r="B47" s="690" t="s">
        <v>720</v>
      </c>
      <c r="C47" s="690" t="s">
        <v>719</v>
      </c>
      <c r="D47" s="690" t="s">
        <v>17</v>
      </c>
      <c r="E47" s="690" t="s">
        <v>701</v>
      </c>
      <c r="F47" s="690" t="s">
        <v>739</v>
      </c>
      <c r="G47" s="690" t="s">
        <v>736</v>
      </c>
      <c r="H47" s="690">
        <v>2012</v>
      </c>
      <c r="I47" s="642" t="s">
        <v>567</v>
      </c>
      <c r="J47" s="642" t="s">
        <v>584</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742</v>
      </c>
      <c r="C48" s="690" t="s">
        <v>718</v>
      </c>
      <c r="D48" s="690" t="s">
        <v>9</v>
      </c>
      <c r="E48" s="690" t="s">
        <v>701</v>
      </c>
      <c r="F48" s="690" t="s">
        <v>718</v>
      </c>
      <c r="G48" s="690" t="s">
        <v>738</v>
      </c>
      <c r="H48" s="690">
        <v>2012</v>
      </c>
      <c r="I48" s="642" t="s">
        <v>567</v>
      </c>
      <c r="J48" s="642" t="s">
        <v>584</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720</v>
      </c>
      <c r="C49" s="690" t="s">
        <v>716</v>
      </c>
      <c r="D49" s="690" t="s">
        <v>21</v>
      </c>
      <c r="E49" s="690" t="s">
        <v>701</v>
      </c>
      <c r="F49" s="690" t="s">
        <v>737</v>
      </c>
      <c r="G49" s="690" t="s">
        <v>736</v>
      </c>
      <c r="H49" s="690">
        <v>2011</v>
      </c>
      <c r="I49" s="642" t="s">
        <v>567</v>
      </c>
      <c r="J49" s="642" t="s">
        <v>577</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720</v>
      </c>
      <c r="C50" s="690" t="s">
        <v>719</v>
      </c>
      <c r="D50" s="690" t="s">
        <v>17</v>
      </c>
      <c r="E50" s="690" t="s">
        <v>701</v>
      </c>
      <c r="F50" s="690" t="s">
        <v>739</v>
      </c>
      <c r="G50" s="690" t="s">
        <v>736</v>
      </c>
      <c r="H50" s="690">
        <v>2011</v>
      </c>
      <c r="I50" s="642" t="s">
        <v>567</v>
      </c>
      <c r="J50" s="642" t="s">
        <v>577</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720</v>
      </c>
      <c r="C51" s="690" t="s">
        <v>715</v>
      </c>
      <c r="D51" s="690" t="s">
        <v>3</v>
      </c>
      <c r="E51" s="690" t="s">
        <v>701</v>
      </c>
      <c r="F51" s="690" t="s">
        <v>29</v>
      </c>
      <c r="G51" s="690" t="s">
        <v>736</v>
      </c>
      <c r="H51" s="690">
        <v>2011</v>
      </c>
      <c r="I51" s="642" t="s">
        <v>567</v>
      </c>
      <c r="J51" s="642" t="s">
        <v>577</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720</v>
      </c>
      <c r="C52" s="690" t="s">
        <v>715</v>
      </c>
      <c r="D52" s="690" t="s">
        <v>5</v>
      </c>
      <c r="E52" s="690" t="s">
        <v>701</v>
      </c>
      <c r="F52" s="690" t="s">
        <v>29</v>
      </c>
      <c r="G52" s="690" t="s">
        <v>736</v>
      </c>
      <c r="H52" s="690">
        <v>2011</v>
      </c>
      <c r="I52" s="642" t="s">
        <v>567</v>
      </c>
      <c r="J52" s="642" t="s">
        <v>577</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720</v>
      </c>
      <c r="C53" s="690" t="s">
        <v>715</v>
      </c>
      <c r="D53" s="690" t="s">
        <v>4</v>
      </c>
      <c r="E53" s="690" t="s">
        <v>701</v>
      </c>
      <c r="F53" s="690" t="s">
        <v>29</v>
      </c>
      <c r="G53" s="690" t="s">
        <v>736</v>
      </c>
      <c r="H53" s="690">
        <v>2011</v>
      </c>
      <c r="I53" s="642" t="s">
        <v>567</v>
      </c>
      <c r="J53" s="642" t="s">
        <v>577</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716</v>
      </c>
      <c r="D54" s="690" t="s">
        <v>22</v>
      </c>
      <c r="E54" s="690" t="s">
        <v>701</v>
      </c>
      <c r="F54" s="690" t="s">
        <v>737</v>
      </c>
      <c r="G54" s="690" t="s">
        <v>736</v>
      </c>
      <c r="H54" s="690">
        <v>2013</v>
      </c>
      <c r="I54" s="642" t="s">
        <v>568</v>
      </c>
      <c r="J54" s="642" t="s">
        <v>584</v>
      </c>
      <c r="K54" s="632"/>
      <c r="L54" s="694" t="s">
        <v>713</v>
      </c>
      <c r="M54" s="695" t="s">
        <v>713</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720</v>
      </c>
      <c r="C55" s="690" t="s">
        <v>716</v>
      </c>
      <c r="D55" s="690" t="s">
        <v>722</v>
      </c>
      <c r="E55" s="690" t="s">
        <v>701</v>
      </c>
      <c r="F55" s="690" t="s">
        <v>737</v>
      </c>
      <c r="G55" s="690" t="s">
        <v>736</v>
      </c>
      <c r="H55" s="690">
        <v>2012</v>
      </c>
      <c r="I55" s="642" t="s">
        <v>568</v>
      </c>
      <c r="J55" s="642" t="s">
        <v>577</v>
      </c>
      <c r="K55" s="632"/>
      <c r="L55" s="694" t="s">
        <v>713</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713</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716</v>
      </c>
      <c r="D56" s="690" t="s">
        <v>722</v>
      </c>
      <c r="E56" s="690" t="s">
        <v>701</v>
      </c>
      <c r="F56" s="690" t="s">
        <v>737</v>
      </c>
      <c r="G56" s="690" t="s">
        <v>736</v>
      </c>
      <c r="H56" s="690">
        <v>2013</v>
      </c>
      <c r="I56" s="642" t="s">
        <v>568</v>
      </c>
      <c r="J56" s="642" t="s">
        <v>584</v>
      </c>
      <c r="K56" s="632"/>
      <c r="L56" s="694" t="s">
        <v>713</v>
      </c>
      <c r="M56" s="695" t="s">
        <v>713</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713</v>
      </c>
      <c r="AR56" s="695" t="s">
        <v>713</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715</v>
      </c>
      <c r="D57" s="690" t="s">
        <v>723</v>
      </c>
      <c r="E57" s="690" t="s">
        <v>701</v>
      </c>
      <c r="F57" s="690" t="s">
        <v>29</v>
      </c>
      <c r="G57" s="690" t="s">
        <v>736</v>
      </c>
      <c r="H57" s="690">
        <v>2013</v>
      </c>
      <c r="I57" s="642" t="s">
        <v>568</v>
      </c>
      <c r="J57" s="642" t="s">
        <v>584</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715</v>
      </c>
      <c r="D58" s="690" t="s">
        <v>2</v>
      </c>
      <c r="E58" s="690" t="s">
        <v>701</v>
      </c>
      <c r="F58" s="690" t="s">
        <v>29</v>
      </c>
      <c r="G58" s="690" t="s">
        <v>736</v>
      </c>
      <c r="H58" s="690">
        <v>2013</v>
      </c>
      <c r="I58" s="642" t="s">
        <v>568</v>
      </c>
      <c r="J58" s="642" t="s">
        <v>584</v>
      </c>
      <c r="K58" s="632"/>
      <c r="L58" s="694" t="s">
        <v>713</v>
      </c>
      <c r="M58" s="695" t="s">
        <v>713</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713</v>
      </c>
      <c r="AR58" s="695" t="s">
        <v>713</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715</v>
      </c>
      <c r="D59" s="690" t="s">
        <v>1</v>
      </c>
      <c r="E59" s="690" t="s">
        <v>701</v>
      </c>
      <c r="F59" s="690" t="s">
        <v>29</v>
      </c>
      <c r="G59" s="690" t="s">
        <v>736</v>
      </c>
      <c r="H59" s="690">
        <v>2013</v>
      </c>
      <c r="I59" s="642" t="s">
        <v>568</v>
      </c>
      <c r="J59" s="642" t="s">
        <v>584</v>
      </c>
      <c r="K59" s="632"/>
      <c r="L59" s="694" t="s">
        <v>713</v>
      </c>
      <c r="M59" s="695" t="s">
        <v>713</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713</v>
      </c>
      <c r="AR59" s="695" t="s">
        <v>713</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208</v>
      </c>
      <c r="C60" s="690" t="s">
        <v>715</v>
      </c>
      <c r="D60" s="690" t="s">
        <v>724</v>
      </c>
      <c r="E60" s="690" t="s">
        <v>701</v>
      </c>
      <c r="F60" s="690" t="s">
        <v>29</v>
      </c>
      <c r="G60" s="690" t="s">
        <v>736</v>
      </c>
      <c r="H60" s="690">
        <v>2013</v>
      </c>
      <c r="I60" s="642" t="s">
        <v>568</v>
      </c>
      <c r="J60" s="642" t="s">
        <v>584</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715</v>
      </c>
      <c r="D61" s="690" t="s">
        <v>14</v>
      </c>
      <c r="E61" s="690" t="s">
        <v>701</v>
      </c>
      <c r="F61" s="690" t="s">
        <v>29</v>
      </c>
      <c r="G61" s="690" t="s">
        <v>736</v>
      </c>
      <c r="H61" s="690">
        <v>2013</v>
      </c>
      <c r="I61" s="642" t="s">
        <v>568</v>
      </c>
      <c r="J61" s="642" t="s">
        <v>584</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715</v>
      </c>
      <c r="D62" s="690" t="s">
        <v>725</v>
      </c>
      <c r="E62" s="690" t="s">
        <v>701</v>
      </c>
      <c r="F62" s="690" t="s">
        <v>29</v>
      </c>
      <c r="G62" s="690" t="s">
        <v>736</v>
      </c>
      <c r="H62" s="690">
        <v>2013</v>
      </c>
      <c r="I62" s="642" t="s">
        <v>568</v>
      </c>
      <c r="J62" s="642" t="s">
        <v>584</v>
      </c>
      <c r="K62" s="632"/>
      <c r="L62" s="694" t="s">
        <v>713</v>
      </c>
      <c r="M62" s="695" t="s">
        <v>713</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713</v>
      </c>
      <c r="AR62" s="695" t="s">
        <v>713</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720</v>
      </c>
      <c r="C63" s="690" t="s">
        <v>715</v>
      </c>
      <c r="D63" s="690" t="s">
        <v>725</v>
      </c>
      <c r="E63" s="690" t="s">
        <v>701</v>
      </c>
      <c r="F63" s="690" t="s">
        <v>29</v>
      </c>
      <c r="G63" s="690" t="s">
        <v>736</v>
      </c>
      <c r="H63" s="690">
        <v>2012</v>
      </c>
      <c r="I63" s="642" t="s">
        <v>568</v>
      </c>
      <c r="J63" s="642" t="s">
        <v>577</v>
      </c>
      <c r="K63" s="632"/>
      <c r="L63" s="694" t="s">
        <v>713</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713</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743</v>
      </c>
      <c r="C64" s="690" t="s">
        <v>718</v>
      </c>
      <c r="D64" s="690" t="s">
        <v>726</v>
      </c>
      <c r="E64" s="690" t="s">
        <v>701</v>
      </c>
      <c r="F64" s="690" t="s">
        <v>718</v>
      </c>
      <c r="G64" s="690" t="s">
        <v>738</v>
      </c>
      <c r="H64" s="690">
        <v>2013</v>
      </c>
      <c r="I64" s="642" t="s">
        <v>568</v>
      </c>
      <c r="J64" s="642" t="s">
        <v>584</v>
      </c>
      <c r="K64" s="632"/>
      <c r="L64" s="694" t="s">
        <v>713</v>
      </c>
      <c r="M64" s="695" t="s">
        <v>713</v>
      </c>
      <c r="N64" s="695">
        <v>149.72909999999999</v>
      </c>
      <c r="O64" s="695" t="s">
        <v>713</v>
      </c>
      <c r="P64" s="695" t="s">
        <v>713</v>
      </c>
      <c r="Q64" s="695" t="s">
        <v>713</v>
      </c>
      <c r="R64" s="695" t="s">
        <v>713</v>
      </c>
      <c r="S64" s="695" t="s">
        <v>713</v>
      </c>
      <c r="T64" s="695" t="s">
        <v>713</v>
      </c>
      <c r="U64" s="695" t="s">
        <v>713</v>
      </c>
      <c r="V64" s="695" t="s">
        <v>713</v>
      </c>
      <c r="W64" s="695" t="s">
        <v>713</v>
      </c>
      <c r="X64" s="695" t="s">
        <v>713</v>
      </c>
      <c r="Y64" s="695" t="s">
        <v>713</v>
      </c>
      <c r="Z64" s="695" t="s">
        <v>713</v>
      </c>
      <c r="AA64" s="695" t="s">
        <v>713</v>
      </c>
      <c r="AB64" s="695" t="s">
        <v>713</v>
      </c>
      <c r="AC64" s="695" t="s">
        <v>713</v>
      </c>
      <c r="AD64" s="695" t="s">
        <v>713</v>
      </c>
      <c r="AE64" s="695" t="s">
        <v>713</v>
      </c>
      <c r="AF64" s="695" t="s">
        <v>713</v>
      </c>
      <c r="AG64" s="695" t="s">
        <v>713</v>
      </c>
      <c r="AH64" s="695" t="s">
        <v>713</v>
      </c>
      <c r="AI64" s="695" t="s">
        <v>713</v>
      </c>
      <c r="AJ64" s="695" t="s">
        <v>713</v>
      </c>
      <c r="AK64" s="695" t="s">
        <v>713</v>
      </c>
      <c r="AL64" s="695" t="s">
        <v>713</v>
      </c>
      <c r="AM64" s="695" t="s">
        <v>713</v>
      </c>
      <c r="AN64" s="695" t="s">
        <v>713</v>
      </c>
      <c r="AO64" s="696" t="s">
        <v>713</v>
      </c>
      <c r="AP64" s="632"/>
      <c r="AQ64" s="694" t="s">
        <v>713</v>
      </c>
      <c r="AR64" s="695" t="s">
        <v>713</v>
      </c>
      <c r="AS64" s="695">
        <v>5795.1679999999997</v>
      </c>
      <c r="AT64" s="695" t="s">
        <v>713</v>
      </c>
      <c r="AU64" s="695" t="s">
        <v>713</v>
      </c>
      <c r="AV64" s="695" t="s">
        <v>713</v>
      </c>
      <c r="AW64" s="695" t="s">
        <v>713</v>
      </c>
      <c r="AX64" s="695" t="s">
        <v>713</v>
      </c>
      <c r="AY64" s="695" t="s">
        <v>713</v>
      </c>
      <c r="AZ64" s="695" t="s">
        <v>713</v>
      </c>
      <c r="BA64" s="695" t="s">
        <v>713</v>
      </c>
      <c r="BB64" s="695" t="s">
        <v>713</v>
      </c>
      <c r="BC64" s="695" t="s">
        <v>713</v>
      </c>
      <c r="BD64" s="695" t="s">
        <v>713</v>
      </c>
      <c r="BE64" s="695" t="s">
        <v>713</v>
      </c>
      <c r="BF64" s="695" t="s">
        <v>713</v>
      </c>
      <c r="BG64" s="695" t="s">
        <v>713</v>
      </c>
      <c r="BH64" s="695" t="s">
        <v>713</v>
      </c>
      <c r="BI64" s="695" t="s">
        <v>713</v>
      </c>
      <c r="BJ64" s="695" t="s">
        <v>713</v>
      </c>
      <c r="BK64" s="695" t="s">
        <v>713</v>
      </c>
      <c r="BL64" s="695" t="s">
        <v>713</v>
      </c>
      <c r="BM64" s="695" t="s">
        <v>713</v>
      </c>
      <c r="BN64" s="695" t="s">
        <v>713</v>
      </c>
      <c r="BO64" s="695" t="s">
        <v>713</v>
      </c>
      <c r="BP64" s="695" t="s">
        <v>713</v>
      </c>
      <c r="BQ64" s="695" t="s">
        <v>713</v>
      </c>
      <c r="BR64" s="695" t="s">
        <v>713</v>
      </c>
      <c r="BS64" s="695" t="s">
        <v>713</v>
      </c>
      <c r="BT64" s="696" t="s">
        <v>713</v>
      </c>
    </row>
    <row r="65" spans="2:73">
      <c r="B65" s="690" t="s">
        <v>208</v>
      </c>
      <c r="C65" s="690" t="s">
        <v>715</v>
      </c>
      <c r="D65" s="690" t="s">
        <v>1</v>
      </c>
      <c r="E65" s="690" t="s">
        <v>701</v>
      </c>
      <c r="F65" s="690" t="s">
        <v>29</v>
      </c>
      <c r="G65" s="690" t="s">
        <v>736</v>
      </c>
      <c r="H65" s="690">
        <v>2013</v>
      </c>
      <c r="I65" s="642" t="s">
        <v>568</v>
      </c>
      <c r="J65" s="642" t="s">
        <v>584</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720</v>
      </c>
      <c r="C66" s="690" t="s">
        <v>715</v>
      </c>
      <c r="D66" s="690" t="s">
        <v>725</v>
      </c>
      <c r="E66" s="690" t="s">
        <v>701</v>
      </c>
      <c r="F66" s="690" t="s">
        <v>29</v>
      </c>
      <c r="G66" s="690" t="s">
        <v>736</v>
      </c>
      <c r="H66" s="690">
        <v>2012</v>
      </c>
      <c r="I66" s="642" t="s">
        <v>568</v>
      </c>
      <c r="J66" s="642" t="s">
        <v>577</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720</v>
      </c>
      <c r="C67" s="690" t="s">
        <v>716</v>
      </c>
      <c r="D67" s="690" t="s">
        <v>21</v>
      </c>
      <c r="E67" s="690" t="s">
        <v>701</v>
      </c>
      <c r="F67" s="690" t="s">
        <v>740</v>
      </c>
      <c r="G67" s="690" t="s">
        <v>736</v>
      </c>
      <c r="H67" s="690">
        <v>2014</v>
      </c>
      <c r="I67" s="642" t="s">
        <v>569</v>
      </c>
      <c r="J67" s="642" t="s">
        <v>584</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716</v>
      </c>
      <c r="D68" s="690" t="s">
        <v>22</v>
      </c>
      <c r="E68" s="690" t="s">
        <v>701</v>
      </c>
      <c r="F68" s="690" t="s">
        <v>740</v>
      </c>
      <c r="G68" s="690" t="s">
        <v>736</v>
      </c>
      <c r="H68" s="690">
        <v>2012</v>
      </c>
      <c r="I68" s="642" t="s">
        <v>569</v>
      </c>
      <c r="J68" s="642" t="s">
        <v>577</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716</v>
      </c>
      <c r="D69" s="690" t="s">
        <v>22</v>
      </c>
      <c r="E69" s="690" t="s">
        <v>701</v>
      </c>
      <c r="F69" s="690" t="s">
        <v>740</v>
      </c>
      <c r="G69" s="690" t="s">
        <v>736</v>
      </c>
      <c r="H69" s="690">
        <v>2013</v>
      </c>
      <c r="I69" s="642" t="s">
        <v>569</v>
      </c>
      <c r="J69" s="642" t="s">
        <v>577</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716</v>
      </c>
      <c r="D70" s="690" t="s">
        <v>22</v>
      </c>
      <c r="E70" s="690" t="s">
        <v>701</v>
      </c>
      <c r="F70" s="690" t="s">
        <v>740</v>
      </c>
      <c r="G70" s="690" t="s">
        <v>736</v>
      </c>
      <c r="H70" s="690">
        <v>2014</v>
      </c>
      <c r="I70" s="642" t="s">
        <v>569</v>
      </c>
      <c r="J70" s="642" t="s">
        <v>584</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715</v>
      </c>
      <c r="D71" s="690" t="s">
        <v>2</v>
      </c>
      <c r="E71" s="690" t="s">
        <v>701</v>
      </c>
      <c r="F71" s="690" t="s">
        <v>29</v>
      </c>
      <c r="G71" s="690" t="s">
        <v>736</v>
      </c>
      <c r="H71" s="690">
        <v>2014</v>
      </c>
      <c r="I71" s="642" t="s">
        <v>569</v>
      </c>
      <c r="J71" s="642" t="s">
        <v>584</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715</v>
      </c>
      <c r="D72" s="690" t="s">
        <v>1</v>
      </c>
      <c r="E72" s="690" t="s">
        <v>701</v>
      </c>
      <c r="F72" s="690" t="s">
        <v>29</v>
      </c>
      <c r="G72" s="690" t="s">
        <v>736</v>
      </c>
      <c r="H72" s="690">
        <v>2014</v>
      </c>
      <c r="I72" s="642" t="s">
        <v>569</v>
      </c>
      <c r="J72" s="642" t="s">
        <v>584</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715</v>
      </c>
      <c r="D73" s="690" t="s">
        <v>1</v>
      </c>
      <c r="E73" s="690" t="s">
        <v>701</v>
      </c>
      <c r="F73" s="690" t="s">
        <v>29</v>
      </c>
      <c r="G73" s="690" t="s">
        <v>736</v>
      </c>
      <c r="H73" s="690">
        <v>2014</v>
      </c>
      <c r="I73" s="642" t="s">
        <v>569</v>
      </c>
      <c r="J73" s="642" t="s">
        <v>584</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715</v>
      </c>
      <c r="D74" s="690" t="s">
        <v>1</v>
      </c>
      <c r="E74" s="690" t="s">
        <v>701</v>
      </c>
      <c r="F74" s="690" t="s">
        <v>29</v>
      </c>
      <c r="G74" s="690" t="s">
        <v>736</v>
      </c>
      <c r="H74" s="690">
        <v>2014</v>
      </c>
      <c r="I74" s="642" t="s">
        <v>569</v>
      </c>
      <c r="J74" s="642" t="s">
        <v>584</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715</v>
      </c>
      <c r="D75" s="690" t="s">
        <v>1</v>
      </c>
      <c r="E75" s="690" t="s">
        <v>701</v>
      </c>
      <c r="F75" s="690" t="s">
        <v>29</v>
      </c>
      <c r="G75" s="690" t="s">
        <v>736</v>
      </c>
      <c r="H75" s="690">
        <v>2014</v>
      </c>
      <c r="I75" s="642" t="s">
        <v>569</v>
      </c>
      <c r="J75" s="642" t="s">
        <v>584</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715</v>
      </c>
      <c r="D76" s="690" t="s">
        <v>5</v>
      </c>
      <c r="E76" s="690" t="s">
        <v>701</v>
      </c>
      <c r="F76" s="690" t="s">
        <v>29</v>
      </c>
      <c r="G76" s="690" t="s">
        <v>736</v>
      </c>
      <c r="H76" s="690">
        <v>2014</v>
      </c>
      <c r="I76" s="642" t="s">
        <v>569</v>
      </c>
      <c r="J76" s="642" t="s">
        <v>584</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715</v>
      </c>
      <c r="D77" s="690" t="s">
        <v>4</v>
      </c>
      <c r="E77" s="690" t="s">
        <v>701</v>
      </c>
      <c r="F77" s="690" t="s">
        <v>29</v>
      </c>
      <c r="G77" s="690" t="s">
        <v>736</v>
      </c>
      <c r="H77" s="690">
        <v>2013</v>
      </c>
      <c r="I77" s="642" t="s">
        <v>569</v>
      </c>
      <c r="J77" s="642" t="s">
        <v>577</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715</v>
      </c>
      <c r="D78" s="690" t="s">
        <v>4</v>
      </c>
      <c r="E78" s="690" t="s">
        <v>701</v>
      </c>
      <c r="F78" s="690" t="s">
        <v>29</v>
      </c>
      <c r="G78" s="690" t="s">
        <v>736</v>
      </c>
      <c r="H78" s="690">
        <v>2014</v>
      </c>
      <c r="I78" s="642" t="s">
        <v>569</v>
      </c>
      <c r="J78" s="642" t="s">
        <v>584</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75">
      <c r="B79" s="690" t="s">
        <v>208</v>
      </c>
      <c r="C79" s="690" t="s">
        <v>721</v>
      </c>
      <c r="D79" s="690" t="s">
        <v>14</v>
      </c>
      <c r="E79" s="690" t="s">
        <v>701</v>
      </c>
      <c r="F79" s="690" t="s">
        <v>29</v>
      </c>
      <c r="G79" s="690" t="s">
        <v>736</v>
      </c>
      <c r="H79" s="690">
        <v>2012</v>
      </c>
      <c r="I79" s="642" t="s">
        <v>569</v>
      </c>
      <c r="J79" s="642" t="s">
        <v>577</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208</v>
      </c>
      <c r="C80" s="690" t="s">
        <v>721</v>
      </c>
      <c r="D80" s="690" t="s">
        <v>14</v>
      </c>
      <c r="E80" s="690" t="s">
        <v>701</v>
      </c>
      <c r="F80" s="690" t="s">
        <v>29</v>
      </c>
      <c r="G80" s="690" t="s">
        <v>736</v>
      </c>
      <c r="H80" s="690">
        <v>2013</v>
      </c>
      <c r="I80" s="642" t="s">
        <v>569</v>
      </c>
      <c r="J80" s="642" t="s">
        <v>577</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721</v>
      </c>
      <c r="D81" s="690" t="s">
        <v>14</v>
      </c>
      <c r="E81" s="690" t="s">
        <v>701</v>
      </c>
      <c r="F81" s="690" t="s">
        <v>29</v>
      </c>
      <c r="G81" s="690" t="s">
        <v>736</v>
      </c>
      <c r="H81" s="690">
        <v>2014</v>
      </c>
      <c r="I81" s="642" t="s">
        <v>569</v>
      </c>
      <c r="J81" s="642" t="s">
        <v>584</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75">
      <c r="B82" s="690" t="s">
        <v>208</v>
      </c>
      <c r="C82" s="690" t="s">
        <v>715</v>
      </c>
      <c r="D82" s="690" t="s">
        <v>3</v>
      </c>
      <c r="E82" s="690" t="s">
        <v>701</v>
      </c>
      <c r="F82" s="690" t="s">
        <v>29</v>
      </c>
      <c r="G82" s="690" t="s">
        <v>738</v>
      </c>
      <c r="H82" s="690">
        <v>2013</v>
      </c>
      <c r="I82" s="642" t="s">
        <v>569</v>
      </c>
      <c r="J82" s="642" t="s">
        <v>577</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75">
      <c r="B83" s="690" t="s">
        <v>208</v>
      </c>
      <c r="C83" s="690" t="s">
        <v>715</v>
      </c>
      <c r="D83" s="690" t="s">
        <v>3</v>
      </c>
      <c r="E83" s="690" t="s">
        <v>701</v>
      </c>
      <c r="F83" s="690" t="s">
        <v>29</v>
      </c>
      <c r="G83" s="690" t="s">
        <v>736</v>
      </c>
      <c r="H83" s="690">
        <v>2014</v>
      </c>
      <c r="I83" s="642" t="s">
        <v>569</v>
      </c>
      <c r="J83" s="642" t="s">
        <v>584</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75">
      <c r="B84" s="690" t="s">
        <v>208</v>
      </c>
      <c r="C84" s="690" t="s">
        <v>487</v>
      </c>
      <c r="D84" s="690" t="s">
        <v>727</v>
      </c>
      <c r="E84" s="690" t="s">
        <v>701</v>
      </c>
      <c r="F84" s="690" t="s">
        <v>487</v>
      </c>
      <c r="G84" s="690" t="s">
        <v>738</v>
      </c>
      <c r="H84" s="690">
        <v>2014</v>
      </c>
      <c r="I84" s="642" t="s">
        <v>569</v>
      </c>
      <c r="J84" s="642" t="s">
        <v>584</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719</v>
      </c>
      <c r="D85" s="690" t="s">
        <v>17</v>
      </c>
      <c r="E85" s="690" t="s">
        <v>701</v>
      </c>
      <c r="F85" s="690" t="s">
        <v>740</v>
      </c>
      <c r="G85" s="690" t="s">
        <v>736</v>
      </c>
      <c r="H85" s="690">
        <v>2012</v>
      </c>
      <c r="I85" s="642" t="s">
        <v>569</v>
      </c>
      <c r="J85" s="642" t="s">
        <v>577</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744</v>
      </c>
      <c r="C86" s="690" t="s">
        <v>718</v>
      </c>
      <c r="D86" s="690" t="s">
        <v>9</v>
      </c>
      <c r="E86" s="690" t="s">
        <v>701</v>
      </c>
      <c r="F86" s="690" t="s">
        <v>718</v>
      </c>
      <c r="G86" s="690" t="s">
        <v>738</v>
      </c>
      <c r="H86" s="690">
        <v>2014</v>
      </c>
      <c r="I86" s="642" t="s">
        <v>569</v>
      </c>
      <c r="J86" s="642" t="s">
        <v>584</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720</v>
      </c>
      <c r="C87" s="690" t="s">
        <v>716</v>
      </c>
      <c r="D87" s="690" t="s">
        <v>728</v>
      </c>
      <c r="E87" s="690" t="s">
        <v>701</v>
      </c>
      <c r="F87" s="690" t="s">
        <v>740</v>
      </c>
      <c r="G87" s="690" t="s">
        <v>738</v>
      </c>
      <c r="H87" s="690">
        <v>2014</v>
      </c>
      <c r="I87" s="642" t="s">
        <v>569</v>
      </c>
      <c r="J87" s="642" t="s">
        <v>584</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720</v>
      </c>
      <c r="C88" s="690" t="s">
        <v>715</v>
      </c>
      <c r="D88" s="690" t="s">
        <v>42</v>
      </c>
      <c r="E88" s="690" t="s">
        <v>701</v>
      </c>
      <c r="F88" s="690" t="s">
        <v>29</v>
      </c>
      <c r="G88" s="690" t="s">
        <v>738</v>
      </c>
      <c r="H88" s="690">
        <v>2014</v>
      </c>
      <c r="I88" s="642" t="s">
        <v>569</v>
      </c>
      <c r="J88" s="642" t="s">
        <v>584</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720</v>
      </c>
      <c r="C89" s="690" t="s">
        <v>718</v>
      </c>
      <c r="D89" s="690" t="s">
        <v>729</v>
      </c>
      <c r="E89" s="690" t="s">
        <v>701</v>
      </c>
      <c r="F89" s="690" t="s">
        <v>718</v>
      </c>
      <c r="G89" s="690" t="s">
        <v>736</v>
      </c>
      <c r="H89" s="690">
        <v>2012</v>
      </c>
      <c r="I89" s="642" t="s">
        <v>569</v>
      </c>
      <c r="J89" s="642" t="s">
        <v>577</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720</v>
      </c>
      <c r="C90" s="690" t="s">
        <v>718</v>
      </c>
      <c r="D90" s="690" t="s">
        <v>729</v>
      </c>
      <c r="E90" s="690" t="s">
        <v>701</v>
      </c>
      <c r="F90" s="690" t="s">
        <v>718</v>
      </c>
      <c r="G90" s="690" t="s">
        <v>736</v>
      </c>
      <c r="H90" s="690">
        <v>2013</v>
      </c>
      <c r="I90" s="642" t="s">
        <v>569</v>
      </c>
      <c r="J90" s="642" t="s">
        <v>577</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715</v>
      </c>
      <c r="D91" s="690" t="s">
        <v>95</v>
      </c>
      <c r="E91" s="690" t="s">
        <v>701</v>
      </c>
      <c r="F91" s="690" t="s">
        <v>29</v>
      </c>
      <c r="G91" s="690"/>
      <c r="H91" s="690">
        <v>2015</v>
      </c>
      <c r="I91" s="642" t="s">
        <v>570</v>
      </c>
      <c r="J91" s="642" t="s">
        <v>584</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715</v>
      </c>
      <c r="D92" s="690" t="s">
        <v>96</v>
      </c>
      <c r="E92" s="690" t="s">
        <v>701</v>
      </c>
      <c r="F92" s="690" t="s">
        <v>29</v>
      </c>
      <c r="G92" s="690"/>
      <c r="H92" s="690">
        <v>2015</v>
      </c>
      <c r="I92" s="642" t="s">
        <v>570</v>
      </c>
      <c r="J92" s="642" t="s">
        <v>584</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715</v>
      </c>
      <c r="D93" s="690" t="s">
        <v>97</v>
      </c>
      <c r="E93" s="690" t="s">
        <v>701</v>
      </c>
      <c r="F93" s="690" t="s">
        <v>29</v>
      </c>
      <c r="G93" s="690"/>
      <c r="H93" s="690">
        <v>2015</v>
      </c>
      <c r="I93" s="642" t="s">
        <v>570</v>
      </c>
      <c r="J93" s="642" t="s">
        <v>584</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715</v>
      </c>
      <c r="D94" s="690" t="s">
        <v>671</v>
      </c>
      <c r="E94" s="690" t="s">
        <v>701</v>
      </c>
      <c r="F94" s="690" t="s">
        <v>29</v>
      </c>
      <c r="G94" s="690"/>
      <c r="H94" s="690">
        <v>2015</v>
      </c>
      <c r="I94" s="642" t="s">
        <v>570</v>
      </c>
      <c r="J94" s="642" t="s">
        <v>584</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715</v>
      </c>
      <c r="D95" s="690" t="s">
        <v>98</v>
      </c>
      <c r="E95" s="690" t="s">
        <v>701</v>
      </c>
      <c r="F95" s="690" t="s">
        <v>29</v>
      </c>
      <c r="G95" s="690"/>
      <c r="H95" s="690">
        <v>2015</v>
      </c>
      <c r="I95" s="642" t="s">
        <v>570</v>
      </c>
      <c r="J95" s="642" t="s">
        <v>584</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716</v>
      </c>
      <c r="D96" s="690" t="s">
        <v>99</v>
      </c>
      <c r="E96" s="690" t="s">
        <v>701</v>
      </c>
      <c r="F96" s="690"/>
      <c r="G96" s="690"/>
      <c r="H96" s="690">
        <v>2015</v>
      </c>
      <c r="I96" s="642" t="s">
        <v>570</v>
      </c>
      <c r="J96" s="642" t="s">
        <v>584</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716</v>
      </c>
      <c r="D97" s="690" t="s">
        <v>100</v>
      </c>
      <c r="E97" s="690" t="s">
        <v>701</v>
      </c>
      <c r="F97" s="690" t="s">
        <v>741</v>
      </c>
      <c r="G97" s="690"/>
      <c r="H97" s="690">
        <v>2015</v>
      </c>
      <c r="I97" s="642" t="s">
        <v>570</v>
      </c>
      <c r="J97" s="642" t="s">
        <v>584</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75">
      <c r="B98" s="690" t="s">
        <v>208</v>
      </c>
      <c r="C98" s="690" t="s">
        <v>716</v>
      </c>
      <c r="D98" s="690" t="s">
        <v>101</v>
      </c>
      <c r="E98" s="690" t="s">
        <v>701</v>
      </c>
      <c r="F98" s="690" t="s">
        <v>740</v>
      </c>
      <c r="G98" s="690"/>
      <c r="H98" s="690">
        <v>2015</v>
      </c>
      <c r="I98" s="642" t="s">
        <v>570</v>
      </c>
      <c r="J98" s="642" t="s">
        <v>584</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75">
      <c r="B99" s="690" t="s">
        <v>208</v>
      </c>
      <c r="C99" s="690" t="s">
        <v>716</v>
      </c>
      <c r="D99" s="690" t="s">
        <v>102</v>
      </c>
      <c r="E99" s="690" t="s">
        <v>701</v>
      </c>
      <c r="F99" s="690"/>
      <c r="G99" s="690"/>
      <c r="H99" s="690">
        <v>2015</v>
      </c>
      <c r="I99" s="642" t="s">
        <v>570</v>
      </c>
      <c r="J99" s="642" t="s">
        <v>584</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75">
      <c r="B100" s="690" t="s">
        <v>208</v>
      </c>
      <c r="C100" s="690" t="s">
        <v>716</v>
      </c>
      <c r="D100" s="690" t="s">
        <v>103</v>
      </c>
      <c r="E100" s="690" t="s">
        <v>701</v>
      </c>
      <c r="F100" s="690"/>
      <c r="G100" s="690"/>
      <c r="H100" s="690">
        <v>2015</v>
      </c>
      <c r="I100" s="642" t="s">
        <v>570</v>
      </c>
      <c r="J100" s="642" t="s">
        <v>584</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718</v>
      </c>
      <c r="D101" s="690" t="s">
        <v>104</v>
      </c>
      <c r="E101" s="690" t="s">
        <v>701</v>
      </c>
      <c r="F101" s="690" t="s">
        <v>718</v>
      </c>
      <c r="G101" s="690"/>
      <c r="H101" s="690">
        <v>2015</v>
      </c>
      <c r="I101" s="642" t="s">
        <v>570</v>
      </c>
      <c r="J101" s="642" t="s">
        <v>584</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690" t="s">
        <v>208</v>
      </c>
      <c r="C102" s="690" t="s">
        <v>718</v>
      </c>
      <c r="D102" s="690" t="s">
        <v>106</v>
      </c>
      <c r="E102" s="690" t="s">
        <v>701</v>
      </c>
      <c r="F102" s="690" t="s">
        <v>718</v>
      </c>
      <c r="G102" s="690"/>
      <c r="H102" s="690">
        <v>2015</v>
      </c>
      <c r="I102" s="642" t="s">
        <v>570</v>
      </c>
      <c r="J102" s="642" t="s">
        <v>584</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75">
      <c r="B103" s="690" t="s">
        <v>208</v>
      </c>
      <c r="C103" s="690" t="s">
        <v>718</v>
      </c>
      <c r="D103" s="690" t="s">
        <v>105</v>
      </c>
      <c r="E103" s="690" t="s">
        <v>701</v>
      </c>
      <c r="F103" s="690" t="s">
        <v>718</v>
      </c>
      <c r="G103" s="690"/>
      <c r="H103" s="690">
        <v>2015</v>
      </c>
      <c r="I103" s="642" t="s">
        <v>570</v>
      </c>
      <c r="J103" s="642" t="s">
        <v>584</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208</v>
      </c>
      <c r="C104" s="690" t="s">
        <v>715</v>
      </c>
      <c r="D104" s="690" t="s">
        <v>108</v>
      </c>
      <c r="E104" s="690" t="s">
        <v>701</v>
      </c>
      <c r="F104" s="690" t="s">
        <v>29</v>
      </c>
      <c r="G104" s="690"/>
      <c r="H104" s="690">
        <v>2015</v>
      </c>
      <c r="I104" s="642" t="s">
        <v>570</v>
      </c>
      <c r="J104" s="642" t="s">
        <v>584</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75">
      <c r="B105" s="690" t="s">
        <v>208</v>
      </c>
      <c r="C105" s="690" t="s">
        <v>730</v>
      </c>
      <c r="D105" s="690" t="s">
        <v>109</v>
      </c>
      <c r="E105" s="690" t="s">
        <v>701</v>
      </c>
      <c r="F105" s="690"/>
      <c r="G105" s="690"/>
      <c r="H105" s="690">
        <v>2015</v>
      </c>
      <c r="I105" s="642" t="s">
        <v>570</v>
      </c>
      <c r="J105" s="642" t="s">
        <v>584</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208</v>
      </c>
      <c r="C106" s="690" t="s">
        <v>730</v>
      </c>
      <c r="D106" s="690" t="s">
        <v>110</v>
      </c>
      <c r="E106" s="690" t="s">
        <v>701</v>
      </c>
      <c r="F106" s="690"/>
      <c r="G106" s="690"/>
      <c r="H106" s="690">
        <v>2015</v>
      </c>
      <c r="I106" s="642" t="s">
        <v>570</v>
      </c>
      <c r="J106" s="642" t="s">
        <v>584</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75">
      <c r="B107" s="690" t="s">
        <v>208</v>
      </c>
      <c r="C107" s="690" t="s">
        <v>730</v>
      </c>
      <c r="D107" s="690" t="s">
        <v>111</v>
      </c>
      <c r="E107" s="690" t="s">
        <v>701</v>
      </c>
      <c r="F107" s="690"/>
      <c r="G107" s="690"/>
      <c r="H107" s="690">
        <v>2015</v>
      </c>
      <c r="I107" s="642" t="s">
        <v>570</v>
      </c>
      <c r="J107" s="642" t="s">
        <v>584</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208</v>
      </c>
      <c r="C108" s="690" t="s">
        <v>730</v>
      </c>
      <c r="D108" s="690" t="s">
        <v>112</v>
      </c>
      <c r="E108" s="690" t="s">
        <v>701</v>
      </c>
      <c r="F108" s="690"/>
      <c r="G108" s="690"/>
      <c r="H108" s="690">
        <v>2015</v>
      </c>
      <c r="I108" s="642" t="s">
        <v>570</v>
      </c>
      <c r="J108" s="642" t="s">
        <v>584</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208</v>
      </c>
      <c r="C109" s="690" t="s">
        <v>731</v>
      </c>
      <c r="D109" s="690" t="s">
        <v>492</v>
      </c>
      <c r="E109" s="690" t="s">
        <v>701</v>
      </c>
      <c r="F109" s="690"/>
      <c r="G109" s="690"/>
      <c r="H109" s="690">
        <v>2015</v>
      </c>
      <c r="I109" s="642" t="s">
        <v>570</v>
      </c>
      <c r="J109" s="642" t="s">
        <v>584</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208</v>
      </c>
      <c r="C110" s="690" t="s">
        <v>731</v>
      </c>
      <c r="D110" s="690" t="s">
        <v>488</v>
      </c>
      <c r="E110" s="690" t="s">
        <v>701</v>
      </c>
      <c r="F110" s="690"/>
      <c r="G110" s="690"/>
      <c r="H110" s="690">
        <v>2015</v>
      </c>
      <c r="I110" s="642" t="s">
        <v>570</v>
      </c>
      <c r="J110" s="642" t="s">
        <v>584</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208</v>
      </c>
      <c r="C111" s="690" t="s">
        <v>715</v>
      </c>
      <c r="D111" s="690" t="s">
        <v>97</v>
      </c>
      <c r="E111" s="690" t="s">
        <v>701</v>
      </c>
      <c r="F111" s="690"/>
      <c r="G111" s="690"/>
      <c r="H111" s="690">
        <v>2015</v>
      </c>
      <c r="I111" s="642" t="s">
        <v>571</v>
      </c>
      <c r="J111" s="642" t="s">
        <v>735</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715</v>
      </c>
      <c r="D112" s="690" t="s">
        <v>95</v>
      </c>
      <c r="E112" s="690" t="s">
        <v>701</v>
      </c>
      <c r="F112" s="690" t="s">
        <v>29</v>
      </c>
      <c r="G112" s="690"/>
      <c r="H112" s="690">
        <v>2015</v>
      </c>
      <c r="I112" s="642" t="s">
        <v>571</v>
      </c>
      <c r="J112" s="642" t="s">
        <v>735</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715</v>
      </c>
      <c r="D113" s="690" t="s">
        <v>96</v>
      </c>
      <c r="E113" s="690" t="s">
        <v>701</v>
      </c>
      <c r="F113" s="690" t="s">
        <v>29</v>
      </c>
      <c r="G113" s="690"/>
      <c r="H113" s="690">
        <v>2015</v>
      </c>
      <c r="I113" s="642" t="s">
        <v>571</v>
      </c>
      <c r="J113" s="642" t="s">
        <v>735</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715</v>
      </c>
      <c r="D114" s="690" t="s">
        <v>671</v>
      </c>
      <c r="E114" s="690" t="s">
        <v>701</v>
      </c>
      <c r="F114" s="690" t="s">
        <v>29</v>
      </c>
      <c r="G114" s="690"/>
      <c r="H114" s="690">
        <v>2015</v>
      </c>
      <c r="I114" s="642" t="s">
        <v>571</v>
      </c>
      <c r="J114" s="642" t="s">
        <v>735</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208</v>
      </c>
      <c r="C115" s="690" t="s">
        <v>715</v>
      </c>
      <c r="D115" s="690" t="s">
        <v>98</v>
      </c>
      <c r="E115" s="690" t="s">
        <v>701</v>
      </c>
      <c r="F115" s="690" t="s">
        <v>29</v>
      </c>
      <c r="G115" s="690"/>
      <c r="H115" s="690">
        <v>2015</v>
      </c>
      <c r="I115" s="642" t="s">
        <v>571</v>
      </c>
      <c r="J115" s="642" t="s">
        <v>735</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75">
      <c r="B116" s="690" t="s">
        <v>208</v>
      </c>
      <c r="C116" s="690" t="s">
        <v>716</v>
      </c>
      <c r="D116" s="690" t="s">
        <v>99</v>
      </c>
      <c r="E116" s="690" t="s">
        <v>701</v>
      </c>
      <c r="F116" s="690" t="s">
        <v>741</v>
      </c>
      <c r="G116" s="690"/>
      <c r="H116" s="690">
        <v>2015</v>
      </c>
      <c r="I116" s="642" t="s">
        <v>571</v>
      </c>
      <c r="J116" s="642" t="s">
        <v>735</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208</v>
      </c>
      <c r="C117" s="690" t="s">
        <v>716</v>
      </c>
      <c r="D117" s="690" t="s">
        <v>100</v>
      </c>
      <c r="E117" s="690" t="s">
        <v>701</v>
      </c>
      <c r="F117" s="690"/>
      <c r="G117" s="690"/>
      <c r="H117" s="690">
        <v>2015</v>
      </c>
      <c r="I117" s="642" t="s">
        <v>571</v>
      </c>
      <c r="J117" s="642" t="s">
        <v>735</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208</v>
      </c>
      <c r="C118" s="690" t="s">
        <v>716</v>
      </c>
      <c r="D118" s="690" t="s">
        <v>101</v>
      </c>
      <c r="E118" s="690" t="s">
        <v>701</v>
      </c>
      <c r="F118" s="690"/>
      <c r="G118" s="690"/>
      <c r="H118" s="690">
        <v>2015</v>
      </c>
      <c r="I118" s="642" t="s">
        <v>571</v>
      </c>
      <c r="J118" s="642" t="s">
        <v>735</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208</v>
      </c>
      <c r="C119" s="690" t="s">
        <v>716</v>
      </c>
      <c r="D119" s="690" t="s">
        <v>102</v>
      </c>
      <c r="E119" s="690" t="s">
        <v>701</v>
      </c>
      <c r="F119" s="690"/>
      <c r="G119" s="690"/>
      <c r="H119" s="690">
        <v>2015</v>
      </c>
      <c r="I119" s="642" t="s">
        <v>571</v>
      </c>
      <c r="J119" s="642" t="s">
        <v>735</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716</v>
      </c>
      <c r="D120" s="690" t="s">
        <v>103</v>
      </c>
      <c r="E120" s="690" t="s">
        <v>701</v>
      </c>
      <c r="F120" s="690"/>
      <c r="G120" s="690"/>
      <c r="H120" s="690">
        <v>2015</v>
      </c>
      <c r="I120" s="642" t="s">
        <v>571</v>
      </c>
      <c r="J120" s="642" t="s">
        <v>735</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208</v>
      </c>
      <c r="C121" s="690" t="s">
        <v>716</v>
      </c>
      <c r="D121" s="690" t="s">
        <v>100</v>
      </c>
      <c r="E121" s="690" t="s">
        <v>701</v>
      </c>
      <c r="F121" s="690" t="s">
        <v>741</v>
      </c>
      <c r="G121" s="690"/>
      <c r="H121" s="690">
        <v>2015</v>
      </c>
      <c r="I121" s="642" t="s">
        <v>572</v>
      </c>
      <c r="J121" s="642" t="s">
        <v>735</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75">
      <c r="B122" s="690" t="s">
        <v>208</v>
      </c>
      <c r="C122" s="690" t="s">
        <v>716</v>
      </c>
      <c r="D122" s="690" t="s">
        <v>101</v>
      </c>
      <c r="E122" s="690" t="s">
        <v>701</v>
      </c>
      <c r="F122" s="690" t="s">
        <v>740</v>
      </c>
      <c r="G122" s="690"/>
      <c r="H122" s="690">
        <v>2015</v>
      </c>
      <c r="I122" s="642" t="s">
        <v>572</v>
      </c>
      <c r="J122" s="642" t="s">
        <v>735</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715</v>
      </c>
      <c r="D123" s="690" t="s">
        <v>113</v>
      </c>
      <c r="E123" s="690" t="s">
        <v>701</v>
      </c>
      <c r="F123" s="690" t="s">
        <v>29</v>
      </c>
      <c r="G123" s="690"/>
      <c r="H123" s="690">
        <v>2016</v>
      </c>
      <c r="I123" s="642" t="s">
        <v>571</v>
      </c>
      <c r="J123" s="642" t="s">
        <v>584</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715</v>
      </c>
      <c r="D124" s="690" t="s">
        <v>732</v>
      </c>
      <c r="E124" s="690" t="s">
        <v>701</v>
      </c>
      <c r="F124" s="690" t="s">
        <v>29</v>
      </c>
      <c r="G124" s="690"/>
      <c r="H124" s="690">
        <v>2016</v>
      </c>
      <c r="I124" s="642" t="s">
        <v>571</v>
      </c>
      <c r="J124" s="642" t="s">
        <v>584</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716</v>
      </c>
      <c r="D125" s="690" t="s">
        <v>115</v>
      </c>
      <c r="E125" s="690" t="s">
        <v>701</v>
      </c>
      <c r="F125" s="690"/>
      <c r="G125" s="690"/>
      <c r="H125" s="690">
        <v>2016</v>
      </c>
      <c r="I125" s="642" t="s">
        <v>571</v>
      </c>
      <c r="J125" s="642" t="s">
        <v>584</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721</v>
      </c>
      <c r="D126" s="690" t="s">
        <v>116</v>
      </c>
      <c r="E126" s="690" t="s">
        <v>701</v>
      </c>
      <c r="F126" s="690"/>
      <c r="G126" s="690"/>
      <c r="H126" s="690">
        <v>2016</v>
      </c>
      <c r="I126" s="642" t="s">
        <v>571</v>
      </c>
      <c r="J126" s="642" t="s">
        <v>584</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716</v>
      </c>
      <c r="D127" s="690" t="s">
        <v>117</v>
      </c>
      <c r="E127" s="690" t="s">
        <v>701</v>
      </c>
      <c r="F127" s="690"/>
      <c r="G127" s="690"/>
      <c r="H127" s="690">
        <v>2016</v>
      </c>
      <c r="I127" s="642" t="s">
        <v>571</v>
      </c>
      <c r="J127" s="642" t="s">
        <v>584</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716</v>
      </c>
      <c r="D128" s="690" t="s">
        <v>118</v>
      </c>
      <c r="E128" s="690" t="s">
        <v>701</v>
      </c>
      <c r="F128" s="690" t="s">
        <v>745</v>
      </c>
      <c r="G128" s="690"/>
      <c r="H128" s="690">
        <v>2016</v>
      </c>
      <c r="I128" s="642" t="s">
        <v>571</v>
      </c>
      <c r="J128" s="642" t="s">
        <v>584</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716</v>
      </c>
      <c r="D129" s="690" t="s">
        <v>119</v>
      </c>
      <c r="E129" s="690" t="s">
        <v>701</v>
      </c>
      <c r="F129" s="690" t="s">
        <v>741</v>
      </c>
      <c r="G129" s="690"/>
      <c r="H129" s="690">
        <v>2016</v>
      </c>
      <c r="I129" s="642" t="s">
        <v>571</v>
      </c>
      <c r="J129" s="642" t="s">
        <v>584</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716</v>
      </c>
      <c r="D130" s="690" t="s">
        <v>120</v>
      </c>
      <c r="E130" s="690" t="s">
        <v>701</v>
      </c>
      <c r="F130" s="690"/>
      <c r="G130" s="690"/>
      <c r="H130" s="690">
        <v>2016</v>
      </c>
      <c r="I130" s="642" t="s">
        <v>571</v>
      </c>
      <c r="J130" s="642" t="s">
        <v>584</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716</v>
      </c>
      <c r="D131" s="690" t="s">
        <v>121</v>
      </c>
      <c r="E131" s="690" t="s">
        <v>701</v>
      </c>
      <c r="F131" s="690"/>
      <c r="G131" s="690"/>
      <c r="H131" s="690">
        <v>2016</v>
      </c>
      <c r="I131" s="642" t="s">
        <v>571</v>
      </c>
      <c r="J131" s="642" t="s">
        <v>584</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716</v>
      </c>
      <c r="D132" s="690" t="s">
        <v>122</v>
      </c>
      <c r="E132" s="690" t="s">
        <v>701</v>
      </c>
      <c r="F132" s="690"/>
      <c r="G132" s="690"/>
      <c r="H132" s="690">
        <v>2016</v>
      </c>
      <c r="I132" s="642" t="s">
        <v>571</v>
      </c>
      <c r="J132" s="642" t="s">
        <v>584</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716</v>
      </c>
      <c r="D133" s="690" t="s">
        <v>124</v>
      </c>
      <c r="E133" s="690" t="s">
        <v>701</v>
      </c>
      <c r="F133" s="690"/>
      <c r="G133" s="690"/>
      <c r="H133" s="690">
        <v>2016</v>
      </c>
      <c r="I133" s="642" t="s">
        <v>571</v>
      </c>
      <c r="J133" s="642" t="s">
        <v>584</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715</v>
      </c>
      <c r="D134" s="690" t="s">
        <v>113</v>
      </c>
      <c r="E134" s="690" t="s">
        <v>701</v>
      </c>
      <c r="F134" s="690" t="s">
        <v>29</v>
      </c>
      <c r="G134" s="690"/>
      <c r="H134" s="690">
        <v>2016</v>
      </c>
      <c r="I134" s="642" t="s">
        <v>572</v>
      </c>
      <c r="J134" s="642" t="s">
        <v>577</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716</v>
      </c>
      <c r="D135" s="690" t="s">
        <v>732</v>
      </c>
      <c r="E135" s="690" t="s">
        <v>701</v>
      </c>
      <c r="F135" s="690" t="s">
        <v>29</v>
      </c>
      <c r="G135" s="690"/>
      <c r="H135" s="690">
        <v>2016</v>
      </c>
      <c r="I135" s="642" t="s">
        <v>572</v>
      </c>
      <c r="J135" s="642" t="s">
        <v>577</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716</v>
      </c>
      <c r="D136" s="690" t="s">
        <v>118</v>
      </c>
      <c r="E136" s="690" t="s">
        <v>701</v>
      </c>
      <c r="F136" s="690" t="s">
        <v>746</v>
      </c>
      <c r="G136" s="690"/>
      <c r="H136" s="690">
        <v>2016</v>
      </c>
      <c r="I136" s="642" t="s">
        <v>572</v>
      </c>
      <c r="J136" s="642" t="s">
        <v>577</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716</v>
      </c>
      <c r="D137" s="690" t="s">
        <v>119</v>
      </c>
      <c r="E137" s="690" t="s">
        <v>701</v>
      </c>
      <c r="F137" s="690" t="s">
        <v>716</v>
      </c>
      <c r="G137" s="690"/>
      <c r="H137" s="690">
        <v>2016</v>
      </c>
      <c r="I137" s="642" t="s">
        <v>572</v>
      </c>
      <c r="J137" s="642" t="s">
        <v>577</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715</v>
      </c>
      <c r="D138" s="690" t="s">
        <v>113</v>
      </c>
      <c r="E138" s="690" t="s">
        <v>701</v>
      </c>
      <c r="F138" s="690" t="s">
        <v>29</v>
      </c>
      <c r="G138" s="690"/>
      <c r="H138" s="690">
        <v>2017</v>
      </c>
      <c r="I138" s="642" t="s">
        <v>572</v>
      </c>
      <c r="J138" s="642" t="s">
        <v>584</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715</v>
      </c>
      <c r="D139" s="690" t="s">
        <v>733</v>
      </c>
      <c r="E139" s="690" t="s">
        <v>701</v>
      </c>
      <c r="F139" s="690" t="s">
        <v>29</v>
      </c>
      <c r="G139" s="690"/>
      <c r="H139" s="690">
        <v>2017</v>
      </c>
      <c r="I139" s="642" t="s">
        <v>572</v>
      </c>
      <c r="J139" s="642" t="s">
        <v>584</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716</v>
      </c>
      <c r="D140" s="690" t="s">
        <v>732</v>
      </c>
      <c r="E140" s="690" t="s">
        <v>701</v>
      </c>
      <c r="F140" s="690" t="s">
        <v>29</v>
      </c>
      <c r="G140" s="690"/>
      <c r="H140" s="690">
        <v>2017</v>
      </c>
      <c r="I140" s="642" t="s">
        <v>572</v>
      </c>
      <c r="J140" s="642" t="s">
        <v>584</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715</v>
      </c>
      <c r="D141" s="690" t="s">
        <v>116</v>
      </c>
      <c r="E141" s="690" t="s">
        <v>701</v>
      </c>
      <c r="F141" s="690" t="s">
        <v>29</v>
      </c>
      <c r="G141" s="690"/>
      <c r="H141" s="690">
        <v>2017</v>
      </c>
      <c r="I141" s="642" t="s">
        <v>572</v>
      </c>
      <c r="J141" s="642" t="s">
        <v>584</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718</v>
      </c>
      <c r="D142" s="690" t="s">
        <v>118</v>
      </c>
      <c r="E142" s="690" t="s">
        <v>701</v>
      </c>
      <c r="F142" s="690" t="s">
        <v>737</v>
      </c>
      <c r="G142" s="690"/>
      <c r="H142" s="690">
        <v>2017</v>
      </c>
      <c r="I142" s="642" t="s">
        <v>572</v>
      </c>
      <c r="J142" s="642" t="s">
        <v>584</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715</v>
      </c>
      <c r="D143" s="690" t="s">
        <v>734</v>
      </c>
      <c r="E143" s="690" t="s">
        <v>701</v>
      </c>
      <c r="F143" s="690" t="s">
        <v>29</v>
      </c>
      <c r="G143" s="690"/>
      <c r="H143" s="690">
        <v>2017</v>
      </c>
      <c r="I143" s="642" t="s">
        <v>572</v>
      </c>
      <c r="J143" s="642" t="s">
        <v>584</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715</v>
      </c>
      <c r="D144" s="690" t="s">
        <v>113</v>
      </c>
      <c r="E144" s="690" t="s">
        <v>701</v>
      </c>
      <c r="F144" s="690" t="s">
        <v>29</v>
      </c>
      <c r="G144" s="690"/>
      <c r="H144" s="690">
        <v>2017</v>
      </c>
      <c r="I144" s="642" t="s">
        <v>747</v>
      </c>
      <c r="J144" s="642" t="s">
        <v>577</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715</v>
      </c>
      <c r="D145" s="690" t="s">
        <v>114</v>
      </c>
      <c r="E145" s="690" t="s">
        <v>701</v>
      </c>
      <c r="F145" s="690" t="s">
        <v>29</v>
      </c>
      <c r="G145" s="690"/>
      <c r="H145" s="690">
        <v>2017</v>
      </c>
      <c r="I145" s="642" t="s">
        <v>747</v>
      </c>
      <c r="J145" s="642" t="s">
        <v>577</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715</v>
      </c>
      <c r="D146" s="690" t="s">
        <v>116</v>
      </c>
      <c r="E146" s="690" t="s">
        <v>701</v>
      </c>
      <c r="F146" s="690" t="s">
        <v>29</v>
      </c>
      <c r="G146" s="690"/>
      <c r="H146" s="690">
        <v>2017</v>
      </c>
      <c r="I146" s="642" t="s">
        <v>790</v>
      </c>
      <c r="J146" s="642" t="s">
        <v>577</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718</v>
      </c>
      <c r="D147" s="690" t="s">
        <v>118</v>
      </c>
      <c r="E147" s="690" t="s">
        <v>701</v>
      </c>
      <c r="F147" s="690" t="s">
        <v>737</v>
      </c>
      <c r="G147" s="690"/>
      <c r="H147" s="690">
        <v>2017</v>
      </c>
      <c r="I147" s="642" t="s">
        <v>790</v>
      </c>
      <c r="J147" s="642" t="s">
        <v>577</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716</v>
      </c>
      <c r="D148" s="690" t="s">
        <v>119</v>
      </c>
      <c r="E148" s="690" t="s">
        <v>701</v>
      </c>
      <c r="F148" s="690" t="s">
        <v>716</v>
      </c>
      <c r="G148" s="690"/>
      <c r="H148" s="690">
        <v>2017</v>
      </c>
      <c r="I148" s="642" t="s">
        <v>790</v>
      </c>
      <c r="J148" s="642" t="s">
        <v>577</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716</v>
      </c>
      <c r="D149" s="690" t="s">
        <v>122</v>
      </c>
      <c r="E149" s="690" t="s">
        <v>701</v>
      </c>
      <c r="F149" s="690" t="s">
        <v>716</v>
      </c>
      <c r="G149" s="690"/>
      <c r="H149" s="690">
        <v>2017</v>
      </c>
      <c r="I149" s="642" t="s">
        <v>790</v>
      </c>
      <c r="J149" s="642" t="s">
        <v>577</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803" t="s">
        <v>208</v>
      </c>
      <c r="C150" s="803" t="s">
        <v>716</v>
      </c>
      <c r="D150" s="803" t="s">
        <v>791</v>
      </c>
      <c r="E150" s="803" t="s">
        <v>701</v>
      </c>
      <c r="F150" s="803" t="s">
        <v>716</v>
      </c>
      <c r="G150" s="803"/>
      <c r="H150" s="803">
        <v>2018</v>
      </c>
      <c r="I150" s="804" t="s">
        <v>790</v>
      </c>
      <c r="J150" s="804" t="s">
        <v>584</v>
      </c>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v>13908.552499999985</v>
      </c>
      <c r="AY150" s="698">
        <v>13908.552499999985</v>
      </c>
      <c r="AZ150" s="698">
        <v>13908.552499999985</v>
      </c>
      <c r="BA150" s="698">
        <v>13908.552499999985</v>
      </c>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803" t="s">
        <v>208</v>
      </c>
      <c r="C151" s="803" t="s">
        <v>716</v>
      </c>
      <c r="D151" s="803" t="s">
        <v>118</v>
      </c>
      <c r="E151" s="803" t="s">
        <v>701</v>
      </c>
      <c r="F151" s="803" t="s">
        <v>737</v>
      </c>
      <c r="G151" s="803"/>
      <c r="H151" s="803">
        <v>2018</v>
      </c>
      <c r="I151" s="804" t="s">
        <v>790</v>
      </c>
      <c r="J151" s="804" t="s">
        <v>584</v>
      </c>
      <c r="K151" s="632"/>
      <c r="L151" s="697"/>
      <c r="M151" s="698"/>
      <c r="N151" s="698"/>
      <c r="O151" s="698"/>
      <c r="P151" s="698"/>
      <c r="Q151" s="698"/>
      <c r="R151" s="698"/>
      <c r="S151" s="698">
        <v>111.98099999999999</v>
      </c>
      <c r="T151" s="698">
        <v>111.98099999999999</v>
      </c>
      <c r="U151" s="698">
        <v>111.98099999999999</v>
      </c>
      <c r="V151" s="698">
        <v>111.98099999999999</v>
      </c>
      <c r="W151" s="698">
        <v>112.98099999999999</v>
      </c>
      <c r="X151" s="698">
        <v>113.98099999999999</v>
      </c>
      <c r="Y151" s="698">
        <v>114.98099999999999</v>
      </c>
      <c r="Z151" s="698">
        <v>115.98099999999999</v>
      </c>
      <c r="AA151" s="698">
        <v>116.98099999999999</v>
      </c>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v>977600.63440489711</v>
      </c>
      <c r="AY151" s="698">
        <v>977600.63440489711</v>
      </c>
      <c r="AZ151" s="698">
        <v>972766.29746225104</v>
      </c>
      <c r="BA151" s="698">
        <v>972766.29746225104</v>
      </c>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803" t="s">
        <v>208</v>
      </c>
      <c r="C152" s="803" t="s">
        <v>716</v>
      </c>
      <c r="D152" s="803" t="s">
        <v>119</v>
      </c>
      <c r="E152" s="803" t="s">
        <v>701</v>
      </c>
      <c r="F152" s="803" t="s">
        <v>716</v>
      </c>
      <c r="G152" s="803"/>
      <c r="H152" s="803">
        <v>2018</v>
      </c>
      <c r="I152" s="804" t="s">
        <v>790</v>
      </c>
      <c r="J152" s="804" t="s">
        <v>584</v>
      </c>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v>61149.277826525307</v>
      </c>
      <c r="AY152" s="698">
        <v>53842.020261846803</v>
      </c>
      <c r="AZ152" s="698">
        <v>39318.27807292575</v>
      </c>
      <c r="BA152" s="698">
        <v>39318.27807292575</v>
      </c>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803" t="s">
        <v>208</v>
      </c>
      <c r="C153" s="803" t="s">
        <v>715</v>
      </c>
      <c r="D153" s="803" t="s">
        <v>114</v>
      </c>
      <c r="E153" s="803" t="s">
        <v>701</v>
      </c>
      <c r="F153" s="803" t="s">
        <v>29</v>
      </c>
      <c r="G153" s="803"/>
      <c r="H153" s="803">
        <v>2018</v>
      </c>
      <c r="I153" s="804" t="s">
        <v>790</v>
      </c>
      <c r="J153" s="804" t="s">
        <v>584</v>
      </c>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v>36059.254342500004</v>
      </c>
      <c r="AY153" s="698">
        <v>36059.254342500004</v>
      </c>
      <c r="AZ153" s="698">
        <v>36059.254342500004</v>
      </c>
      <c r="BA153" s="698">
        <v>36059.254342500004</v>
      </c>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803" t="s">
        <v>208</v>
      </c>
      <c r="C154" s="803" t="s">
        <v>715</v>
      </c>
      <c r="D154" s="803" t="s">
        <v>733</v>
      </c>
      <c r="E154" s="803" t="s">
        <v>701</v>
      </c>
      <c r="F154" s="803" t="s">
        <v>29</v>
      </c>
      <c r="G154" s="803"/>
      <c r="H154" s="803">
        <v>2018</v>
      </c>
      <c r="I154" s="804" t="s">
        <v>790</v>
      </c>
      <c r="J154" s="804" t="s">
        <v>584</v>
      </c>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v>127199.28678313154</v>
      </c>
      <c r="AY154" s="698">
        <v>127199.28678313154</v>
      </c>
      <c r="AZ154" s="698">
        <v>127199.28678313154</v>
      </c>
      <c r="BA154" s="698">
        <v>127199.28678313154</v>
      </c>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803"/>
      <c r="C155" s="803"/>
      <c r="D155" s="803"/>
      <c r="E155" s="803"/>
      <c r="F155" s="803"/>
      <c r="G155" s="803"/>
      <c r="H155" s="803"/>
      <c r="I155" s="804"/>
      <c r="J155" s="804"/>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759"/>
      <c r="C156" s="759"/>
      <c r="D156" s="759"/>
      <c r="E156" s="759"/>
      <c r="F156" s="759"/>
      <c r="G156" s="759"/>
      <c r="H156" s="759"/>
      <c r="I156" s="760"/>
      <c r="J156" s="760"/>
      <c r="K156" s="632"/>
      <c r="L156" s="761"/>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632"/>
      <c r="AQ156" s="761"/>
      <c r="AR156" s="761"/>
      <c r="AS156" s="761"/>
      <c r="AT156" s="761"/>
      <c r="AU156" s="761"/>
      <c r="AV156" s="761"/>
      <c r="AW156" s="761"/>
      <c r="AX156" s="761"/>
      <c r="AY156" s="761"/>
      <c r="AZ156" s="761"/>
      <c r="BA156" s="761"/>
      <c r="BB156" s="761"/>
      <c r="BC156" s="761"/>
      <c r="BD156" s="761"/>
      <c r="BE156" s="761"/>
      <c r="BF156" s="761"/>
      <c r="BG156" s="761"/>
      <c r="BH156" s="761"/>
      <c r="BI156" s="761"/>
      <c r="BJ156" s="761"/>
      <c r="BK156" s="761"/>
      <c r="BL156" s="761"/>
      <c r="BM156" s="761"/>
      <c r="BN156" s="761"/>
      <c r="BO156" s="761"/>
      <c r="BP156" s="761"/>
      <c r="BQ156" s="761"/>
      <c r="BR156" s="761"/>
      <c r="BS156" s="761"/>
      <c r="BT156" s="761"/>
    </row>
    <row r="157" spans="2:73" s="751" customFormat="1">
      <c r="B157" s="752"/>
      <c r="C157" s="752"/>
      <c r="D157" s="752"/>
      <c r="E157" s="752"/>
      <c r="F157" s="752"/>
      <c r="G157" s="752"/>
      <c r="H157" s="752"/>
      <c r="I157" s="753"/>
      <c r="J157" s="753"/>
      <c r="K157" s="752"/>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2"/>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3"/>
    </row>
    <row r="158" spans="2:73" s="751" customFormat="1" ht="15.75" thickBot="1">
      <c r="B158" s="752"/>
      <c r="C158" s="752"/>
      <c r="D158" s="752"/>
      <c r="E158" s="752"/>
      <c r="F158" s="752"/>
      <c r="G158" s="752"/>
      <c r="H158" s="752"/>
      <c r="I158" s="753"/>
      <c r="J158" s="753"/>
      <c r="K158" s="752"/>
      <c r="L158" s="805">
        <f t="shared" ref="L158:V158" si="1">SUBTOTAL(9,L27:L155)</f>
        <v>254.62890610798968</v>
      </c>
      <c r="M158" s="805">
        <f t="shared" si="1"/>
        <v>615.67006971895682</v>
      </c>
      <c r="N158" s="805">
        <f t="shared" si="1"/>
        <v>673.42427001198655</v>
      </c>
      <c r="O158" s="805">
        <f t="shared" si="1"/>
        <v>787.19730028118499</v>
      </c>
      <c r="P158" s="805">
        <f t="shared" si="1"/>
        <v>810.69992986901912</v>
      </c>
      <c r="Q158" s="805">
        <f t="shared" si="1"/>
        <v>843.09214211818164</v>
      </c>
      <c r="R158" s="805">
        <f t="shared" si="1"/>
        <v>815.54472173452575</v>
      </c>
      <c r="S158" s="805">
        <f t="shared" si="1"/>
        <v>906.17934714957357</v>
      </c>
      <c r="T158" s="805">
        <f t="shared" si="1"/>
        <v>900.58806111841784</v>
      </c>
      <c r="U158" s="805">
        <f t="shared" si="1"/>
        <v>895.34242883703917</v>
      </c>
      <c r="V158" s="805">
        <f t="shared" si="1"/>
        <v>763.95610336474374</v>
      </c>
      <c r="W158" s="754"/>
      <c r="X158" s="754"/>
      <c r="Y158" s="754"/>
      <c r="Z158" s="754"/>
      <c r="AA158" s="754"/>
      <c r="AB158" s="754"/>
      <c r="AC158" s="754"/>
      <c r="AD158" s="754"/>
      <c r="AE158" s="754"/>
      <c r="AF158" s="754"/>
      <c r="AG158" s="754"/>
      <c r="AH158" s="754"/>
      <c r="AI158" s="754"/>
      <c r="AJ158" s="754"/>
      <c r="AK158" s="754"/>
      <c r="AL158" s="754"/>
      <c r="AM158" s="754"/>
      <c r="AN158" s="754"/>
      <c r="AO158" s="754"/>
      <c r="AP158" s="752"/>
      <c r="AQ158" s="805">
        <f t="shared" ref="AQ158:AW158" si="2">SUBTOTAL(9,AQ27:AQ155)</f>
        <v>868041.61066369771</v>
      </c>
      <c r="AR158" s="805">
        <f t="shared" si="2"/>
        <v>1599751.4412041248</v>
      </c>
      <c r="AS158" s="805">
        <f t="shared" si="2"/>
        <v>1901880.8559148642</v>
      </c>
      <c r="AT158" s="805">
        <f t="shared" si="2"/>
        <v>2893597.5819885377</v>
      </c>
      <c r="AU158" s="805">
        <f t="shared" si="2"/>
        <v>4259725.0714857168</v>
      </c>
      <c r="AV158" s="805">
        <f t="shared" si="2"/>
        <v>4736355.432061349</v>
      </c>
      <c r="AW158" s="805">
        <f t="shared" si="2"/>
        <v>6154883.8306366755</v>
      </c>
      <c r="AX158" s="805">
        <f>SUBTOTAL(9,AX27:AX155)</f>
        <v>7143096.6785357064</v>
      </c>
      <c r="AY158" s="805">
        <f t="shared" ref="AY158:BA158" si="3">SUBTOTAL(9,AY27:AY155)</f>
        <v>7087906.1136935884</v>
      </c>
      <c r="AZ158" s="805">
        <f t="shared" si="3"/>
        <v>7009742.4279400641</v>
      </c>
      <c r="BA158" s="805">
        <f t="shared" si="3"/>
        <v>6406726.9544641031</v>
      </c>
      <c r="BB158" s="805"/>
      <c r="BC158" s="805"/>
      <c r="BD158" s="805"/>
      <c r="BE158" s="805"/>
      <c r="BF158" s="805"/>
      <c r="BG158" s="754"/>
      <c r="BH158" s="754"/>
      <c r="BI158" s="754"/>
      <c r="BJ158" s="754"/>
      <c r="BK158" s="754"/>
      <c r="BL158" s="754"/>
      <c r="BM158" s="754"/>
      <c r="BN158" s="754"/>
      <c r="BO158" s="754"/>
      <c r="BP158" s="754"/>
      <c r="BQ158" s="754"/>
      <c r="BR158" s="754"/>
      <c r="BS158" s="754"/>
      <c r="BT158" s="754"/>
      <c r="BU158" s="753"/>
    </row>
    <row r="159" spans="2:73" s="751" customFormat="1" ht="15.75" thickTop="1">
      <c r="B159" s="752"/>
      <c r="C159" s="752"/>
      <c r="D159" s="752"/>
      <c r="E159" s="752"/>
      <c r="F159" s="752"/>
      <c r="G159" s="752"/>
      <c r="H159" s="752"/>
      <c r="I159" s="753"/>
      <c r="J159" s="753"/>
      <c r="K159" s="752"/>
      <c r="L159" s="754"/>
      <c r="M159" s="754"/>
      <c r="N159" s="754"/>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2"/>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3"/>
    </row>
    <row r="160" spans="2:73" s="751" customFormat="1">
      <c r="K160" s="753"/>
      <c r="BU160" s="753"/>
    </row>
    <row r="161" spans="2:72">
      <c r="B161" s="8" t="s">
        <v>748</v>
      </c>
      <c r="I161" s="12"/>
      <c r="J161" s="12"/>
      <c r="AW161" s="12">
        <v>2017</v>
      </c>
      <c r="AX161" s="12">
        <v>2018</v>
      </c>
      <c r="AY161" s="12">
        <v>2019</v>
      </c>
      <c r="AZ161" s="12">
        <v>2020</v>
      </c>
      <c r="BA161" s="12">
        <v>2021</v>
      </c>
      <c r="BB161" s="12">
        <v>2022</v>
      </c>
    </row>
    <row r="162" spans="2:72">
      <c r="B162" s="690" t="s">
        <v>208</v>
      </c>
      <c r="C162" s="690" t="s">
        <v>715</v>
      </c>
      <c r="D162" s="690" t="s">
        <v>113</v>
      </c>
      <c r="E162" s="690" t="s">
        <v>701</v>
      </c>
      <c r="F162" s="690" t="s">
        <v>29</v>
      </c>
      <c r="G162" s="690"/>
      <c r="H162" s="690">
        <v>2016</v>
      </c>
      <c r="I162" s="642" t="s">
        <v>571</v>
      </c>
      <c r="J162" s="642" t="s">
        <v>584</v>
      </c>
      <c r="K162" s="632"/>
      <c r="L162" s="697"/>
      <c r="M162" s="698"/>
      <c r="N162" s="698"/>
      <c r="O162" s="698"/>
      <c r="P162" s="698"/>
      <c r="Q162" s="698">
        <v>18</v>
      </c>
      <c r="R162" s="698">
        <v>18</v>
      </c>
      <c r="S162" s="698">
        <v>18</v>
      </c>
      <c r="T162" s="698">
        <v>18</v>
      </c>
      <c r="U162" s="698">
        <v>18</v>
      </c>
      <c r="V162" s="698">
        <v>18</v>
      </c>
      <c r="W162" s="698">
        <v>18</v>
      </c>
      <c r="X162" s="698">
        <v>18</v>
      </c>
      <c r="Y162" s="698">
        <v>18</v>
      </c>
      <c r="Z162" s="698">
        <v>17</v>
      </c>
      <c r="AA162" s="698">
        <v>17</v>
      </c>
      <c r="AB162" s="698">
        <v>17</v>
      </c>
      <c r="AC162" s="698">
        <v>17</v>
      </c>
      <c r="AD162" s="698">
        <v>17</v>
      </c>
      <c r="AE162" s="698">
        <v>15</v>
      </c>
      <c r="AF162" s="698">
        <v>15</v>
      </c>
      <c r="AG162" s="698">
        <v>6</v>
      </c>
      <c r="AH162" s="698">
        <v>0</v>
      </c>
      <c r="AI162" s="698">
        <v>0</v>
      </c>
      <c r="AJ162" s="698">
        <v>0</v>
      </c>
      <c r="AK162" s="698">
        <v>0</v>
      </c>
      <c r="AL162" s="698">
        <v>0</v>
      </c>
      <c r="AM162" s="698">
        <v>0</v>
      </c>
      <c r="AN162" s="698">
        <v>0</v>
      </c>
      <c r="AO162" s="699">
        <v>0</v>
      </c>
      <c r="AP162" s="632"/>
      <c r="AQ162" s="697"/>
      <c r="AR162" s="698"/>
      <c r="AS162" s="698"/>
      <c r="AT162" s="698"/>
      <c r="AU162" s="698"/>
      <c r="AV162" s="698">
        <v>270246</v>
      </c>
      <c r="AW162" s="698">
        <v>270246</v>
      </c>
      <c r="AX162" s="698">
        <v>270246</v>
      </c>
      <c r="AY162" s="698">
        <v>270246</v>
      </c>
      <c r="AZ162" s="698">
        <v>270246</v>
      </c>
      <c r="BA162" s="698">
        <v>270246</v>
      </c>
      <c r="BB162" s="698">
        <v>270246</v>
      </c>
      <c r="BC162" s="698">
        <v>270211</v>
      </c>
      <c r="BD162" s="698">
        <v>270211</v>
      </c>
      <c r="BE162" s="698">
        <v>268909</v>
      </c>
      <c r="BF162" s="698">
        <v>265692</v>
      </c>
      <c r="BG162" s="698">
        <v>265541</v>
      </c>
      <c r="BH162" s="698">
        <v>265541</v>
      </c>
      <c r="BI162" s="698">
        <v>264125</v>
      </c>
      <c r="BJ162" s="698">
        <v>227245</v>
      </c>
      <c r="BK162" s="698">
        <v>227245</v>
      </c>
      <c r="BL162" s="698">
        <v>100572</v>
      </c>
      <c r="BM162" s="698">
        <v>0</v>
      </c>
      <c r="BN162" s="698">
        <v>0</v>
      </c>
      <c r="BO162" s="698">
        <v>0</v>
      </c>
      <c r="BP162" s="698">
        <v>0</v>
      </c>
      <c r="BQ162" s="698">
        <v>0</v>
      </c>
      <c r="BR162" s="698">
        <v>0</v>
      </c>
      <c r="BS162" s="698">
        <v>0</v>
      </c>
      <c r="BT162" s="699">
        <v>0</v>
      </c>
    </row>
    <row r="163" spans="2:72">
      <c r="I163" s="12"/>
      <c r="J163" s="12"/>
      <c r="AW163" s="756">
        <f t="shared" ref="AW163:BB163" si="4">AW162/AV162</f>
        <v>1</v>
      </c>
      <c r="AX163" s="756">
        <f t="shared" si="4"/>
        <v>1</v>
      </c>
      <c r="AY163" s="756">
        <f t="shared" si="4"/>
        <v>1</v>
      </c>
      <c r="AZ163" s="756">
        <f t="shared" si="4"/>
        <v>1</v>
      </c>
      <c r="BA163" s="756">
        <f t="shared" si="4"/>
        <v>1</v>
      </c>
      <c r="BB163" s="756">
        <f t="shared" si="4"/>
        <v>1</v>
      </c>
      <c r="BC163" s="756">
        <f t="shared" ref="BC163" si="5">BC162/BB162</f>
        <v>0.99987048836985559</v>
      </c>
      <c r="BD163" s="756">
        <f t="shared" ref="BD163" si="6">BD162/BC162</f>
        <v>1</v>
      </c>
      <c r="BE163" s="756">
        <f t="shared" ref="BE163" si="7">BE162/BD162</f>
        <v>0.99518154331244846</v>
      </c>
      <c r="BF163" s="756">
        <f t="shared" ref="BF163" si="8">BF162/BE162</f>
        <v>0.98803684517810852</v>
      </c>
      <c r="BG163" s="756"/>
    </row>
    <row r="164" spans="2:72">
      <c r="B164" s="690" t="s">
        <v>208</v>
      </c>
      <c r="C164" s="690" t="s">
        <v>715</v>
      </c>
      <c r="D164" s="690" t="s">
        <v>113</v>
      </c>
      <c r="E164" s="690" t="s">
        <v>701</v>
      </c>
      <c r="F164" s="690" t="s">
        <v>29</v>
      </c>
      <c r="G164" s="690"/>
      <c r="H164" s="690">
        <v>2016</v>
      </c>
      <c r="I164" s="642" t="s">
        <v>572</v>
      </c>
      <c r="J164" s="642" t="s">
        <v>577</v>
      </c>
      <c r="K164" s="632"/>
      <c r="L164" s="697"/>
      <c r="M164" s="698"/>
      <c r="N164" s="698"/>
      <c r="O164" s="698"/>
      <c r="P164" s="698">
        <v>0</v>
      </c>
      <c r="Q164" s="698">
        <v>2</v>
      </c>
      <c r="R164" s="698">
        <v>2</v>
      </c>
      <c r="S164" s="698">
        <v>2</v>
      </c>
      <c r="T164" s="698">
        <v>2</v>
      </c>
      <c r="U164" s="698">
        <v>2</v>
      </c>
      <c r="V164" s="698">
        <v>2</v>
      </c>
      <c r="W164" s="698">
        <v>2</v>
      </c>
      <c r="X164" s="698">
        <v>2</v>
      </c>
      <c r="Y164" s="698">
        <v>2</v>
      </c>
      <c r="Z164" s="698">
        <v>2</v>
      </c>
      <c r="AA164" s="698">
        <v>2</v>
      </c>
      <c r="AB164" s="698">
        <v>2</v>
      </c>
      <c r="AC164" s="698">
        <v>2</v>
      </c>
      <c r="AD164" s="698">
        <v>2</v>
      </c>
      <c r="AE164" s="698">
        <v>2</v>
      </c>
      <c r="AF164" s="698">
        <v>2</v>
      </c>
      <c r="AG164" s="698">
        <v>1</v>
      </c>
      <c r="AH164" s="698"/>
      <c r="AI164" s="698"/>
      <c r="AJ164" s="698"/>
      <c r="AK164" s="698"/>
      <c r="AL164" s="698"/>
      <c r="AM164" s="698"/>
      <c r="AN164" s="698"/>
      <c r="AO164" s="699"/>
      <c r="AP164" s="632"/>
      <c r="AQ164" s="697"/>
      <c r="AR164" s="698"/>
      <c r="AS164" s="698"/>
      <c r="AT164" s="698"/>
      <c r="AU164" s="698"/>
      <c r="AV164" s="698">
        <v>29546</v>
      </c>
      <c r="AW164" s="698">
        <v>29546</v>
      </c>
      <c r="AX164" s="698">
        <v>29546</v>
      </c>
      <c r="AY164" s="698">
        <v>29546</v>
      </c>
      <c r="AZ164" s="698">
        <v>29546</v>
      </c>
      <c r="BA164" s="698">
        <v>29546</v>
      </c>
      <c r="BB164" s="698">
        <v>29546</v>
      </c>
      <c r="BC164" s="698">
        <v>29544</v>
      </c>
      <c r="BD164" s="698">
        <v>29544</v>
      </c>
      <c r="BE164" s="698">
        <v>29587</v>
      </c>
      <c r="BF164" s="698">
        <v>29611</v>
      </c>
      <c r="BG164" s="698">
        <v>29642</v>
      </c>
      <c r="BH164" s="698">
        <v>29642</v>
      </c>
      <c r="BI164" s="698">
        <v>29565</v>
      </c>
      <c r="BJ164" s="698">
        <v>25598</v>
      </c>
      <c r="BK164" s="698">
        <v>25598</v>
      </c>
      <c r="BL164" s="698">
        <v>10548</v>
      </c>
      <c r="BM164" s="698">
        <v>0</v>
      </c>
      <c r="BN164" s="698"/>
      <c r="BO164" s="698"/>
      <c r="BP164" s="698"/>
      <c r="BQ164" s="698"/>
      <c r="BR164" s="698"/>
      <c r="BS164" s="698"/>
      <c r="BT164" s="699"/>
    </row>
    <row r="165" spans="2:72">
      <c r="I165" s="12"/>
      <c r="J165" s="12"/>
      <c r="AW165" s="756">
        <f t="shared" ref="AW165:BB165" si="9">AW164/AV164</f>
        <v>1</v>
      </c>
      <c r="AX165" s="756">
        <f t="shared" si="9"/>
        <v>1</v>
      </c>
      <c r="AY165" s="756">
        <f t="shared" si="9"/>
        <v>1</v>
      </c>
      <c r="AZ165" s="756">
        <f t="shared" si="9"/>
        <v>1</v>
      </c>
      <c r="BA165" s="756">
        <f t="shared" si="9"/>
        <v>1</v>
      </c>
      <c r="BB165" s="756">
        <f t="shared" si="9"/>
        <v>1</v>
      </c>
      <c r="BC165" s="756">
        <f t="shared" ref="BC165" si="10">BC164/BB164</f>
        <v>0.99993230894198881</v>
      </c>
      <c r="BD165" s="756">
        <f t="shared" ref="BD165" si="11">BD164/BC164</f>
        <v>1</v>
      </c>
      <c r="BE165" s="756">
        <f t="shared" ref="BE165" si="12">BE164/BD164</f>
        <v>1.0014554562686162</v>
      </c>
      <c r="BF165" s="756">
        <f t="shared" ref="BF165" si="13">BF164/BE164</f>
        <v>1.0008111670666171</v>
      </c>
      <c r="BG165" s="756"/>
    </row>
    <row r="166" spans="2:72">
      <c r="B166" s="690" t="s">
        <v>208</v>
      </c>
      <c r="C166" s="690" t="s">
        <v>715</v>
      </c>
      <c r="D166" s="690" t="s">
        <v>113</v>
      </c>
      <c r="E166" s="690" t="s">
        <v>701</v>
      </c>
      <c r="F166" s="690" t="s">
        <v>29</v>
      </c>
      <c r="G166" s="690"/>
      <c r="H166" s="690">
        <v>2017</v>
      </c>
      <c r="I166" s="642" t="s">
        <v>572</v>
      </c>
      <c r="J166" s="642" t="s">
        <v>584</v>
      </c>
      <c r="K166" s="632"/>
      <c r="L166" s="697"/>
      <c r="M166" s="698"/>
      <c r="N166" s="698"/>
      <c r="O166" s="698"/>
      <c r="P166" s="698">
        <v>0</v>
      </c>
      <c r="Q166" s="698">
        <v>0</v>
      </c>
      <c r="R166" s="698">
        <v>25</v>
      </c>
      <c r="S166" s="698">
        <v>20</v>
      </c>
      <c r="T166" s="698">
        <v>20</v>
      </c>
      <c r="U166" s="698">
        <v>20</v>
      </c>
      <c r="V166" s="698">
        <v>20</v>
      </c>
      <c r="W166" s="698">
        <v>20</v>
      </c>
      <c r="X166" s="698">
        <v>20</v>
      </c>
      <c r="Y166" s="698">
        <v>20</v>
      </c>
      <c r="Z166" s="698">
        <v>20</v>
      </c>
      <c r="AA166" s="698">
        <v>20</v>
      </c>
      <c r="AB166" s="698">
        <v>19</v>
      </c>
      <c r="AC166" s="698">
        <v>19</v>
      </c>
      <c r="AD166" s="698">
        <v>19</v>
      </c>
      <c r="AE166" s="698">
        <v>19</v>
      </c>
      <c r="AF166" s="698">
        <v>16</v>
      </c>
      <c r="AG166" s="698">
        <v>16</v>
      </c>
      <c r="AH166" s="698">
        <v>2</v>
      </c>
      <c r="AI166" s="698">
        <v>0</v>
      </c>
      <c r="AJ166" s="698">
        <v>0</v>
      </c>
      <c r="AK166" s="698">
        <v>0</v>
      </c>
      <c r="AL166" s="698">
        <v>0</v>
      </c>
      <c r="AM166" s="698">
        <v>0</v>
      </c>
      <c r="AN166" s="698"/>
      <c r="AO166" s="699"/>
      <c r="AP166" s="632"/>
      <c r="AQ166" s="697"/>
      <c r="AR166" s="698"/>
      <c r="AS166" s="698"/>
      <c r="AT166" s="698"/>
      <c r="AU166" s="698">
        <v>0</v>
      </c>
      <c r="AV166" s="698"/>
      <c r="AW166" s="698">
        <v>353831</v>
      </c>
      <c r="AX166" s="698">
        <v>284786</v>
      </c>
      <c r="AY166" s="698">
        <v>284786</v>
      </c>
      <c r="AZ166" s="698">
        <v>284786</v>
      </c>
      <c r="BA166" s="698">
        <v>284786</v>
      </c>
      <c r="BB166" s="698">
        <v>284786</v>
      </c>
      <c r="BC166" s="698">
        <v>284786</v>
      </c>
      <c r="BD166" s="698">
        <v>284784</v>
      </c>
      <c r="BE166" s="698">
        <v>284784</v>
      </c>
      <c r="BF166" s="698">
        <v>284077</v>
      </c>
      <c r="BG166" s="698">
        <v>278088</v>
      </c>
      <c r="BH166" s="698">
        <v>278045</v>
      </c>
      <c r="BI166" s="698">
        <v>278045</v>
      </c>
      <c r="BJ166" s="698">
        <v>278023</v>
      </c>
      <c r="BK166" s="698">
        <v>235967</v>
      </c>
      <c r="BL166" s="698">
        <v>235967</v>
      </c>
      <c r="BM166" s="698">
        <v>27920</v>
      </c>
      <c r="BN166" s="698">
        <v>0</v>
      </c>
      <c r="BO166" s="698">
        <v>0</v>
      </c>
      <c r="BP166" s="698">
        <v>0</v>
      </c>
      <c r="BQ166" s="698"/>
      <c r="BR166" s="698"/>
      <c r="BS166" s="698"/>
      <c r="BT166" s="699"/>
    </row>
    <row r="167" spans="2:72">
      <c r="I167" s="12"/>
      <c r="J167" s="12"/>
      <c r="AX167" s="756">
        <f t="shared" ref="AX167:BB167" si="14">AX166/AW166</f>
        <v>0.80486446919574595</v>
      </c>
      <c r="AY167" s="756">
        <f t="shared" si="14"/>
        <v>1</v>
      </c>
      <c r="AZ167" s="756">
        <f t="shared" si="14"/>
        <v>1</v>
      </c>
      <c r="BA167" s="756">
        <f t="shared" si="14"/>
        <v>1</v>
      </c>
      <c r="BB167" s="756">
        <f t="shared" si="14"/>
        <v>1</v>
      </c>
      <c r="BC167" s="756">
        <f t="shared" ref="BC167" si="15">BC166/BB166</f>
        <v>1</v>
      </c>
      <c r="BD167" s="756">
        <f t="shared" ref="BD167" si="16">BD166/BC166</f>
        <v>0.99999297718286717</v>
      </c>
      <c r="BE167" s="756">
        <f t="shared" ref="BE167" si="17">BE166/BD166</f>
        <v>1</v>
      </c>
      <c r="BF167" s="756">
        <f t="shared" ref="BF167" si="18">BF166/BE166</f>
        <v>0.99751741670880389</v>
      </c>
      <c r="BG167" s="756"/>
    </row>
    <row r="168" spans="2:72">
      <c r="B168" s="690" t="s">
        <v>208</v>
      </c>
      <c r="C168" s="690" t="s">
        <v>715</v>
      </c>
      <c r="D168" s="690" t="s">
        <v>113</v>
      </c>
      <c r="E168" s="690" t="s">
        <v>701</v>
      </c>
      <c r="F168" s="690" t="s">
        <v>29</v>
      </c>
      <c r="G168" s="690"/>
      <c r="H168" s="690">
        <v>2017</v>
      </c>
      <c r="I168" s="642" t="s">
        <v>747</v>
      </c>
      <c r="J168" s="642" t="s">
        <v>577</v>
      </c>
      <c r="K168" s="632"/>
      <c r="L168" s="697"/>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9"/>
      <c r="AP168" s="632"/>
      <c r="AQ168" s="697"/>
      <c r="AR168" s="698"/>
      <c r="AS168" s="698"/>
      <c r="AT168" s="698"/>
      <c r="AU168" s="698"/>
      <c r="AV168" s="698"/>
      <c r="AW168" s="698">
        <v>413.13489263324323</v>
      </c>
      <c r="AX168" s="757">
        <v>410</v>
      </c>
      <c r="AY168" s="757">
        <v>410</v>
      </c>
      <c r="AZ168" s="698">
        <v>410</v>
      </c>
      <c r="BA168" s="757">
        <v>410</v>
      </c>
      <c r="BB168" s="757">
        <v>410</v>
      </c>
      <c r="BC168" s="757">
        <v>410</v>
      </c>
      <c r="BD168" s="757">
        <v>410</v>
      </c>
      <c r="BE168" s="757">
        <v>410</v>
      </c>
      <c r="BF168" s="757">
        <v>410</v>
      </c>
      <c r="BG168" s="698"/>
      <c r="BH168" s="698"/>
      <c r="BI168" s="698"/>
      <c r="BJ168" s="698"/>
      <c r="BK168" s="698"/>
      <c r="BL168" s="698"/>
      <c r="BM168" s="698"/>
      <c r="BN168" s="698"/>
      <c r="BO168" s="698"/>
      <c r="BP168" s="698"/>
      <c r="BQ168" s="698"/>
      <c r="BR168" s="698"/>
      <c r="BS168" s="698"/>
      <c r="BT168" s="699"/>
    </row>
    <row r="169" spans="2:72">
      <c r="I169" s="12"/>
      <c r="J169" s="12"/>
      <c r="AX169" s="755">
        <f>AX168/AW168</f>
        <v>0.99241193932262173</v>
      </c>
      <c r="AY169" s="755">
        <f>AY168/AX168</f>
        <v>1</v>
      </c>
      <c r="AZ169" s="756">
        <f>AZ168/AY168</f>
        <v>1</v>
      </c>
      <c r="BA169" s="755">
        <f>BA168/AZ168</f>
        <v>1</v>
      </c>
      <c r="BB169" s="755">
        <f>BB168/BA168</f>
        <v>1</v>
      </c>
      <c r="BC169" s="755">
        <f t="shared" ref="BC169:BF169" si="19">BC168/BB168</f>
        <v>1</v>
      </c>
      <c r="BD169" s="755">
        <f t="shared" si="19"/>
        <v>1</v>
      </c>
      <c r="BE169" s="755">
        <f t="shared" si="19"/>
        <v>1</v>
      </c>
      <c r="BF169" s="755">
        <f t="shared" si="19"/>
        <v>1</v>
      </c>
    </row>
    <row r="170" spans="2:72">
      <c r="I170" s="12"/>
      <c r="J170" s="12"/>
    </row>
    <row r="171" spans="2:72">
      <c r="I171" s="12"/>
      <c r="J171" s="12"/>
      <c r="K171" s="12"/>
      <c r="AW171" s="12">
        <v>2017</v>
      </c>
      <c r="AX171" s="12">
        <v>2018</v>
      </c>
      <c r="AY171" s="12">
        <v>2019</v>
      </c>
      <c r="AZ171" s="12">
        <v>2020</v>
      </c>
      <c r="BA171" s="12">
        <v>2021</v>
      </c>
      <c r="BB171" s="12">
        <v>2022</v>
      </c>
    </row>
    <row r="172" spans="2:72">
      <c r="B172" s="690" t="s">
        <v>208</v>
      </c>
      <c r="C172" s="690" t="s">
        <v>715</v>
      </c>
      <c r="D172" s="690" t="s">
        <v>732</v>
      </c>
      <c r="E172" s="690" t="s">
        <v>701</v>
      </c>
      <c r="F172" s="690" t="s">
        <v>29</v>
      </c>
      <c r="G172" s="690"/>
      <c r="H172" s="690">
        <v>2016</v>
      </c>
      <c r="I172" s="642" t="s">
        <v>571</v>
      </c>
      <c r="J172" s="642" t="s">
        <v>584</v>
      </c>
      <c r="K172" s="632"/>
      <c r="L172" s="697"/>
      <c r="M172" s="698"/>
      <c r="N172" s="698"/>
      <c r="O172" s="698"/>
      <c r="P172" s="698"/>
      <c r="Q172" s="698">
        <v>18</v>
      </c>
      <c r="R172" s="698">
        <v>18</v>
      </c>
      <c r="S172" s="698">
        <v>18</v>
      </c>
      <c r="T172" s="698">
        <v>18</v>
      </c>
      <c r="U172" s="698">
        <v>18</v>
      </c>
      <c r="V172" s="698">
        <v>18</v>
      </c>
      <c r="W172" s="698">
        <v>18</v>
      </c>
      <c r="X172" s="698">
        <v>18</v>
      </c>
      <c r="Y172" s="698">
        <v>18</v>
      </c>
      <c r="Z172" s="698">
        <v>18</v>
      </c>
      <c r="AA172" s="698">
        <v>18</v>
      </c>
      <c r="AB172" s="698">
        <v>18</v>
      </c>
      <c r="AC172" s="698">
        <v>18</v>
      </c>
      <c r="AD172" s="698">
        <v>18</v>
      </c>
      <c r="AE172" s="698">
        <v>18</v>
      </c>
      <c r="AF172" s="698">
        <v>18</v>
      </c>
      <c r="AG172" s="698">
        <v>18</v>
      </c>
      <c r="AH172" s="698">
        <v>18</v>
      </c>
      <c r="AI172" s="698">
        <v>17</v>
      </c>
      <c r="AJ172" s="698">
        <v>0</v>
      </c>
      <c r="AK172" s="698">
        <v>0</v>
      </c>
      <c r="AL172" s="698">
        <v>0</v>
      </c>
      <c r="AM172" s="698">
        <v>0</v>
      </c>
      <c r="AN172" s="698">
        <v>0</v>
      </c>
      <c r="AO172" s="699">
        <v>0</v>
      </c>
      <c r="AP172" s="632"/>
      <c r="AQ172" s="697"/>
      <c r="AR172" s="698"/>
      <c r="AS172" s="698"/>
      <c r="AT172" s="698"/>
      <c r="AU172" s="698"/>
      <c r="AV172" s="698">
        <v>64103</v>
      </c>
      <c r="AW172" s="698">
        <v>64103</v>
      </c>
      <c r="AX172" s="698">
        <v>64103</v>
      </c>
      <c r="AY172" s="698">
        <v>64103</v>
      </c>
      <c r="AZ172" s="698">
        <v>64103</v>
      </c>
      <c r="BA172" s="698">
        <v>64103</v>
      </c>
      <c r="BB172" s="698">
        <v>64103</v>
      </c>
      <c r="BC172" s="698">
        <v>64103</v>
      </c>
      <c r="BD172" s="698">
        <v>64103</v>
      </c>
      <c r="BE172" s="698">
        <v>64103</v>
      </c>
      <c r="BF172" s="698">
        <v>64103</v>
      </c>
      <c r="BG172" s="698">
        <v>64103</v>
      </c>
      <c r="BH172" s="698">
        <v>64103</v>
      </c>
      <c r="BI172" s="698">
        <v>64103</v>
      </c>
      <c r="BJ172" s="698">
        <v>64103</v>
      </c>
      <c r="BK172" s="698">
        <v>64103</v>
      </c>
      <c r="BL172" s="698">
        <v>64103</v>
      </c>
      <c r="BM172" s="698">
        <v>64103</v>
      </c>
      <c r="BN172" s="698">
        <v>63149</v>
      </c>
      <c r="BO172" s="698">
        <v>0</v>
      </c>
      <c r="BP172" s="698">
        <v>0</v>
      </c>
      <c r="BQ172" s="698">
        <v>0</v>
      </c>
      <c r="BR172" s="698">
        <v>0</v>
      </c>
      <c r="BS172" s="698">
        <v>0</v>
      </c>
      <c r="BT172" s="699">
        <v>0</v>
      </c>
    </row>
    <row r="173" spans="2:72">
      <c r="AW173" s="756">
        <f t="shared" ref="AW173:BC173" si="20">AW172/AV172</f>
        <v>1</v>
      </c>
      <c r="AX173" s="756">
        <f t="shared" si="20"/>
        <v>1</v>
      </c>
      <c r="AY173" s="756">
        <f t="shared" si="20"/>
        <v>1</v>
      </c>
      <c r="AZ173" s="756">
        <f t="shared" si="20"/>
        <v>1</v>
      </c>
      <c r="BA173" s="756">
        <f t="shared" si="20"/>
        <v>1</v>
      </c>
      <c r="BB173" s="756">
        <f t="shared" si="20"/>
        <v>1</v>
      </c>
      <c r="BC173" s="756">
        <f t="shared" si="20"/>
        <v>1</v>
      </c>
      <c r="BD173" s="756">
        <f t="shared" ref="BD173:BF173" si="21">BD172/BC172</f>
        <v>1</v>
      </c>
      <c r="BE173" s="756">
        <f t="shared" si="21"/>
        <v>1</v>
      </c>
      <c r="BF173" s="756">
        <f t="shared" si="21"/>
        <v>1</v>
      </c>
      <c r="BG173" s="756"/>
    </row>
    <row r="174" spans="2:72">
      <c r="B174" s="690" t="s">
        <v>208</v>
      </c>
      <c r="C174" s="690" t="s">
        <v>716</v>
      </c>
      <c r="D174" s="690" t="s">
        <v>732</v>
      </c>
      <c r="E174" s="690" t="s">
        <v>701</v>
      </c>
      <c r="F174" s="690" t="s">
        <v>29</v>
      </c>
      <c r="G174" s="690"/>
      <c r="H174" s="690">
        <v>2016</v>
      </c>
      <c r="I174" s="642" t="s">
        <v>572</v>
      </c>
      <c r="J174" s="642" t="s">
        <v>577</v>
      </c>
      <c r="K174" s="632"/>
      <c r="L174" s="697"/>
      <c r="M174" s="698"/>
      <c r="N174" s="698"/>
      <c r="O174" s="698"/>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c r="AI174" s="698"/>
      <c r="AJ174" s="698"/>
      <c r="AK174" s="698"/>
      <c r="AL174" s="698"/>
      <c r="AM174" s="698"/>
      <c r="AN174" s="698"/>
      <c r="AO174" s="699"/>
      <c r="AP174" s="632"/>
      <c r="AQ174" s="697"/>
      <c r="AR174" s="698"/>
      <c r="AS174" s="698"/>
      <c r="AT174" s="698"/>
      <c r="AU174" s="698"/>
      <c r="AV174" s="698">
        <v>32</v>
      </c>
      <c r="AW174" s="698">
        <v>32</v>
      </c>
      <c r="AX174" s="698">
        <v>32</v>
      </c>
      <c r="AY174" s="698">
        <v>32</v>
      </c>
      <c r="AZ174" s="698">
        <v>32</v>
      </c>
      <c r="BA174" s="698">
        <v>32</v>
      </c>
      <c r="BB174" s="698">
        <v>32</v>
      </c>
      <c r="BC174" s="698">
        <v>32</v>
      </c>
      <c r="BD174" s="698">
        <v>32</v>
      </c>
      <c r="BE174" s="698">
        <v>32</v>
      </c>
      <c r="BF174" s="698">
        <v>32</v>
      </c>
      <c r="BG174" s="698">
        <v>32</v>
      </c>
      <c r="BH174" s="698">
        <v>32</v>
      </c>
      <c r="BI174" s="698">
        <v>32</v>
      </c>
      <c r="BJ174" s="698">
        <v>32</v>
      </c>
      <c r="BK174" s="698">
        <v>32</v>
      </c>
      <c r="BL174" s="698">
        <v>32</v>
      </c>
      <c r="BM174" s="698">
        <v>32</v>
      </c>
      <c r="BN174" s="698"/>
      <c r="BO174" s="698"/>
      <c r="BP174" s="698"/>
      <c r="BQ174" s="698"/>
      <c r="BR174" s="698"/>
      <c r="BS174" s="698"/>
      <c r="BT174" s="699"/>
    </row>
    <row r="175" spans="2:72">
      <c r="I175" s="12"/>
      <c r="J175" s="12"/>
      <c r="AW175" s="756">
        <f t="shared" ref="AW175:BC175" si="22">AW174/AV174</f>
        <v>1</v>
      </c>
      <c r="AX175" s="756">
        <f t="shared" si="22"/>
        <v>1</v>
      </c>
      <c r="AY175" s="756">
        <f t="shared" si="22"/>
        <v>1</v>
      </c>
      <c r="AZ175" s="756">
        <f t="shared" si="22"/>
        <v>1</v>
      </c>
      <c r="BA175" s="756">
        <f t="shared" si="22"/>
        <v>1</v>
      </c>
      <c r="BB175" s="756">
        <f t="shared" si="22"/>
        <v>1</v>
      </c>
      <c r="BC175" s="756">
        <f t="shared" si="22"/>
        <v>1</v>
      </c>
      <c r="BD175" s="756">
        <f t="shared" ref="BD175:BF175" si="23">BD174/BC174</f>
        <v>1</v>
      </c>
      <c r="BE175" s="756">
        <f t="shared" si="23"/>
        <v>1</v>
      </c>
      <c r="BF175" s="756">
        <f t="shared" si="23"/>
        <v>1</v>
      </c>
      <c r="BG175" s="756"/>
    </row>
    <row r="176" spans="2:72">
      <c r="B176" s="690" t="s">
        <v>208</v>
      </c>
      <c r="C176" s="690" t="s">
        <v>716</v>
      </c>
      <c r="D176" s="690" t="s">
        <v>732</v>
      </c>
      <c r="E176" s="690" t="s">
        <v>701</v>
      </c>
      <c r="F176" s="690" t="s">
        <v>29</v>
      </c>
      <c r="G176" s="690"/>
      <c r="H176" s="690">
        <v>2017</v>
      </c>
      <c r="I176" s="642" t="s">
        <v>572</v>
      </c>
      <c r="J176" s="642" t="s">
        <v>584</v>
      </c>
      <c r="K176" s="632"/>
      <c r="L176" s="697"/>
      <c r="M176" s="698"/>
      <c r="N176" s="698"/>
      <c r="O176" s="698"/>
      <c r="P176" s="698">
        <v>0</v>
      </c>
      <c r="Q176" s="698">
        <v>0</v>
      </c>
      <c r="R176" s="698">
        <v>25</v>
      </c>
      <c r="S176" s="698">
        <v>25</v>
      </c>
      <c r="T176" s="698">
        <v>25</v>
      </c>
      <c r="U176" s="698">
        <v>25</v>
      </c>
      <c r="V176" s="698">
        <v>25</v>
      </c>
      <c r="W176" s="698">
        <v>25</v>
      </c>
      <c r="X176" s="698">
        <v>25</v>
      </c>
      <c r="Y176" s="698">
        <v>25</v>
      </c>
      <c r="Z176" s="698">
        <v>25</v>
      </c>
      <c r="AA176" s="698">
        <v>25</v>
      </c>
      <c r="AB176" s="698">
        <v>25</v>
      </c>
      <c r="AC176" s="698">
        <v>25</v>
      </c>
      <c r="AD176" s="698">
        <v>25</v>
      </c>
      <c r="AE176" s="698">
        <v>25</v>
      </c>
      <c r="AF176" s="698">
        <v>25</v>
      </c>
      <c r="AG176" s="698">
        <v>25</v>
      </c>
      <c r="AH176" s="698">
        <v>25</v>
      </c>
      <c r="AI176" s="698">
        <v>25</v>
      </c>
      <c r="AJ176" s="698">
        <v>24</v>
      </c>
      <c r="AK176" s="698">
        <v>0</v>
      </c>
      <c r="AL176" s="698">
        <v>0</v>
      </c>
      <c r="AM176" s="698">
        <v>0</v>
      </c>
      <c r="AN176" s="698"/>
      <c r="AO176" s="699"/>
      <c r="AP176" s="632"/>
      <c r="AQ176" s="697"/>
      <c r="AR176" s="698"/>
      <c r="AS176" s="698"/>
      <c r="AT176" s="698"/>
      <c r="AU176" s="698">
        <v>0</v>
      </c>
      <c r="AV176" s="698">
        <v>0</v>
      </c>
      <c r="AW176" s="698">
        <v>92992</v>
      </c>
      <c r="AX176" s="698">
        <v>92992</v>
      </c>
      <c r="AY176" s="698">
        <v>92992</v>
      </c>
      <c r="AZ176" s="698">
        <v>92992</v>
      </c>
      <c r="BA176" s="698">
        <v>92992</v>
      </c>
      <c r="BB176" s="698">
        <v>92992</v>
      </c>
      <c r="BC176" s="698">
        <v>92992</v>
      </c>
      <c r="BD176" s="698">
        <v>92992</v>
      </c>
      <c r="BE176" s="698">
        <v>92992</v>
      </c>
      <c r="BF176" s="698">
        <v>92992</v>
      </c>
      <c r="BG176" s="698">
        <v>92992</v>
      </c>
      <c r="BH176" s="698">
        <v>92992</v>
      </c>
      <c r="BI176" s="698">
        <v>92992</v>
      </c>
      <c r="BJ176" s="698">
        <v>92992</v>
      </c>
      <c r="BK176" s="698">
        <v>92992</v>
      </c>
      <c r="BL176" s="698">
        <v>92992</v>
      </c>
      <c r="BM176" s="698">
        <v>92992</v>
      </c>
      <c r="BN176" s="698">
        <v>92992</v>
      </c>
      <c r="BO176" s="698">
        <v>87685</v>
      </c>
      <c r="BP176" s="698">
        <v>0</v>
      </c>
      <c r="BQ176" s="698"/>
      <c r="BR176" s="698"/>
      <c r="BS176" s="698"/>
      <c r="BT176" s="699"/>
    </row>
    <row r="177" spans="2:73">
      <c r="I177" s="12"/>
      <c r="J177" s="12"/>
      <c r="AW177" s="756"/>
      <c r="AX177" s="756">
        <f t="shared" ref="AX177:BC177" si="24">AX176/AW176</f>
        <v>1</v>
      </c>
      <c r="AY177" s="756">
        <f t="shared" si="24"/>
        <v>1</v>
      </c>
      <c r="AZ177" s="756">
        <f t="shared" si="24"/>
        <v>1</v>
      </c>
      <c r="BA177" s="756">
        <f t="shared" si="24"/>
        <v>1</v>
      </c>
      <c r="BB177" s="756">
        <f t="shared" si="24"/>
        <v>1</v>
      </c>
      <c r="BC177" s="756">
        <f t="shared" si="24"/>
        <v>1</v>
      </c>
      <c r="BD177" s="756">
        <f t="shared" ref="BD177:BF177" si="25">BD176/BC176</f>
        <v>1</v>
      </c>
      <c r="BE177" s="756">
        <f t="shared" si="25"/>
        <v>1</v>
      </c>
      <c r="BF177" s="756">
        <f t="shared" si="25"/>
        <v>1</v>
      </c>
      <c r="BG177" s="756"/>
    </row>
    <row r="178" spans="2:73">
      <c r="B178" s="690" t="s">
        <v>208</v>
      </c>
      <c r="C178" s="690" t="s">
        <v>715</v>
      </c>
      <c r="D178" s="690" t="s">
        <v>114</v>
      </c>
      <c r="E178" s="690" t="s">
        <v>701</v>
      </c>
      <c r="F178" s="690" t="s">
        <v>29</v>
      </c>
      <c r="G178" s="690"/>
      <c r="H178" s="690">
        <v>2017</v>
      </c>
      <c r="I178" s="642" t="s">
        <v>747</v>
      </c>
      <c r="J178" s="642" t="s">
        <v>577</v>
      </c>
      <c r="K178" s="632"/>
      <c r="L178" s="697"/>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8"/>
      <c r="AO178" s="699"/>
      <c r="AP178" s="632"/>
      <c r="AQ178" s="697"/>
      <c r="AR178" s="698"/>
      <c r="AS178" s="698"/>
      <c r="AT178" s="698"/>
      <c r="AU178" s="698"/>
      <c r="AV178" s="698"/>
      <c r="AW178" s="698">
        <v>8680.6872550758999</v>
      </c>
      <c r="AX178" s="757">
        <v>8680.6872550758999</v>
      </c>
      <c r="AY178" s="757">
        <v>8680.6872550758999</v>
      </c>
      <c r="AZ178" s="698">
        <v>8680.6872550758999</v>
      </c>
      <c r="BA178" s="757">
        <v>8680.6872550758999</v>
      </c>
      <c r="BB178" s="757">
        <v>8680.6872550758999</v>
      </c>
      <c r="BC178" s="757">
        <v>8680.6872550758999</v>
      </c>
      <c r="BD178" s="757">
        <v>8680.6872550758999</v>
      </c>
      <c r="BE178" s="757">
        <v>8680.6872550758999</v>
      </c>
      <c r="BF178" s="757">
        <v>8680.6872550758999</v>
      </c>
      <c r="BG178" s="698"/>
      <c r="BH178" s="698"/>
      <c r="BI178" s="698"/>
      <c r="BJ178" s="698"/>
      <c r="BK178" s="698"/>
      <c r="BL178" s="698"/>
      <c r="BM178" s="698"/>
      <c r="BN178" s="698"/>
      <c r="BO178" s="698"/>
      <c r="BP178" s="698"/>
      <c r="BQ178" s="698"/>
      <c r="BR178" s="698"/>
      <c r="BS178" s="698"/>
      <c r="BT178" s="699"/>
    </row>
    <row r="179" spans="2:73">
      <c r="I179" s="12"/>
      <c r="J179" s="12"/>
      <c r="AX179" s="755">
        <f>AX178/AW178</f>
        <v>1</v>
      </c>
      <c r="AY179" s="755">
        <f>AY178/AX178</f>
        <v>1</v>
      </c>
      <c r="AZ179" s="756">
        <f>AZ178/AY178</f>
        <v>1</v>
      </c>
      <c r="BA179" s="755">
        <f>BA178/AZ178</f>
        <v>1</v>
      </c>
      <c r="BB179" s="755">
        <f>BB178/BA178</f>
        <v>1</v>
      </c>
      <c r="BC179" s="755">
        <f t="shared" ref="BC179:BF179" si="26">BC178/BB178</f>
        <v>1</v>
      </c>
      <c r="BD179" s="755">
        <f t="shared" si="26"/>
        <v>1</v>
      </c>
      <c r="BE179" s="755">
        <f t="shared" si="26"/>
        <v>1</v>
      </c>
      <c r="BF179" s="755">
        <f t="shared" si="26"/>
        <v>1</v>
      </c>
    </row>
    <row r="180" spans="2:73">
      <c r="I180" s="12"/>
      <c r="J180" s="12"/>
    </row>
    <row r="181" spans="2:73" ht="15.75">
      <c r="B181" s="690" t="s">
        <v>208</v>
      </c>
      <c r="C181" s="690" t="s">
        <v>721</v>
      </c>
      <c r="D181" s="690" t="s">
        <v>14</v>
      </c>
      <c r="E181" s="690" t="s">
        <v>701</v>
      </c>
      <c r="F181" s="690" t="s">
        <v>29</v>
      </c>
      <c r="G181" s="690" t="s">
        <v>736</v>
      </c>
      <c r="H181" s="690">
        <v>2013</v>
      </c>
      <c r="I181" s="642" t="s">
        <v>569</v>
      </c>
      <c r="J181" s="642" t="s">
        <v>577</v>
      </c>
      <c r="K181" s="632"/>
      <c r="L181" s="694">
        <v>0</v>
      </c>
      <c r="M181" s="695">
        <v>0</v>
      </c>
      <c r="N181" s="695">
        <v>0.87983257500000001</v>
      </c>
      <c r="O181" s="695">
        <v>0.87784564300000001</v>
      </c>
      <c r="P181" s="695">
        <v>0.87766501200000002</v>
      </c>
      <c r="Q181" s="695">
        <v>0.863496971</v>
      </c>
      <c r="R181" s="695">
        <v>0.85713547099999998</v>
      </c>
      <c r="S181" s="695">
        <v>0.85077397099999996</v>
      </c>
      <c r="T181" s="695">
        <v>0.84256638900000003</v>
      </c>
      <c r="U181" s="695">
        <v>0.84256638900000003</v>
      </c>
      <c r="V181" s="695">
        <v>0.77824280599999995</v>
      </c>
      <c r="W181" s="695">
        <v>0.77824280599999995</v>
      </c>
      <c r="X181" s="695">
        <v>0.73292095999999995</v>
      </c>
      <c r="Y181" s="695">
        <v>0.73292095999999995</v>
      </c>
      <c r="Z181" s="695">
        <v>0.59720002100000003</v>
      </c>
      <c r="AA181" s="695">
        <v>0.59720002100000003</v>
      </c>
      <c r="AB181" s="695">
        <v>4.1399999999999999E-2</v>
      </c>
      <c r="AC181" s="695">
        <v>0</v>
      </c>
      <c r="AD181" s="695">
        <v>0</v>
      </c>
      <c r="AE181" s="695">
        <v>0</v>
      </c>
      <c r="AF181" s="695">
        <v>0</v>
      </c>
      <c r="AG181" s="695">
        <v>0</v>
      </c>
      <c r="AH181" s="695">
        <v>0</v>
      </c>
      <c r="AI181" s="695">
        <v>0</v>
      </c>
      <c r="AJ181" s="695">
        <v>0</v>
      </c>
      <c r="AK181" s="695">
        <v>0</v>
      </c>
      <c r="AL181" s="695">
        <v>0</v>
      </c>
      <c r="AM181" s="695">
        <v>0</v>
      </c>
      <c r="AN181" s="695">
        <v>0</v>
      </c>
      <c r="AO181" s="696">
        <v>0</v>
      </c>
      <c r="AP181" s="632"/>
      <c r="AQ181" s="694">
        <v>0</v>
      </c>
      <c r="AR181" s="695">
        <v>0</v>
      </c>
      <c r="AS181" s="695">
        <v>7997.6251220000004</v>
      </c>
      <c r="AT181" s="695">
        <v>7958.9322359999996</v>
      </c>
      <c r="AU181" s="695">
        <v>7955.4147030000004</v>
      </c>
      <c r="AV181" s="695">
        <v>7683.4169009999996</v>
      </c>
      <c r="AW181" s="695">
        <v>7561.4881590000005</v>
      </c>
      <c r="AX181" s="695">
        <v>7439.5593950000002</v>
      </c>
      <c r="AY181" s="695">
        <v>7282.1078109999999</v>
      </c>
      <c r="AZ181" s="695">
        <v>6972.2296980000001</v>
      </c>
      <c r="BA181" s="695">
        <v>5738.0274429999999</v>
      </c>
      <c r="BB181" s="695">
        <v>5738.0274429999999</v>
      </c>
      <c r="BC181" s="695">
        <v>5364.1628110000001</v>
      </c>
      <c r="BD181" s="695">
        <v>5364.1628110000001</v>
      </c>
      <c r="BE181" s="695">
        <v>4913</v>
      </c>
      <c r="BF181" s="695">
        <v>4913</v>
      </c>
      <c r="BG181" s="695">
        <v>342</v>
      </c>
      <c r="BH181" s="695">
        <v>0</v>
      </c>
      <c r="BI181" s="695">
        <v>0</v>
      </c>
      <c r="BJ181" s="695">
        <v>0</v>
      </c>
      <c r="BK181" s="695">
        <v>0</v>
      </c>
      <c r="BL181" s="695">
        <v>0</v>
      </c>
      <c r="BM181" s="695">
        <v>0</v>
      </c>
      <c r="BN181" s="695">
        <v>0</v>
      </c>
      <c r="BO181" s="695">
        <v>0</v>
      </c>
      <c r="BP181" s="695">
        <v>0</v>
      </c>
      <c r="BQ181" s="695">
        <v>0</v>
      </c>
      <c r="BR181" s="695">
        <v>0</v>
      </c>
      <c r="BS181" s="695">
        <v>0</v>
      </c>
      <c r="BT181" s="696">
        <v>0</v>
      </c>
      <c r="BU181" s="163"/>
    </row>
    <row r="182" spans="2:73">
      <c r="AV182" s="756">
        <f t="shared" ref="AV182:BC182" si="27">AV181/AU181</f>
        <v>0.96580972681443877</v>
      </c>
      <c r="AW182" s="756">
        <f t="shared" si="27"/>
        <v>0.98413092201411978</v>
      </c>
      <c r="AX182" s="756">
        <f t="shared" si="27"/>
        <v>0.98387503075636307</v>
      </c>
      <c r="AY182" s="756">
        <f t="shared" si="27"/>
        <v>0.97883589932680415</v>
      </c>
      <c r="AZ182" s="756">
        <f t="shared" si="27"/>
        <v>0.95744664580055894</v>
      </c>
      <c r="BA182" s="756">
        <f t="shared" si="27"/>
        <v>0.82298313330755102</v>
      </c>
      <c r="BB182" s="756">
        <f t="shared" si="27"/>
        <v>1</v>
      </c>
      <c r="BC182" s="756">
        <f t="shared" si="27"/>
        <v>0.93484439805946051</v>
      </c>
      <c r="BD182" s="756">
        <f t="shared" ref="BD182" si="28">BD181/BC181</f>
        <v>1</v>
      </c>
      <c r="BE182" s="756">
        <f t="shared" ref="BE182" si="29">BE181/BD181</f>
        <v>0.91589315483213429</v>
      </c>
      <c r="BF182" s="756">
        <f t="shared" ref="BF182" si="30">BF181/BE181</f>
        <v>1</v>
      </c>
      <c r="BG182" s="756"/>
    </row>
    <row r="183" spans="2:73">
      <c r="B183" s="690" t="s">
        <v>208</v>
      </c>
      <c r="C183" s="690" t="s">
        <v>721</v>
      </c>
      <c r="D183" s="690" t="s">
        <v>14</v>
      </c>
      <c r="E183" s="690" t="s">
        <v>701</v>
      </c>
      <c r="F183" s="690" t="s">
        <v>29</v>
      </c>
      <c r="G183" s="690" t="s">
        <v>736</v>
      </c>
      <c r="H183" s="690">
        <v>2014</v>
      </c>
      <c r="I183" s="642" t="s">
        <v>569</v>
      </c>
      <c r="J183" s="642" t="s">
        <v>584</v>
      </c>
      <c r="K183" s="632"/>
      <c r="L183" s="694">
        <v>0</v>
      </c>
      <c r="M183" s="695">
        <v>0</v>
      </c>
      <c r="N183" s="695">
        <v>0</v>
      </c>
      <c r="O183" s="695">
        <v>2.8647613789999999</v>
      </c>
      <c r="P183" s="695">
        <v>2.8636356620000001</v>
      </c>
      <c r="Q183" s="695">
        <v>2.7054003259999999</v>
      </c>
      <c r="R183" s="695">
        <v>2.6307855170000001</v>
      </c>
      <c r="S183" s="695">
        <v>2.5561707089999999</v>
      </c>
      <c r="T183" s="695">
        <v>2.5561707089999999</v>
      </c>
      <c r="U183" s="695">
        <v>2.476769563</v>
      </c>
      <c r="V183" s="695">
        <v>2.476769563</v>
      </c>
      <c r="W183" s="695">
        <v>1.7785931749999999</v>
      </c>
      <c r="X183" s="695">
        <v>1.6479931699999999</v>
      </c>
      <c r="Y183" s="695">
        <v>1.6479931699999999</v>
      </c>
      <c r="Z183" s="695">
        <v>1.6479931699999999</v>
      </c>
      <c r="AA183" s="695">
        <v>1.2187624800000001</v>
      </c>
      <c r="AB183" s="695">
        <v>1.2187624800000001</v>
      </c>
      <c r="AC183" s="695">
        <v>0.241662502</v>
      </c>
      <c r="AD183" s="695">
        <v>0.17180000200000001</v>
      </c>
      <c r="AE183" s="695">
        <v>0.17180000200000001</v>
      </c>
      <c r="AF183" s="695">
        <v>0.17180000200000001</v>
      </c>
      <c r="AG183" s="695">
        <v>0.17180000200000001</v>
      </c>
      <c r="AH183" s="695">
        <v>0.17180000200000001</v>
      </c>
      <c r="AI183" s="695">
        <v>0.17180000200000001</v>
      </c>
      <c r="AJ183" s="695">
        <v>0</v>
      </c>
      <c r="AK183" s="695">
        <v>0</v>
      </c>
      <c r="AL183" s="695">
        <v>0</v>
      </c>
      <c r="AM183" s="695">
        <v>0</v>
      </c>
      <c r="AN183" s="695">
        <v>0</v>
      </c>
      <c r="AO183" s="696">
        <v>0</v>
      </c>
      <c r="AP183" s="632"/>
      <c r="AQ183" s="694">
        <v>0</v>
      </c>
      <c r="AR183" s="695">
        <v>0</v>
      </c>
      <c r="AS183" s="695">
        <v>0</v>
      </c>
      <c r="AT183" s="695">
        <v>32836.041559999998</v>
      </c>
      <c r="AU183" s="695">
        <v>32814.11969</v>
      </c>
      <c r="AV183" s="695">
        <v>29778.510590000002</v>
      </c>
      <c r="AW183" s="695">
        <v>28348.39386</v>
      </c>
      <c r="AX183" s="695">
        <v>26918.276539999999</v>
      </c>
      <c r="AY183" s="695">
        <v>26918.276539999999</v>
      </c>
      <c r="AZ183" s="695">
        <v>25395.07086</v>
      </c>
      <c r="BA183" s="695">
        <v>25395.07086</v>
      </c>
      <c r="BB183" s="695">
        <v>12006.873809999999</v>
      </c>
      <c r="BC183" s="695">
        <v>11884.873809999999</v>
      </c>
      <c r="BD183" s="695">
        <v>11303.97134</v>
      </c>
      <c r="BE183" s="695">
        <v>11303.97134</v>
      </c>
      <c r="BF183" s="695">
        <v>9877.125</v>
      </c>
      <c r="BG183" s="695">
        <v>9877.125</v>
      </c>
      <c r="BH183" s="695">
        <v>1843.125</v>
      </c>
      <c r="BI183" s="695">
        <v>1266</v>
      </c>
      <c r="BJ183" s="695">
        <v>1266</v>
      </c>
      <c r="BK183" s="695">
        <v>1266</v>
      </c>
      <c r="BL183" s="695">
        <v>1266</v>
      </c>
      <c r="BM183" s="695">
        <v>1266</v>
      </c>
      <c r="BN183" s="695">
        <v>1266</v>
      </c>
      <c r="BO183" s="695">
        <v>0</v>
      </c>
      <c r="BP183" s="695">
        <v>0</v>
      </c>
      <c r="BQ183" s="695">
        <v>0</v>
      </c>
      <c r="BR183" s="695">
        <v>0</v>
      </c>
      <c r="BS183" s="695">
        <v>0</v>
      </c>
      <c r="BT183" s="696">
        <v>0</v>
      </c>
    </row>
    <row r="184" spans="2:73">
      <c r="AV184" s="756">
        <f t="shared" ref="AV184:BC184" si="31">AV183/AU183</f>
        <v>0.9074907652962243</v>
      </c>
      <c r="AW184" s="756">
        <f t="shared" si="31"/>
        <v>0.95197487377087786</v>
      </c>
      <c r="AX184" s="756">
        <f t="shared" si="31"/>
        <v>0.94955208654632395</v>
      </c>
      <c r="AY184" s="756">
        <f t="shared" si="31"/>
        <v>1</v>
      </c>
      <c r="AZ184" s="756">
        <f t="shared" si="31"/>
        <v>0.94341369969446054</v>
      </c>
      <c r="BA184" s="756">
        <f t="shared" si="31"/>
        <v>1</v>
      </c>
      <c r="BB184" s="756">
        <f t="shared" si="31"/>
        <v>0.47280331983291024</v>
      </c>
      <c r="BC184" s="756">
        <f t="shared" si="31"/>
        <v>0.98983915364394093</v>
      </c>
      <c r="BD184" s="756">
        <f t="shared" ref="BD184" si="32">BD183/BC183</f>
        <v>0.95112253783366008</v>
      </c>
      <c r="BE184" s="756">
        <f t="shared" ref="BE184" si="33">BE183/BD183</f>
        <v>1</v>
      </c>
      <c r="BF184" s="756">
        <f t="shared" ref="BF184" si="34">BF183/BE183</f>
        <v>0.87377477374248191</v>
      </c>
      <c r="BG184" s="756"/>
    </row>
    <row r="185" spans="2:73">
      <c r="B185" s="690" t="s">
        <v>208</v>
      </c>
      <c r="C185" s="690" t="s">
        <v>715</v>
      </c>
      <c r="D185" s="690" t="s">
        <v>116</v>
      </c>
      <c r="E185" s="690" t="s">
        <v>701</v>
      </c>
      <c r="F185" s="690" t="s">
        <v>29</v>
      </c>
      <c r="G185" s="690"/>
      <c r="H185" s="690">
        <v>2017</v>
      </c>
      <c r="I185" s="642" t="s">
        <v>572</v>
      </c>
      <c r="J185" s="642" t="s">
        <v>584</v>
      </c>
      <c r="K185" s="632"/>
      <c r="L185" s="697"/>
      <c r="M185" s="698"/>
      <c r="N185" s="698"/>
      <c r="O185" s="698"/>
      <c r="P185" s="698">
        <v>0</v>
      </c>
      <c r="Q185" s="698">
        <v>0</v>
      </c>
      <c r="R185" s="698">
        <v>1</v>
      </c>
      <c r="S185" s="698">
        <v>1</v>
      </c>
      <c r="T185" s="698">
        <v>1</v>
      </c>
      <c r="U185" s="698">
        <v>1</v>
      </c>
      <c r="V185" s="698">
        <v>1</v>
      </c>
      <c r="W185" s="698">
        <v>1</v>
      </c>
      <c r="X185" s="698">
        <v>1</v>
      </c>
      <c r="Y185" s="698">
        <v>1</v>
      </c>
      <c r="Z185" s="698">
        <v>1</v>
      </c>
      <c r="AA185" s="698">
        <v>1</v>
      </c>
      <c r="AB185" s="698">
        <v>0</v>
      </c>
      <c r="AC185" s="698">
        <v>0</v>
      </c>
      <c r="AD185" s="698">
        <v>0</v>
      </c>
      <c r="AE185" s="698">
        <v>0</v>
      </c>
      <c r="AF185" s="698">
        <v>0</v>
      </c>
      <c r="AG185" s="698">
        <v>0</v>
      </c>
      <c r="AH185" s="698">
        <v>0</v>
      </c>
      <c r="AI185" s="698">
        <v>0</v>
      </c>
      <c r="AJ185" s="698">
        <v>0</v>
      </c>
      <c r="AK185" s="698">
        <v>0</v>
      </c>
      <c r="AL185" s="698">
        <v>0</v>
      </c>
      <c r="AM185" s="698">
        <v>0</v>
      </c>
      <c r="AN185" s="698"/>
      <c r="AO185" s="699"/>
      <c r="AP185" s="632"/>
      <c r="AQ185" s="697"/>
      <c r="AR185" s="698"/>
      <c r="AS185" s="698"/>
      <c r="AT185" s="698"/>
      <c r="AU185" s="698">
        <v>0</v>
      </c>
      <c r="AV185" s="698">
        <v>0</v>
      </c>
      <c r="AW185" s="698">
        <v>7191</v>
      </c>
      <c r="AX185" s="698">
        <v>7191</v>
      </c>
      <c r="AY185" s="698">
        <v>7191</v>
      </c>
      <c r="AZ185" s="698">
        <v>7191</v>
      </c>
      <c r="BA185" s="698">
        <v>7191</v>
      </c>
      <c r="BB185" s="698">
        <v>7191</v>
      </c>
      <c r="BC185" s="698">
        <v>7191</v>
      </c>
      <c r="BD185" s="698">
        <v>7191</v>
      </c>
      <c r="BE185" s="698">
        <v>7191</v>
      </c>
      <c r="BF185" s="698">
        <v>7191</v>
      </c>
      <c r="BG185" s="698">
        <v>6740</v>
      </c>
      <c r="BH185" s="698">
        <v>6694</v>
      </c>
      <c r="BI185" s="698">
        <v>6694</v>
      </c>
      <c r="BJ185" s="698">
        <v>6694</v>
      </c>
      <c r="BK185" s="698">
        <v>6694</v>
      </c>
      <c r="BL185" s="698">
        <v>6694</v>
      </c>
      <c r="BM185" s="698">
        <v>6694</v>
      </c>
      <c r="BN185" s="698">
        <v>6694</v>
      </c>
      <c r="BO185" s="698">
        <v>6694</v>
      </c>
      <c r="BP185" s="698">
        <v>6694</v>
      </c>
      <c r="BQ185" s="698"/>
      <c r="BR185" s="698"/>
      <c r="BS185" s="698"/>
      <c r="BT185" s="699"/>
    </row>
    <row r="186" spans="2:73">
      <c r="I186" s="12"/>
      <c r="J186" s="12"/>
      <c r="AW186" s="756"/>
      <c r="AX186" s="756">
        <f t="shared" ref="AX186:BF186" si="35">AX185/AW185</f>
        <v>1</v>
      </c>
      <c r="AY186" s="756">
        <f t="shared" si="35"/>
        <v>1</v>
      </c>
      <c r="AZ186" s="756">
        <f t="shared" si="35"/>
        <v>1</v>
      </c>
      <c r="BA186" s="756">
        <f t="shared" si="35"/>
        <v>1</v>
      </c>
      <c r="BB186" s="756">
        <f t="shared" si="35"/>
        <v>1</v>
      </c>
      <c r="BC186" s="756">
        <f t="shared" si="35"/>
        <v>1</v>
      </c>
      <c r="BD186" s="756">
        <f t="shared" si="35"/>
        <v>1</v>
      </c>
      <c r="BE186" s="756">
        <f t="shared" si="35"/>
        <v>1</v>
      </c>
      <c r="BF186" s="756">
        <f t="shared" si="35"/>
        <v>1</v>
      </c>
      <c r="BG186" s="756"/>
    </row>
    <row r="187" spans="2:73">
      <c r="B187" s="690" t="s">
        <v>208</v>
      </c>
      <c r="C187" s="690" t="s">
        <v>715</v>
      </c>
      <c r="D187" s="690" t="s">
        <v>116</v>
      </c>
      <c r="E187" s="690" t="s">
        <v>701</v>
      </c>
      <c r="F187" s="690" t="s">
        <v>29</v>
      </c>
      <c r="G187" s="690"/>
      <c r="H187" s="690">
        <v>2017</v>
      </c>
      <c r="I187" s="642" t="s">
        <v>747</v>
      </c>
      <c r="J187" s="642" t="s">
        <v>577</v>
      </c>
      <c r="K187" s="632"/>
      <c r="L187" s="697"/>
      <c r="M187" s="698"/>
      <c r="N187" s="698"/>
      <c r="O187" s="698"/>
      <c r="P187" s="698"/>
      <c r="Q187" s="698"/>
      <c r="R187" s="698"/>
      <c r="S187" s="698"/>
      <c r="T187" s="698"/>
      <c r="U187" s="698"/>
      <c r="V187" s="698"/>
      <c r="W187" s="698"/>
      <c r="X187" s="698"/>
      <c r="Y187" s="698"/>
      <c r="Z187" s="698"/>
      <c r="AA187" s="698"/>
      <c r="AB187" s="698"/>
      <c r="AC187" s="698"/>
      <c r="AD187" s="698"/>
      <c r="AE187" s="698"/>
      <c r="AF187" s="698"/>
      <c r="AG187" s="698"/>
      <c r="AH187" s="698"/>
      <c r="AI187" s="698"/>
      <c r="AJ187" s="698"/>
      <c r="AK187" s="698"/>
      <c r="AL187" s="698"/>
      <c r="AM187" s="698"/>
      <c r="AN187" s="698"/>
      <c r="AO187" s="699"/>
      <c r="AP187" s="632"/>
      <c r="AQ187" s="697"/>
      <c r="AR187" s="698"/>
      <c r="AS187" s="698"/>
      <c r="AT187" s="698"/>
      <c r="AU187" s="698"/>
      <c r="AV187" s="698"/>
      <c r="AW187" s="698">
        <v>90046.258079488296</v>
      </c>
      <c r="AX187" s="757">
        <v>84643.482594718997</v>
      </c>
      <c r="AY187" s="757">
        <v>80580.595430172485</v>
      </c>
      <c r="AZ187" s="698">
        <v>76837</v>
      </c>
      <c r="BA187" s="757">
        <v>76837</v>
      </c>
      <c r="BB187" s="757">
        <v>72995</v>
      </c>
      <c r="BC187" s="757">
        <v>72995</v>
      </c>
      <c r="BD187" s="757">
        <v>72995</v>
      </c>
      <c r="BE187" s="757">
        <v>72995</v>
      </c>
      <c r="BF187" s="757">
        <v>72995</v>
      </c>
      <c r="BG187" s="698"/>
      <c r="BH187" s="698"/>
      <c r="BI187" s="698"/>
      <c r="BJ187" s="698"/>
      <c r="BK187" s="698"/>
      <c r="BL187" s="698"/>
      <c r="BM187" s="698"/>
      <c r="BN187" s="698"/>
      <c r="BO187" s="698"/>
      <c r="BP187" s="698"/>
      <c r="BQ187" s="698"/>
      <c r="BR187" s="698"/>
      <c r="BS187" s="698"/>
      <c r="BT187" s="699"/>
    </row>
    <row r="188" spans="2:73">
      <c r="I188" s="12"/>
      <c r="J188" s="12"/>
      <c r="AX188" s="755">
        <f>AX187/AW187</f>
        <v>0.94</v>
      </c>
      <c r="AY188" s="755">
        <f>AY187/AX187</f>
        <v>0.95199999999999996</v>
      </c>
      <c r="AZ188" s="756">
        <f>AZ187/AY187</f>
        <v>0.95354222179437087</v>
      </c>
      <c r="BA188" s="755">
        <f t="shared" ref="BA188:BB188" si="36">BA187/AZ187</f>
        <v>1</v>
      </c>
      <c r="BB188" s="755">
        <f t="shared" si="36"/>
        <v>0.94999804781550556</v>
      </c>
      <c r="BC188" s="755">
        <f t="shared" ref="BC188" si="37">BC187/BB187</f>
        <v>1</v>
      </c>
      <c r="BD188" s="755">
        <f t="shared" ref="BD188" si="38">BD187/BC187</f>
        <v>1</v>
      </c>
      <c r="BE188" s="755">
        <f t="shared" ref="BE188" si="39">BE187/BD187</f>
        <v>1</v>
      </c>
      <c r="BF188" s="755">
        <f t="shared" ref="BF188" si="40">BF187/BE187</f>
        <v>1</v>
      </c>
    </row>
    <row r="189" spans="2:73">
      <c r="I189" s="12"/>
      <c r="J189" s="12"/>
    </row>
    <row r="190" spans="2:73">
      <c r="B190" s="690" t="s">
        <v>208</v>
      </c>
      <c r="C190" s="690" t="s">
        <v>716</v>
      </c>
      <c r="D190" s="690" t="s">
        <v>118</v>
      </c>
      <c r="E190" s="690" t="s">
        <v>701</v>
      </c>
      <c r="F190" s="690" t="s">
        <v>746</v>
      </c>
      <c r="G190" s="690"/>
      <c r="H190" s="690">
        <v>2016</v>
      </c>
      <c r="I190" s="642" t="s">
        <v>572</v>
      </c>
      <c r="J190" s="642" t="s">
        <v>577</v>
      </c>
      <c r="K190" s="632"/>
      <c r="L190" s="697"/>
      <c r="M190" s="698"/>
      <c r="N190" s="698"/>
      <c r="O190" s="698"/>
      <c r="P190" s="698">
        <v>0</v>
      </c>
      <c r="Q190" s="698">
        <v>4</v>
      </c>
      <c r="R190" s="698">
        <v>4</v>
      </c>
      <c r="S190" s="698">
        <v>4</v>
      </c>
      <c r="T190" s="698">
        <v>4</v>
      </c>
      <c r="U190" s="698">
        <v>4</v>
      </c>
      <c r="V190" s="698">
        <v>4</v>
      </c>
      <c r="W190" s="698">
        <v>4</v>
      </c>
      <c r="X190" s="698">
        <v>4</v>
      </c>
      <c r="Y190" s="698">
        <v>4</v>
      </c>
      <c r="Z190" s="698">
        <v>4</v>
      </c>
      <c r="AA190" s="698">
        <v>4</v>
      </c>
      <c r="AB190" s="698">
        <v>3</v>
      </c>
      <c r="AC190" s="698">
        <v>0</v>
      </c>
      <c r="AD190" s="698">
        <v>0</v>
      </c>
      <c r="AE190" s="698">
        <v>0</v>
      </c>
      <c r="AF190" s="698">
        <v>0</v>
      </c>
      <c r="AG190" s="698">
        <v>0</v>
      </c>
      <c r="AH190" s="698"/>
      <c r="AI190" s="698"/>
      <c r="AJ190" s="698"/>
      <c r="AK190" s="698"/>
      <c r="AL190" s="698"/>
      <c r="AM190" s="698"/>
      <c r="AN190" s="698"/>
      <c r="AO190" s="699"/>
      <c r="AP190" s="632"/>
      <c r="AQ190" s="697"/>
      <c r="AR190" s="698"/>
      <c r="AS190" s="698"/>
      <c r="AT190" s="698"/>
      <c r="AU190" s="698"/>
      <c r="AV190" s="698">
        <v>34755</v>
      </c>
      <c r="AW190" s="698">
        <v>37320</v>
      </c>
      <c r="AX190" s="698">
        <v>37320</v>
      </c>
      <c r="AY190" s="698">
        <v>37320</v>
      </c>
      <c r="AZ190" s="698">
        <v>37320</v>
      </c>
      <c r="BA190" s="698">
        <v>37320</v>
      </c>
      <c r="BB190" s="698">
        <v>37320</v>
      </c>
      <c r="BC190" s="698">
        <v>37320</v>
      </c>
      <c r="BD190" s="698">
        <v>37320</v>
      </c>
      <c r="BE190" s="698">
        <v>37320</v>
      </c>
      <c r="BF190" s="698">
        <v>34470</v>
      </c>
      <c r="BG190" s="698">
        <v>27785</v>
      </c>
      <c r="BH190" s="698">
        <v>0</v>
      </c>
      <c r="BI190" s="698">
        <v>0</v>
      </c>
      <c r="BJ190" s="698">
        <v>0</v>
      </c>
      <c r="BK190" s="698">
        <v>0</v>
      </c>
      <c r="BL190" s="698">
        <v>0</v>
      </c>
      <c r="BM190" s="698">
        <v>0</v>
      </c>
      <c r="BN190" s="698"/>
      <c r="BO190" s="698"/>
      <c r="BP190" s="698"/>
      <c r="BQ190" s="698"/>
      <c r="BR190" s="698"/>
      <c r="BS190" s="698"/>
      <c r="BT190" s="699"/>
    </row>
    <row r="191" spans="2:73">
      <c r="I191" s="12"/>
      <c r="J191" s="12"/>
      <c r="Q191" s="12">
        <f>Q190/AV190</f>
        <v>1.1509135376204863E-4</v>
      </c>
      <c r="R191" s="756"/>
      <c r="S191" s="756"/>
      <c r="T191" s="756"/>
      <c r="U191" s="756"/>
      <c r="V191" s="756"/>
      <c r="W191" s="756"/>
      <c r="AW191" s="756">
        <f t="shared" ref="AW191:BD191" si="41">AW190/AV190</f>
        <v>1.0738023305999136</v>
      </c>
      <c r="AX191" s="756">
        <f t="shared" si="41"/>
        <v>1</v>
      </c>
      <c r="AY191" s="756">
        <f t="shared" si="41"/>
        <v>1</v>
      </c>
      <c r="AZ191" s="756">
        <f t="shared" si="41"/>
        <v>1</v>
      </c>
      <c r="BA191" s="756">
        <f t="shared" si="41"/>
        <v>1</v>
      </c>
      <c r="BB191" s="756">
        <f t="shared" si="41"/>
        <v>1</v>
      </c>
      <c r="BC191" s="756">
        <f t="shared" si="41"/>
        <v>1</v>
      </c>
      <c r="BD191" s="756">
        <f t="shared" si="41"/>
        <v>1</v>
      </c>
      <c r="BE191" s="756">
        <f t="shared" ref="BE191" si="42">BE190/BD190</f>
        <v>1</v>
      </c>
      <c r="BF191" s="756">
        <f t="shared" ref="BF191" si="43">BF190/BE190</f>
        <v>0.92363344051446949</v>
      </c>
      <c r="BG191" s="756"/>
    </row>
    <row r="192" spans="2:73">
      <c r="B192" s="690" t="s">
        <v>208</v>
      </c>
      <c r="C192" s="690" t="s">
        <v>718</v>
      </c>
      <c r="D192" s="690" t="s">
        <v>118</v>
      </c>
      <c r="E192" s="690" t="s">
        <v>701</v>
      </c>
      <c r="F192" s="690" t="s">
        <v>737</v>
      </c>
      <c r="G192" s="690"/>
      <c r="H192" s="690">
        <v>2017</v>
      </c>
      <c r="I192" s="642" t="s">
        <v>572</v>
      </c>
      <c r="J192" s="642" t="s">
        <v>584</v>
      </c>
      <c r="K192" s="632"/>
      <c r="L192" s="697"/>
      <c r="M192" s="698"/>
      <c r="N192" s="698"/>
      <c r="O192" s="698"/>
      <c r="P192" s="698">
        <v>0</v>
      </c>
      <c r="Q192" s="698"/>
      <c r="R192" s="698">
        <v>26</v>
      </c>
      <c r="S192" s="698">
        <v>26</v>
      </c>
      <c r="T192" s="698">
        <v>26</v>
      </c>
      <c r="U192" s="698">
        <v>26</v>
      </c>
      <c r="V192" s="698">
        <v>26</v>
      </c>
      <c r="W192" s="698">
        <v>25</v>
      </c>
      <c r="X192" s="698">
        <v>25</v>
      </c>
      <c r="Y192" s="698">
        <v>25</v>
      </c>
      <c r="Z192" s="698">
        <v>25</v>
      </c>
      <c r="AA192" s="698">
        <v>25</v>
      </c>
      <c r="AB192" s="698">
        <v>25</v>
      </c>
      <c r="AC192" s="698">
        <v>25</v>
      </c>
      <c r="AD192" s="698">
        <v>17</v>
      </c>
      <c r="AE192" s="698">
        <v>16</v>
      </c>
      <c r="AF192" s="698">
        <v>3</v>
      </c>
      <c r="AG192" s="698">
        <v>0</v>
      </c>
      <c r="AH192" s="698">
        <v>0</v>
      </c>
      <c r="AI192" s="698">
        <v>0</v>
      </c>
      <c r="AJ192" s="698">
        <v>0</v>
      </c>
      <c r="AK192" s="698">
        <v>0</v>
      </c>
      <c r="AL192" s="698">
        <v>0</v>
      </c>
      <c r="AM192" s="698">
        <v>0</v>
      </c>
      <c r="AN192" s="698"/>
      <c r="AO192" s="699"/>
      <c r="AP192" s="632"/>
      <c r="AQ192" s="697"/>
      <c r="AR192" s="698"/>
      <c r="AS192" s="698"/>
      <c r="AT192" s="698"/>
      <c r="AU192" s="698">
        <v>0</v>
      </c>
      <c r="AV192" s="698">
        <v>0</v>
      </c>
      <c r="AW192" s="698">
        <v>250945</v>
      </c>
      <c r="AX192" s="698">
        <v>250945</v>
      </c>
      <c r="AY192" s="698">
        <v>250945</v>
      </c>
      <c r="AZ192" s="698">
        <v>250945</v>
      </c>
      <c r="BA192" s="698">
        <v>250945</v>
      </c>
      <c r="BB192" s="698">
        <v>244867</v>
      </c>
      <c r="BC192" s="698">
        <v>244867</v>
      </c>
      <c r="BD192" s="698">
        <v>244867</v>
      </c>
      <c r="BE192" s="698">
        <v>244867</v>
      </c>
      <c r="BF192" s="698">
        <v>244867</v>
      </c>
      <c r="BG192" s="698">
        <v>244867</v>
      </c>
      <c r="BH192" s="698">
        <v>244867</v>
      </c>
      <c r="BI192" s="698">
        <v>155905</v>
      </c>
      <c r="BJ192" s="698">
        <v>154000</v>
      </c>
      <c r="BK192" s="698">
        <v>48283</v>
      </c>
      <c r="BL192" s="698">
        <v>0</v>
      </c>
      <c r="BM192" s="698">
        <v>0</v>
      </c>
      <c r="BN192" s="698">
        <v>0</v>
      </c>
      <c r="BO192" s="698">
        <v>0</v>
      </c>
      <c r="BP192" s="698">
        <v>0</v>
      </c>
      <c r="BQ192" s="698"/>
      <c r="BR192" s="698"/>
      <c r="BS192" s="698"/>
      <c r="BT192" s="699"/>
    </row>
    <row r="193" spans="2:73">
      <c r="I193" s="12"/>
      <c r="J193" s="12"/>
      <c r="R193" s="12">
        <f>R192/AW192</f>
        <v>1.036083603976967E-4</v>
      </c>
      <c r="S193" s="756"/>
      <c r="T193" s="756"/>
      <c r="U193" s="756"/>
      <c r="V193" s="756"/>
      <c r="W193" s="756"/>
      <c r="X193" s="756"/>
      <c r="AX193" s="756">
        <f t="shared" ref="AX193:BE193" si="44">AX192/AW192</f>
        <v>1</v>
      </c>
      <c r="AY193" s="756">
        <f t="shared" si="44"/>
        <v>1</v>
      </c>
      <c r="AZ193" s="756">
        <f t="shared" si="44"/>
        <v>1</v>
      </c>
      <c r="BA193" s="756">
        <f t="shared" si="44"/>
        <v>1</v>
      </c>
      <c r="BB193" s="756">
        <f t="shared" si="44"/>
        <v>0.97577955328856925</v>
      </c>
      <c r="BC193" s="756">
        <f t="shared" si="44"/>
        <v>1</v>
      </c>
      <c r="BD193" s="756">
        <f t="shared" si="44"/>
        <v>1</v>
      </c>
      <c r="BE193" s="756">
        <f t="shared" si="44"/>
        <v>1</v>
      </c>
      <c r="BF193" s="756">
        <f t="shared" ref="BF193" si="45">BF192/BE192</f>
        <v>1</v>
      </c>
      <c r="BG193" s="756"/>
    </row>
    <row r="194" spans="2:73">
      <c r="B194" s="690" t="s">
        <v>208</v>
      </c>
      <c r="C194" s="690" t="s">
        <v>718</v>
      </c>
      <c r="D194" s="690" t="s">
        <v>118</v>
      </c>
      <c r="E194" s="690" t="s">
        <v>701</v>
      </c>
      <c r="F194" s="690" t="s">
        <v>737</v>
      </c>
      <c r="G194" s="690"/>
      <c r="H194" s="690">
        <v>2017</v>
      </c>
      <c r="I194" s="642" t="s">
        <v>747</v>
      </c>
      <c r="J194" s="642" t="s">
        <v>577</v>
      </c>
      <c r="K194" s="632"/>
      <c r="L194" s="697"/>
      <c r="M194" s="698"/>
      <c r="N194" s="698"/>
      <c r="O194" s="698"/>
      <c r="P194" s="698"/>
      <c r="Q194" s="698"/>
      <c r="R194" s="757">
        <f>AW194*0.0001</f>
        <v>7.8004046414921078</v>
      </c>
      <c r="S194" s="698">
        <f>R194</f>
        <v>7.8004046414921078</v>
      </c>
      <c r="T194" s="698">
        <f t="shared" ref="T194:W194" si="46">S194</f>
        <v>7.8004046414921078</v>
      </c>
      <c r="U194" s="698">
        <f>T194*0.995</f>
        <v>7.7614026182846469</v>
      </c>
      <c r="V194" s="757">
        <f t="shared" si="46"/>
        <v>7.7614026182846469</v>
      </c>
      <c r="W194" s="757">
        <f t="shared" si="46"/>
        <v>7.7614026182846469</v>
      </c>
      <c r="X194" s="757">
        <f t="shared" ref="X194" si="47">W194</f>
        <v>7.7614026182846469</v>
      </c>
      <c r="Y194" s="757">
        <f t="shared" ref="Y194" si="48">X194</f>
        <v>7.7614026182846469</v>
      </c>
      <c r="Z194" s="757">
        <f t="shared" ref="Z194" si="49">Y194</f>
        <v>7.7614026182846469</v>
      </c>
      <c r="AA194" s="757">
        <f t="shared" ref="AA194" si="50">Z194</f>
        <v>7.7614026182846469</v>
      </c>
      <c r="AB194" s="698"/>
      <c r="AC194" s="698"/>
      <c r="AD194" s="698"/>
      <c r="AE194" s="698"/>
      <c r="AF194" s="698"/>
      <c r="AG194" s="698"/>
      <c r="AH194" s="698"/>
      <c r="AI194" s="698"/>
      <c r="AJ194" s="698"/>
      <c r="AK194" s="698"/>
      <c r="AL194" s="698"/>
      <c r="AM194" s="698"/>
      <c r="AN194" s="698"/>
      <c r="AO194" s="699"/>
      <c r="AP194" s="632"/>
      <c r="AQ194" s="697"/>
      <c r="AR194" s="698"/>
      <c r="AS194" s="698"/>
      <c r="AT194" s="698"/>
      <c r="AU194" s="698"/>
      <c r="AV194" s="698"/>
      <c r="AW194" s="698">
        <v>78004.046414921075</v>
      </c>
      <c r="AX194" s="757">
        <v>78004.046414921075</v>
      </c>
      <c r="AY194" s="757">
        <v>78004.046414921075</v>
      </c>
      <c r="AZ194" s="698">
        <v>77618</v>
      </c>
      <c r="BA194" s="757">
        <v>77618</v>
      </c>
      <c r="BB194" s="757">
        <v>77618</v>
      </c>
      <c r="BC194" s="757">
        <v>77618</v>
      </c>
      <c r="BD194" s="757">
        <v>77618</v>
      </c>
      <c r="BE194" s="757">
        <v>77618</v>
      </c>
      <c r="BF194" s="757">
        <v>77618</v>
      </c>
      <c r="BG194" s="698"/>
      <c r="BH194" s="698"/>
      <c r="BI194" s="698"/>
      <c r="BJ194" s="698"/>
      <c r="BK194" s="698"/>
      <c r="BL194" s="698"/>
      <c r="BM194" s="698"/>
      <c r="BN194" s="698"/>
      <c r="BO194" s="698"/>
      <c r="BP194" s="698"/>
      <c r="BQ194" s="698"/>
      <c r="BR194" s="698"/>
      <c r="BS194" s="698"/>
      <c r="BT194" s="699"/>
    </row>
    <row r="195" spans="2:73">
      <c r="I195" s="12"/>
      <c r="J195" s="12"/>
      <c r="S195" s="756">
        <f>S194/R194</f>
        <v>1</v>
      </c>
      <c r="T195" s="756">
        <f>T194/S194</f>
        <v>1</v>
      </c>
      <c r="U195" s="758">
        <f>U194/T194</f>
        <v>0.995</v>
      </c>
      <c r="V195" s="755">
        <f>V194/U194</f>
        <v>1</v>
      </c>
      <c r="W195" s="755">
        <f>W194/V194</f>
        <v>1</v>
      </c>
      <c r="AX195" s="755">
        <f>AX194/AW194</f>
        <v>1</v>
      </c>
      <c r="AY195" s="755">
        <f>AY194/AX194</f>
        <v>1</v>
      </c>
      <c r="AZ195" s="758">
        <f>AZ194/AY194</f>
        <v>0.99505094373094949</v>
      </c>
      <c r="BA195" s="755">
        <f>BA194/AZ194</f>
        <v>1</v>
      </c>
      <c r="BB195" s="755">
        <f>BB194/BA194</f>
        <v>1</v>
      </c>
      <c r="BC195" s="755">
        <f t="shared" ref="BC195:BF195" si="51">BC194/BB194</f>
        <v>1</v>
      </c>
      <c r="BD195" s="755">
        <f t="shared" si="51"/>
        <v>1</v>
      </c>
      <c r="BE195" s="755">
        <f t="shared" si="51"/>
        <v>1</v>
      </c>
      <c r="BF195" s="755">
        <f t="shared" si="51"/>
        <v>1</v>
      </c>
    </row>
    <row r="196" spans="2:73">
      <c r="I196" s="12"/>
      <c r="J196" s="12"/>
    </row>
    <row r="197" spans="2:73">
      <c r="B197" s="690" t="s">
        <v>208</v>
      </c>
      <c r="C197" s="690" t="s">
        <v>716</v>
      </c>
      <c r="D197" s="690" t="s">
        <v>119</v>
      </c>
      <c r="E197" s="690" t="s">
        <v>701</v>
      </c>
      <c r="F197" s="690" t="s">
        <v>741</v>
      </c>
      <c r="G197" s="690"/>
      <c r="H197" s="690">
        <v>2016</v>
      </c>
      <c r="I197" s="642" t="s">
        <v>571</v>
      </c>
      <c r="J197" s="642" t="s">
        <v>584</v>
      </c>
      <c r="K197" s="632"/>
      <c r="L197" s="697"/>
      <c r="M197" s="698"/>
      <c r="N197" s="698"/>
      <c r="O197" s="698"/>
      <c r="P197" s="698"/>
      <c r="Q197" s="698">
        <v>7</v>
      </c>
      <c r="R197" s="698">
        <v>7</v>
      </c>
      <c r="S197" s="698">
        <v>7</v>
      </c>
      <c r="T197" s="698">
        <v>6</v>
      </c>
      <c r="U197" s="698">
        <v>6</v>
      </c>
      <c r="V197" s="698">
        <v>5</v>
      </c>
      <c r="W197" s="698">
        <v>4</v>
      </c>
      <c r="X197" s="698">
        <v>4</v>
      </c>
      <c r="Y197" s="698">
        <v>4</v>
      </c>
      <c r="Z197" s="698">
        <v>3</v>
      </c>
      <c r="AA197" s="698">
        <v>2</v>
      </c>
      <c r="AB197" s="698">
        <v>1</v>
      </c>
      <c r="AC197" s="698">
        <v>0</v>
      </c>
      <c r="AD197" s="698">
        <v>0</v>
      </c>
      <c r="AE197" s="698">
        <v>0</v>
      </c>
      <c r="AF197" s="698">
        <v>0</v>
      </c>
      <c r="AG197" s="698">
        <v>0</v>
      </c>
      <c r="AH197" s="698">
        <v>0</v>
      </c>
      <c r="AI197" s="698">
        <v>0</v>
      </c>
      <c r="AJ197" s="698">
        <v>0</v>
      </c>
      <c r="AK197" s="698">
        <v>0</v>
      </c>
      <c r="AL197" s="698">
        <v>0</v>
      </c>
      <c r="AM197" s="698">
        <v>0</v>
      </c>
      <c r="AN197" s="698">
        <v>0</v>
      </c>
      <c r="AO197" s="699">
        <v>0</v>
      </c>
      <c r="AP197" s="632"/>
      <c r="AQ197" s="697"/>
      <c r="AR197" s="698"/>
      <c r="AS197" s="698"/>
      <c r="AT197" s="698"/>
      <c r="AU197" s="698"/>
      <c r="AV197" s="698">
        <v>34968</v>
      </c>
      <c r="AW197" s="698">
        <v>34968</v>
      </c>
      <c r="AX197" s="698">
        <v>34373</v>
      </c>
      <c r="AY197" s="698">
        <v>30951</v>
      </c>
      <c r="AZ197" s="698">
        <v>30951</v>
      </c>
      <c r="BA197" s="698">
        <v>17867</v>
      </c>
      <c r="BB197" s="698">
        <v>15822</v>
      </c>
      <c r="BC197" s="698">
        <v>15822</v>
      </c>
      <c r="BD197" s="698">
        <v>15082</v>
      </c>
      <c r="BE197" s="698">
        <v>9914</v>
      </c>
      <c r="BF197" s="698">
        <v>5883</v>
      </c>
      <c r="BG197" s="698">
        <v>2941</v>
      </c>
      <c r="BH197" s="698">
        <v>0</v>
      </c>
      <c r="BI197" s="698">
        <v>0</v>
      </c>
      <c r="BJ197" s="698">
        <v>0</v>
      </c>
      <c r="BK197" s="698">
        <v>0</v>
      </c>
      <c r="BL197" s="698">
        <v>0</v>
      </c>
      <c r="BM197" s="698">
        <v>0</v>
      </c>
      <c r="BN197" s="698">
        <v>0</v>
      </c>
      <c r="BO197" s="698">
        <v>0</v>
      </c>
      <c r="BP197" s="698">
        <v>0</v>
      </c>
      <c r="BQ197" s="698">
        <v>0</v>
      </c>
      <c r="BR197" s="698">
        <v>0</v>
      </c>
      <c r="BS197" s="698">
        <v>0</v>
      </c>
      <c r="BT197" s="699">
        <v>0</v>
      </c>
    </row>
    <row r="198" spans="2:73">
      <c r="I198" s="12"/>
      <c r="J198" s="12"/>
      <c r="AW198" s="756">
        <f t="shared" ref="AW198:BC198" si="52">AW197/AV197</f>
        <v>1</v>
      </c>
      <c r="AX198" s="756">
        <f t="shared" si="52"/>
        <v>0.98298444291924048</v>
      </c>
      <c r="AY198" s="756">
        <f t="shared" si="52"/>
        <v>0.90044511680679606</v>
      </c>
      <c r="AZ198" s="756">
        <f t="shared" si="52"/>
        <v>1</v>
      </c>
      <c r="BA198" s="756">
        <f t="shared" si="52"/>
        <v>0.57726729346386219</v>
      </c>
      <c r="BB198" s="756">
        <f t="shared" si="52"/>
        <v>0.88554318016454914</v>
      </c>
      <c r="BC198" s="756">
        <f t="shared" si="52"/>
        <v>1</v>
      </c>
      <c r="BD198" s="756">
        <f t="shared" ref="BD198" si="53">BD197/BC197</f>
        <v>0.9532296801921375</v>
      </c>
      <c r="BE198" s="756">
        <f t="shared" ref="BE198" si="54">BE197/BD197</f>
        <v>0.65733987534809712</v>
      </c>
      <c r="BF198" s="756">
        <f t="shared" ref="BF198" si="55">BF197/BE197</f>
        <v>0.59340326810570909</v>
      </c>
      <c r="BG198" s="756"/>
    </row>
    <row r="199" spans="2:73">
      <c r="B199" s="690" t="s">
        <v>208</v>
      </c>
      <c r="C199" s="690" t="s">
        <v>716</v>
      </c>
      <c r="D199" s="690" t="s">
        <v>119</v>
      </c>
      <c r="E199" s="690" t="s">
        <v>701</v>
      </c>
      <c r="F199" s="690" t="s">
        <v>716</v>
      </c>
      <c r="G199" s="690"/>
      <c r="H199" s="690">
        <v>2016</v>
      </c>
      <c r="I199" s="642" t="s">
        <v>572</v>
      </c>
      <c r="J199" s="642" t="s">
        <v>577</v>
      </c>
      <c r="K199" s="632"/>
      <c r="L199" s="697"/>
      <c r="M199" s="698"/>
      <c r="N199" s="698"/>
      <c r="O199" s="698"/>
      <c r="P199" s="698">
        <v>0</v>
      </c>
      <c r="Q199" s="698">
        <v>2</v>
      </c>
      <c r="R199" s="698">
        <v>2</v>
      </c>
      <c r="S199" s="698">
        <v>2</v>
      </c>
      <c r="T199" s="698">
        <v>2</v>
      </c>
      <c r="U199" s="698">
        <v>2</v>
      </c>
      <c r="V199" s="698">
        <v>1</v>
      </c>
      <c r="W199" s="698">
        <v>1</v>
      </c>
      <c r="X199" s="698">
        <v>1</v>
      </c>
      <c r="Y199" s="698">
        <v>1</v>
      </c>
      <c r="Z199" s="698">
        <v>1</v>
      </c>
      <c r="AA199" s="698">
        <v>1</v>
      </c>
      <c r="AB199" s="698">
        <v>0</v>
      </c>
      <c r="AC199" s="698">
        <v>0</v>
      </c>
      <c r="AD199" s="698">
        <v>0</v>
      </c>
      <c r="AE199" s="698">
        <v>0</v>
      </c>
      <c r="AF199" s="698">
        <v>0</v>
      </c>
      <c r="AG199" s="698">
        <v>0</v>
      </c>
      <c r="AH199" s="698"/>
      <c r="AI199" s="698"/>
      <c r="AJ199" s="698"/>
      <c r="AK199" s="698"/>
      <c r="AL199" s="698"/>
      <c r="AM199" s="698"/>
      <c r="AN199" s="698"/>
      <c r="AO199" s="699"/>
      <c r="AP199" s="632"/>
      <c r="AQ199" s="697"/>
      <c r="AR199" s="698"/>
      <c r="AS199" s="698"/>
      <c r="AT199" s="698"/>
      <c r="AU199" s="698"/>
      <c r="AV199" s="698">
        <v>8459</v>
      </c>
      <c r="AW199" s="698">
        <v>8459</v>
      </c>
      <c r="AX199" s="698">
        <v>8248</v>
      </c>
      <c r="AY199" s="698">
        <v>7037</v>
      </c>
      <c r="AZ199" s="698">
        <v>7037</v>
      </c>
      <c r="BA199" s="698">
        <v>4834</v>
      </c>
      <c r="BB199" s="698">
        <v>4730</v>
      </c>
      <c r="BC199" s="698">
        <v>4730</v>
      </c>
      <c r="BD199" s="698">
        <v>4559</v>
      </c>
      <c r="BE199" s="698">
        <v>3369</v>
      </c>
      <c r="BF199" s="698">
        <v>1947</v>
      </c>
      <c r="BG199" s="698">
        <v>912</v>
      </c>
      <c r="BH199" s="698">
        <v>0</v>
      </c>
      <c r="BI199" s="698">
        <v>0</v>
      </c>
      <c r="BJ199" s="698">
        <v>0</v>
      </c>
      <c r="BK199" s="698">
        <v>0</v>
      </c>
      <c r="BL199" s="698">
        <v>0</v>
      </c>
      <c r="BM199" s="698">
        <v>0</v>
      </c>
      <c r="BN199" s="698"/>
      <c r="BO199" s="698"/>
      <c r="BP199" s="698"/>
      <c r="BQ199" s="698"/>
      <c r="BR199" s="698"/>
      <c r="BS199" s="698"/>
      <c r="BT199" s="699"/>
    </row>
    <row r="200" spans="2:73">
      <c r="I200" s="12"/>
      <c r="J200" s="12"/>
      <c r="AW200" s="756">
        <f t="shared" ref="AW200:BC200" si="56">AW199/AV199</f>
        <v>1</v>
      </c>
      <c r="AX200" s="756">
        <f t="shared" si="56"/>
        <v>0.97505615320959926</v>
      </c>
      <c r="AY200" s="756">
        <f t="shared" si="56"/>
        <v>0.85317652764306495</v>
      </c>
      <c r="AZ200" s="756">
        <f t="shared" si="56"/>
        <v>1</v>
      </c>
      <c r="BA200" s="756">
        <f t="shared" si="56"/>
        <v>0.68694045758135569</v>
      </c>
      <c r="BB200" s="756">
        <f t="shared" si="56"/>
        <v>0.97848572610674389</v>
      </c>
      <c r="BC200" s="756">
        <f t="shared" si="56"/>
        <v>1</v>
      </c>
      <c r="BD200" s="756">
        <f t="shared" ref="BD200" si="57">BD199/BC199</f>
        <v>0.96384778012684991</v>
      </c>
      <c r="BE200" s="756">
        <f t="shared" ref="BE200" si="58">BE199/BD199</f>
        <v>0.73897784601886374</v>
      </c>
      <c r="BF200" s="756">
        <f t="shared" ref="BF200" si="59">BF199/BE199</f>
        <v>0.57791629563668745</v>
      </c>
      <c r="BG200" s="756"/>
    </row>
    <row r="201" spans="2:73">
      <c r="B201" s="690" t="s">
        <v>208</v>
      </c>
      <c r="C201" s="690" t="s">
        <v>716</v>
      </c>
      <c r="D201" s="690" t="s">
        <v>119</v>
      </c>
      <c r="E201" s="690" t="s">
        <v>701</v>
      </c>
      <c r="F201" s="690" t="s">
        <v>716</v>
      </c>
      <c r="G201" s="690"/>
      <c r="H201" s="690">
        <v>2017</v>
      </c>
      <c r="I201" s="642" t="s">
        <v>747</v>
      </c>
      <c r="J201" s="642" t="s">
        <v>577</v>
      </c>
      <c r="K201" s="632"/>
      <c r="L201" s="697"/>
      <c r="M201" s="698"/>
      <c r="N201" s="698"/>
      <c r="O201" s="698"/>
      <c r="P201" s="698"/>
      <c r="Q201" s="698"/>
      <c r="R201" s="698"/>
      <c r="S201" s="698"/>
      <c r="T201" s="698"/>
      <c r="U201" s="698"/>
      <c r="V201" s="698"/>
      <c r="W201" s="698"/>
      <c r="X201" s="698"/>
      <c r="Y201" s="698"/>
      <c r="Z201" s="698"/>
      <c r="AA201" s="698"/>
      <c r="AB201" s="698"/>
      <c r="AC201" s="698"/>
      <c r="AD201" s="698"/>
      <c r="AE201" s="698"/>
      <c r="AF201" s="698"/>
      <c r="AG201" s="698"/>
      <c r="AH201" s="698"/>
      <c r="AI201" s="698"/>
      <c r="AJ201" s="698"/>
      <c r="AK201" s="698"/>
      <c r="AL201" s="698"/>
      <c r="AM201" s="698"/>
      <c r="AN201" s="698"/>
      <c r="AO201" s="699"/>
      <c r="AP201" s="632"/>
      <c r="AQ201" s="697"/>
      <c r="AR201" s="698"/>
      <c r="AS201" s="698"/>
      <c r="AT201" s="698"/>
      <c r="AU201" s="698"/>
      <c r="AV201" s="698"/>
      <c r="AW201" s="698">
        <v>65502.137072149737</v>
      </c>
      <c r="AX201" s="757">
        <v>65502.137072149737</v>
      </c>
      <c r="AY201" s="757">
        <v>55676</v>
      </c>
      <c r="AZ201" s="698">
        <v>41989</v>
      </c>
      <c r="BA201" s="757">
        <f>AZ201*1</f>
        <v>41989</v>
      </c>
      <c r="BB201" s="757">
        <v>27292</v>
      </c>
      <c r="BC201" s="757">
        <v>25927</v>
      </c>
      <c r="BD201" s="757">
        <f>BC201</f>
        <v>25927</v>
      </c>
      <c r="BE201" s="757">
        <v>24621</v>
      </c>
      <c r="BF201" s="757">
        <v>14532</v>
      </c>
      <c r="BG201" s="698"/>
      <c r="BH201" s="698"/>
      <c r="BI201" s="698"/>
      <c r="BJ201" s="698"/>
      <c r="BK201" s="698"/>
      <c r="BL201" s="698"/>
      <c r="BM201" s="698"/>
      <c r="BN201" s="698"/>
      <c r="BO201" s="698"/>
      <c r="BP201" s="698"/>
      <c r="BQ201" s="698"/>
      <c r="BR201" s="698"/>
      <c r="BS201" s="698"/>
      <c r="BT201" s="699"/>
    </row>
    <row r="202" spans="2:73">
      <c r="B202" s="759"/>
      <c r="C202" s="759"/>
      <c r="D202" s="759"/>
      <c r="E202" s="759"/>
      <c r="F202" s="759"/>
      <c r="G202" s="759"/>
      <c r="H202" s="759"/>
      <c r="I202" s="760"/>
      <c r="J202" s="760"/>
      <c r="K202" s="632"/>
      <c r="L202" s="761"/>
      <c r="M202" s="761"/>
      <c r="N202" s="761"/>
      <c r="O202" s="761"/>
      <c r="P202" s="761"/>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632"/>
      <c r="AQ202" s="761"/>
      <c r="AR202" s="761"/>
      <c r="AS202" s="761"/>
      <c r="AT202" s="761"/>
      <c r="AU202" s="761"/>
      <c r="AV202" s="761"/>
      <c r="AW202" s="761"/>
      <c r="AX202" s="762"/>
      <c r="AY202" s="762"/>
      <c r="AZ202" s="761"/>
      <c r="BA202" s="762"/>
      <c r="BB202" s="762"/>
      <c r="BC202" s="762"/>
      <c r="BD202" s="762"/>
      <c r="BE202" s="762"/>
      <c r="BF202" s="762"/>
      <c r="BG202" s="761"/>
      <c r="BH202" s="761"/>
      <c r="BI202" s="761"/>
      <c r="BJ202" s="761"/>
      <c r="BK202" s="761"/>
      <c r="BL202" s="761"/>
      <c r="BM202" s="761"/>
      <c r="BN202" s="761"/>
      <c r="BO202" s="761"/>
      <c r="BP202" s="761"/>
      <c r="BQ202" s="761"/>
      <c r="BR202" s="761"/>
      <c r="BS202" s="761"/>
      <c r="BT202" s="761"/>
    </row>
    <row r="203" spans="2:73" s="751" customFormat="1" ht="18" customHeight="1">
      <c r="B203" s="752"/>
      <c r="C203" s="752"/>
      <c r="D203" s="752"/>
      <c r="E203" s="752"/>
      <c r="F203" s="752"/>
      <c r="G203" s="752"/>
      <c r="H203" s="752"/>
      <c r="I203" s="753"/>
      <c r="J203" s="753"/>
      <c r="K203" s="752"/>
      <c r="L203" s="754"/>
      <c r="M203" s="754"/>
      <c r="N203" s="754"/>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2"/>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3"/>
    </row>
    <row r="204" spans="2:73">
      <c r="B204" s="690" t="s">
        <v>208</v>
      </c>
      <c r="C204" s="690" t="s">
        <v>716</v>
      </c>
      <c r="D204" s="690" t="s">
        <v>100</v>
      </c>
      <c r="E204" s="690" t="s">
        <v>701</v>
      </c>
      <c r="F204" s="690" t="s">
        <v>741</v>
      </c>
      <c r="G204" s="690"/>
      <c r="H204" s="690">
        <v>2015</v>
      </c>
      <c r="I204" s="642" t="s">
        <v>570</v>
      </c>
      <c r="J204" s="642" t="s">
        <v>584</v>
      </c>
      <c r="K204" s="632"/>
      <c r="L204" s="697"/>
      <c r="M204" s="698"/>
      <c r="N204" s="698"/>
      <c r="O204" s="698"/>
      <c r="P204" s="698">
        <v>106</v>
      </c>
      <c r="Q204" s="698">
        <v>106</v>
      </c>
      <c r="R204" s="698">
        <v>106</v>
      </c>
      <c r="S204" s="698">
        <v>106</v>
      </c>
      <c r="T204" s="698">
        <v>106</v>
      </c>
      <c r="U204" s="698">
        <v>106</v>
      </c>
      <c r="V204" s="698">
        <v>101</v>
      </c>
      <c r="W204" s="698">
        <v>101</v>
      </c>
      <c r="X204" s="698">
        <v>101</v>
      </c>
      <c r="Y204" s="698">
        <v>86</v>
      </c>
      <c r="Z204" s="698">
        <v>51</v>
      </c>
      <c r="AA204" s="698">
        <v>51</v>
      </c>
      <c r="AB204" s="698">
        <v>44</v>
      </c>
      <c r="AC204" s="698">
        <v>44</v>
      </c>
      <c r="AD204" s="698">
        <v>44</v>
      </c>
      <c r="AE204" s="698">
        <v>29</v>
      </c>
      <c r="AF204" s="698">
        <v>4</v>
      </c>
      <c r="AG204" s="698">
        <v>4</v>
      </c>
      <c r="AH204" s="698">
        <v>4</v>
      </c>
      <c r="AI204" s="698">
        <v>4</v>
      </c>
      <c r="AJ204" s="698">
        <v>0</v>
      </c>
      <c r="AK204" s="698">
        <v>0</v>
      </c>
      <c r="AL204" s="698">
        <v>0</v>
      </c>
      <c r="AM204" s="698">
        <v>0</v>
      </c>
      <c r="AN204" s="698">
        <v>0</v>
      </c>
      <c r="AO204" s="699">
        <v>0</v>
      </c>
      <c r="AP204" s="632"/>
      <c r="AQ204" s="697"/>
      <c r="AR204" s="698"/>
      <c r="AS204" s="698"/>
      <c r="AT204" s="698"/>
      <c r="AU204" s="698">
        <v>1067522</v>
      </c>
      <c r="AV204" s="698">
        <v>1067522</v>
      </c>
      <c r="AW204" s="698">
        <v>1066725</v>
      </c>
      <c r="AX204" s="698">
        <v>1066725</v>
      </c>
      <c r="AY204" s="698">
        <v>1066725</v>
      </c>
      <c r="AZ204" s="698">
        <v>1066725</v>
      </c>
      <c r="BA204" s="698">
        <v>1041283</v>
      </c>
      <c r="BB204" s="698">
        <v>1041283</v>
      </c>
      <c r="BC204" s="698">
        <v>1039707</v>
      </c>
      <c r="BD204" s="698">
        <v>956178</v>
      </c>
      <c r="BE204" s="698">
        <v>752431</v>
      </c>
      <c r="BF204" s="698">
        <v>748249</v>
      </c>
      <c r="BG204" s="698">
        <v>233624</v>
      </c>
      <c r="BH204" s="698">
        <v>233624</v>
      </c>
      <c r="BI204" s="698">
        <v>233624</v>
      </c>
      <c r="BJ204" s="698">
        <v>154693</v>
      </c>
      <c r="BK204" s="698">
        <v>14454</v>
      </c>
      <c r="BL204" s="698">
        <v>14454</v>
      </c>
      <c r="BM204" s="698">
        <v>14454</v>
      </c>
      <c r="BN204" s="698">
        <v>14454</v>
      </c>
      <c r="BO204" s="698">
        <v>0</v>
      </c>
      <c r="BP204" s="698">
        <v>0</v>
      </c>
      <c r="BQ204" s="698">
        <v>0</v>
      </c>
      <c r="BR204" s="698">
        <v>0</v>
      </c>
      <c r="BS204" s="698">
        <v>0</v>
      </c>
      <c r="BT204" s="699">
        <v>0</v>
      </c>
    </row>
    <row r="205" spans="2:73">
      <c r="B205" s="690" t="s">
        <v>208</v>
      </c>
      <c r="C205" s="690" t="s">
        <v>718</v>
      </c>
      <c r="D205" s="690" t="s">
        <v>106</v>
      </c>
      <c r="E205" s="690" t="s">
        <v>701</v>
      </c>
      <c r="F205" s="690" t="s">
        <v>718</v>
      </c>
      <c r="G205" s="690"/>
      <c r="H205" s="690">
        <v>2015</v>
      </c>
      <c r="I205" s="642" t="s">
        <v>570</v>
      </c>
      <c r="J205" s="642" t="s">
        <v>584</v>
      </c>
      <c r="K205" s="632"/>
      <c r="L205" s="697"/>
      <c r="M205" s="698"/>
      <c r="N205" s="698"/>
      <c r="O205" s="698"/>
      <c r="P205" s="698">
        <v>0</v>
      </c>
      <c r="Q205" s="698">
        <v>0</v>
      </c>
      <c r="R205" s="698">
        <v>0</v>
      </c>
      <c r="S205" s="698">
        <v>0</v>
      </c>
      <c r="T205" s="698">
        <v>0</v>
      </c>
      <c r="U205" s="698">
        <v>0</v>
      </c>
      <c r="V205" s="698">
        <v>0</v>
      </c>
      <c r="W205" s="698">
        <v>0</v>
      </c>
      <c r="X205" s="698">
        <v>0</v>
      </c>
      <c r="Y205" s="698">
        <v>0</v>
      </c>
      <c r="Z205" s="698">
        <v>0</v>
      </c>
      <c r="AA205" s="698">
        <v>0</v>
      </c>
      <c r="AB205" s="698">
        <v>0</v>
      </c>
      <c r="AC205" s="698">
        <v>0</v>
      </c>
      <c r="AD205" s="698">
        <v>0</v>
      </c>
      <c r="AE205" s="698">
        <v>0</v>
      </c>
      <c r="AF205" s="698">
        <v>0</v>
      </c>
      <c r="AG205" s="698">
        <v>0</v>
      </c>
      <c r="AH205" s="698">
        <v>0</v>
      </c>
      <c r="AI205" s="698">
        <v>0</v>
      </c>
      <c r="AJ205" s="698">
        <v>0</v>
      </c>
      <c r="AK205" s="698">
        <v>0</v>
      </c>
      <c r="AL205" s="698">
        <v>0</v>
      </c>
      <c r="AM205" s="698">
        <v>0</v>
      </c>
      <c r="AN205" s="698">
        <v>0</v>
      </c>
      <c r="AO205" s="699">
        <v>0</v>
      </c>
      <c r="AP205" s="632"/>
      <c r="AQ205" s="697"/>
      <c r="AR205" s="698"/>
      <c r="AS205" s="698"/>
      <c r="AT205" s="698"/>
      <c r="AU205" s="698">
        <v>2774</v>
      </c>
      <c r="AV205" s="698">
        <v>2774</v>
      </c>
      <c r="AW205" s="698">
        <v>2774</v>
      </c>
      <c r="AX205" s="698">
        <v>2774</v>
      </c>
      <c r="AY205" s="698">
        <v>2774</v>
      </c>
      <c r="AZ205" s="698">
        <v>2774</v>
      </c>
      <c r="BA205" s="698">
        <v>2774</v>
      </c>
      <c r="BB205" s="698">
        <v>2774</v>
      </c>
      <c r="BC205" s="698">
        <v>1474</v>
      </c>
      <c r="BD205" s="698">
        <v>1474</v>
      </c>
      <c r="BE205" s="698">
        <v>1474</v>
      </c>
      <c r="BF205" s="698">
        <v>1474</v>
      </c>
      <c r="BG205" s="698">
        <v>1474</v>
      </c>
      <c r="BH205" s="698">
        <v>1474</v>
      </c>
      <c r="BI205" s="698">
        <v>1474</v>
      </c>
      <c r="BJ205" s="698">
        <v>0</v>
      </c>
      <c r="BK205" s="698">
        <v>0</v>
      </c>
      <c r="BL205" s="698">
        <v>0</v>
      </c>
      <c r="BM205" s="698">
        <v>0</v>
      </c>
      <c r="BN205" s="698">
        <v>0</v>
      </c>
      <c r="BO205" s="698">
        <v>0</v>
      </c>
      <c r="BP205" s="698">
        <v>0</v>
      </c>
      <c r="BQ205" s="698">
        <v>0</v>
      </c>
      <c r="BR205" s="698">
        <v>0</v>
      </c>
      <c r="BS205" s="698">
        <v>0</v>
      </c>
      <c r="BT205" s="699">
        <v>0</v>
      </c>
    </row>
    <row r="206" spans="2:73">
      <c r="B206" s="759"/>
      <c r="C206" s="759"/>
      <c r="D206" s="759"/>
      <c r="E206" s="759"/>
      <c r="F206" s="759"/>
      <c r="G206" s="759"/>
      <c r="H206" s="759"/>
      <c r="I206" s="760"/>
      <c r="J206" s="760"/>
      <c r="K206" s="632"/>
      <c r="L206" s="761"/>
      <c r="M206" s="761"/>
      <c r="N206" s="761"/>
      <c r="O206" s="761"/>
      <c r="P206" s="761"/>
      <c r="Q206" s="761"/>
      <c r="R206" s="761"/>
      <c r="S206" s="761"/>
      <c r="T206" s="761"/>
      <c r="U206" s="761"/>
      <c r="V206" s="761"/>
      <c r="W206" s="761"/>
      <c r="X206" s="761"/>
      <c r="Y206" s="761"/>
      <c r="Z206" s="761"/>
      <c r="AA206" s="761"/>
      <c r="AB206" s="761"/>
      <c r="AC206" s="761"/>
      <c r="AD206" s="761"/>
      <c r="AE206" s="761"/>
      <c r="AF206" s="761"/>
      <c r="AG206" s="761"/>
      <c r="AH206" s="761"/>
      <c r="AI206" s="761"/>
      <c r="AJ206" s="761"/>
      <c r="AK206" s="761"/>
      <c r="AL206" s="761"/>
      <c r="AM206" s="761"/>
      <c r="AN206" s="761"/>
      <c r="AO206" s="761"/>
      <c r="AP206" s="632"/>
      <c r="AQ206" s="761"/>
      <c r="AR206" s="761"/>
      <c r="AS206" s="761"/>
      <c r="AT206" s="761"/>
      <c r="AU206" s="761"/>
      <c r="AV206" s="761"/>
      <c r="AW206" s="761"/>
      <c r="AX206" s="761"/>
      <c r="AY206" s="761"/>
      <c r="AZ206" s="761"/>
      <c r="BA206" s="761"/>
      <c r="BB206" s="761"/>
      <c r="BC206" s="761"/>
      <c r="BD206" s="761"/>
      <c r="BE206" s="761"/>
      <c r="BF206" s="761"/>
      <c r="BG206" s="761"/>
      <c r="BH206" s="761"/>
      <c r="BI206" s="761"/>
      <c r="BJ206" s="761"/>
      <c r="BK206" s="761"/>
      <c r="BL206" s="761"/>
      <c r="BM206" s="761"/>
      <c r="BN206" s="761"/>
      <c r="BO206" s="761"/>
      <c r="BP206" s="761"/>
      <c r="BQ206" s="761"/>
      <c r="BR206" s="761"/>
      <c r="BS206" s="761"/>
      <c r="BT206" s="761"/>
    </row>
    <row r="207" spans="2:73">
      <c r="I207" s="12"/>
      <c r="J207" s="12"/>
    </row>
    <row r="208" spans="2:73">
      <c r="B208" s="690" t="s">
        <v>208</v>
      </c>
      <c r="C208" s="690" t="s">
        <v>716</v>
      </c>
      <c r="D208" s="690" t="s">
        <v>122</v>
      </c>
      <c r="E208" s="690" t="s">
        <v>701</v>
      </c>
      <c r="F208" s="690" t="s">
        <v>716</v>
      </c>
      <c r="G208" s="690"/>
      <c r="H208" s="690">
        <v>2017</v>
      </c>
      <c r="I208" s="642" t="s">
        <v>747</v>
      </c>
      <c r="J208" s="642" t="s">
        <v>577</v>
      </c>
      <c r="K208" s="632"/>
      <c r="L208" s="697"/>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9"/>
      <c r="AP208" s="632"/>
      <c r="AQ208" s="697"/>
      <c r="AR208" s="698"/>
      <c r="AS208" s="698"/>
      <c r="AT208" s="698"/>
      <c r="AU208" s="698"/>
      <c r="AV208" s="698"/>
      <c r="AW208" s="698">
        <v>623156.52983935457</v>
      </c>
      <c r="AX208" s="698">
        <v>623156.52983935457</v>
      </c>
      <c r="AY208" s="698">
        <v>623156.52983935457</v>
      </c>
      <c r="AZ208" s="698">
        <v>623156.52983935457</v>
      </c>
      <c r="BA208" s="757">
        <v>623156.52983935457</v>
      </c>
      <c r="BB208" s="757">
        <v>623156.52983935457</v>
      </c>
      <c r="BC208" s="757">
        <v>623156.52983935457</v>
      </c>
      <c r="BD208" s="757">
        <v>623156.52983935457</v>
      </c>
      <c r="BE208" s="757"/>
      <c r="BF208" s="757"/>
      <c r="BG208" s="698"/>
      <c r="BH208" s="698"/>
      <c r="BI208" s="698"/>
      <c r="BJ208" s="698"/>
      <c r="BK208" s="698"/>
      <c r="BL208" s="698"/>
      <c r="BM208" s="698"/>
      <c r="BN208" s="698"/>
      <c r="BO208" s="698"/>
      <c r="BP208" s="698"/>
      <c r="BQ208" s="698"/>
      <c r="BR208" s="698"/>
      <c r="BS208" s="698"/>
      <c r="BT208" s="699"/>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row r="1656" spans="9:10">
      <c r="I1656" s="12"/>
      <c r="J1656" s="12"/>
    </row>
    <row r="1657" spans="9:10">
      <c r="I1657" s="12"/>
      <c r="J1657" s="12"/>
    </row>
    <row r="1658" spans="9:10">
      <c r="I1658" s="12"/>
      <c r="J1658" s="12"/>
    </row>
    <row r="1659" spans="9:10">
      <c r="I1659" s="12"/>
      <c r="J1659" s="12"/>
    </row>
    <row r="1660" spans="9:10">
      <c r="I1660" s="12"/>
      <c r="J1660" s="12"/>
    </row>
    <row r="1661" spans="9:10">
      <c r="I1661" s="12"/>
      <c r="J1661" s="12"/>
    </row>
    <row r="1662" spans="9:10">
      <c r="I1662" s="12"/>
      <c r="J1662" s="12"/>
    </row>
    <row r="1663" spans="9:10">
      <c r="I1663" s="12"/>
      <c r="J1663" s="12"/>
    </row>
    <row r="1664" spans="9:10">
      <c r="I1664" s="12"/>
      <c r="J1664" s="12"/>
    </row>
    <row r="1665" spans="9:10">
      <c r="I1665" s="12"/>
      <c r="J1665" s="12"/>
    </row>
    <row r="1666" spans="9:10">
      <c r="I1666" s="12"/>
      <c r="J1666" s="12"/>
    </row>
    <row r="1667" spans="9:10">
      <c r="I1667" s="12"/>
      <c r="J1667" s="12"/>
    </row>
    <row r="1668" spans="9:10">
      <c r="I1668" s="12"/>
      <c r="J1668" s="12"/>
    </row>
    <row r="1669" spans="9:10">
      <c r="I1669" s="12"/>
      <c r="J1669" s="12"/>
    </row>
    <row r="1670" spans="9:10">
      <c r="I1670" s="12"/>
      <c r="J1670" s="12"/>
    </row>
    <row r="1671" spans="9:10">
      <c r="I1671" s="12"/>
      <c r="J1671" s="12"/>
    </row>
    <row r="1672" spans="9:10">
      <c r="I1672" s="12"/>
      <c r="J1672" s="12"/>
    </row>
    <row r="1673" spans="9:10">
      <c r="I1673" s="12"/>
      <c r="J1673" s="12"/>
    </row>
    <row r="1674" spans="9:10">
      <c r="I1674" s="12"/>
      <c r="J1674" s="12"/>
    </row>
    <row r="1675" spans="9:10">
      <c r="I1675" s="12"/>
      <c r="J1675" s="12"/>
    </row>
    <row r="1676" spans="9:10">
      <c r="I1676" s="12"/>
      <c r="J1676" s="12"/>
    </row>
    <row r="1677" spans="9:10">
      <c r="I1677" s="12"/>
      <c r="J1677" s="12"/>
    </row>
    <row r="1678" spans="9:10">
      <c r="I1678" s="12"/>
      <c r="J1678" s="12"/>
    </row>
    <row r="1679" spans="9:10">
      <c r="I1679" s="12"/>
      <c r="J1679" s="12"/>
    </row>
    <row r="1680" spans="9:10">
      <c r="I1680" s="12"/>
      <c r="J1680" s="12"/>
    </row>
    <row r="1681" spans="9:10">
      <c r="I1681" s="12"/>
      <c r="J1681" s="12"/>
    </row>
    <row r="1682" spans="9:10">
      <c r="I1682" s="12"/>
      <c r="J1682" s="12"/>
    </row>
    <row r="1683" spans="9:10">
      <c r="I1683" s="12"/>
      <c r="J1683" s="12"/>
    </row>
    <row r="1684" spans="9:10">
      <c r="I1684" s="12"/>
      <c r="J1684" s="12"/>
    </row>
    <row r="1685" spans="9:10">
      <c r="I1685" s="12"/>
      <c r="J1685" s="12"/>
    </row>
    <row r="1686" spans="9:10">
      <c r="I1686" s="12"/>
      <c r="J1686" s="12"/>
    </row>
    <row r="1687" spans="9:10">
      <c r="I1687" s="12"/>
      <c r="J1687" s="12"/>
    </row>
    <row r="1688" spans="9:10">
      <c r="I1688" s="12"/>
      <c r="J1688" s="12"/>
    </row>
    <row r="1689" spans="9:10">
      <c r="I1689" s="12"/>
      <c r="J1689" s="12"/>
    </row>
    <row r="1690" spans="9:10">
      <c r="I1690" s="12"/>
      <c r="J1690" s="12"/>
    </row>
    <row r="1691" spans="9:10">
      <c r="I1691" s="12"/>
      <c r="J1691" s="12"/>
    </row>
    <row r="1692" spans="9:10">
      <c r="I1692" s="12"/>
      <c r="J1692" s="12"/>
    </row>
    <row r="1693" spans="9:10">
      <c r="I1693" s="12"/>
      <c r="J1693" s="12"/>
    </row>
    <row r="1694" spans="9:10">
      <c r="I1694" s="12"/>
      <c r="J1694" s="12"/>
    </row>
    <row r="1695" spans="9:10">
      <c r="I1695" s="12"/>
      <c r="J1695" s="12"/>
    </row>
    <row r="1696" spans="9:10">
      <c r="I1696" s="12"/>
      <c r="J1696" s="12"/>
    </row>
    <row r="1697" spans="9:10">
      <c r="I1697" s="12"/>
      <c r="J1697" s="12"/>
    </row>
    <row r="1698" spans="9:10">
      <c r="I1698" s="12"/>
      <c r="J1698" s="12"/>
    </row>
    <row r="1699" spans="9:10">
      <c r="I1699" s="12"/>
      <c r="J1699" s="12"/>
    </row>
    <row r="1700" spans="9:10">
      <c r="I1700" s="12"/>
      <c r="J1700" s="12"/>
    </row>
    <row r="1701" spans="9:10">
      <c r="I1701" s="12"/>
      <c r="J1701" s="12"/>
    </row>
    <row r="1702" spans="9:10">
      <c r="I1702" s="12"/>
      <c r="J1702" s="12"/>
    </row>
    <row r="1703" spans="9:10">
      <c r="I1703" s="12"/>
      <c r="J1703" s="12"/>
    </row>
    <row r="1704" spans="9:10">
      <c r="I1704" s="12"/>
      <c r="J1704" s="12"/>
    </row>
    <row r="1705" spans="9:10">
      <c r="I1705" s="12"/>
      <c r="J1705" s="12"/>
    </row>
    <row r="1706" spans="9:10">
      <c r="I1706" s="12"/>
      <c r="J1706" s="12"/>
    </row>
    <row r="1707" spans="9:10">
      <c r="I1707" s="12"/>
      <c r="J1707" s="12"/>
    </row>
    <row r="1708" spans="9:10">
      <c r="I1708" s="12"/>
      <c r="J1708" s="12"/>
    </row>
    <row r="1709" spans="9:10">
      <c r="I1709" s="12"/>
      <c r="J1709" s="12"/>
    </row>
    <row r="1710" spans="9:10">
      <c r="I1710" s="12"/>
      <c r="J1710" s="12"/>
    </row>
    <row r="1711" spans="9:10">
      <c r="I1711" s="12"/>
      <c r="J1711" s="12"/>
    </row>
    <row r="1712" spans="9:10">
      <c r="I1712" s="12"/>
      <c r="J1712" s="12"/>
    </row>
    <row r="1713" spans="9:10">
      <c r="I1713" s="12"/>
      <c r="J1713" s="12"/>
    </row>
    <row r="1714" spans="9:10">
      <c r="I1714" s="12"/>
      <c r="J1714" s="12"/>
    </row>
    <row r="1715" spans="9:10">
      <c r="I1715" s="12"/>
      <c r="J1715" s="12"/>
    </row>
    <row r="1716" spans="9:10">
      <c r="I1716" s="12"/>
      <c r="J1716" s="12"/>
    </row>
    <row r="1717" spans="9:10">
      <c r="I1717" s="12"/>
      <c r="J1717" s="12"/>
    </row>
    <row r="1718" spans="9:10">
      <c r="I1718" s="12"/>
      <c r="J1718" s="12"/>
    </row>
    <row r="1719" spans="9:10">
      <c r="I1719" s="12"/>
      <c r="J1719" s="12"/>
    </row>
    <row r="1720" spans="9:10">
      <c r="I1720" s="12"/>
      <c r="J1720" s="12"/>
    </row>
    <row r="1721" spans="9:10">
      <c r="I1721" s="12"/>
      <c r="J1721" s="12"/>
    </row>
    <row r="1722" spans="9:10">
      <c r="I1722" s="12"/>
      <c r="J1722" s="12"/>
    </row>
    <row r="1723" spans="9:10">
      <c r="I1723" s="12"/>
      <c r="J1723" s="12"/>
    </row>
    <row r="1724" spans="9:10">
      <c r="I1724" s="12"/>
      <c r="J1724" s="12"/>
    </row>
    <row r="1725" spans="9:10">
      <c r="I1725" s="12"/>
      <c r="J1725" s="12"/>
    </row>
    <row r="1726" spans="9:10">
      <c r="I1726" s="12"/>
      <c r="J1726" s="12"/>
    </row>
    <row r="1727" spans="9:10">
      <c r="I1727" s="12"/>
      <c r="J1727" s="12"/>
    </row>
    <row r="1728" spans="9:10">
      <c r="I1728" s="12"/>
      <c r="J1728" s="12"/>
    </row>
    <row r="1729" spans="9:10">
      <c r="I1729" s="12"/>
      <c r="J1729" s="12"/>
    </row>
    <row r="1730" spans="9:10">
      <c r="I1730" s="12"/>
      <c r="J1730" s="12"/>
    </row>
    <row r="1731" spans="9:10">
      <c r="I1731" s="12"/>
      <c r="J1731" s="12"/>
    </row>
    <row r="1732" spans="9:10">
      <c r="I1732" s="12"/>
      <c r="J1732" s="12"/>
    </row>
    <row r="1733" spans="9:10">
      <c r="I1733" s="12"/>
      <c r="J1733" s="12"/>
    </row>
    <row r="1734" spans="9:10">
      <c r="I1734" s="12"/>
      <c r="J1734" s="12"/>
    </row>
    <row r="1735" spans="9:10">
      <c r="I1735" s="12"/>
      <c r="J1735" s="12"/>
    </row>
    <row r="1736" spans="9:10">
      <c r="I1736" s="12"/>
      <c r="J1736" s="12"/>
    </row>
    <row r="1737" spans="9:10">
      <c r="I1737" s="12"/>
      <c r="J1737" s="12"/>
    </row>
    <row r="1738" spans="9:10">
      <c r="I1738" s="12"/>
      <c r="J1738" s="12"/>
    </row>
    <row r="1739" spans="9:10">
      <c r="I1739" s="12"/>
      <c r="J1739" s="12"/>
    </row>
    <row r="1740" spans="9:10">
      <c r="I1740" s="12"/>
      <c r="J1740" s="12"/>
    </row>
    <row r="1741" spans="9:10">
      <c r="I1741" s="12"/>
      <c r="J1741" s="12"/>
    </row>
    <row r="1742" spans="9:10">
      <c r="I1742" s="12"/>
      <c r="J1742" s="12"/>
    </row>
    <row r="1743" spans="9:10">
      <c r="I1743" s="12"/>
      <c r="J1743" s="12"/>
    </row>
    <row r="1744" spans="9:10">
      <c r="I1744" s="12"/>
      <c r="J1744" s="12"/>
    </row>
    <row r="1745" spans="9:10">
      <c r="I1745" s="12"/>
      <c r="J1745" s="12"/>
    </row>
    <row r="1746" spans="9:10">
      <c r="I1746" s="12"/>
      <c r="J1746" s="12"/>
    </row>
    <row r="1747" spans="9:10">
      <c r="I1747" s="12"/>
      <c r="J1747" s="12"/>
    </row>
    <row r="1748" spans="9:10">
      <c r="I1748" s="12"/>
      <c r="J1748" s="12"/>
    </row>
    <row r="1749" spans="9:10">
      <c r="I1749" s="12"/>
      <c r="J1749" s="12"/>
    </row>
    <row r="1750" spans="9:10">
      <c r="I1750" s="12"/>
      <c r="J1750" s="12"/>
    </row>
    <row r="1751" spans="9:10">
      <c r="I1751" s="12"/>
      <c r="J1751" s="12"/>
    </row>
    <row r="1752" spans="9:10">
      <c r="I1752" s="12"/>
      <c r="J1752" s="12"/>
    </row>
    <row r="1753" spans="9:10">
      <c r="I1753" s="12"/>
      <c r="J1753" s="12"/>
    </row>
    <row r="1754" spans="9:10">
      <c r="I1754" s="12"/>
      <c r="J1754" s="12"/>
    </row>
    <row r="1755" spans="9:10">
      <c r="I1755" s="12"/>
      <c r="J1755" s="12"/>
    </row>
    <row r="1756" spans="9:10">
      <c r="I1756" s="12"/>
      <c r="J1756" s="12"/>
    </row>
    <row r="1757" spans="9:10">
      <c r="I1757" s="12"/>
      <c r="J1757" s="12"/>
    </row>
    <row r="1758" spans="9:10">
      <c r="I1758" s="12"/>
      <c r="J1758" s="12"/>
    </row>
    <row r="1759" spans="9:10">
      <c r="I1759" s="12"/>
      <c r="J1759" s="12"/>
    </row>
    <row r="1760" spans="9:10">
      <c r="I1760" s="12"/>
      <c r="J1760" s="12"/>
    </row>
    <row r="1761" spans="9:10">
      <c r="I1761" s="12"/>
      <c r="J1761" s="12"/>
    </row>
    <row r="1762" spans="9:10">
      <c r="I1762" s="12"/>
      <c r="J1762" s="12"/>
    </row>
    <row r="1763" spans="9:10">
      <c r="I1763" s="12"/>
      <c r="J1763" s="12"/>
    </row>
    <row r="1764" spans="9:10">
      <c r="I1764" s="12"/>
      <c r="J1764" s="12"/>
    </row>
    <row r="1765" spans="9:10">
      <c r="I1765" s="12"/>
      <c r="J1765" s="12"/>
    </row>
    <row r="1766" spans="9:10">
      <c r="I1766" s="12"/>
      <c r="J1766" s="12"/>
    </row>
    <row r="1767" spans="9:10">
      <c r="I1767" s="12"/>
      <c r="J1767" s="12"/>
    </row>
    <row r="1768" spans="9:10">
      <c r="I1768" s="12"/>
      <c r="J1768" s="12"/>
    </row>
    <row r="1769" spans="9:10">
      <c r="I1769" s="12"/>
      <c r="J1769" s="12"/>
    </row>
    <row r="1770" spans="9:10">
      <c r="I1770" s="12"/>
      <c r="J1770" s="12"/>
    </row>
    <row r="1771" spans="9:10">
      <c r="I1771" s="12"/>
      <c r="J1771" s="12"/>
    </row>
    <row r="1772" spans="9:10">
      <c r="I1772" s="12"/>
      <c r="J1772" s="12"/>
    </row>
    <row r="1773" spans="9:10">
      <c r="I1773" s="12"/>
      <c r="J1773" s="12"/>
    </row>
    <row r="1774" spans="9:10">
      <c r="I1774" s="12"/>
      <c r="J1774" s="12"/>
    </row>
    <row r="1775" spans="9:10">
      <c r="I1775" s="12"/>
      <c r="J1775" s="12"/>
    </row>
    <row r="1776" spans="9:10">
      <c r="I1776" s="12"/>
      <c r="J1776" s="12"/>
    </row>
    <row r="1777" spans="9:10">
      <c r="I1777" s="12"/>
      <c r="J1777" s="12"/>
    </row>
    <row r="1778" spans="9:10">
      <c r="I1778" s="12"/>
      <c r="J1778" s="12"/>
    </row>
    <row r="1779" spans="9:10">
      <c r="I1779" s="12"/>
      <c r="J1779" s="12"/>
    </row>
    <row r="1780" spans="9:10">
      <c r="I1780" s="12"/>
      <c r="J1780" s="12"/>
    </row>
    <row r="1781" spans="9:10">
      <c r="I1781" s="12"/>
      <c r="J1781" s="12"/>
    </row>
    <row r="1782" spans="9:10">
      <c r="I1782" s="12"/>
      <c r="J1782" s="12"/>
    </row>
    <row r="1783" spans="9:10">
      <c r="I1783" s="12"/>
      <c r="J1783" s="12"/>
    </row>
    <row r="1784" spans="9:10">
      <c r="I1784" s="12"/>
      <c r="J1784" s="12"/>
    </row>
    <row r="1785" spans="9:10">
      <c r="I1785" s="12"/>
      <c r="J1785" s="12"/>
    </row>
    <row r="1786" spans="9:10">
      <c r="I1786" s="12"/>
      <c r="J1786" s="12"/>
    </row>
    <row r="1787" spans="9:10">
      <c r="I1787" s="12"/>
      <c r="J1787" s="12"/>
    </row>
    <row r="1788" spans="9:10">
      <c r="I1788" s="12"/>
      <c r="J1788" s="12"/>
    </row>
    <row r="1789" spans="9:10">
      <c r="I1789" s="12"/>
      <c r="J1789" s="12"/>
    </row>
    <row r="1790" spans="9:10">
      <c r="I1790" s="12"/>
      <c r="J1790" s="12"/>
    </row>
    <row r="1791" spans="9:10">
      <c r="I1791" s="12"/>
      <c r="J1791" s="12"/>
    </row>
    <row r="1792" spans="9:10">
      <c r="I1792" s="12"/>
      <c r="J1792" s="12"/>
    </row>
    <row r="1793" spans="9:10">
      <c r="I1793" s="12"/>
      <c r="J1793" s="12"/>
    </row>
    <row r="1794" spans="9:10">
      <c r="I1794" s="12"/>
      <c r="J1794" s="12"/>
    </row>
    <row r="1795" spans="9:10">
      <c r="I1795" s="12"/>
      <c r="J1795" s="12"/>
    </row>
    <row r="1796" spans="9:10">
      <c r="I1796" s="12"/>
      <c r="J1796" s="12"/>
    </row>
    <row r="1797" spans="9:10">
      <c r="I1797" s="12"/>
      <c r="J1797" s="12"/>
    </row>
    <row r="1798" spans="9:10">
      <c r="I1798" s="12"/>
      <c r="J1798" s="12"/>
    </row>
    <row r="1799" spans="9:10">
      <c r="I1799" s="12"/>
      <c r="J1799" s="12"/>
    </row>
    <row r="1800" spans="9:10">
      <c r="I1800" s="12"/>
      <c r="J1800" s="12"/>
    </row>
    <row r="1801" spans="9:10">
      <c r="I1801" s="12"/>
      <c r="J1801" s="12"/>
    </row>
    <row r="1802" spans="9:10">
      <c r="I1802" s="12"/>
      <c r="J1802" s="12"/>
    </row>
    <row r="1803" spans="9:10">
      <c r="I1803" s="12"/>
      <c r="J1803" s="12"/>
    </row>
    <row r="1804" spans="9:10">
      <c r="I1804" s="12"/>
      <c r="J1804" s="12"/>
    </row>
    <row r="1805" spans="9:10">
      <c r="I1805" s="12"/>
      <c r="J1805" s="12"/>
    </row>
    <row r="1806" spans="9:10">
      <c r="I1806" s="12"/>
      <c r="J1806" s="12"/>
    </row>
    <row r="1807" spans="9:10">
      <c r="I1807" s="12"/>
      <c r="J1807" s="12"/>
    </row>
    <row r="1808" spans="9:10">
      <c r="I1808" s="12"/>
      <c r="J1808" s="12"/>
    </row>
    <row r="1809" spans="9:10">
      <c r="I1809" s="12"/>
      <c r="J1809" s="12"/>
    </row>
    <row r="1810" spans="9:10">
      <c r="I1810" s="12"/>
      <c r="J1810" s="12"/>
    </row>
    <row r="1811" spans="9:10">
      <c r="I1811" s="12"/>
      <c r="J1811" s="12"/>
    </row>
    <row r="1812" spans="9:10">
      <c r="I1812" s="12"/>
      <c r="J1812" s="12"/>
    </row>
    <row r="1813" spans="9:10">
      <c r="I1813" s="12"/>
      <c r="J1813" s="12"/>
    </row>
    <row r="1814" spans="9:10">
      <c r="I1814" s="12"/>
      <c r="J1814" s="12"/>
    </row>
    <row r="1815" spans="9:10">
      <c r="I1815" s="12"/>
      <c r="J1815" s="12"/>
    </row>
    <row r="1816" spans="9:10">
      <c r="I1816" s="12"/>
      <c r="J1816" s="12"/>
    </row>
    <row r="1817" spans="9:10">
      <c r="I1817" s="12"/>
      <c r="J1817" s="12"/>
    </row>
  </sheetData>
  <autoFilter ref="C26:BT155">
    <sortState ref="C26:BT42">
      <sortCondition ref="H25"/>
    </sortState>
  </autoFilter>
  <mergeCells count="1">
    <mergeCell ref="C24:G24"/>
  </mergeCells>
  <conditionalFormatting sqref="L27:AO69 AQ37:BT71">
    <cfRule type="cellIs" dxfId="40" priority="44" operator="equal">
      <formula>0</formula>
    </cfRule>
  </conditionalFormatting>
  <conditionalFormatting sqref="L110:AO122 AQ108:BT122">
    <cfRule type="cellIs" dxfId="39" priority="41" operator="equal">
      <formula>0</formula>
    </cfRule>
  </conditionalFormatting>
  <conditionalFormatting sqref="L74:AO86 AQ72:BT88">
    <cfRule type="cellIs" dxfId="38" priority="43" operator="equal">
      <formula>0</formula>
    </cfRule>
  </conditionalFormatting>
  <conditionalFormatting sqref="L91:AO105 AQ89:BT107">
    <cfRule type="cellIs" dxfId="37" priority="42" operator="equal">
      <formula>0</formula>
    </cfRule>
  </conditionalFormatting>
  <conditionalFormatting sqref="L27:AO32">
    <cfRule type="cellIs" dxfId="36" priority="40" operator="equal">
      <formula>0</formula>
    </cfRule>
  </conditionalFormatting>
  <conditionalFormatting sqref="L33:AO43 AQ41:BT43">
    <cfRule type="cellIs" dxfId="35" priority="39" operator="equal">
      <formula>0</formula>
    </cfRule>
  </conditionalFormatting>
  <conditionalFormatting sqref="L70:AO73">
    <cfRule type="cellIs" dxfId="34" priority="38" operator="equal">
      <formula>0</formula>
    </cfRule>
  </conditionalFormatting>
  <conditionalFormatting sqref="L87:AO90">
    <cfRule type="cellIs" dxfId="33" priority="37" operator="equal">
      <formula>0</formula>
    </cfRule>
  </conditionalFormatting>
  <conditionalFormatting sqref="L106:AO109">
    <cfRule type="cellIs" dxfId="32" priority="36" operator="equal">
      <formula>0</formula>
    </cfRule>
  </conditionalFormatting>
  <conditionalFormatting sqref="AQ27:BT28">
    <cfRule type="cellIs" dxfId="31" priority="35" operator="equal">
      <formula>0</formula>
    </cfRule>
  </conditionalFormatting>
  <conditionalFormatting sqref="AQ29:BT40">
    <cfRule type="cellIs" dxfId="30" priority="33" operator="equal">
      <formula>0</formula>
    </cfRule>
  </conditionalFormatting>
  <conditionalFormatting sqref="L123:AO143 AQ123:BT143">
    <cfRule type="cellIs" dxfId="29" priority="32" operator="equal">
      <formula>0</formula>
    </cfRule>
  </conditionalFormatting>
  <conditionalFormatting sqref="AQ144:BT149 L144:AO149">
    <cfRule type="cellIs" dxfId="28" priority="31" operator="equal">
      <formula>0</formula>
    </cfRule>
  </conditionalFormatting>
  <conditionalFormatting sqref="L162:AO162 AQ162:BT162 AQ164:BT164 L164:AO164 L166:AO166 AQ166:BT166 L168:AO168 AQ168:AW168 AZ168 BG168:BT168">
    <cfRule type="cellIs" dxfId="27" priority="30" operator="equal">
      <formula>0</formula>
    </cfRule>
  </conditionalFormatting>
  <conditionalFormatting sqref="L172:AO172 AQ172:BT172">
    <cfRule type="cellIs" dxfId="26" priority="27" operator="equal">
      <formula>0</formula>
    </cfRule>
  </conditionalFormatting>
  <conditionalFormatting sqref="L176:AO176 AQ176:BT176">
    <cfRule type="cellIs" dxfId="25" priority="29" operator="equal">
      <formula>0</formula>
    </cfRule>
  </conditionalFormatting>
  <conditionalFormatting sqref="L174:AO174 AQ174:BT174">
    <cfRule type="cellIs" dxfId="24" priority="28" operator="equal">
      <formula>0</formula>
    </cfRule>
  </conditionalFormatting>
  <conditionalFormatting sqref="L178:AO178 AQ178:AW178 AZ178:BT178">
    <cfRule type="cellIs" dxfId="23" priority="26" operator="equal">
      <formula>0</formula>
    </cfRule>
  </conditionalFormatting>
  <conditionalFormatting sqref="L187:AO187 AQ187:AW187 AZ187 BG187:BT187">
    <cfRule type="cellIs" dxfId="22" priority="23" operator="equal">
      <formula>0</formula>
    </cfRule>
  </conditionalFormatting>
  <conditionalFormatting sqref="L185:AO185 AQ185:BT185">
    <cfRule type="cellIs" dxfId="21" priority="25" operator="equal">
      <formula>0</formula>
    </cfRule>
  </conditionalFormatting>
  <conditionalFormatting sqref="L192:AO192 AQ192:BT192">
    <cfRule type="cellIs" dxfId="20" priority="20" operator="equal">
      <formula>0</formula>
    </cfRule>
  </conditionalFormatting>
  <conditionalFormatting sqref="AQ181:BT181 L181:AO181 L183:AO183 AQ183:BT183">
    <cfRule type="cellIs" dxfId="19" priority="24" operator="equal">
      <formula>0</formula>
    </cfRule>
  </conditionalFormatting>
  <conditionalFormatting sqref="BA194:BF194">
    <cfRule type="cellIs" dxfId="18" priority="18" operator="equal">
      <formula>0</formula>
    </cfRule>
  </conditionalFormatting>
  <conditionalFormatting sqref="BA187:BF187">
    <cfRule type="cellIs" dxfId="17" priority="22" operator="equal">
      <formula>0</formula>
    </cfRule>
  </conditionalFormatting>
  <conditionalFormatting sqref="AQ194:AW194 AZ194 BG194:BT194 L194:AO194">
    <cfRule type="cellIs" dxfId="16" priority="21" operator="equal">
      <formula>0</formula>
    </cfRule>
  </conditionalFormatting>
  <conditionalFormatting sqref="L197:AO197 AQ197:BT197">
    <cfRule type="cellIs" dxfId="15" priority="15" operator="equal">
      <formula>0</formula>
    </cfRule>
  </conditionalFormatting>
  <conditionalFormatting sqref="L190:AO190 AQ190:BT190">
    <cfRule type="cellIs" dxfId="14" priority="19" operator="equal">
      <formula>0</formula>
    </cfRule>
  </conditionalFormatting>
  <conditionalFormatting sqref="L201:AO203 AQ201:AW203 AZ201:AZ203 BG201:BT203">
    <cfRule type="cellIs" dxfId="13" priority="17" operator="equal">
      <formula>0</formula>
    </cfRule>
  </conditionalFormatting>
  <conditionalFormatting sqref="L199:AO199 AQ199:BT199">
    <cfRule type="cellIs" dxfId="12" priority="16" operator="equal">
      <formula>0</formula>
    </cfRule>
  </conditionalFormatting>
  <conditionalFormatting sqref="BA201:BB203">
    <cfRule type="cellIs" dxfId="11" priority="14" operator="equal">
      <formula>0</formula>
    </cfRule>
  </conditionalFormatting>
  <conditionalFormatting sqref="AX201:AY203">
    <cfRule type="cellIs" dxfId="10" priority="13" operator="equal">
      <formula>0</formula>
    </cfRule>
  </conditionalFormatting>
  <conditionalFormatting sqref="AX194:AY194">
    <cfRule type="cellIs" dxfId="9" priority="12" operator="equal">
      <formula>0</formula>
    </cfRule>
  </conditionalFormatting>
  <conditionalFormatting sqref="AX187:AY187">
    <cfRule type="cellIs" dxfId="8" priority="11" operator="equal">
      <formula>0</formula>
    </cfRule>
  </conditionalFormatting>
  <conditionalFormatting sqref="AX178:AY178">
    <cfRule type="cellIs" dxfId="7" priority="10" operator="equal">
      <formula>0</formula>
    </cfRule>
  </conditionalFormatting>
  <conditionalFormatting sqref="AX168:AY168">
    <cfRule type="cellIs" dxfId="6" priority="8" operator="equal">
      <formula>0</formula>
    </cfRule>
  </conditionalFormatting>
  <conditionalFormatting sqref="BA168:BF168">
    <cfRule type="cellIs" dxfId="5" priority="7" operator="equal">
      <formula>0</formula>
    </cfRule>
  </conditionalFormatting>
  <conditionalFormatting sqref="L208:AO208 AQ208:BT208">
    <cfRule type="cellIs" dxfId="4" priority="6" operator="equal">
      <formula>0</formula>
    </cfRule>
  </conditionalFormatting>
  <conditionalFormatting sqref="BC201:BF203">
    <cfRule type="cellIs" dxfId="3" priority="5" operator="equal">
      <formula>0</formula>
    </cfRule>
  </conditionalFormatting>
  <conditionalFormatting sqref="L204:AO206 AQ204:BT206">
    <cfRule type="cellIs" dxfId="2" priority="3" operator="equal">
      <formula>0</formula>
    </cfRule>
  </conditionalFormatting>
  <conditionalFormatting sqref="AQ150:BT154 AQ156:BT159 L156:AO159 L150:AO154">
    <cfRule type="cellIs" dxfId="1" priority="2" operator="equal">
      <formula>0</formula>
    </cfRule>
  </conditionalFormatting>
  <conditionalFormatting sqref="L155:AO155 AQ155:BT15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I27:I143 I172 I185:I1048576 I174:I177 I179:I181 I183 I146:I149 I160:I168</xm:sqref>
        </x14:dataValidation>
        <x14:dataValidation type="list" allowBlank="1" showInputMessage="1" showErrorMessage="1">
          <x14:formula1>
            <xm:f>DropDownList!$H$2:$H$3</xm:f>
          </x14:formula1>
          <xm:sqref>J172 J185:J1048576 J174:J181 J183 J27:J149 J160:J168</xm:sqref>
        </x14:dataValidation>
        <x14:dataValidation type="list" allowBlank="1" showInputMessage="1" showErrorMessage="1">
          <x14:formula1>
            <xm:f>[2]DropDownList!#REF!</xm:f>
          </x14:formula1>
          <xm:sqref>J150:J159</xm:sqref>
        </x14:dataValidation>
        <x14:dataValidation type="list" allowBlank="1" showInputMessage="1" showErrorMessage="1">
          <x14:formula1>
            <xm:f>[2]DropDownList!#REF!</xm:f>
          </x14:formula1>
          <xm:sqref>I150:I159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79"/>
  <sheetViews>
    <sheetView topLeftCell="A80" zoomScale="90" zoomScaleNormal="90" workbookViewId="0">
      <selection activeCell="C137" sqref="C13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10.85546875" style="12" customWidth="1"/>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3"/>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502</v>
      </c>
    </row>
    <row r="16" spans="1:17" ht="15.75">
      <c r="B16" s="588"/>
    </row>
    <row r="17" spans="2:21" s="666" customFormat="1" ht="20.45" customHeight="1">
      <c r="B17" s="664" t="s">
        <v>659</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94" t="s">
        <v>699</v>
      </c>
      <c r="C18" s="894"/>
      <c r="D18" s="894"/>
      <c r="E18" s="894"/>
      <c r="F18" s="894"/>
      <c r="G18" s="894"/>
      <c r="H18" s="894"/>
      <c r="I18" s="894"/>
      <c r="J18" s="894"/>
      <c r="K18" s="894"/>
      <c r="L18" s="894"/>
      <c r="M18" s="894"/>
      <c r="N18" s="894"/>
      <c r="O18" s="894"/>
      <c r="P18" s="894"/>
      <c r="Q18" s="894"/>
      <c r="R18" s="894"/>
      <c r="S18" s="894"/>
      <c r="T18" s="894"/>
      <c r="U18" s="894"/>
    </row>
    <row r="20" spans="2:21" ht="21">
      <c r="B20" s="741" t="s">
        <v>755</v>
      </c>
      <c r="C20" s="742"/>
      <c r="E20" s="742"/>
      <c r="F20" s="742"/>
    </row>
    <row r="21" spans="2:21" ht="15" customHeight="1">
      <c r="B21" s="895" t="s">
        <v>674</v>
      </c>
      <c r="C21" s="895"/>
      <c r="D21" s="895"/>
      <c r="E21" s="895"/>
      <c r="F21" s="895"/>
    </row>
    <row r="22" spans="2:21" ht="45">
      <c r="B22" s="820" t="s">
        <v>62</v>
      </c>
      <c r="C22" s="820" t="s">
        <v>675</v>
      </c>
      <c r="D22" s="820" t="s">
        <v>676</v>
      </c>
      <c r="E22" s="820" t="s">
        <v>678</v>
      </c>
      <c r="F22" s="820" t="s">
        <v>677</v>
      </c>
    </row>
    <row r="23" spans="2:21">
      <c r="B23" s="820"/>
      <c r="C23" s="820"/>
      <c r="D23" s="820"/>
      <c r="E23" s="820"/>
      <c r="F23" s="820"/>
    </row>
    <row r="24" spans="2:21">
      <c r="B24" s="740">
        <v>42736</v>
      </c>
      <c r="C24" s="745"/>
      <c r="D24" s="745"/>
      <c r="E24" s="739"/>
      <c r="F24" s="766">
        <f>F48+F77+F106</f>
        <v>122.64908000000001</v>
      </c>
      <c r="H24" s="821"/>
    </row>
    <row r="25" spans="2:21">
      <c r="B25" s="740">
        <v>42767</v>
      </c>
      <c r="C25" s="746"/>
      <c r="D25" s="747"/>
      <c r="E25" s="739"/>
      <c r="F25" s="766">
        <f t="shared" ref="F25:F40" si="0">F49+F78+F107</f>
        <v>122.64908000000001</v>
      </c>
    </row>
    <row r="26" spans="2:21">
      <c r="B26" s="740">
        <v>42795</v>
      </c>
      <c r="C26" s="739"/>
      <c r="D26" s="764"/>
      <c r="E26" s="739"/>
      <c r="F26" s="766">
        <f t="shared" si="0"/>
        <v>122.64908000000001</v>
      </c>
    </row>
    <row r="27" spans="2:21">
      <c r="B27" s="740">
        <v>42826</v>
      </c>
      <c r="C27" s="739"/>
      <c r="D27" s="764"/>
      <c r="E27" s="739"/>
      <c r="F27" s="766">
        <f t="shared" si="0"/>
        <v>122.64908000000001</v>
      </c>
    </row>
    <row r="28" spans="2:21">
      <c r="B28" s="740">
        <v>42856</v>
      </c>
      <c r="C28" s="739"/>
      <c r="D28" s="764"/>
      <c r="E28" s="739"/>
      <c r="F28" s="766">
        <f t="shared" si="0"/>
        <v>122.64908000000001</v>
      </c>
    </row>
    <row r="29" spans="2:21">
      <c r="B29" s="740">
        <v>42887</v>
      </c>
      <c r="C29" s="739"/>
      <c r="D29" s="764"/>
      <c r="E29" s="739"/>
      <c r="F29" s="766">
        <f t="shared" si="0"/>
        <v>122.64908000000001</v>
      </c>
    </row>
    <row r="30" spans="2:21">
      <c r="B30" s="740">
        <v>42917</v>
      </c>
      <c r="C30" s="739"/>
      <c r="D30" s="764"/>
      <c r="E30" s="739"/>
      <c r="F30" s="766">
        <f t="shared" si="0"/>
        <v>122.64908000000001</v>
      </c>
    </row>
    <row r="31" spans="2:21">
      <c r="B31" s="740">
        <v>42948</v>
      </c>
      <c r="C31" s="739"/>
      <c r="D31" s="764"/>
      <c r="E31" s="739"/>
      <c r="F31" s="766">
        <f t="shared" si="0"/>
        <v>122.64908000000001</v>
      </c>
    </row>
    <row r="32" spans="2:21">
      <c r="B32" s="740">
        <v>42979</v>
      </c>
      <c r="C32" s="739"/>
      <c r="D32" s="764"/>
      <c r="E32" s="739"/>
      <c r="F32" s="766">
        <f t="shared" si="0"/>
        <v>122.64908000000001</v>
      </c>
    </row>
    <row r="33" spans="2:16">
      <c r="B33" s="740">
        <v>43009</v>
      </c>
      <c r="C33" s="739"/>
      <c r="D33" s="764"/>
      <c r="E33" s="739"/>
      <c r="F33" s="766">
        <f t="shared" si="0"/>
        <v>122.64908000000001</v>
      </c>
    </row>
    <row r="34" spans="2:16">
      <c r="B34" s="740">
        <v>43040</v>
      </c>
      <c r="C34" s="739"/>
      <c r="D34" s="764"/>
      <c r="E34" s="739"/>
      <c r="F34" s="766">
        <f t="shared" si="0"/>
        <v>122.64908000000001</v>
      </c>
    </row>
    <row r="35" spans="2:16">
      <c r="B35" s="740">
        <v>43070</v>
      </c>
      <c r="C35" s="739"/>
      <c r="D35" s="764"/>
      <c r="E35" s="739"/>
      <c r="F35" s="766">
        <f t="shared" si="0"/>
        <v>122.64908000000001</v>
      </c>
    </row>
    <row r="36" spans="2:16">
      <c r="B36" s="748" t="s">
        <v>26</v>
      </c>
      <c r="C36" s="749"/>
      <c r="D36" s="749"/>
      <c r="E36" s="749"/>
      <c r="F36" s="765">
        <f>SUM(F24:F35)</f>
        <v>1471.7889599999999</v>
      </c>
    </row>
    <row r="37" spans="2:16">
      <c r="B37" s="740" t="s">
        <v>784</v>
      </c>
      <c r="C37" s="739"/>
      <c r="D37" s="739"/>
      <c r="E37" s="739"/>
      <c r="F37" s="766">
        <f t="shared" si="0"/>
        <v>557.90376000000015</v>
      </c>
    </row>
    <row r="38" spans="2:16">
      <c r="B38" s="740" t="s">
        <v>785</v>
      </c>
      <c r="C38" s="739"/>
      <c r="D38" s="739"/>
      <c r="E38" s="739"/>
      <c r="F38" s="766">
        <f t="shared" si="0"/>
        <v>557.90376000000015</v>
      </c>
    </row>
    <row r="39" spans="2:16">
      <c r="B39" s="740" t="s">
        <v>786</v>
      </c>
      <c r="C39" s="739"/>
      <c r="D39" s="739"/>
      <c r="E39" s="739"/>
      <c r="F39" s="766">
        <f t="shared" si="0"/>
        <v>557.90376000000015</v>
      </c>
    </row>
    <row r="40" spans="2:16">
      <c r="B40" s="740" t="s">
        <v>787</v>
      </c>
      <c r="C40" s="739"/>
      <c r="D40" s="739"/>
      <c r="E40" s="739"/>
      <c r="F40" s="766">
        <f t="shared" si="0"/>
        <v>557.90376000000015</v>
      </c>
    </row>
    <row r="42" spans="2:16" ht="21">
      <c r="B42" s="741" t="s">
        <v>752</v>
      </c>
    </row>
    <row r="44" spans="2:16" ht="21">
      <c r="B44" s="741" t="s">
        <v>696</v>
      </c>
      <c r="C44" s="742"/>
      <c r="E44" s="742"/>
      <c r="F44" s="742"/>
      <c r="H44" s="741" t="s">
        <v>697</v>
      </c>
    </row>
    <row r="45" spans="2:16" ht="18.600000000000001" customHeight="1">
      <c r="B45" s="895" t="s">
        <v>674</v>
      </c>
      <c r="C45" s="895"/>
      <c r="D45" s="895"/>
      <c r="E45" s="895"/>
      <c r="F45" s="895"/>
      <c r="H45" s="12" t="s">
        <v>682</v>
      </c>
      <c r="J45" s="12">
        <v>2013</v>
      </c>
      <c r="M45" s="12" t="s">
        <v>683</v>
      </c>
      <c r="O45" s="12">
        <v>2017</v>
      </c>
    </row>
    <row r="46" spans="2:16" ht="45">
      <c r="B46" s="820" t="s">
        <v>62</v>
      </c>
      <c r="C46" s="820" t="s">
        <v>675</v>
      </c>
      <c r="D46" s="820" t="s">
        <v>676</v>
      </c>
      <c r="E46" s="820" t="s">
        <v>678</v>
      </c>
      <c r="F46" s="820" t="s">
        <v>677</v>
      </c>
      <c r="H46" s="820" t="s">
        <v>679</v>
      </c>
      <c r="I46" s="820" t="s">
        <v>680</v>
      </c>
      <c r="J46" s="820" t="s">
        <v>681</v>
      </c>
      <c r="K46" s="820" t="s">
        <v>675</v>
      </c>
      <c r="M46" s="820" t="s">
        <v>679</v>
      </c>
      <c r="N46" s="820" t="s">
        <v>680</v>
      </c>
      <c r="O46" s="820" t="s">
        <v>681</v>
      </c>
      <c r="P46" s="820" t="s">
        <v>675</v>
      </c>
    </row>
    <row r="47" spans="2:16" ht="18">
      <c r="B47" s="820"/>
      <c r="C47" s="820" t="s">
        <v>686</v>
      </c>
      <c r="D47" s="820" t="s">
        <v>687</v>
      </c>
      <c r="E47" s="820" t="s">
        <v>688</v>
      </c>
      <c r="F47" s="820" t="s">
        <v>689</v>
      </c>
      <c r="H47" s="820"/>
      <c r="I47" s="820" t="s">
        <v>690</v>
      </c>
      <c r="J47" s="820" t="s">
        <v>691</v>
      </c>
      <c r="K47" s="820" t="s">
        <v>692</v>
      </c>
      <c r="M47" s="820"/>
      <c r="N47" s="820" t="s">
        <v>693</v>
      </c>
      <c r="O47" s="820" t="s">
        <v>694</v>
      </c>
      <c r="P47" s="820" t="s">
        <v>695</v>
      </c>
    </row>
    <row r="48" spans="2:16" ht="15.6" customHeight="1">
      <c r="B48" s="740">
        <v>42736</v>
      </c>
      <c r="C48" s="745">
        <f>K70</f>
        <v>137.697</v>
      </c>
      <c r="D48" s="764">
        <f>C48-C49</f>
        <v>75.635000000000005</v>
      </c>
      <c r="E48" s="739">
        <f>E49</f>
        <v>0.74</v>
      </c>
      <c r="F48" s="763">
        <f>D48*E48</f>
        <v>55.969900000000003</v>
      </c>
      <c r="H48" s="739" t="s">
        <v>749</v>
      </c>
      <c r="I48" s="739">
        <v>9.6000000000000002E-2</v>
      </c>
      <c r="J48" s="739">
        <v>7</v>
      </c>
      <c r="K48" s="739">
        <f>I48*J48</f>
        <v>0.67200000000000004</v>
      </c>
      <c r="M48" s="739" t="s">
        <v>749</v>
      </c>
      <c r="N48" s="739">
        <v>9.6000000000000002E-2</v>
      </c>
      <c r="O48" s="739">
        <v>7</v>
      </c>
      <c r="P48" s="739">
        <f>N48*O48</f>
        <v>0.67200000000000004</v>
      </c>
    </row>
    <row r="49" spans="2:16" ht="15.6" customHeight="1">
      <c r="B49" s="740">
        <v>42767</v>
      </c>
      <c r="C49" s="746">
        <f>P70</f>
        <v>62.061999999999998</v>
      </c>
      <c r="D49" s="764">
        <f>D48</f>
        <v>75.635000000000005</v>
      </c>
      <c r="E49" s="739">
        <v>0.74</v>
      </c>
      <c r="F49" s="763">
        <f>D49*E49</f>
        <v>55.969900000000003</v>
      </c>
      <c r="H49" s="739" t="s">
        <v>749</v>
      </c>
      <c r="I49" s="739">
        <v>0.30599999999999999</v>
      </c>
      <c r="J49" s="739">
        <v>204</v>
      </c>
      <c r="K49" s="739">
        <f t="shared" ref="K49:K57" si="1">I49*J49</f>
        <v>62.423999999999999</v>
      </c>
      <c r="M49" s="739" t="s">
        <v>749</v>
      </c>
      <c r="N49" s="739">
        <v>0.30599999999999999</v>
      </c>
      <c r="O49" s="739">
        <v>19</v>
      </c>
      <c r="P49" s="739">
        <f t="shared" ref="P49:P57" si="2">N49*O49</f>
        <v>5.8140000000000001</v>
      </c>
    </row>
    <row r="50" spans="2:16" ht="15.6" customHeight="1">
      <c r="B50" s="740">
        <v>42795</v>
      </c>
      <c r="C50" s="739"/>
      <c r="D50" s="764">
        <f>D49</f>
        <v>75.635000000000005</v>
      </c>
      <c r="E50" s="739">
        <f>E49</f>
        <v>0.74</v>
      </c>
      <c r="F50" s="763">
        <f>D50*E50</f>
        <v>55.969900000000003</v>
      </c>
      <c r="H50" s="739" t="s">
        <v>749</v>
      </c>
      <c r="I50" s="739">
        <v>0.24500000000000002</v>
      </c>
      <c r="J50" s="739">
        <v>15</v>
      </c>
      <c r="K50" s="739">
        <f t="shared" si="1"/>
        <v>3.6750000000000003</v>
      </c>
      <c r="M50" s="739" t="s">
        <v>749</v>
      </c>
      <c r="N50" s="739">
        <v>0.245</v>
      </c>
      <c r="O50" s="739">
        <v>7</v>
      </c>
      <c r="P50" s="739">
        <f t="shared" si="2"/>
        <v>1.7149999999999999</v>
      </c>
    </row>
    <row r="51" spans="2:16" ht="15.6" customHeight="1">
      <c r="B51" s="740">
        <v>42826</v>
      </c>
      <c r="C51" s="739"/>
      <c r="D51" s="764">
        <f t="shared" ref="D51:E59" si="3">D50</f>
        <v>75.635000000000005</v>
      </c>
      <c r="E51" s="739">
        <f t="shared" si="3"/>
        <v>0.74</v>
      </c>
      <c r="F51" s="763">
        <f t="shared" ref="F51:F59" si="4">D51*E51</f>
        <v>55.969900000000003</v>
      </c>
      <c r="H51" s="739" t="s">
        <v>749</v>
      </c>
      <c r="I51" s="739">
        <v>0.46799999999999997</v>
      </c>
      <c r="J51" s="739">
        <v>4</v>
      </c>
      <c r="K51" s="739">
        <f t="shared" si="1"/>
        <v>1.8719999999999999</v>
      </c>
      <c r="M51" s="739" t="s">
        <v>749</v>
      </c>
      <c r="N51" s="739">
        <v>0.46800000000000003</v>
      </c>
      <c r="O51" s="739">
        <v>4</v>
      </c>
      <c r="P51" s="739">
        <f t="shared" si="2"/>
        <v>1.8720000000000001</v>
      </c>
    </row>
    <row r="52" spans="2:16" ht="15.6" customHeight="1">
      <c r="B52" s="740">
        <v>42856</v>
      </c>
      <c r="C52" s="739"/>
      <c r="D52" s="764">
        <f t="shared" si="3"/>
        <v>75.635000000000005</v>
      </c>
      <c r="E52" s="739">
        <f t="shared" si="3"/>
        <v>0.74</v>
      </c>
      <c r="F52" s="763">
        <f t="shared" si="4"/>
        <v>55.969900000000003</v>
      </c>
      <c r="H52" s="739" t="s">
        <v>749</v>
      </c>
      <c r="I52" s="739">
        <v>0.13200000000000001</v>
      </c>
      <c r="J52" s="739">
        <v>290</v>
      </c>
      <c r="K52" s="739">
        <f t="shared" si="1"/>
        <v>38.28</v>
      </c>
      <c r="M52" s="739" t="s">
        <v>749</v>
      </c>
      <c r="N52" s="739">
        <v>0.13200000000000001</v>
      </c>
      <c r="O52" s="739">
        <v>37</v>
      </c>
      <c r="P52" s="739">
        <f t="shared" si="2"/>
        <v>4.8840000000000003</v>
      </c>
    </row>
    <row r="53" spans="2:16" ht="15.6" customHeight="1">
      <c r="B53" s="740">
        <v>42887</v>
      </c>
      <c r="C53" s="739"/>
      <c r="D53" s="764">
        <f t="shared" si="3"/>
        <v>75.635000000000005</v>
      </c>
      <c r="E53" s="739">
        <f t="shared" si="3"/>
        <v>0.74</v>
      </c>
      <c r="F53" s="763">
        <f t="shared" si="4"/>
        <v>55.969900000000003</v>
      </c>
      <c r="H53" s="739" t="s">
        <v>749</v>
      </c>
      <c r="I53" s="739">
        <v>0.192</v>
      </c>
      <c r="J53" s="739">
        <v>153</v>
      </c>
      <c r="K53" s="739">
        <f t="shared" si="1"/>
        <v>29.376000000000001</v>
      </c>
      <c r="M53" s="739" t="s">
        <v>749</v>
      </c>
      <c r="N53" s="739">
        <v>0.192</v>
      </c>
      <c r="O53" s="739">
        <v>13</v>
      </c>
      <c r="P53" s="739">
        <f t="shared" si="2"/>
        <v>2.496</v>
      </c>
    </row>
    <row r="54" spans="2:16" ht="15.6" customHeight="1">
      <c r="B54" s="740">
        <v>42917</v>
      </c>
      <c r="C54" s="739"/>
      <c r="D54" s="764">
        <f t="shared" si="3"/>
        <v>75.635000000000005</v>
      </c>
      <c r="E54" s="739">
        <f t="shared" si="3"/>
        <v>0.74</v>
      </c>
      <c r="F54" s="763">
        <f t="shared" si="4"/>
        <v>55.969900000000003</v>
      </c>
      <c r="H54" s="739" t="s">
        <v>750</v>
      </c>
      <c r="I54" s="739">
        <v>0.1</v>
      </c>
      <c r="J54" s="739">
        <v>4</v>
      </c>
      <c r="K54" s="739">
        <f t="shared" si="1"/>
        <v>0.4</v>
      </c>
      <c r="M54" s="739" t="s">
        <v>750</v>
      </c>
      <c r="N54" s="739">
        <v>0.1</v>
      </c>
      <c r="O54" s="739">
        <v>3</v>
      </c>
      <c r="P54" s="739">
        <f t="shared" si="2"/>
        <v>0.30000000000000004</v>
      </c>
    </row>
    <row r="55" spans="2:16" ht="15.6" customHeight="1">
      <c r="B55" s="740">
        <v>42948</v>
      </c>
      <c r="C55" s="739"/>
      <c r="D55" s="764">
        <f t="shared" si="3"/>
        <v>75.635000000000005</v>
      </c>
      <c r="E55" s="739">
        <f t="shared" si="3"/>
        <v>0.74</v>
      </c>
      <c r="F55" s="763">
        <f t="shared" si="4"/>
        <v>55.969900000000003</v>
      </c>
      <c r="H55" s="739" t="s">
        <v>750</v>
      </c>
      <c r="I55" s="739">
        <v>6.9999999999999993E-2</v>
      </c>
      <c r="J55" s="739">
        <v>1</v>
      </c>
      <c r="K55" s="739">
        <f t="shared" si="1"/>
        <v>6.9999999999999993E-2</v>
      </c>
      <c r="M55" s="739" t="s">
        <v>751</v>
      </c>
      <c r="N55" s="739">
        <v>4.9000000000000002E-2</v>
      </c>
      <c r="O55" s="739">
        <v>260</v>
      </c>
      <c r="P55" s="739">
        <f t="shared" si="2"/>
        <v>12.74</v>
      </c>
    </row>
    <row r="56" spans="2:16" ht="15.6" customHeight="1">
      <c r="B56" s="740">
        <v>42979</v>
      </c>
      <c r="C56" s="739"/>
      <c r="D56" s="764">
        <f t="shared" si="3"/>
        <v>75.635000000000005</v>
      </c>
      <c r="E56" s="739">
        <f t="shared" si="3"/>
        <v>0.74</v>
      </c>
      <c r="F56" s="763">
        <f t="shared" si="4"/>
        <v>55.969900000000003</v>
      </c>
      <c r="H56" s="739" t="s">
        <v>750</v>
      </c>
      <c r="I56" s="739">
        <v>7.9000000000000001E-2</v>
      </c>
      <c r="J56" s="739">
        <v>4</v>
      </c>
      <c r="K56" s="739">
        <f t="shared" si="1"/>
        <v>0.316</v>
      </c>
      <c r="M56" s="739" t="s">
        <v>751</v>
      </c>
      <c r="N56" s="739">
        <v>7.8E-2</v>
      </c>
      <c r="O56" s="739">
        <v>153</v>
      </c>
      <c r="P56" s="739">
        <f t="shared" si="2"/>
        <v>11.933999999999999</v>
      </c>
    </row>
    <row r="57" spans="2:16" ht="15.6" customHeight="1">
      <c r="B57" s="740">
        <v>43009</v>
      </c>
      <c r="C57" s="739"/>
      <c r="D57" s="764">
        <f t="shared" si="3"/>
        <v>75.635000000000005</v>
      </c>
      <c r="E57" s="739">
        <f t="shared" si="3"/>
        <v>0.74</v>
      </c>
      <c r="F57" s="763">
        <f t="shared" si="4"/>
        <v>55.969900000000003</v>
      </c>
      <c r="H57" s="739" t="s">
        <v>750</v>
      </c>
      <c r="I57" s="739">
        <v>0.153</v>
      </c>
      <c r="J57" s="739">
        <v>4</v>
      </c>
      <c r="K57" s="739">
        <f t="shared" si="1"/>
        <v>0.61199999999999999</v>
      </c>
      <c r="M57" s="739" t="s">
        <v>751</v>
      </c>
      <c r="N57" s="739">
        <v>0.105</v>
      </c>
      <c r="O57" s="739">
        <v>187</v>
      </c>
      <c r="P57" s="739">
        <f t="shared" si="2"/>
        <v>19.634999999999998</v>
      </c>
    </row>
    <row r="58" spans="2:16" ht="15.6" customHeight="1">
      <c r="B58" s="740">
        <v>43040</v>
      </c>
      <c r="C58" s="739"/>
      <c r="D58" s="764">
        <f t="shared" si="3"/>
        <v>75.635000000000005</v>
      </c>
      <c r="E58" s="739">
        <f t="shared" si="3"/>
        <v>0.74</v>
      </c>
      <c r="F58" s="763">
        <f t="shared" si="4"/>
        <v>55.969900000000003</v>
      </c>
      <c r="H58" s="739"/>
      <c r="I58" s="739"/>
      <c r="J58" s="739"/>
      <c r="K58" s="739"/>
      <c r="M58" s="739"/>
      <c r="N58" s="739"/>
      <c r="O58" s="739"/>
      <c r="P58" s="739"/>
    </row>
    <row r="59" spans="2:16" ht="15.6" customHeight="1">
      <c r="B59" s="740">
        <v>43070</v>
      </c>
      <c r="C59" s="739"/>
      <c r="D59" s="764">
        <f t="shared" si="3"/>
        <v>75.635000000000005</v>
      </c>
      <c r="E59" s="739">
        <f t="shared" si="3"/>
        <v>0.74</v>
      </c>
      <c r="F59" s="763">
        <f t="shared" si="4"/>
        <v>55.969900000000003</v>
      </c>
      <c r="H59" s="739"/>
      <c r="I59" s="739"/>
      <c r="J59" s="739"/>
      <c r="K59" s="739"/>
      <c r="M59" s="739"/>
      <c r="N59" s="739"/>
      <c r="O59" s="739"/>
      <c r="P59" s="739"/>
    </row>
    <row r="60" spans="2:16" ht="16.149999999999999" customHeight="1">
      <c r="B60" s="748" t="s">
        <v>26</v>
      </c>
      <c r="C60" s="749"/>
      <c r="D60" s="749"/>
      <c r="E60" s="749"/>
      <c r="F60" s="765">
        <f>SUM(F48:F59)</f>
        <v>671.63880000000017</v>
      </c>
      <c r="H60" s="739"/>
      <c r="I60" s="739"/>
      <c r="J60" s="739"/>
      <c r="K60" s="739"/>
      <c r="M60" s="739"/>
      <c r="N60" s="739"/>
      <c r="O60" s="739"/>
      <c r="P60" s="739"/>
    </row>
    <row r="61" spans="2:16">
      <c r="B61" s="740" t="s">
        <v>698</v>
      </c>
      <c r="C61" s="739"/>
      <c r="D61" s="739"/>
      <c r="E61" s="739"/>
      <c r="F61" s="739"/>
      <c r="H61" s="739"/>
      <c r="I61" s="739"/>
      <c r="J61" s="739"/>
      <c r="K61" s="739"/>
      <c r="M61" s="739"/>
      <c r="N61" s="739"/>
      <c r="O61" s="739"/>
      <c r="P61" s="739"/>
    </row>
    <row r="62" spans="2:16">
      <c r="B62" s="740" t="s">
        <v>698</v>
      </c>
      <c r="C62" s="739"/>
      <c r="D62" s="739"/>
      <c r="E62" s="739"/>
      <c r="F62" s="739"/>
      <c r="H62" s="739"/>
      <c r="I62" s="739"/>
      <c r="J62" s="739"/>
      <c r="K62" s="739"/>
      <c r="M62" s="739"/>
      <c r="N62" s="739"/>
      <c r="O62" s="739"/>
      <c r="P62" s="739"/>
    </row>
    <row r="63" spans="2:16">
      <c r="B63" s="740" t="s">
        <v>698</v>
      </c>
      <c r="C63" s="739"/>
      <c r="D63" s="739"/>
      <c r="E63" s="739"/>
      <c r="F63" s="739"/>
      <c r="H63" s="739"/>
      <c r="I63" s="739"/>
      <c r="J63" s="739"/>
      <c r="K63" s="739"/>
      <c r="M63" s="739"/>
      <c r="N63" s="739"/>
      <c r="O63" s="739"/>
      <c r="P63" s="739"/>
    </row>
    <row r="64" spans="2:16">
      <c r="B64" s="740" t="s">
        <v>698</v>
      </c>
      <c r="C64" s="739"/>
      <c r="D64" s="739"/>
      <c r="E64" s="739"/>
      <c r="F64" s="739"/>
      <c r="H64" s="739"/>
      <c r="I64" s="739"/>
      <c r="J64" s="739"/>
      <c r="K64" s="739"/>
      <c r="M64" s="739"/>
      <c r="N64" s="739"/>
      <c r="O64" s="739"/>
      <c r="P64" s="739"/>
    </row>
    <row r="65" spans="2:16">
      <c r="H65" s="739"/>
      <c r="I65" s="739"/>
      <c r="J65" s="739"/>
      <c r="K65" s="739"/>
      <c r="M65" s="739"/>
      <c r="N65" s="739"/>
      <c r="O65" s="739"/>
      <c r="P65" s="739"/>
    </row>
    <row r="66" spans="2:16">
      <c r="H66" s="739"/>
      <c r="I66" s="739"/>
      <c r="J66" s="739"/>
      <c r="K66" s="739"/>
      <c r="M66" s="739"/>
      <c r="N66" s="739"/>
      <c r="O66" s="739"/>
      <c r="P66" s="739"/>
    </row>
    <row r="67" spans="2:16">
      <c r="H67" s="739"/>
      <c r="I67" s="739"/>
      <c r="J67" s="739"/>
      <c r="K67" s="739"/>
      <c r="M67" s="739"/>
      <c r="N67" s="739"/>
      <c r="O67" s="739"/>
      <c r="P67" s="739"/>
    </row>
    <row r="68" spans="2:16">
      <c r="H68" s="739"/>
      <c r="I68" s="739"/>
      <c r="J68" s="739"/>
      <c r="K68" s="739"/>
      <c r="M68" s="739"/>
      <c r="N68" s="739"/>
      <c r="O68" s="739"/>
      <c r="P68" s="739"/>
    </row>
    <row r="69" spans="2:16">
      <c r="H69" s="739"/>
      <c r="I69" s="739"/>
      <c r="J69" s="739"/>
      <c r="K69" s="739"/>
      <c r="M69" s="739"/>
      <c r="N69" s="739"/>
      <c r="O69" s="739"/>
      <c r="P69" s="739"/>
    </row>
    <row r="70" spans="2:16">
      <c r="H70" s="748" t="s">
        <v>26</v>
      </c>
      <c r="I70" s="749"/>
      <c r="J70" s="749"/>
      <c r="K70" s="745">
        <f>SUM(K48:K69)</f>
        <v>137.697</v>
      </c>
      <c r="M70" s="748" t="s">
        <v>26</v>
      </c>
      <c r="N70" s="749"/>
      <c r="O70" s="749"/>
      <c r="P70" s="746">
        <f>SUM(P48:P69)</f>
        <v>62.061999999999998</v>
      </c>
    </row>
    <row r="72" spans="2:16" ht="21">
      <c r="B72" s="741" t="s">
        <v>753</v>
      </c>
    </row>
    <row r="73" spans="2:16" ht="21">
      <c r="B73" s="741" t="s">
        <v>696</v>
      </c>
      <c r="C73" s="742"/>
      <c r="E73" s="742"/>
      <c r="F73" s="742"/>
      <c r="H73" s="741" t="s">
        <v>697</v>
      </c>
      <c r="M73" s="12">
        <v>1000</v>
      </c>
    </row>
    <row r="74" spans="2:16" ht="18.600000000000001" customHeight="1">
      <c r="B74" s="895" t="s">
        <v>674</v>
      </c>
      <c r="C74" s="895"/>
      <c r="D74" s="895"/>
      <c r="E74" s="895"/>
      <c r="F74" s="895"/>
      <c r="H74" s="12" t="s">
        <v>682</v>
      </c>
      <c r="J74" s="12">
        <v>2013</v>
      </c>
      <c r="M74" s="12" t="s">
        <v>683</v>
      </c>
      <c r="O74" s="12">
        <v>2017</v>
      </c>
    </row>
    <row r="75" spans="2:16" ht="45">
      <c r="B75" s="820" t="s">
        <v>62</v>
      </c>
      <c r="C75" s="820" t="s">
        <v>675</v>
      </c>
      <c r="D75" s="820" t="s">
        <v>676</v>
      </c>
      <c r="E75" s="820" t="s">
        <v>678</v>
      </c>
      <c r="F75" s="820" t="s">
        <v>677</v>
      </c>
      <c r="H75" s="820" t="s">
        <v>679</v>
      </c>
      <c r="I75" s="820" t="s">
        <v>680</v>
      </c>
      <c r="J75" s="820" t="s">
        <v>681</v>
      </c>
      <c r="K75" s="820" t="s">
        <v>675</v>
      </c>
      <c r="M75" s="820" t="s">
        <v>679</v>
      </c>
      <c r="N75" s="820" t="s">
        <v>680</v>
      </c>
      <c r="O75" s="820" t="s">
        <v>681</v>
      </c>
      <c r="P75" s="820" t="s">
        <v>675</v>
      </c>
    </row>
    <row r="76" spans="2:16" ht="18">
      <c r="B76" s="820"/>
      <c r="C76" s="820" t="s">
        <v>686</v>
      </c>
      <c r="D76" s="820" t="s">
        <v>687</v>
      </c>
      <c r="E76" s="820" t="s">
        <v>688</v>
      </c>
      <c r="F76" s="820" t="s">
        <v>689</v>
      </c>
      <c r="H76" s="820"/>
      <c r="I76" s="820" t="s">
        <v>690</v>
      </c>
      <c r="J76" s="820" t="s">
        <v>691</v>
      </c>
      <c r="K76" s="820" t="s">
        <v>692</v>
      </c>
      <c r="M76" s="820"/>
      <c r="N76" s="820" t="s">
        <v>693</v>
      </c>
      <c r="O76" s="820" t="s">
        <v>694</v>
      </c>
      <c r="P76" s="820" t="s">
        <v>695</v>
      </c>
    </row>
    <row r="77" spans="2:16" ht="15.6" customHeight="1">
      <c r="B77" s="740">
        <v>42736</v>
      </c>
      <c r="C77" s="745">
        <f>K99</f>
        <v>43.344000000000001</v>
      </c>
      <c r="D77" s="764">
        <f>C77-C78</f>
        <v>27.28</v>
      </c>
      <c r="E77" s="739">
        <f>E78</f>
        <v>0.74</v>
      </c>
      <c r="F77" s="763">
        <f>D77*E77</f>
        <v>20.187200000000001</v>
      </c>
      <c r="H77" s="739" t="s">
        <v>804</v>
      </c>
      <c r="I77" s="739">
        <v>1</v>
      </c>
      <c r="J77" s="739">
        <v>4</v>
      </c>
      <c r="K77" s="739">
        <f>I77*J77</f>
        <v>4</v>
      </c>
      <c r="M77" s="739" t="s">
        <v>751</v>
      </c>
      <c r="N77" s="739">
        <v>5.3999999999999999E-2</v>
      </c>
      <c r="O77" s="739">
        <v>143</v>
      </c>
      <c r="P77" s="739">
        <f>N77*O77</f>
        <v>7.7219999999999995</v>
      </c>
    </row>
    <row r="78" spans="2:16" ht="15.6" customHeight="1">
      <c r="B78" s="740">
        <v>42767</v>
      </c>
      <c r="C78" s="746">
        <f>P99</f>
        <v>16.064</v>
      </c>
      <c r="D78" s="764">
        <f>D77</f>
        <v>27.28</v>
      </c>
      <c r="E78" s="739">
        <v>0.74</v>
      </c>
      <c r="F78" s="763">
        <f>D78*E78</f>
        <v>20.187200000000001</v>
      </c>
      <c r="H78" s="739" t="s">
        <v>749</v>
      </c>
      <c r="I78" s="739">
        <v>0.13200000000000001</v>
      </c>
      <c r="J78" s="739">
        <v>137</v>
      </c>
      <c r="K78" s="739">
        <f t="shared" ref="K78:K86" si="5">I78*J78</f>
        <v>18.084</v>
      </c>
      <c r="M78" s="739" t="s">
        <v>751</v>
      </c>
      <c r="N78" s="739">
        <v>7.8E-2</v>
      </c>
      <c r="O78" s="739">
        <v>53</v>
      </c>
      <c r="P78" s="739">
        <f t="shared" ref="P78:P80" si="6">N78*O78</f>
        <v>4.1340000000000003</v>
      </c>
    </row>
    <row r="79" spans="2:16" ht="15.6" customHeight="1">
      <c r="B79" s="740">
        <v>42795</v>
      </c>
      <c r="C79" s="739"/>
      <c r="D79" s="764">
        <f>D78</f>
        <v>27.28</v>
      </c>
      <c r="E79" s="739">
        <f>E78</f>
        <v>0.74</v>
      </c>
      <c r="F79" s="763">
        <f>D79*E79</f>
        <v>20.187200000000001</v>
      </c>
      <c r="H79" s="739" t="s">
        <v>749</v>
      </c>
      <c r="I79" s="739">
        <v>0.192</v>
      </c>
      <c r="J79" s="739">
        <v>78</v>
      </c>
      <c r="K79" s="739">
        <f t="shared" si="5"/>
        <v>14.976000000000001</v>
      </c>
      <c r="M79" s="739" t="s">
        <v>751</v>
      </c>
      <c r="N79" s="739">
        <v>7.9000000000000001E-2</v>
      </c>
      <c r="O79" s="739">
        <v>32</v>
      </c>
      <c r="P79" s="739">
        <f t="shared" si="6"/>
        <v>2.528</v>
      </c>
    </row>
    <row r="80" spans="2:16" ht="15.6" customHeight="1">
      <c r="B80" s="740">
        <v>42826</v>
      </c>
      <c r="C80" s="739"/>
      <c r="D80" s="764">
        <f t="shared" ref="D80:E88" si="7">D79</f>
        <v>27.28</v>
      </c>
      <c r="E80" s="739">
        <f t="shared" si="7"/>
        <v>0.74</v>
      </c>
      <c r="F80" s="763">
        <f t="shared" ref="F80:F88" si="8">D80*E80</f>
        <v>20.187200000000001</v>
      </c>
      <c r="H80" s="739" t="s">
        <v>749</v>
      </c>
      <c r="I80" s="739">
        <v>0.30599999999999999</v>
      </c>
      <c r="J80" s="739">
        <v>7</v>
      </c>
      <c r="K80" s="739">
        <f t="shared" si="5"/>
        <v>2.1419999999999999</v>
      </c>
      <c r="M80" s="739" t="s">
        <v>751</v>
      </c>
      <c r="N80" s="739">
        <v>0.105</v>
      </c>
      <c r="O80" s="739">
        <v>16</v>
      </c>
      <c r="P80" s="739">
        <f t="shared" si="6"/>
        <v>1.68</v>
      </c>
    </row>
    <row r="81" spans="2:16" ht="15.6" customHeight="1">
      <c r="B81" s="740">
        <v>42856</v>
      </c>
      <c r="C81" s="739"/>
      <c r="D81" s="764">
        <f t="shared" si="7"/>
        <v>27.28</v>
      </c>
      <c r="E81" s="739">
        <f t="shared" si="7"/>
        <v>0.74</v>
      </c>
      <c r="F81" s="763">
        <f t="shared" si="8"/>
        <v>20.187200000000001</v>
      </c>
      <c r="H81" s="739" t="s">
        <v>804</v>
      </c>
      <c r="I81" s="739">
        <v>0.45400000000000001</v>
      </c>
      <c r="J81" s="739">
        <v>2</v>
      </c>
      <c r="K81" s="739">
        <f t="shared" si="5"/>
        <v>0.90800000000000003</v>
      </c>
      <c r="M81" s="739"/>
      <c r="N81" s="739"/>
      <c r="O81" s="739"/>
      <c r="P81" s="739"/>
    </row>
    <row r="82" spans="2:16" ht="15.6" customHeight="1">
      <c r="B82" s="740">
        <v>42887</v>
      </c>
      <c r="C82" s="739"/>
      <c r="D82" s="764">
        <f t="shared" si="7"/>
        <v>27.28</v>
      </c>
      <c r="E82" s="739">
        <f t="shared" si="7"/>
        <v>0.74</v>
      </c>
      <c r="F82" s="763">
        <f t="shared" si="8"/>
        <v>20.187200000000001</v>
      </c>
      <c r="H82" s="739" t="s">
        <v>804</v>
      </c>
      <c r="I82" s="739">
        <v>0.75</v>
      </c>
      <c r="J82" s="739">
        <v>2</v>
      </c>
      <c r="K82" s="739">
        <f t="shared" si="5"/>
        <v>1.5</v>
      </c>
      <c r="M82" s="739"/>
      <c r="N82" s="739"/>
      <c r="O82" s="739"/>
      <c r="P82" s="739"/>
    </row>
    <row r="83" spans="2:16" ht="15.6" customHeight="1">
      <c r="B83" s="740">
        <v>42917</v>
      </c>
      <c r="C83" s="739"/>
      <c r="D83" s="764">
        <f t="shared" si="7"/>
        <v>27.28</v>
      </c>
      <c r="E83" s="739">
        <f t="shared" si="7"/>
        <v>0.74</v>
      </c>
      <c r="F83" s="763">
        <f t="shared" si="8"/>
        <v>20.187200000000001</v>
      </c>
      <c r="H83" s="739" t="s">
        <v>749</v>
      </c>
      <c r="I83" s="739">
        <v>0.20100000000000001</v>
      </c>
      <c r="J83" s="739">
        <v>2</v>
      </c>
      <c r="K83" s="739">
        <f t="shared" si="5"/>
        <v>0.40200000000000002</v>
      </c>
      <c r="M83" s="739"/>
      <c r="N83" s="739"/>
      <c r="O83" s="739"/>
      <c r="P83" s="739"/>
    </row>
    <row r="84" spans="2:16" ht="15.6" customHeight="1">
      <c r="B84" s="740">
        <v>42948</v>
      </c>
      <c r="C84" s="739"/>
      <c r="D84" s="764">
        <f t="shared" si="7"/>
        <v>27.28</v>
      </c>
      <c r="E84" s="739">
        <f t="shared" si="7"/>
        <v>0.74</v>
      </c>
      <c r="F84" s="763">
        <f t="shared" si="8"/>
        <v>20.187200000000001</v>
      </c>
      <c r="H84" s="739" t="s">
        <v>749</v>
      </c>
      <c r="I84" s="739">
        <v>7.9400000000000012E-2</v>
      </c>
      <c r="J84" s="739">
        <v>4</v>
      </c>
      <c r="K84" s="739">
        <f t="shared" si="5"/>
        <v>0.31760000000000005</v>
      </c>
      <c r="M84" s="739"/>
      <c r="N84" s="739"/>
      <c r="O84" s="739"/>
      <c r="P84" s="739"/>
    </row>
    <row r="85" spans="2:16" ht="15.6" customHeight="1">
      <c r="B85" s="740">
        <v>42979</v>
      </c>
      <c r="C85" s="739"/>
      <c r="D85" s="764">
        <f t="shared" si="7"/>
        <v>27.28</v>
      </c>
      <c r="E85" s="739">
        <f t="shared" si="7"/>
        <v>0.74</v>
      </c>
      <c r="F85" s="763">
        <f t="shared" si="8"/>
        <v>20.187200000000001</v>
      </c>
      <c r="H85" s="739" t="s">
        <v>750</v>
      </c>
      <c r="I85" s="739">
        <v>0.1002</v>
      </c>
      <c r="J85" s="739">
        <v>4</v>
      </c>
      <c r="K85" s="739">
        <f t="shared" si="5"/>
        <v>0.40079999999999999</v>
      </c>
      <c r="M85" s="739"/>
      <c r="N85" s="739"/>
      <c r="O85" s="739"/>
      <c r="P85" s="739"/>
    </row>
    <row r="86" spans="2:16" ht="15.6" customHeight="1">
      <c r="B86" s="740">
        <v>43009</v>
      </c>
      <c r="C86" s="739"/>
      <c r="D86" s="764">
        <f t="shared" si="7"/>
        <v>27.28</v>
      </c>
      <c r="E86" s="739">
        <f t="shared" si="7"/>
        <v>0.74</v>
      </c>
      <c r="F86" s="763">
        <f t="shared" si="8"/>
        <v>20.187200000000001</v>
      </c>
      <c r="H86" s="739" t="s">
        <v>749</v>
      </c>
      <c r="I86" s="739">
        <v>0.15340000000000001</v>
      </c>
      <c r="J86" s="739">
        <v>4</v>
      </c>
      <c r="K86" s="739">
        <f t="shared" si="5"/>
        <v>0.61360000000000003</v>
      </c>
      <c r="M86" s="739"/>
      <c r="N86" s="739"/>
      <c r="O86" s="739"/>
      <c r="P86" s="739"/>
    </row>
    <row r="87" spans="2:16" ht="15.6" customHeight="1">
      <c r="B87" s="740">
        <v>43040</v>
      </c>
      <c r="C87" s="739"/>
      <c r="D87" s="764">
        <f t="shared" si="7"/>
        <v>27.28</v>
      </c>
      <c r="E87" s="739">
        <f t="shared" si="7"/>
        <v>0.74</v>
      </c>
      <c r="F87" s="763">
        <f t="shared" si="8"/>
        <v>20.187200000000001</v>
      </c>
      <c r="H87" s="739"/>
      <c r="I87" s="739"/>
      <c r="J87" s="739"/>
      <c r="K87" s="739"/>
      <c r="M87" s="739"/>
      <c r="N87" s="739"/>
      <c r="O87" s="739"/>
      <c r="P87" s="739"/>
    </row>
    <row r="88" spans="2:16" ht="15.6" customHeight="1">
      <c r="B88" s="740">
        <v>43070</v>
      </c>
      <c r="C88" s="739"/>
      <c r="D88" s="764">
        <f t="shared" si="7"/>
        <v>27.28</v>
      </c>
      <c r="E88" s="739">
        <f t="shared" si="7"/>
        <v>0.74</v>
      </c>
      <c r="F88" s="763">
        <f t="shared" si="8"/>
        <v>20.187200000000001</v>
      </c>
      <c r="H88" s="739"/>
      <c r="I88" s="739"/>
      <c r="J88" s="739"/>
      <c r="K88" s="739"/>
      <c r="M88" s="739"/>
      <c r="N88" s="739"/>
      <c r="O88" s="739"/>
      <c r="P88" s="739"/>
    </row>
    <row r="89" spans="2:16" ht="16.149999999999999" customHeight="1">
      <c r="B89" s="748" t="s">
        <v>26</v>
      </c>
      <c r="C89" s="749"/>
      <c r="D89" s="749"/>
      <c r="E89" s="749"/>
      <c r="F89" s="765">
        <f>SUM(F77:F88)</f>
        <v>242.24639999999997</v>
      </c>
      <c r="H89" s="739"/>
      <c r="I89" s="739"/>
      <c r="J89" s="739"/>
      <c r="K89" s="739"/>
      <c r="M89" s="739"/>
      <c r="N89" s="739"/>
      <c r="O89" s="739"/>
      <c r="P89" s="739"/>
    </row>
    <row r="90" spans="2:16">
      <c r="B90" s="740" t="s">
        <v>698</v>
      </c>
      <c r="C90" s="739"/>
      <c r="D90" s="739"/>
      <c r="E90" s="739"/>
      <c r="F90" s="739"/>
      <c r="H90" s="739"/>
      <c r="I90" s="739"/>
      <c r="J90" s="739"/>
      <c r="K90" s="739"/>
      <c r="M90" s="739"/>
      <c r="N90" s="739"/>
      <c r="O90" s="739"/>
      <c r="P90" s="739"/>
    </row>
    <row r="91" spans="2:16">
      <c r="B91" s="740" t="s">
        <v>698</v>
      </c>
      <c r="C91" s="739"/>
      <c r="D91" s="739"/>
      <c r="E91" s="739"/>
      <c r="F91" s="739"/>
      <c r="H91" s="739"/>
      <c r="I91" s="739"/>
      <c r="J91" s="739"/>
      <c r="K91" s="739"/>
      <c r="M91" s="739"/>
      <c r="N91" s="739"/>
      <c r="O91" s="739"/>
      <c r="P91" s="739"/>
    </row>
    <row r="92" spans="2:16">
      <c r="B92" s="740" t="s">
        <v>698</v>
      </c>
      <c r="C92" s="739"/>
      <c r="D92" s="739"/>
      <c r="E92" s="739"/>
      <c r="F92" s="739"/>
      <c r="H92" s="739"/>
      <c r="I92" s="739"/>
      <c r="J92" s="739"/>
      <c r="K92" s="739"/>
      <c r="M92" s="739"/>
      <c r="N92" s="739"/>
      <c r="O92" s="739"/>
      <c r="P92" s="739"/>
    </row>
    <row r="93" spans="2:16">
      <c r="B93" s="740" t="s">
        <v>698</v>
      </c>
      <c r="C93" s="739"/>
      <c r="D93" s="739"/>
      <c r="E93" s="739"/>
      <c r="F93" s="739"/>
      <c r="H93" s="739"/>
      <c r="I93" s="739"/>
      <c r="J93" s="739"/>
      <c r="K93" s="739"/>
      <c r="M93" s="739"/>
      <c r="N93" s="739"/>
      <c r="O93" s="739"/>
      <c r="P93" s="739"/>
    </row>
    <row r="94" spans="2:16">
      <c r="H94" s="739"/>
      <c r="I94" s="739"/>
      <c r="J94" s="739"/>
      <c r="K94" s="739"/>
      <c r="M94" s="739"/>
      <c r="N94" s="739"/>
      <c r="O94" s="739"/>
      <c r="P94" s="739"/>
    </row>
    <row r="95" spans="2:16">
      <c r="H95" s="739"/>
      <c r="I95" s="739"/>
      <c r="J95" s="739"/>
      <c r="K95" s="739"/>
      <c r="M95" s="739"/>
      <c r="N95" s="739"/>
      <c r="O95" s="739"/>
      <c r="P95" s="739"/>
    </row>
    <row r="96" spans="2:16">
      <c r="H96" s="739"/>
      <c r="I96" s="739"/>
      <c r="J96" s="739"/>
      <c r="K96" s="739"/>
      <c r="M96" s="739"/>
      <c r="N96" s="739"/>
      <c r="O96" s="739"/>
      <c r="P96" s="739"/>
    </row>
    <row r="97" spans="2:16">
      <c r="H97" s="739"/>
      <c r="I97" s="739"/>
      <c r="J97" s="739"/>
      <c r="K97" s="739"/>
      <c r="M97" s="739"/>
      <c r="N97" s="739"/>
      <c r="O97" s="739"/>
      <c r="P97" s="739"/>
    </row>
    <row r="98" spans="2:16">
      <c r="H98" s="739"/>
      <c r="I98" s="739"/>
      <c r="J98" s="739"/>
      <c r="K98" s="739"/>
      <c r="M98" s="739"/>
      <c r="N98" s="739"/>
      <c r="O98" s="739"/>
      <c r="P98" s="739"/>
    </row>
    <row r="99" spans="2:16">
      <c r="H99" s="748" t="s">
        <v>26</v>
      </c>
      <c r="I99" s="749"/>
      <c r="J99" s="749"/>
      <c r="K99" s="745">
        <f>SUM(K77:K98)</f>
        <v>43.344000000000001</v>
      </c>
      <c r="M99" s="748" t="s">
        <v>26</v>
      </c>
      <c r="N99" s="749"/>
      <c r="O99" s="749"/>
      <c r="P99" s="746">
        <f>SUM(P77:P98)</f>
        <v>16.064</v>
      </c>
    </row>
    <row r="101" spans="2:16" ht="21">
      <c r="B101" s="741" t="s">
        <v>754</v>
      </c>
    </row>
    <row r="102" spans="2:16" ht="21">
      <c r="B102" s="741" t="s">
        <v>696</v>
      </c>
      <c r="C102" s="742"/>
      <c r="E102" s="742"/>
      <c r="F102" s="742"/>
      <c r="H102" s="741" t="s">
        <v>697</v>
      </c>
    </row>
    <row r="103" spans="2:16" ht="18.600000000000001" customHeight="1">
      <c r="B103" s="895" t="s">
        <v>674</v>
      </c>
      <c r="C103" s="895"/>
      <c r="D103" s="895"/>
      <c r="E103" s="895"/>
      <c r="F103" s="895"/>
      <c r="H103" s="12" t="s">
        <v>682</v>
      </c>
      <c r="J103" s="12">
        <v>2013</v>
      </c>
      <c r="M103" s="12" t="s">
        <v>683</v>
      </c>
      <c r="O103" s="12">
        <v>2017</v>
      </c>
    </row>
    <row r="104" spans="2:16" ht="45">
      <c r="B104" s="820" t="s">
        <v>62</v>
      </c>
      <c r="C104" s="820" t="s">
        <v>675</v>
      </c>
      <c r="D104" s="820" t="s">
        <v>676</v>
      </c>
      <c r="E104" s="820" t="s">
        <v>678</v>
      </c>
      <c r="F104" s="820" t="s">
        <v>677</v>
      </c>
      <c r="H104" s="820" t="s">
        <v>679</v>
      </c>
      <c r="I104" s="820" t="s">
        <v>680</v>
      </c>
      <c r="J104" s="820" t="s">
        <v>681</v>
      </c>
      <c r="K104" s="820" t="s">
        <v>675</v>
      </c>
      <c r="M104" s="820" t="s">
        <v>679</v>
      </c>
      <c r="N104" s="820" t="s">
        <v>680</v>
      </c>
      <c r="O104" s="820" t="s">
        <v>681</v>
      </c>
      <c r="P104" s="820" t="s">
        <v>675</v>
      </c>
    </row>
    <row r="105" spans="2:16" ht="18">
      <c r="B105" s="820"/>
      <c r="C105" s="820" t="s">
        <v>686</v>
      </c>
      <c r="D105" s="820" t="s">
        <v>687</v>
      </c>
      <c r="E105" s="820" t="s">
        <v>688</v>
      </c>
      <c r="F105" s="820" t="s">
        <v>689</v>
      </c>
      <c r="H105" s="820"/>
      <c r="I105" s="820" t="s">
        <v>690</v>
      </c>
      <c r="J105" s="820" t="s">
        <v>691</v>
      </c>
      <c r="K105" s="820" t="s">
        <v>692</v>
      </c>
      <c r="M105" s="820"/>
      <c r="N105" s="820" t="s">
        <v>693</v>
      </c>
      <c r="O105" s="820" t="s">
        <v>694</v>
      </c>
      <c r="P105" s="820" t="s">
        <v>695</v>
      </c>
    </row>
    <row r="106" spans="2:16" ht="15.6" customHeight="1">
      <c r="B106" s="740">
        <v>42736</v>
      </c>
      <c r="C106" s="745">
        <f>K128</f>
        <v>111.75740000000002</v>
      </c>
      <c r="D106" s="764">
        <f>C106-C107</f>
        <v>62.827000000000019</v>
      </c>
      <c r="E106" s="739">
        <f>E107</f>
        <v>0.74</v>
      </c>
      <c r="F106" s="763">
        <f>D106*E106</f>
        <v>46.491980000000012</v>
      </c>
      <c r="H106" s="739" t="s">
        <v>749</v>
      </c>
      <c r="I106" s="739">
        <v>9.6000000000000002E-2</v>
      </c>
      <c r="J106" s="739">
        <v>16</v>
      </c>
      <c r="K106" s="739">
        <f>I106*J106</f>
        <v>1.536</v>
      </c>
      <c r="M106" s="739" t="s">
        <v>749</v>
      </c>
      <c r="N106" s="739">
        <v>9.6000000000000002E-2</v>
      </c>
      <c r="O106" s="739">
        <v>16</v>
      </c>
      <c r="P106" s="739">
        <f>N106*O106</f>
        <v>1.536</v>
      </c>
    </row>
    <row r="107" spans="2:16" ht="15.6" customHeight="1">
      <c r="B107" s="740">
        <v>42767</v>
      </c>
      <c r="C107" s="746">
        <f>P128</f>
        <v>48.930399999999999</v>
      </c>
      <c r="D107" s="764">
        <f>D106</f>
        <v>62.827000000000019</v>
      </c>
      <c r="E107" s="739">
        <v>0.74</v>
      </c>
      <c r="F107" s="763">
        <f>D107*E107</f>
        <v>46.491980000000012</v>
      </c>
      <c r="H107" s="739" t="s">
        <v>749</v>
      </c>
      <c r="I107" s="739">
        <v>0.13200000000000001</v>
      </c>
      <c r="J107" s="739">
        <v>185</v>
      </c>
      <c r="K107" s="739">
        <f t="shared" ref="K107:K114" si="9">I107*J107</f>
        <v>24.42</v>
      </c>
      <c r="M107" s="739" t="s">
        <v>749</v>
      </c>
      <c r="N107" s="739">
        <v>0.192</v>
      </c>
      <c r="O107" s="739">
        <v>87</v>
      </c>
      <c r="P107" s="739">
        <f t="shared" ref="P107:P118" si="10">N107*O107</f>
        <v>16.704000000000001</v>
      </c>
    </row>
    <row r="108" spans="2:16" ht="15.6" customHeight="1">
      <c r="B108" s="740">
        <v>42795</v>
      </c>
      <c r="C108" s="739"/>
      <c r="D108" s="764">
        <f>D107</f>
        <v>62.827000000000019</v>
      </c>
      <c r="E108" s="739">
        <f>E107</f>
        <v>0.74</v>
      </c>
      <c r="F108" s="763">
        <f>D108*E108</f>
        <v>46.491980000000012</v>
      </c>
      <c r="H108" s="739" t="s">
        <v>749</v>
      </c>
      <c r="I108" s="739">
        <v>0.192</v>
      </c>
      <c r="J108" s="739">
        <v>274</v>
      </c>
      <c r="K108" s="739">
        <f t="shared" si="9"/>
        <v>52.608000000000004</v>
      </c>
      <c r="M108" s="739" t="s">
        <v>749</v>
      </c>
      <c r="N108" s="739">
        <v>0.30599999999999999</v>
      </c>
      <c r="O108" s="739">
        <v>3</v>
      </c>
      <c r="P108" s="739">
        <f t="shared" si="10"/>
        <v>0.91799999999999993</v>
      </c>
    </row>
    <row r="109" spans="2:16" ht="15.6" customHeight="1">
      <c r="B109" s="740">
        <v>42826</v>
      </c>
      <c r="C109" s="739"/>
      <c r="D109" s="764">
        <f t="shared" ref="D109:E117" si="11">D108</f>
        <v>62.827000000000019</v>
      </c>
      <c r="E109" s="739">
        <f t="shared" si="11"/>
        <v>0.74</v>
      </c>
      <c r="F109" s="763">
        <f t="shared" ref="F109:F117" si="12">D109*E109</f>
        <v>46.491980000000012</v>
      </c>
      <c r="H109" s="739" t="s">
        <v>749</v>
      </c>
      <c r="I109" s="739">
        <v>0.30599999999999999</v>
      </c>
      <c r="J109" s="739">
        <v>100</v>
      </c>
      <c r="K109" s="739">
        <f t="shared" si="9"/>
        <v>30.599999999999998</v>
      </c>
      <c r="M109" s="739" t="s">
        <v>749</v>
      </c>
      <c r="N109" s="739">
        <v>0.245</v>
      </c>
      <c r="O109" s="739">
        <v>6</v>
      </c>
      <c r="P109" s="739">
        <f t="shared" si="10"/>
        <v>1.47</v>
      </c>
    </row>
    <row r="110" spans="2:16" ht="15.6" customHeight="1">
      <c r="B110" s="740">
        <v>42856</v>
      </c>
      <c r="C110" s="739"/>
      <c r="D110" s="764">
        <f t="shared" si="11"/>
        <v>62.827000000000019</v>
      </c>
      <c r="E110" s="739">
        <f t="shared" si="11"/>
        <v>0.74</v>
      </c>
      <c r="F110" s="763">
        <f t="shared" si="12"/>
        <v>46.491980000000012</v>
      </c>
      <c r="H110" s="739" t="s">
        <v>749</v>
      </c>
      <c r="I110" s="739">
        <v>0.245</v>
      </c>
      <c r="J110" s="739">
        <v>6</v>
      </c>
      <c r="K110" s="739">
        <f t="shared" si="9"/>
        <v>1.47</v>
      </c>
      <c r="M110" s="739" t="s">
        <v>749</v>
      </c>
      <c r="N110" s="739">
        <v>0.29499999999999998</v>
      </c>
      <c r="O110" s="739">
        <v>2</v>
      </c>
      <c r="P110" s="739">
        <f t="shared" si="10"/>
        <v>0.59</v>
      </c>
    </row>
    <row r="111" spans="2:16" ht="15.6" customHeight="1">
      <c r="B111" s="740">
        <v>42887</v>
      </c>
      <c r="C111" s="739"/>
      <c r="D111" s="764">
        <f t="shared" si="11"/>
        <v>62.827000000000019</v>
      </c>
      <c r="E111" s="739">
        <f t="shared" si="11"/>
        <v>0.74</v>
      </c>
      <c r="F111" s="763">
        <f t="shared" si="12"/>
        <v>46.491980000000012</v>
      </c>
      <c r="H111" s="739" t="s">
        <v>749</v>
      </c>
      <c r="I111" s="739">
        <v>0.29499999999999998</v>
      </c>
      <c r="J111" s="739">
        <v>2</v>
      </c>
      <c r="K111" s="739">
        <f t="shared" si="9"/>
        <v>0.59</v>
      </c>
      <c r="M111" s="739" t="s">
        <v>750</v>
      </c>
      <c r="N111" s="739">
        <v>7.9400000000000012E-2</v>
      </c>
      <c r="O111" s="739">
        <v>1</v>
      </c>
      <c r="P111" s="739">
        <f t="shared" si="10"/>
        <v>7.9400000000000012E-2</v>
      </c>
    </row>
    <row r="112" spans="2:16" ht="15.6" customHeight="1">
      <c r="B112" s="740">
        <v>42917</v>
      </c>
      <c r="C112" s="739"/>
      <c r="D112" s="764">
        <f t="shared" si="11"/>
        <v>62.827000000000019</v>
      </c>
      <c r="E112" s="739">
        <f t="shared" si="11"/>
        <v>0.74</v>
      </c>
      <c r="F112" s="763">
        <f t="shared" si="12"/>
        <v>46.491980000000012</v>
      </c>
      <c r="H112" s="739" t="s">
        <v>750</v>
      </c>
      <c r="I112" s="739">
        <v>7.9400000000000012E-2</v>
      </c>
      <c r="J112" s="739">
        <v>1</v>
      </c>
      <c r="K112" s="739">
        <f t="shared" si="9"/>
        <v>7.9400000000000012E-2</v>
      </c>
      <c r="M112" s="739" t="s">
        <v>751</v>
      </c>
      <c r="N112" s="739">
        <v>4.2999999999999997E-2</v>
      </c>
      <c r="O112" s="739">
        <v>235</v>
      </c>
      <c r="P112" s="739">
        <f t="shared" si="10"/>
        <v>10.104999999999999</v>
      </c>
    </row>
    <row r="113" spans="2:16" ht="15.6" customHeight="1">
      <c r="B113" s="740">
        <v>42948</v>
      </c>
      <c r="C113" s="739"/>
      <c r="D113" s="764">
        <f t="shared" si="11"/>
        <v>62.827000000000019</v>
      </c>
      <c r="E113" s="739">
        <f t="shared" si="11"/>
        <v>0.74</v>
      </c>
      <c r="F113" s="763">
        <f t="shared" si="12"/>
        <v>46.491980000000012</v>
      </c>
      <c r="H113" s="739" t="s">
        <v>750</v>
      </c>
      <c r="I113" s="739">
        <v>0.1002</v>
      </c>
      <c r="J113" s="739">
        <v>3</v>
      </c>
      <c r="K113" s="739">
        <f t="shared" si="9"/>
        <v>0.30059999999999998</v>
      </c>
      <c r="M113" s="739" t="s">
        <v>751</v>
      </c>
      <c r="N113" s="739">
        <v>5.6000000000000001E-2</v>
      </c>
      <c r="O113" s="739">
        <v>127</v>
      </c>
      <c r="P113" s="739">
        <f t="shared" si="10"/>
        <v>7.1120000000000001</v>
      </c>
    </row>
    <row r="114" spans="2:16" ht="15.6" customHeight="1">
      <c r="B114" s="740">
        <v>42979</v>
      </c>
      <c r="C114" s="739"/>
      <c r="D114" s="764">
        <f t="shared" si="11"/>
        <v>62.827000000000019</v>
      </c>
      <c r="E114" s="739">
        <f t="shared" si="11"/>
        <v>0.74</v>
      </c>
      <c r="F114" s="763">
        <f t="shared" si="12"/>
        <v>46.491980000000012</v>
      </c>
      <c r="H114" s="739" t="s">
        <v>750</v>
      </c>
      <c r="I114" s="739">
        <v>0.15340000000000001</v>
      </c>
      <c r="J114" s="739">
        <v>1</v>
      </c>
      <c r="K114" s="739">
        <f t="shared" si="9"/>
        <v>0.15340000000000001</v>
      </c>
      <c r="M114" s="739" t="s">
        <v>751</v>
      </c>
      <c r="N114" s="739">
        <v>7.2999999999999995E-2</v>
      </c>
      <c r="O114" s="739">
        <v>52</v>
      </c>
      <c r="P114" s="739">
        <f t="shared" si="10"/>
        <v>3.7959999999999998</v>
      </c>
    </row>
    <row r="115" spans="2:16" ht="15.6" customHeight="1">
      <c r="B115" s="740">
        <v>43009</v>
      </c>
      <c r="C115" s="739"/>
      <c r="D115" s="764">
        <f t="shared" si="11"/>
        <v>62.827000000000019</v>
      </c>
      <c r="E115" s="739">
        <f t="shared" si="11"/>
        <v>0.74</v>
      </c>
      <c r="F115" s="763">
        <f t="shared" si="12"/>
        <v>46.491980000000012</v>
      </c>
      <c r="H115" s="739"/>
      <c r="I115" s="739"/>
      <c r="J115" s="739"/>
      <c r="K115" s="739"/>
      <c r="M115" s="739" t="s">
        <v>751</v>
      </c>
      <c r="N115" s="739">
        <v>0.10100000000000001</v>
      </c>
      <c r="O115" s="739">
        <v>8</v>
      </c>
      <c r="P115" s="739">
        <f t="shared" si="10"/>
        <v>0.80800000000000005</v>
      </c>
    </row>
    <row r="116" spans="2:16" ht="15.6" customHeight="1">
      <c r="B116" s="740">
        <v>43040</v>
      </c>
      <c r="C116" s="739"/>
      <c r="D116" s="764">
        <f t="shared" si="11"/>
        <v>62.827000000000019</v>
      </c>
      <c r="E116" s="739">
        <f t="shared" si="11"/>
        <v>0.74</v>
      </c>
      <c r="F116" s="763">
        <f t="shared" si="12"/>
        <v>46.491980000000012</v>
      </c>
      <c r="H116" s="739"/>
      <c r="I116" s="739"/>
      <c r="J116" s="739"/>
      <c r="K116" s="739"/>
      <c r="M116" s="739" t="s">
        <v>751</v>
      </c>
      <c r="N116" s="739">
        <v>0.112</v>
      </c>
      <c r="O116" s="739">
        <v>48</v>
      </c>
      <c r="P116" s="739">
        <f t="shared" si="10"/>
        <v>5.3760000000000003</v>
      </c>
    </row>
    <row r="117" spans="2:16" ht="15.6" customHeight="1">
      <c r="B117" s="740">
        <v>43070</v>
      </c>
      <c r="C117" s="739"/>
      <c r="D117" s="764">
        <f t="shared" si="11"/>
        <v>62.827000000000019</v>
      </c>
      <c r="E117" s="739">
        <f t="shared" si="11"/>
        <v>0.74</v>
      </c>
      <c r="F117" s="763">
        <f t="shared" si="12"/>
        <v>46.491980000000012</v>
      </c>
      <c r="H117" s="739"/>
      <c r="I117" s="739"/>
      <c r="J117" s="739"/>
      <c r="K117" s="739"/>
      <c r="M117" s="739" t="s">
        <v>751</v>
      </c>
      <c r="N117" s="739">
        <v>0.16800000000000001</v>
      </c>
      <c r="O117" s="739">
        <v>2</v>
      </c>
      <c r="P117" s="739">
        <f t="shared" si="10"/>
        <v>0.33600000000000002</v>
      </c>
    </row>
    <row r="118" spans="2:16" ht="16.149999999999999" customHeight="1">
      <c r="B118" s="748" t="s">
        <v>26</v>
      </c>
      <c r="C118" s="749"/>
      <c r="D118" s="749"/>
      <c r="E118" s="749"/>
      <c r="F118" s="765">
        <f>SUM(F106:F117)</f>
        <v>557.90376000000015</v>
      </c>
      <c r="H118" s="739"/>
      <c r="I118" s="739"/>
      <c r="J118" s="739"/>
      <c r="K118" s="739"/>
      <c r="M118" s="739" t="s">
        <v>751</v>
      </c>
      <c r="N118" s="739">
        <v>0.1</v>
      </c>
      <c r="O118" s="739">
        <v>1</v>
      </c>
      <c r="P118" s="739">
        <f t="shared" si="10"/>
        <v>0.1</v>
      </c>
    </row>
    <row r="119" spans="2:16">
      <c r="B119" s="740" t="s">
        <v>784</v>
      </c>
      <c r="C119" s="739"/>
      <c r="D119" s="739"/>
      <c r="E119" s="739"/>
      <c r="F119" s="766">
        <f>F118</f>
        <v>557.90376000000015</v>
      </c>
      <c r="H119" s="739"/>
      <c r="I119" s="739"/>
      <c r="J119" s="739"/>
      <c r="K119" s="739"/>
      <c r="M119" s="739"/>
      <c r="N119" s="739"/>
      <c r="O119" s="739"/>
      <c r="P119" s="739"/>
    </row>
    <row r="120" spans="2:16">
      <c r="B120" s="740" t="s">
        <v>785</v>
      </c>
      <c r="C120" s="739"/>
      <c r="D120" s="739"/>
      <c r="E120" s="739"/>
      <c r="F120" s="766">
        <f>F118</f>
        <v>557.90376000000015</v>
      </c>
      <c r="H120" s="739"/>
      <c r="I120" s="739"/>
      <c r="J120" s="739"/>
      <c r="K120" s="739"/>
      <c r="M120" s="739"/>
      <c r="N120" s="739"/>
      <c r="O120" s="739"/>
      <c r="P120" s="739"/>
    </row>
    <row r="121" spans="2:16">
      <c r="B121" s="740" t="s">
        <v>786</v>
      </c>
      <c r="C121" s="739"/>
      <c r="D121" s="739"/>
      <c r="E121" s="739"/>
      <c r="F121" s="766">
        <f t="shared" ref="F121:F122" si="13">F119</f>
        <v>557.90376000000015</v>
      </c>
      <c r="H121" s="739"/>
      <c r="I121" s="739"/>
      <c r="J121" s="739"/>
      <c r="K121" s="739"/>
      <c r="M121" s="739"/>
      <c r="N121" s="739"/>
      <c r="O121" s="739"/>
      <c r="P121" s="739"/>
    </row>
    <row r="122" spans="2:16">
      <c r="B122" s="740" t="s">
        <v>787</v>
      </c>
      <c r="C122" s="739"/>
      <c r="D122" s="739"/>
      <c r="E122" s="739"/>
      <c r="F122" s="766">
        <f t="shared" si="13"/>
        <v>557.90376000000015</v>
      </c>
      <c r="H122" s="739"/>
      <c r="I122" s="739"/>
      <c r="J122" s="739"/>
      <c r="K122" s="739"/>
      <c r="M122" s="739"/>
      <c r="N122" s="739"/>
      <c r="O122" s="739"/>
      <c r="P122" s="739"/>
    </row>
    <row r="123" spans="2:16">
      <c r="H123" s="739"/>
      <c r="I123" s="739"/>
      <c r="J123" s="739"/>
      <c r="K123" s="739"/>
      <c r="M123" s="739"/>
      <c r="N123" s="739"/>
      <c r="O123" s="739"/>
      <c r="P123" s="739"/>
    </row>
    <row r="124" spans="2:16">
      <c r="H124" s="739"/>
      <c r="I124" s="739"/>
      <c r="J124" s="739"/>
      <c r="K124" s="739"/>
      <c r="M124" s="739"/>
      <c r="N124" s="739"/>
      <c r="O124" s="739"/>
      <c r="P124" s="739"/>
    </row>
    <row r="125" spans="2:16">
      <c r="H125" s="739"/>
      <c r="I125" s="739"/>
      <c r="J125" s="739"/>
      <c r="K125" s="739"/>
      <c r="M125" s="739"/>
      <c r="N125" s="739"/>
      <c r="O125" s="739"/>
      <c r="P125" s="739"/>
    </row>
    <row r="126" spans="2:16">
      <c r="H126" s="739"/>
      <c r="I126" s="739"/>
      <c r="J126" s="739"/>
      <c r="K126" s="739"/>
      <c r="M126" s="739"/>
      <c r="N126" s="739"/>
      <c r="O126" s="739"/>
      <c r="P126" s="739"/>
    </row>
    <row r="127" spans="2:16">
      <c r="H127" s="739"/>
      <c r="I127" s="739"/>
      <c r="J127" s="739"/>
      <c r="K127" s="739"/>
      <c r="M127" s="739"/>
      <c r="N127" s="739"/>
      <c r="O127" s="739"/>
      <c r="P127" s="739"/>
    </row>
    <row r="128" spans="2:16">
      <c r="H128" s="748" t="s">
        <v>26</v>
      </c>
      <c r="I128" s="749"/>
      <c r="J128" s="749"/>
      <c r="K128" s="745">
        <f>SUM(K106:K127)</f>
        <v>111.75740000000002</v>
      </c>
      <c r="M128" s="748" t="s">
        <v>26</v>
      </c>
      <c r="N128" s="749"/>
      <c r="O128" s="749"/>
      <c r="P128" s="746">
        <f>SUM(P106:P127)</f>
        <v>48.930399999999999</v>
      </c>
    </row>
    <row r="131" spans="2:12" ht="15" customHeight="1">
      <c r="B131" s="741" t="s">
        <v>782</v>
      </c>
    </row>
    <row r="132" spans="2:12" ht="15" customHeight="1">
      <c r="B132" s="795" t="s">
        <v>767</v>
      </c>
      <c r="C132" s="793"/>
      <c r="D132" s="783">
        <v>101125</v>
      </c>
      <c r="E132" s="783" t="s">
        <v>768</v>
      </c>
      <c r="F132" s="783"/>
      <c r="G132" s="783"/>
      <c r="H132" s="783"/>
      <c r="I132" s="783"/>
      <c r="J132" s="783"/>
      <c r="K132" s="815"/>
      <c r="L132" s="816"/>
    </row>
    <row r="133" spans="2:12" ht="32.25" customHeight="1">
      <c r="B133" s="796"/>
      <c r="C133" s="794" t="s">
        <v>675</v>
      </c>
      <c r="D133" s="786"/>
      <c r="F133" s="787" t="s">
        <v>676</v>
      </c>
      <c r="G133" s="787" t="s">
        <v>678</v>
      </c>
      <c r="H133" s="787" t="s">
        <v>677</v>
      </c>
      <c r="I133" s="787" t="s">
        <v>676</v>
      </c>
      <c r="J133" s="787" t="s">
        <v>678</v>
      </c>
      <c r="K133" s="787" t="s">
        <v>677</v>
      </c>
    </row>
    <row r="134" spans="2:12" ht="15" customHeight="1">
      <c r="B134" s="791" t="s">
        <v>232</v>
      </c>
      <c r="C134" s="791">
        <v>2015</v>
      </c>
      <c r="D134" s="791">
        <v>2016</v>
      </c>
      <c r="E134" s="792">
        <v>2017</v>
      </c>
      <c r="F134" s="799">
        <v>2016</v>
      </c>
      <c r="G134" s="791">
        <v>2016</v>
      </c>
      <c r="H134" s="791">
        <v>2016</v>
      </c>
      <c r="I134" s="789">
        <v>2017</v>
      </c>
      <c r="J134" s="788">
        <v>2017</v>
      </c>
      <c r="K134" s="790">
        <v>2017</v>
      </c>
    </row>
    <row r="135" spans="2:12" ht="15" customHeight="1">
      <c r="B135" s="779"/>
      <c r="C135" s="796" t="s">
        <v>686</v>
      </c>
      <c r="D135" s="796" t="s">
        <v>687</v>
      </c>
      <c r="E135" s="786" t="s">
        <v>688</v>
      </c>
      <c r="F135" s="796" t="s">
        <v>795</v>
      </c>
      <c r="G135" s="796" t="s">
        <v>691</v>
      </c>
      <c r="H135" s="796" t="s">
        <v>796</v>
      </c>
      <c r="I135" s="796" t="s">
        <v>797</v>
      </c>
      <c r="J135" s="817" t="s">
        <v>798</v>
      </c>
      <c r="K135" s="796" t="s">
        <v>799</v>
      </c>
    </row>
    <row r="136" spans="2:12" ht="15" customHeight="1">
      <c r="B136" s="797" t="s">
        <v>769</v>
      </c>
      <c r="C136" s="779">
        <v>111.76</v>
      </c>
      <c r="D136" s="779">
        <v>111.76</v>
      </c>
      <c r="E136" s="753">
        <v>48.93</v>
      </c>
      <c r="F136" s="779">
        <f t="shared" ref="F136:F147" si="14">C136-D136</f>
        <v>0</v>
      </c>
      <c r="G136" s="779">
        <v>0.74</v>
      </c>
      <c r="H136" s="779">
        <f>F136*G136</f>
        <v>0</v>
      </c>
      <c r="I136" s="779">
        <f t="shared" ref="I136:I147" si="15">C136-E136</f>
        <v>62.830000000000005</v>
      </c>
      <c r="J136" s="778">
        <v>0.74</v>
      </c>
      <c r="K136" s="784">
        <f>I136*J136</f>
        <v>46.494200000000006</v>
      </c>
    </row>
    <row r="137" spans="2:12" ht="15" customHeight="1">
      <c r="B137" s="797" t="s">
        <v>770</v>
      </c>
      <c r="C137" s="779">
        <v>111.76</v>
      </c>
      <c r="D137" s="779">
        <v>111.76</v>
      </c>
      <c r="E137" s="753">
        <v>48.93</v>
      </c>
      <c r="F137" s="779">
        <f t="shared" si="14"/>
        <v>0</v>
      </c>
      <c r="G137" s="779">
        <v>0.74</v>
      </c>
      <c r="H137" s="779">
        <f t="shared" ref="H137:H147" si="16">F137*G137</f>
        <v>0</v>
      </c>
      <c r="I137" s="779">
        <f t="shared" si="15"/>
        <v>62.830000000000005</v>
      </c>
      <c r="J137" s="778">
        <v>0.74</v>
      </c>
      <c r="K137" s="784">
        <f t="shared" ref="K137:K147" si="17">I137*J137</f>
        <v>46.494200000000006</v>
      </c>
    </row>
    <row r="138" spans="2:12" ht="15" customHeight="1">
      <c r="B138" s="797" t="s">
        <v>771</v>
      </c>
      <c r="C138" s="779">
        <v>111.76</v>
      </c>
      <c r="D138" s="779">
        <v>111.76</v>
      </c>
      <c r="E138" s="753">
        <v>48.93</v>
      </c>
      <c r="F138" s="779">
        <f t="shared" si="14"/>
        <v>0</v>
      </c>
      <c r="G138" s="779">
        <v>0.74</v>
      </c>
      <c r="H138" s="779">
        <f t="shared" si="16"/>
        <v>0</v>
      </c>
      <c r="I138" s="779">
        <f t="shared" si="15"/>
        <v>62.830000000000005</v>
      </c>
      <c r="J138" s="778">
        <v>0.74</v>
      </c>
      <c r="K138" s="784">
        <f t="shared" si="17"/>
        <v>46.494200000000006</v>
      </c>
    </row>
    <row r="139" spans="2:12" ht="15" customHeight="1">
      <c r="B139" s="797" t="s">
        <v>772</v>
      </c>
      <c r="C139" s="779">
        <v>111.76</v>
      </c>
      <c r="D139" s="800">
        <v>48.93</v>
      </c>
      <c r="E139" s="753">
        <v>48.93</v>
      </c>
      <c r="F139" s="779">
        <f t="shared" si="14"/>
        <v>62.830000000000005</v>
      </c>
      <c r="G139" s="779">
        <v>0.74</v>
      </c>
      <c r="H139" s="784">
        <f t="shared" si="16"/>
        <v>46.494200000000006</v>
      </c>
      <c r="I139" s="779">
        <f t="shared" si="15"/>
        <v>62.830000000000005</v>
      </c>
      <c r="J139" s="778">
        <v>0.74</v>
      </c>
      <c r="K139" s="784">
        <f t="shared" si="17"/>
        <v>46.494200000000006</v>
      </c>
    </row>
    <row r="140" spans="2:12" ht="15" customHeight="1">
      <c r="B140" s="797" t="s">
        <v>773</v>
      </c>
      <c r="C140" s="779">
        <v>111.76</v>
      </c>
      <c r="D140" s="779">
        <v>48.93</v>
      </c>
      <c r="E140" s="753">
        <v>48.93</v>
      </c>
      <c r="F140" s="779">
        <f t="shared" si="14"/>
        <v>62.830000000000005</v>
      </c>
      <c r="G140" s="779">
        <v>0.74</v>
      </c>
      <c r="H140" s="784">
        <f t="shared" si="16"/>
        <v>46.494200000000006</v>
      </c>
      <c r="I140" s="779">
        <f t="shared" si="15"/>
        <v>62.830000000000005</v>
      </c>
      <c r="J140" s="778">
        <v>0.74</v>
      </c>
      <c r="K140" s="784">
        <f t="shared" si="17"/>
        <v>46.494200000000006</v>
      </c>
    </row>
    <row r="141" spans="2:12" ht="15" customHeight="1">
      <c r="B141" s="797" t="s">
        <v>774</v>
      </c>
      <c r="C141" s="779">
        <v>111.76</v>
      </c>
      <c r="D141" s="779">
        <v>48.93</v>
      </c>
      <c r="E141" s="778">
        <v>48.93</v>
      </c>
      <c r="F141" s="779">
        <f t="shared" si="14"/>
        <v>62.830000000000005</v>
      </c>
      <c r="G141" s="779">
        <v>0.74</v>
      </c>
      <c r="H141" s="784">
        <f t="shared" si="16"/>
        <v>46.494200000000006</v>
      </c>
      <c r="I141" s="779">
        <f t="shared" si="15"/>
        <v>62.830000000000005</v>
      </c>
      <c r="J141" s="778">
        <v>0.74</v>
      </c>
      <c r="K141" s="784">
        <f t="shared" si="17"/>
        <v>46.494200000000006</v>
      </c>
    </row>
    <row r="142" spans="2:12" ht="15" customHeight="1">
      <c r="B142" s="797" t="s">
        <v>775</v>
      </c>
      <c r="C142" s="779">
        <v>111.76</v>
      </c>
      <c r="D142" s="779">
        <v>48.93</v>
      </c>
      <c r="E142" s="778">
        <v>48.93</v>
      </c>
      <c r="F142" s="779">
        <f t="shared" si="14"/>
        <v>62.830000000000005</v>
      </c>
      <c r="G142" s="779">
        <v>0.74</v>
      </c>
      <c r="H142" s="784">
        <f t="shared" si="16"/>
        <v>46.494200000000006</v>
      </c>
      <c r="I142" s="779">
        <f t="shared" si="15"/>
        <v>62.830000000000005</v>
      </c>
      <c r="J142" s="778">
        <v>0.74</v>
      </c>
      <c r="K142" s="784">
        <f t="shared" si="17"/>
        <v>46.494200000000006</v>
      </c>
    </row>
    <row r="143" spans="2:12" ht="15" customHeight="1">
      <c r="B143" s="797" t="s">
        <v>776</v>
      </c>
      <c r="C143" s="779">
        <v>111.76</v>
      </c>
      <c r="D143" s="779">
        <v>48.93</v>
      </c>
      <c r="E143" s="778">
        <v>48.93</v>
      </c>
      <c r="F143" s="779">
        <f t="shared" si="14"/>
        <v>62.830000000000005</v>
      </c>
      <c r="G143" s="779">
        <v>0.74</v>
      </c>
      <c r="H143" s="784">
        <f t="shared" si="16"/>
        <v>46.494200000000006</v>
      </c>
      <c r="I143" s="779">
        <f t="shared" si="15"/>
        <v>62.830000000000005</v>
      </c>
      <c r="J143" s="778">
        <v>0.74</v>
      </c>
      <c r="K143" s="784">
        <f t="shared" si="17"/>
        <v>46.494200000000006</v>
      </c>
    </row>
    <row r="144" spans="2:12" ht="15" customHeight="1">
      <c r="B144" s="797" t="s">
        <v>777</v>
      </c>
      <c r="C144" s="779">
        <v>111.76</v>
      </c>
      <c r="D144" s="779">
        <v>48.93</v>
      </c>
      <c r="E144" s="778">
        <v>48.93</v>
      </c>
      <c r="F144" s="779">
        <f t="shared" si="14"/>
        <v>62.830000000000005</v>
      </c>
      <c r="G144" s="779">
        <v>0.74</v>
      </c>
      <c r="H144" s="784">
        <f t="shared" si="16"/>
        <v>46.494200000000006</v>
      </c>
      <c r="I144" s="779">
        <f t="shared" si="15"/>
        <v>62.830000000000005</v>
      </c>
      <c r="J144" s="778">
        <v>0.74</v>
      </c>
      <c r="K144" s="784">
        <f t="shared" si="17"/>
        <v>46.494200000000006</v>
      </c>
    </row>
    <row r="145" spans="2:16" ht="15" customHeight="1">
      <c r="B145" s="797" t="s">
        <v>778</v>
      </c>
      <c r="C145" s="779">
        <v>111.76</v>
      </c>
      <c r="D145" s="779">
        <v>48.93</v>
      </c>
      <c r="E145" s="778">
        <v>48.93</v>
      </c>
      <c r="F145" s="779">
        <f t="shared" si="14"/>
        <v>62.830000000000005</v>
      </c>
      <c r="G145" s="779">
        <v>0.74</v>
      </c>
      <c r="H145" s="784">
        <f t="shared" si="16"/>
        <v>46.494200000000006</v>
      </c>
      <c r="I145" s="779">
        <f t="shared" si="15"/>
        <v>62.830000000000005</v>
      </c>
      <c r="J145" s="778">
        <v>0.74</v>
      </c>
      <c r="K145" s="784">
        <f t="shared" si="17"/>
        <v>46.494200000000006</v>
      </c>
    </row>
    <row r="146" spans="2:16" ht="15" customHeight="1">
      <c r="B146" s="797" t="s">
        <v>779</v>
      </c>
      <c r="C146" s="779">
        <v>111.76</v>
      </c>
      <c r="D146" s="779">
        <v>48.93</v>
      </c>
      <c r="E146" s="778">
        <v>48.93</v>
      </c>
      <c r="F146" s="779">
        <f t="shared" si="14"/>
        <v>62.830000000000005</v>
      </c>
      <c r="G146" s="779">
        <v>0.74</v>
      </c>
      <c r="H146" s="784">
        <f t="shared" si="16"/>
        <v>46.494200000000006</v>
      </c>
      <c r="I146" s="779">
        <f t="shared" si="15"/>
        <v>62.830000000000005</v>
      </c>
      <c r="J146" s="778">
        <v>0.74</v>
      </c>
      <c r="K146" s="784">
        <f t="shared" si="17"/>
        <v>46.494200000000006</v>
      </c>
    </row>
    <row r="147" spans="2:16" ht="15" customHeight="1">
      <c r="B147" s="797" t="s">
        <v>780</v>
      </c>
      <c r="C147" s="779">
        <v>111.76</v>
      </c>
      <c r="D147" s="779">
        <v>48.93</v>
      </c>
      <c r="E147" s="778">
        <v>48.93</v>
      </c>
      <c r="F147" s="779">
        <f t="shared" si="14"/>
        <v>62.830000000000005</v>
      </c>
      <c r="G147" s="779">
        <v>0.74</v>
      </c>
      <c r="H147" s="784">
        <f t="shared" si="16"/>
        <v>46.494200000000006</v>
      </c>
      <c r="I147" s="779">
        <f t="shared" si="15"/>
        <v>62.830000000000005</v>
      </c>
      <c r="J147" s="778">
        <v>0.74</v>
      </c>
      <c r="K147" s="784">
        <f t="shared" si="17"/>
        <v>46.494200000000006</v>
      </c>
    </row>
    <row r="148" spans="2:16" ht="15" customHeight="1">
      <c r="B148" s="779"/>
      <c r="C148" s="781"/>
      <c r="D148" s="781"/>
      <c r="E148" s="780"/>
      <c r="F148" s="781"/>
      <c r="G148" s="779"/>
      <c r="H148" s="781"/>
      <c r="I148" s="781"/>
      <c r="J148" s="778"/>
      <c r="K148" s="781"/>
    </row>
    <row r="149" spans="2:16" ht="15" customHeight="1">
      <c r="B149" s="798" t="s">
        <v>26</v>
      </c>
      <c r="C149" s="785">
        <f>SUM(C136:C148)</f>
        <v>1341.1200000000001</v>
      </c>
      <c r="D149" s="801">
        <f>SUM(D136:D148)</f>
        <v>775.64999999999975</v>
      </c>
      <c r="E149" s="782">
        <f>SUM(E136:E148)</f>
        <v>587.16</v>
      </c>
      <c r="F149" s="785">
        <f>SUM(F136:F148)</f>
        <v>565.47</v>
      </c>
      <c r="G149" s="785"/>
      <c r="H149" s="802">
        <f>SUM(H136:H148)</f>
        <v>418.44780000000003</v>
      </c>
      <c r="I149" s="785">
        <f>SUM(I136:I148)</f>
        <v>753.96000000000015</v>
      </c>
      <c r="J149" s="782"/>
      <c r="K149" s="814">
        <f>SUM(K136:K148)</f>
        <v>557.93039999999996</v>
      </c>
    </row>
    <row r="150" spans="2:16" ht="15" customHeight="1">
      <c r="H150" s="8" t="s">
        <v>781</v>
      </c>
      <c r="K150" s="8" t="s">
        <v>788</v>
      </c>
    </row>
    <row r="151" spans="2:16" ht="15" customHeight="1"/>
    <row r="152" spans="2:16" ht="15" customHeight="1"/>
    <row r="153" spans="2:16" ht="15" customHeight="1">
      <c r="B153" s="741" t="s">
        <v>783</v>
      </c>
    </row>
    <row r="154" spans="2:16" ht="15" customHeight="1">
      <c r="B154" s="891" t="s">
        <v>674</v>
      </c>
      <c r="C154" s="892"/>
      <c r="D154" s="892"/>
      <c r="E154" s="892"/>
      <c r="F154" s="893"/>
      <c r="H154" s="12" t="s">
        <v>682</v>
      </c>
      <c r="J154" s="12">
        <v>2015</v>
      </c>
      <c r="M154" s="12" t="s">
        <v>683</v>
      </c>
      <c r="O154" s="12" t="s">
        <v>766</v>
      </c>
    </row>
    <row r="155" spans="2:16" ht="15" customHeight="1">
      <c r="B155" s="776" t="s">
        <v>62</v>
      </c>
      <c r="C155" s="776" t="s">
        <v>675</v>
      </c>
      <c r="D155" s="776" t="s">
        <v>676</v>
      </c>
      <c r="E155" s="776" t="s">
        <v>678</v>
      </c>
      <c r="F155" s="776" t="s">
        <v>677</v>
      </c>
      <c r="H155" s="776" t="s">
        <v>679</v>
      </c>
      <c r="I155" s="776" t="s">
        <v>680</v>
      </c>
      <c r="J155" s="776" t="s">
        <v>681</v>
      </c>
      <c r="K155" s="776" t="s">
        <v>675</v>
      </c>
      <c r="M155" s="776" t="s">
        <v>679</v>
      </c>
      <c r="N155" s="776" t="s">
        <v>680</v>
      </c>
      <c r="O155" s="776" t="s">
        <v>681</v>
      </c>
      <c r="P155" s="776" t="s">
        <v>675</v>
      </c>
    </row>
    <row r="156" spans="2:16" ht="15" customHeight="1">
      <c r="B156" s="776"/>
      <c r="C156" s="776" t="s">
        <v>686</v>
      </c>
      <c r="D156" s="776" t="s">
        <v>687</v>
      </c>
      <c r="E156" s="776" t="s">
        <v>688</v>
      </c>
      <c r="F156" s="776" t="s">
        <v>689</v>
      </c>
      <c r="H156" s="776"/>
      <c r="I156" s="776" t="s">
        <v>690</v>
      </c>
      <c r="J156" s="776" t="s">
        <v>691</v>
      </c>
      <c r="K156" s="776" t="s">
        <v>692</v>
      </c>
      <c r="M156" s="776"/>
      <c r="N156" s="776" t="s">
        <v>693</v>
      </c>
      <c r="O156" s="776" t="s">
        <v>694</v>
      </c>
      <c r="P156" s="776" t="s">
        <v>695</v>
      </c>
    </row>
    <row r="157" spans="2:16" ht="15" customHeight="1">
      <c r="B157" s="740">
        <v>42736</v>
      </c>
      <c r="C157" s="745">
        <f>K179</f>
        <v>111.76</v>
      </c>
      <c r="D157" s="764"/>
      <c r="E157" s="739">
        <f>E158</f>
        <v>0.74</v>
      </c>
      <c r="F157" s="763">
        <f>D157*E157</f>
        <v>0</v>
      </c>
      <c r="H157" s="739" t="s">
        <v>749</v>
      </c>
      <c r="I157" s="739">
        <v>9.6000000000000002E-2</v>
      </c>
      <c r="J157" s="739">
        <v>16</v>
      </c>
      <c r="K157" s="739">
        <f>I157*J157</f>
        <v>1.536</v>
      </c>
      <c r="M157" s="739" t="s">
        <v>749</v>
      </c>
      <c r="N157" s="739">
        <v>9.6000000000000002E-2</v>
      </c>
      <c r="O157" s="739">
        <v>16</v>
      </c>
      <c r="P157" s="739">
        <f>N157*O157</f>
        <v>1.536</v>
      </c>
    </row>
    <row r="158" spans="2:16" ht="15.6" customHeight="1">
      <c r="B158" s="740">
        <v>42767</v>
      </c>
      <c r="C158" s="746">
        <f>P179</f>
        <v>48.93</v>
      </c>
      <c r="D158" s="764"/>
      <c r="E158" s="739">
        <v>0.74</v>
      </c>
      <c r="F158" s="763">
        <f>D158*E158</f>
        <v>0</v>
      </c>
      <c r="H158" s="739" t="s">
        <v>749</v>
      </c>
      <c r="I158" s="739">
        <v>0.13200000000000001</v>
      </c>
      <c r="J158" s="739">
        <v>185</v>
      </c>
      <c r="K158" s="739">
        <f t="shared" ref="K158:K165" si="18">I158*J158</f>
        <v>24.42</v>
      </c>
      <c r="M158" s="739" t="s">
        <v>749</v>
      </c>
      <c r="N158" s="739">
        <v>0.192</v>
      </c>
      <c r="O158" s="739">
        <v>87</v>
      </c>
      <c r="P158" s="739">
        <f t="shared" ref="P158:P169" si="19">N158*O158</f>
        <v>16.704000000000001</v>
      </c>
    </row>
    <row r="159" spans="2:16" ht="15.6" customHeight="1">
      <c r="B159" s="740">
        <v>42795</v>
      </c>
      <c r="C159" s="739"/>
      <c r="D159" s="764"/>
      <c r="E159" s="739">
        <f>E158</f>
        <v>0.74</v>
      </c>
      <c r="F159" s="763">
        <f>D159*E159</f>
        <v>0</v>
      </c>
      <c r="H159" s="739" t="s">
        <v>749</v>
      </c>
      <c r="I159" s="739">
        <v>0.192</v>
      </c>
      <c r="J159" s="739">
        <v>274</v>
      </c>
      <c r="K159" s="739">
        <f t="shared" si="18"/>
        <v>52.608000000000004</v>
      </c>
      <c r="M159" s="739" t="s">
        <v>749</v>
      </c>
      <c r="N159" s="739">
        <v>0.30599999999999999</v>
      </c>
      <c r="O159" s="739">
        <v>3</v>
      </c>
      <c r="P159" s="739">
        <f t="shared" si="19"/>
        <v>0.91799999999999993</v>
      </c>
    </row>
    <row r="160" spans="2:16" ht="15.6" customHeight="1">
      <c r="B160" s="740">
        <v>42826</v>
      </c>
      <c r="C160" s="739"/>
      <c r="D160" s="764">
        <f>C157-C158</f>
        <v>62.830000000000005</v>
      </c>
      <c r="E160" s="739">
        <f t="shared" ref="E160:E168" si="20">E159</f>
        <v>0.74</v>
      </c>
      <c r="F160" s="763">
        <f t="shared" ref="F160:F168" si="21">D160*E160</f>
        <v>46.494200000000006</v>
      </c>
      <c r="H160" s="739" t="s">
        <v>749</v>
      </c>
      <c r="I160" s="739">
        <v>0.30599999999999999</v>
      </c>
      <c r="J160" s="739">
        <v>100</v>
      </c>
      <c r="K160" s="739">
        <f t="shared" si="18"/>
        <v>30.599999999999998</v>
      </c>
      <c r="M160" s="739" t="s">
        <v>749</v>
      </c>
      <c r="N160" s="739">
        <v>0.245</v>
      </c>
      <c r="O160" s="739">
        <v>6</v>
      </c>
      <c r="P160" s="739">
        <f t="shared" si="19"/>
        <v>1.47</v>
      </c>
    </row>
    <row r="161" spans="2:16" ht="15.6" customHeight="1">
      <c r="B161" s="740">
        <v>42856</v>
      </c>
      <c r="C161" s="739"/>
      <c r="D161" s="764">
        <f t="shared" ref="D161:D168" si="22">D160</f>
        <v>62.830000000000005</v>
      </c>
      <c r="E161" s="739">
        <f t="shared" si="20"/>
        <v>0.74</v>
      </c>
      <c r="F161" s="763">
        <f t="shared" si="21"/>
        <v>46.494200000000006</v>
      </c>
      <c r="H161" s="739" t="s">
        <v>749</v>
      </c>
      <c r="I161" s="739">
        <v>0.245</v>
      </c>
      <c r="J161" s="739">
        <v>6</v>
      </c>
      <c r="K161" s="739">
        <f t="shared" si="18"/>
        <v>1.47</v>
      </c>
      <c r="M161" s="739" t="s">
        <v>749</v>
      </c>
      <c r="N161" s="739">
        <v>0.29499999999999998</v>
      </c>
      <c r="O161" s="739">
        <v>2</v>
      </c>
      <c r="P161" s="739">
        <f t="shared" si="19"/>
        <v>0.59</v>
      </c>
    </row>
    <row r="162" spans="2:16" ht="15.6" customHeight="1">
      <c r="B162" s="740">
        <v>42887</v>
      </c>
      <c r="C162" s="739"/>
      <c r="D162" s="764">
        <f t="shared" si="22"/>
        <v>62.830000000000005</v>
      </c>
      <c r="E162" s="739">
        <f t="shared" si="20"/>
        <v>0.74</v>
      </c>
      <c r="F162" s="763">
        <f t="shared" si="21"/>
        <v>46.494200000000006</v>
      </c>
      <c r="H162" s="739" t="s">
        <v>749</v>
      </c>
      <c r="I162" s="739">
        <v>0.29499999999999998</v>
      </c>
      <c r="J162" s="739">
        <v>2</v>
      </c>
      <c r="K162" s="739">
        <f t="shared" si="18"/>
        <v>0.59</v>
      </c>
      <c r="M162" s="739" t="s">
        <v>750</v>
      </c>
      <c r="N162" s="739">
        <v>7.9400000000000012E-2</v>
      </c>
      <c r="O162" s="739">
        <v>1</v>
      </c>
      <c r="P162" s="739">
        <f t="shared" si="19"/>
        <v>7.9400000000000012E-2</v>
      </c>
    </row>
    <row r="163" spans="2:16" ht="15.6" customHeight="1">
      <c r="B163" s="740">
        <v>42917</v>
      </c>
      <c r="C163" s="739"/>
      <c r="D163" s="764">
        <f t="shared" si="22"/>
        <v>62.830000000000005</v>
      </c>
      <c r="E163" s="739">
        <f t="shared" si="20"/>
        <v>0.74</v>
      </c>
      <c r="F163" s="763">
        <f t="shared" si="21"/>
        <v>46.494200000000006</v>
      </c>
      <c r="H163" s="739" t="s">
        <v>750</v>
      </c>
      <c r="I163" s="739">
        <v>7.9400000000000012E-2</v>
      </c>
      <c r="J163" s="739">
        <v>1</v>
      </c>
      <c r="K163" s="739">
        <f t="shared" si="18"/>
        <v>7.9400000000000012E-2</v>
      </c>
      <c r="M163" s="739" t="s">
        <v>751</v>
      </c>
      <c r="N163" s="739">
        <v>4.2999999999999997E-2</v>
      </c>
      <c r="O163" s="739">
        <v>235</v>
      </c>
      <c r="P163" s="739">
        <f t="shared" si="19"/>
        <v>10.104999999999999</v>
      </c>
    </row>
    <row r="164" spans="2:16" ht="15.6" customHeight="1">
      <c r="B164" s="740">
        <v>42948</v>
      </c>
      <c r="C164" s="739"/>
      <c r="D164" s="764">
        <f t="shared" si="22"/>
        <v>62.830000000000005</v>
      </c>
      <c r="E164" s="739">
        <f t="shared" si="20"/>
        <v>0.74</v>
      </c>
      <c r="F164" s="763">
        <f t="shared" si="21"/>
        <v>46.494200000000006</v>
      </c>
      <c r="H164" s="739" t="s">
        <v>750</v>
      </c>
      <c r="I164" s="739">
        <v>0.1002</v>
      </c>
      <c r="J164" s="739">
        <v>3</v>
      </c>
      <c r="K164" s="739">
        <f t="shared" si="18"/>
        <v>0.30059999999999998</v>
      </c>
      <c r="M164" s="739" t="s">
        <v>751</v>
      </c>
      <c r="N164" s="739">
        <v>5.6000000000000001E-2</v>
      </c>
      <c r="O164" s="739">
        <v>127</v>
      </c>
      <c r="P164" s="739">
        <f t="shared" si="19"/>
        <v>7.1120000000000001</v>
      </c>
    </row>
    <row r="165" spans="2:16" ht="15.6" customHeight="1">
      <c r="B165" s="740">
        <v>42979</v>
      </c>
      <c r="C165" s="739"/>
      <c r="D165" s="764">
        <f t="shared" si="22"/>
        <v>62.830000000000005</v>
      </c>
      <c r="E165" s="739">
        <f t="shared" si="20"/>
        <v>0.74</v>
      </c>
      <c r="F165" s="763">
        <f t="shared" si="21"/>
        <v>46.494200000000006</v>
      </c>
      <c r="H165" s="739" t="s">
        <v>750</v>
      </c>
      <c r="I165" s="739">
        <v>0.15340000000000001</v>
      </c>
      <c r="J165" s="739">
        <v>1</v>
      </c>
      <c r="K165" s="739">
        <f t="shared" si="18"/>
        <v>0.15340000000000001</v>
      </c>
      <c r="M165" s="739" t="s">
        <v>751</v>
      </c>
      <c r="N165" s="739">
        <v>7.2999999999999995E-2</v>
      </c>
      <c r="O165" s="739">
        <v>52</v>
      </c>
      <c r="P165" s="739">
        <f t="shared" si="19"/>
        <v>3.7959999999999998</v>
      </c>
    </row>
    <row r="166" spans="2:16" ht="15.6" customHeight="1">
      <c r="B166" s="740">
        <v>43009</v>
      </c>
      <c r="C166" s="739"/>
      <c r="D166" s="764">
        <f t="shared" si="22"/>
        <v>62.830000000000005</v>
      </c>
      <c r="E166" s="739">
        <f t="shared" si="20"/>
        <v>0.74</v>
      </c>
      <c r="F166" s="763">
        <f t="shared" si="21"/>
        <v>46.494200000000006</v>
      </c>
      <c r="H166" s="739"/>
      <c r="I166" s="739"/>
      <c r="J166" s="739"/>
      <c r="K166" s="739"/>
      <c r="M166" s="739" t="s">
        <v>751</v>
      </c>
      <c r="N166" s="739">
        <v>0.10100000000000001</v>
      </c>
      <c r="O166" s="739">
        <v>8</v>
      </c>
      <c r="P166" s="739">
        <f t="shared" si="19"/>
        <v>0.80800000000000005</v>
      </c>
    </row>
    <row r="167" spans="2:16" ht="15.6" customHeight="1">
      <c r="B167" s="740">
        <v>43040</v>
      </c>
      <c r="C167" s="739"/>
      <c r="D167" s="764">
        <f t="shared" si="22"/>
        <v>62.830000000000005</v>
      </c>
      <c r="E167" s="739">
        <f t="shared" si="20"/>
        <v>0.74</v>
      </c>
      <c r="F167" s="763">
        <f t="shared" si="21"/>
        <v>46.494200000000006</v>
      </c>
      <c r="H167" s="739"/>
      <c r="I167" s="739"/>
      <c r="J167" s="739"/>
      <c r="K167" s="739"/>
      <c r="M167" s="739" t="s">
        <v>751</v>
      </c>
      <c r="N167" s="739">
        <v>0.112</v>
      </c>
      <c r="O167" s="739">
        <v>48</v>
      </c>
      <c r="P167" s="739">
        <f t="shared" si="19"/>
        <v>5.3760000000000003</v>
      </c>
    </row>
    <row r="168" spans="2:16" ht="15.6" customHeight="1">
      <c r="B168" s="740">
        <v>43070</v>
      </c>
      <c r="C168" s="739"/>
      <c r="D168" s="764">
        <f t="shared" si="22"/>
        <v>62.830000000000005</v>
      </c>
      <c r="E168" s="739">
        <f t="shared" si="20"/>
        <v>0.74</v>
      </c>
      <c r="F168" s="763">
        <f t="shared" si="21"/>
        <v>46.494200000000006</v>
      </c>
      <c r="H168" s="739"/>
      <c r="I168" s="739"/>
      <c r="J168" s="739"/>
      <c r="K168" s="739"/>
      <c r="M168" s="739" t="s">
        <v>751</v>
      </c>
      <c r="N168" s="739">
        <v>0.16800000000000001</v>
      </c>
      <c r="O168" s="739">
        <v>2</v>
      </c>
      <c r="P168" s="739">
        <f t="shared" si="19"/>
        <v>0.33600000000000002</v>
      </c>
    </row>
    <row r="169" spans="2:16" ht="16.149999999999999" customHeight="1">
      <c r="B169" s="748" t="s">
        <v>26</v>
      </c>
      <c r="C169" s="749"/>
      <c r="D169" s="749"/>
      <c r="E169" s="749"/>
      <c r="F169" s="765">
        <f>SUM(F157:F168)</f>
        <v>418.44780000000003</v>
      </c>
      <c r="H169" s="739"/>
      <c r="I169" s="739"/>
      <c r="J169" s="739"/>
      <c r="K169" s="739"/>
      <c r="M169" s="739" t="s">
        <v>751</v>
      </c>
      <c r="N169" s="739">
        <v>0.1</v>
      </c>
      <c r="O169" s="739">
        <v>1</v>
      </c>
      <c r="P169" s="739">
        <f t="shared" si="19"/>
        <v>0.1</v>
      </c>
    </row>
    <row r="170" spans="2:16">
      <c r="B170" s="740" t="s">
        <v>698</v>
      </c>
      <c r="C170" s="739"/>
      <c r="D170" s="739"/>
      <c r="E170" s="739"/>
      <c r="F170" s="739"/>
      <c r="H170" s="739"/>
      <c r="I170" s="739"/>
      <c r="J170" s="739"/>
      <c r="K170" s="739"/>
      <c r="M170" s="739"/>
      <c r="N170" s="739"/>
      <c r="O170" s="739"/>
      <c r="P170" s="739"/>
    </row>
    <row r="171" spans="2:16">
      <c r="B171" s="740" t="s">
        <v>698</v>
      </c>
      <c r="C171" s="739"/>
      <c r="D171" s="739"/>
      <c r="E171" s="739"/>
      <c r="F171" s="739"/>
      <c r="H171" s="739"/>
      <c r="I171" s="739"/>
      <c r="J171" s="739"/>
      <c r="K171" s="739"/>
      <c r="M171" s="739"/>
      <c r="N171" s="739"/>
      <c r="O171" s="739"/>
      <c r="P171" s="739"/>
    </row>
    <row r="172" spans="2:16">
      <c r="B172" s="740" t="s">
        <v>698</v>
      </c>
      <c r="C172" s="739"/>
      <c r="D172" s="739"/>
      <c r="E172" s="739"/>
      <c r="F172" s="739"/>
      <c r="H172" s="739"/>
      <c r="I172" s="739"/>
      <c r="J172" s="739"/>
      <c r="K172" s="739"/>
      <c r="M172" s="739"/>
      <c r="N172" s="739"/>
      <c r="O172" s="739"/>
      <c r="P172" s="739"/>
    </row>
    <row r="173" spans="2:16">
      <c r="B173" s="740" t="s">
        <v>698</v>
      </c>
      <c r="C173" s="739"/>
      <c r="D173" s="739"/>
      <c r="E173" s="739"/>
      <c r="F173" s="739"/>
      <c r="H173" s="739"/>
      <c r="I173" s="739"/>
      <c r="J173" s="739"/>
      <c r="K173" s="739"/>
      <c r="M173" s="739"/>
      <c r="N173" s="739"/>
      <c r="O173" s="739"/>
      <c r="P173" s="739"/>
    </row>
    <row r="174" spans="2:16">
      <c r="H174" s="739"/>
      <c r="I174" s="739"/>
      <c r="J174" s="739"/>
      <c r="K174" s="739"/>
      <c r="M174" s="739"/>
      <c r="N174" s="739"/>
      <c r="O174" s="739"/>
      <c r="P174" s="739"/>
    </row>
    <row r="175" spans="2:16">
      <c r="H175" s="739"/>
      <c r="I175" s="739"/>
      <c r="J175" s="739"/>
      <c r="K175" s="739"/>
      <c r="M175" s="739"/>
      <c r="N175" s="739"/>
      <c r="O175" s="739"/>
      <c r="P175" s="739"/>
    </row>
    <row r="176" spans="2:16">
      <c r="H176" s="739"/>
      <c r="I176" s="739"/>
      <c r="J176" s="739"/>
      <c r="K176" s="739"/>
      <c r="M176" s="739"/>
      <c r="N176" s="739"/>
      <c r="O176" s="739"/>
      <c r="P176" s="739"/>
    </row>
    <row r="177" spans="8:16">
      <c r="H177" s="739"/>
      <c r="I177" s="739"/>
      <c r="J177" s="739"/>
      <c r="K177" s="739"/>
      <c r="M177" s="739"/>
      <c r="N177" s="739"/>
      <c r="O177" s="739"/>
      <c r="P177" s="739"/>
    </row>
    <row r="178" spans="8:16">
      <c r="H178" s="739"/>
      <c r="I178" s="739"/>
      <c r="J178" s="739"/>
      <c r="K178" s="739"/>
      <c r="M178" s="739"/>
      <c r="N178" s="739"/>
      <c r="O178" s="739"/>
      <c r="P178" s="739"/>
    </row>
    <row r="179" spans="8:16">
      <c r="H179" s="748" t="s">
        <v>26</v>
      </c>
      <c r="I179" s="749"/>
      <c r="J179" s="749"/>
      <c r="K179" s="745">
        <f>ROUND(SUM(K157:K178),2)</f>
        <v>111.76</v>
      </c>
      <c r="M179" s="748" t="s">
        <v>26</v>
      </c>
      <c r="N179" s="749"/>
      <c r="O179" s="749"/>
      <c r="P179" s="745">
        <f>ROUND(SUM(P157:P178),2)</f>
        <v>48.93</v>
      </c>
    </row>
  </sheetData>
  <mergeCells count="6">
    <mergeCell ref="B154:F154"/>
    <mergeCell ref="B18:U18"/>
    <mergeCell ref="B21:F21"/>
    <mergeCell ref="B45:F45"/>
    <mergeCell ref="B74:F74"/>
    <mergeCell ref="B103:F10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 RSLU</cp:lastModifiedBy>
  <cp:lastPrinted>2017-05-24T00:43:43Z</cp:lastPrinted>
  <dcterms:created xsi:type="dcterms:W3CDTF">2012-03-05T18:56:04Z</dcterms:created>
  <dcterms:modified xsi:type="dcterms:W3CDTF">2019-12-23T19:05:16Z</dcterms:modified>
</cp:coreProperties>
</file>