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defaultThemeVersion="166925"/>
  <mc:AlternateContent xmlns:mc="http://schemas.openxmlformats.org/markup-compatibility/2006">
    <mc:Choice Requires="x15">
      <x15ac:absPath xmlns:x15ac="http://schemas.microsoft.com/office/spreadsheetml/2010/11/ac" url="https://myhydro.torontohydro.com/divisions/regulatorylegal/2020cir/Exhibits/2020 DRO/Sch.11 - Revenue Offsets (Other Revenue 2-H)/"/>
    </mc:Choice>
  </mc:AlternateContent>
  <xr:revisionPtr revIDLastSave="0" documentId="13_ncr:1_{1966E1CE-3DA3-4D75-A499-549F50CE287D}" xr6:coauthVersionLast="36" xr6:coauthVersionMax="36" xr10:uidLastSave="{00000000-0000-0000-0000-000000000000}"/>
  <bookViews>
    <workbookView xWindow="0" yWindow="0" windowWidth="28800" windowHeight="8220" xr2:uid="{C735C02A-3047-4A2D-A538-38BC45B4F269}"/>
  </bookViews>
  <sheets>
    <sheet name="Appendix 2-H " sheetId="1" r:id="rId1"/>
  </sheets>
  <externalReferences>
    <externalReference r:id="rId2"/>
    <externalReference r:id="rId3"/>
    <externalReference r:id="rId4"/>
    <externalReference r:id="rId5"/>
  </externalReferences>
  <definedNames>
    <definedName name="_xlnm._FilterDatabase" localSheetId="0" hidden="1">'Appendix 2-H '!$A$5:$I$107</definedName>
    <definedName name="Amount">'[1]SOU_Template_no GL change'!$L$6:$L$149</definedName>
    <definedName name="BridgeYear" localSheetId="0">'[2]LDC Info'!$E$26</definedName>
    <definedName name="BridgeYear">'[3]LDC Info'!$E$26</definedName>
    <definedName name="EBNUMBER" localSheetId="0">'[2]LDC Info'!$E$16</definedName>
    <definedName name="EBNUMBER">'[3]LDC Info'!$E$16</definedName>
    <definedName name="FS_LIST">'[4]Supporting Info'!$A$15:$A$38</definedName>
    <definedName name="FSImpact_OEB">'[4]Supporting Info'!$E$16:$E$34</definedName>
    <definedName name="_xlnm.Print_Area" localSheetId="0">'Appendix 2-H '!$A$2:$H$98</definedName>
    <definedName name="_xlnm.Print_Titles" localSheetId="0">'Appendix 2-H '!$2:$3</definedName>
    <definedName name="Segment">'[4]Supporting Info'!$E$41:$E$101</definedName>
    <definedName name="TestYear" localSheetId="0">'[2]LDC Info'!$E$24</definedName>
    <definedName name="TestYear">'[3]LDC Info'!$E$24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 r="G24" i="1"/>
  <c r="C31" i="1"/>
  <c r="D31" i="1"/>
  <c r="E31" i="1"/>
  <c r="E35" i="1" s="1"/>
  <c r="F31" i="1"/>
  <c r="G31" i="1"/>
  <c r="H31" i="1"/>
  <c r="C32" i="1"/>
  <c r="D32" i="1"/>
  <c r="E32" i="1"/>
  <c r="F32" i="1"/>
  <c r="G32" i="1"/>
  <c r="H32" i="1"/>
  <c r="C33" i="1"/>
  <c r="D33" i="1"/>
  <c r="E33" i="1"/>
  <c r="F33" i="1"/>
  <c r="G33" i="1"/>
  <c r="H33" i="1"/>
  <c r="C34" i="1"/>
  <c r="D34" i="1"/>
  <c r="E34" i="1"/>
  <c r="F34" i="1"/>
  <c r="F35" i="1" s="1"/>
  <c r="G34" i="1"/>
  <c r="H34" i="1"/>
  <c r="G47" i="1"/>
  <c r="H47" i="1"/>
  <c r="G48" i="1"/>
  <c r="H48" i="1"/>
  <c r="C49" i="1"/>
  <c r="D49" i="1"/>
  <c r="E49" i="1"/>
  <c r="G49" i="1"/>
  <c r="H49" i="1"/>
  <c r="G52" i="1"/>
  <c r="C56" i="1"/>
  <c r="D56" i="1"/>
  <c r="E56" i="1"/>
  <c r="F56" i="1"/>
  <c r="G56" i="1"/>
  <c r="C63" i="1"/>
  <c r="C71" i="1" s="1"/>
  <c r="D63" i="1"/>
  <c r="D71" i="1" s="1"/>
  <c r="E71" i="1"/>
  <c r="F71" i="1"/>
  <c r="G71" i="1"/>
  <c r="H71" i="1"/>
  <c r="C78" i="1"/>
  <c r="D78" i="1"/>
  <c r="G78" i="1"/>
  <c r="C79" i="1"/>
  <c r="D79" i="1"/>
  <c r="G79" i="1"/>
  <c r="G86" i="1" s="1"/>
  <c r="E86" i="1"/>
  <c r="F86" i="1"/>
  <c r="C94" i="1"/>
  <c r="D94" i="1"/>
  <c r="E94" i="1"/>
  <c r="F94" i="1"/>
  <c r="G94" i="1"/>
  <c r="H94" i="1"/>
  <c r="G35" i="1" l="1"/>
  <c r="C35" i="1"/>
  <c r="D86" i="1"/>
  <c r="C86" i="1"/>
  <c r="D35" i="1"/>
  <c r="H35" i="1"/>
  <c r="H86" i="1"/>
  <c r="H56" i="1"/>
</calcChain>
</file>

<file path=xl/sharedStrings.xml><?xml version="1.0" encoding="utf-8"?>
<sst xmlns="http://schemas.openxmlformats.org/spreadsheetml/2006/main" count="135" uniqueCount="71">
  <si>
    <t>The "Other" category is composed of IT services related to Hydro One Telecom and other various adhoc services.</t>
  </si>
  <si>
    <t>The amounts reported as shared services recovery in account 4375 do not include the cost recovery associated with fleet, occupancy and IT services provided by THESL to THESI, THESU and THC presented as part of Appenix 2N. The recovery of these costs is included in the OM&amp;A evidence as part of the Allocation and Recoveries program for an average annual value of $1.1M for the period 2015-2020. 
Streetlighighting recoveries and costs related to emergency response, engineering and planning included in Appendix 2N are shown under the merchandising and jobbing section (4325 &amp; 4330).</t>
  </si>
  <si>
    <t>Notes</t>
  </si>
  <si>
    <t>Total</t>
  </si>
  <si>
    <t>Regulated Assets Charges-Revenue</t>
  </si>
  <si>
    <t>Investment Interest Income</t>
  </si>
  <si>
    <t>MIFRS</t>
  </si>
  <si>
    <t>Reporting Basis</t>
  </si>
  <si>
    <t>Test Year</t>
  </si>
  <si>
    <t>Bridge Year</t>
  </si>
  <si>
    <t>2018 Actual</t>
  </si>
  <si>
    <t>2017 Actual</t>
  </si>
  <si>
    <t>2016 Actual</t>
  </si>
  <si>
    <t>2015 Actual</t>
  </si>
  <si>
    <t>Account 4405 - Investment Interest Income</t>
  </si>
  <si>
    <r>
      <t>Other</t>
    </r>
    <r>
      <rPr>
        <vertAlign val="superscript"/>
        <sz val="11"/>
        <color theme="1"/>
        <rFont val="Calibri"/>
        <family val="2"/>
        <scheme val="minor"/>
      </rPr>
      <t>2</t>
    </r>
  </si>
  <si>
    <r>
      <t>Streetlighting</t>
    </r>
    <r>
      <rPr>
        <vertAlign val="superscript"/>
        <sz val="11"/>
        <color theme="1"/>
        <rFont val="Calibri"/>
        <family val="2"/>
        <scheme val="minor"/>
      </rPr>
      <t>1</t>
    </r>
  </si>
  <si>
    <t>Pole &amp; Duct Rental</t>
  </si>
  <si>
    <t>Accident Claims</t>
  </si>
  <si>
    <t>Scrap Sales</t>
  </si>
  <si>
    <t xml:space="preserve">MicroFIT </t>
  </si>
  <si>
    <t>Customer and Temp Services</t>
  </si>
  <si>
    <t>Isolation</t>
  </si>
  <si>
    <t>Inventory Sales</t>
  </si>
  <si>
    <t>Account 4330 -Merchandise and Jobbing Costs</t>
  </si>
  <si>
    <t>Account 4325 -Merchandise and Jobbing Revenue</t>
  </si>
  <si>
    <t>Misc Revenue</t>
  </si>
  <si>
    <t>Easement Letter</t>
  </si>
  <si>
    <t>Connection-Reconnection Charge</t>
  </si>
  <si>
    <t>Collection Service Charges</t>
  </si>
  <si>
    <t>NSF Collection Charges</t>
  </si>
  <si>
    <t>Account Set Up Charge</t>
  </si>
  <si>
    <t>Account 4235 -Specific Service Charges</t>
  </si>
  <si>
    <t>Account Breakdown Details</t>
  </si>
  <si>
    <t>4305, 4310, 4315, 4320, 4325, 4330, 4335, 4340, 4345, 4350, 4355, 4360, 4365, 4370, 4375, 4380, 4385, 4390, 4395, 4398, 4405, 4415</t>
  </si>
  <si>
    <t>Other Income and Expenses:</t>
  </si>
  <si>
    <t>4080, 4082, 4084, 4090, 4205, 4210, 4215, 4220, 4240, 4245</t>
  </si>
  <si>
    <t>Other Distribution Revenues:</t>
  </si>
  <si>
    <t>Late Payment Charges:</t>
  </si>
  <si>
    <t>Specific Service Charges:</t>
  </si>
  <si>
    <t>Account(s)</t>
  </si>
  <si>
    <t>Description</t>
  </si>
  <si>
    <t>Other Income or Deductions</t>
  </si>
  <si>
    <t>Other Operating Revenues</t>
  </si>
  <si>
    <t>Late Payment Charges</t>
  </si>
  <si>
    <t>Specific Service Charges</t>
  </si>
  <si>
    <t>Foreign Exchange Gain/(Loss)</t>
  </si>
  <si>
    <t>Gain on Disposition of Utility and Other Property</t>
  </si>
  <si>
    <r>
      <t>Shared Services Recovery</t>
    </r>
    <r>
      <rPr>
        <b/>
        <vertAlign val="superscript"/>
        <sz val="10"/>
        <rFont val="Arial"/>
        <family val="2"/>
      </rPr>
      <t>1</t>
    </r>
  </si>
  <si>
    <t>Gain/Loss on disposals</t>
  </si>
  <si>
    <t>Merchandise and Jobbing Costs</t>
  </si>
  <si>
    <t>Merchandise and Jobbing Revenue</t>
  </si>
  <si>
    <t>Street Lighting</t>
  </si>
  <si>
    <t>Stale Dated Cheques</t>
  </si>
  <si>
    <t>Settlement Discounts Taken</t>
  </si>
  <si>
    <t xml:space="preserve">TTC Rectification </t>
  </si>
  <si>
    <t>Property Rental</t>
  </si>
  <si>
    <t>Parking Rental</t>
  </si>
  <si>
    <t>SSS Admin Charge</t>
  </si>
  <si>
    <t>4090/4086</t>
  </si>
  <si>
    <t>Retailer Service Transaction Processing</t>
  </si>
  <si>
    <t>Retailer Service Transaction Request</t>
  </si>
  <si>
    <t xml:space="preserve">Retail Consolidated Billing (RCB) Credit </t>
  </si>
  <si>
    <t>Distributor Consolidated Billing (DCB) Charges</t>
  </si>
  <si>
    <t>Retailers' Variable Charge</t>
  </si>
  <si>
    <t>Retailers' Fixed charge</t>
  </si>
  <si>
    <t xml:space="preserve">2018 Actual </t>
  </si>
  <si>
    <t>USoA Description</t>
  </si>
  <si>
    <t>USoA #</t>
  </si>
  <si>
    <t>Other Operating Revenue</t>
  </si>
  <si>
    <t>Appendix 2-H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</si>
</sst>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
    <numFmt numFmtId="165" formatCode="&quot;$&quot;#,##0.00"/>
    <numFmt numFmtId="166" formatCode="_-* #,##0.000000_-;\-* #,##0.00000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0"/>
      <name val="Arial"/>
      <family val="2"/>
    </font>
    <font>
      <b/>
      <sz val="10"/>
      <name val="Arial"/>
      <family val="2"/>
    </font>
    <font>
      <vertAlign val="superscript"/>
      <sz val="11"/>
      <color theme="1"/>
      <name val="Calibri"/>
      <family val="2"/>
      <scheme val="minor"/>
    </font>
    <font>
      <sz val="10"/>
      <name val="Arial"/>
      <family val="2"/>
    </font>
    <font>
      <b/>
      <vertAlign val="superscript"/>
      <sz val="10"/>
      <name val="Arial"/>
      <family val="2"/>
    </font>
    <font>
      <b/>
      <i/>
      <sz val="10"/>
      <name val="Arial"/>
      <family val="2"/>
    </font>
    <font>
      <b/>
      <sz val="14"/>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indexed="8"/>
        <bgColor indexed="64"/>
      </patternFill>
    </fill>
    <fill>
      <patternFill patternType="solid">
        <fgColor theme="4" tint="0.79998168889431442"/>
        <bgColor indexed="64"/>
      </patternFill>
    </fill>
  </fills>
  <borders count="28">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164" fontId="0" fillId="0" borderId="0" xfId="0" applyNumberFormat="1"/>
    <xf numFmtId="165" fontId="0" fillId="0" borderId="0" xfId="0" applyNumberFormat="1"/>
    <xf numFmtId="0" fontId="2" fillId="0" borderId="0" xfId="0" applyFont="1" applyAlignment="1">
      <alignment horizontal="center" vertical="top"/>
    </xf>
    <xf numFmtId="0" fontId="0" fillId="0" borderId="0" xfId="0" applyProtection="1">
      <protection locked="0"/>
    </xf>
    <xf numFmtId="0" fontId="4" fillId="0" borderId="0" xfId="0" applyFont="1" applyProtection="1">
      <protection locked="0"/>
    </xf>
    <xf numFmtId="164" fontId="2" fillId="0" borderId="1" xfId="0" applyNumberFormat="1" applyFont="1" applyFill="1" applyBorder="1"/>
    <xf numFmtId="164" fontId="2" fillId="0" borderId="2" xfId="0" applyNumberFormat="1" applyFont="1" applyFill="1" applyBorder="1"/>
    <xf numFmtId="164" fontId="0" fillId="2" borderId="5" xfId="0" applyNumberFormat="1" applyFill="1" applyBorder="1"/>
    <xf numFmtId="164" fontId="0" fillId="2" borderId="6" xfId="0" applyNumberFormat="1" applyFill="1" applyBorder="1"/>
    <xf numFmtId="0" fontId="0" fillId="0" borderId="7" xfId="0"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5"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5" fillId="0" borderId="6" xfId="0" applyFont="1" applyFill="1" applyBorder="1" applyAlignment="1" applyProtection="1">
      <alignment horizontal="center"/>
      <protection locked="0"/>
    </xf>
    <xf numFmtId="0" fontId="0" fillId="0" borderId="10" xfId="0" applyBorder="1" applyProtection="1">
      <protection locked="0"/>
    </xf>
    <xf numFmtId="0" fontId="0" fillId="0" borderId="8" xfId="0" applyBorder="1" applyProtection="1">
      <protection locked="0"/>
    </xf>
    <xf numFmtId="0" fontId="5" fillId="3" borderId="11" xfId="0" applyFont="1" applyFill="1" applyBorder="1" applyAlignment="1" applyProtection="1">
      <alignment horizontal="center" wrapText="1"/>
      <protection locked="0"/>
    </xf>
    <xf numFmtId="0" fontId="5" fillId="0" borderId="11" xfId="0" applyFont="1" applyFill="1" applyBorder="1" applyAlignment="1" applyProtection="1">
      <alignment horizontal="center" wrapText="1"/>
      <protection locked="0"/>
    </xf>
    <xf numFmtId="0" fontId="0" fillId="0" borderId="12" xfId="0" applyBorder="1" applyProtection="1">
      <protection locked="0"/>
    </xf>
    <xf numFmtId="0" fontId="0" fillId="0" borderId="13" xfId="0" applyBorder="1" applyProtection="1">
      <protection locked="0"/>
    </xf>
    <xf numFmtId="0" fontId="5" fillId="0" borderId="0" xfId="0" applyFont="1" applyProtection="1">
      <protection locked="0"/>
    </xf>
    <xf numFmtId="0" fontId="5" fillId="0" borderId="14" xfId="0" applyFont="1" applyBorder="1" applyAlignment="1" applyProtection="1">
      <alignment horizontal="left"/>
      <protection locked="0"/>
    </xf>
    <xf numFmtId="0" fontId="5" fillId="3" borderId="15" xfId="0" applyFont="1" applyFill="1" applyBorder="1" applyAlignment="1" applyProtection="1">
      <alignment horizontal="center"/>
      <protection locked="0"/>
    </xf>
    <xf numFmtId="0" fontId="7" fillId="0" borderId="0" xfId="0" applyFont="1" applyProtection="1">
      <protection locked="0"/>
    </xf>
    <xf numFmtId="0" fontId="0" fillId="0" borderId="0" xfId="0" applyAlignment="1" applyProtection="1">
      <alignment horizontal="left"/>
      <protection locked="0"/>
    </xf>
    <xf numFmtId="164" fontId="2" fillId="0" borderId="16" xfId="0" applyNumberFormat="1" applyFont="1" applyFill="1" applyBorder="1"/>
    <xf numFmtId="164" fontId="0" fillId="0" borderId="19" xfId="0" applyNumberFormat="1" applyFill="1" applyBorder="1"/>
    <xf numFmtId="164" fontId="0" fillId="0" borderId="20" xfId="0" applyNumberFormat="1" applyFill="1" applyBorder="1"/>
    <xf numFmtId="164" fontId="0" fillId="0" borderId="5" xfId="0" applyNumberFormat="1" applyFill="1" applyBorder="1"/>
    <xf numFmtId="164" fontId="0" fillId="0" borderId="6" xfId="0" applyNumberFormat="1" applyFill="1" applyBorder="1"/>
    <xf numFmtId="0" fontId="5" fillId="0" borderId="6" xfId="0" applyFont="1" applyBorder="1" applyProtection="1">
      <protection locked="0"/>
    </xf>
    <xf numFmtId="0" fontId="5" fillId="0" borderId="22" xfId="0" applyFont="1" applyBorder="1" applyAlignment="1" applyProtection="1">
      <alignment horizontal="center"/>
      <protection locked="0"/>
    </xf>
    <xf numFmtId="0" fontId="5" fillId="5" borderId="5" xfId="0" applyFont="1" applyFill="1" applyBorder="1" applyAlignment="1" applyProtection="1">
      <alignment horizontal="center"/>
      <protection locked="0"/>
    </xf>
    <xf numFmtId="0" fontId="5" fillId="5" borderId="15" xfId="0" applyFont="1" applyFill="1" applyBorder="1" applyAlignment="1" applyProtection="1">
      <alignment horizontal="center"/>
      <protection locked="0"/>
    </xf>
    <xf numFmtId="0" fontId="9" fillId="0" borderId="15" xfId="0" applyFont="1" applyBorder="1" applyProtection="1">
      <protection locked="0"/>
    </xf>
    <xf numFmtId="0" fontId="5" fillId="0" borderId="24" xfId="0" applyFont="1" applyBorder="1" applyProtection="1">
      <protection locked="0"/>
    </xf>
    <xf numFmtId="0" fontId="5" fillId="3" borderId="5" xfId="0" applyFont="1" applyFill="1" applyBorder="1" applyAlignment="1" applyProtection="1">
      <alignment horizontal="center"/>
      <protection locked="0"/>
    </xf>
    <xf numFmtId="0" fontId="5" fillId="3" borderId="25" xfId="0" applyFont="1" applyFill="1" applyBorder="1" applyAlignment="1" applyProtection="1">
      <alignment horizontal="center"/>
      <protection locked="0"/>
    </xf>
    <xf numFmtId="0" fontId="5" fillId="0" borderId="15" xfId="0" applyFont="1" applyBorder="1" applyProtection="1">
      <protection locked="0"/>
    </xf>
    <xf numFmtId="0" fontId="5" fillId="3" borderId="26" xfId="0" applyFont="1" applyFill="1" applyBorder="1" applyAlignment="1" applyProtection="1">
      <alignment horizontal="center" wrapText="1"/>
      <protection locked="0"/>
    </xf>
    <xf numFmtId="0" fontId="5" fillId="0" borderId="26" xfId="0" applyFont="1" applyFill="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27" xfId="0" applyFont="1" applyBorder="1" applyAlignment="1" applyProtection="1">
      <alignment wrapText="1"/>
      <protection locked="0"/>
    </xf>
    <xf numFmtId="166" fontId="0" fillId="0" borderId="0" xfId="1" applyNumberFormat="1" applyFont="1"/>
    <xf numFmtId="0" fontId="0" fillId="0" borderId="0" xfId="0" applyAlignment="1" applyProtection="1">
      <alignment horizontal="left"/>
      <protection locked="0"/>
    </xf>
    <xf numFmtId="0" fontId="10" fillId="0" borderId="0" xfId="0" applyFont="1" applyAlignment="1" applyProtection="1">
      <alignment horizontal="center"/>
      <protection locked="0"/>
    </xf>
    <xf numFmtId="0" fontId="0" fillId="4" borderId="22"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5" xfId="0" applyFill="1" applyBorder="1" applyAlignment="1" applyProtection="1">
      <alignment horizontal="center"/>
      <protection locked="0"/>
    </xf>
    <xf numFmtId="0" fontId="5" fillId="0" borderId="22" xfId="0" applyFont="1" applyBorder="1" applyAlignment="1" applyProtection="1">
      <alignment horizontal="left"/>
      <protection locked="0"/>
    </xf>
    <xf numFmtId="0" fontId="5" fillId="0" borderId="6" xfId="0" applyFont="1" applyBorder="1" applyAlignment="1" applyProtection="1">
      <alignment horizontal="left"/>
      <protection locked="0"/>
    </xf>
    <xf numFmtId="0" fontId="5" fillId="0" borderId="21" xfId="0" applyFont="1" applyBorder="1" applyAlignment="1" applyProtection="1">
      <alignment horizontal="left"/>
      <protection locked="0"/>
    </xf>
    <xf numFmtId="0" fontId="5" fillId="0" borderId="20" xfId="0" applyFont="1" applyBorder="1" applyAlignment="1" applyProtection="1">
      <alignment horizontal="left"/>
      <protection locked="0"/>
    </xf>
    <xf numFmtId="0" fontId="5" fillId="0" borderId="18"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3" fillId="0" borderId="0" xfId="0" applyFont="1" applyAlignment="1">
      <alignment horizontal="left" vertical="center" wrapText="1"/>
    </xf>
    <xf numFmtId="0" fontId="0" fillId="0" borderId="0" xfId="0" applyAlignment="1" applyProtection="1">
      <alignment wrapText="1"/>
      <protection locked="0"/>
    </xf>
    <xf numFmtId="0" fontId="5" fillId="0" borderId="8"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3" xfId="0" applyFont="1" applyBorder="1" applyAlignment="1" applyProtection="1">
      <alignment horizontal="left"/>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HESL/Finance/Internal/Activities%20and%20Projects/2014/2014-07%20CIRU/SOU%20Submissions/SOU%202014%20&amp;%202015%20CIR%20Update_v1.8_Summary%202014-08-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seal/AppData/Local/Microsoft/Windows/INetCache/IE/CRW079EN/2018_Filing_Requirements_Chapter2_Appendices_Final.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w_working/pmatienz/d0147398/Filing_Requirements_Chapter2_Appendices_fo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iyu/LOCALS~1/Temp/XPgrpwise/SOU%202014%20&amp;%202015%20CIR%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e"/>
      <sheetName val="FS-BS Impact"/>
      <sheetName val="FS-IS Impact"/>
      <sheetName val="Summary-2015"/>
      <sheetName val="Summary-2014"/>
      <sheetName val="2015 OpEx &amp; Rev offset"/>
      <sheetName val="Summary-2015-OEB ac"/>
      <sheetName val="Summary-2014-OEB ac"/>
      <sheetName val="check_byOEB"/>
      <sheetName val="SOU_Template"/>
      <sheetName val="Summary_no GL change"/>
      <sheetName val="SOU_Template_no GL change"/>
      <sheetName val="Retirement"/>
      <sheetName val="Summary_Capital"/>
      <sheetName val="SOU_Template_Capital"/>
    </sheetNames>
    <sheetDataSet>
      <sheetData sheetId="0"/>
      <sheetData sheetId="1"/>
      <sheetData sheetId="2"/>
      <sheetData sheetId="3"/>
      <sheetData sheetId="4"/>
      <sheetData sheetId="5"/>
      <sheetData sheetId="6"/>
      <sheetData sheetId="7"/>
      <sheetData sheetId="8"/>
      <sheetData sheetId="9"/>
      <sheetData sheetId="10"/>
      <sheetData sheetId="11">
        <row r="6">
          <cell r="L6" t="str">
            <v xml:space="preserve">Amt [Dr/(Cr)] </v>
          </cell>
        </row>
        <row r="7">
          <cell r="L7">
            <v>550000</v>
          </cell>
        </row>
        <row r="8">
          <cell r="L8">
            <v>-550000</v>
          </cell>
        </row>
        <row r="9">
          <cell r="L9">
            <v>-6695351</v>
          </cell>
        </row>
        <row r="10">
          <cell r="L10">
            <v>6695351</v>
          </cell>
        </row>
        <row r="11">
          <cell r="L11">
            <v>-566667</v>
          </cell>
        </row>
        <row r="12">
          <cell r="L12">
            <v>566667</v>
          </cell>
        </row>
        <row r="13">
          <cell r="L13">
            <v>-1833333</v>
          </cell>
        </row>
        <row r="14">
          <cell r="L14">
            <v>1833333</v>
          </cell>
        </row>
        <row r="15">
          <cell r="L15">
            <v>500002</v>
          </cell>
        </row>
        <row r="16">
          <cell r="L16">
            <v>-500002</v>
          </cell>
        </row>
        <row r="17">
          <cell r="L17">
            <v>500002</v>
          </cell>
        </row>
        <row r="18">
          <cell r="L18">
            <v>-500002</v>
          </cell>
        </row>
        <row r="19">
          <cell r="L19">
            <v>306065</v>
          </cell>
        </row>
        <row r="20">
          <cell r="L20">
            <v>-306065</v>
          </cell>
        </row>
        <row r="21">
          <cell r="L21">
            <v>-36000</v>
          </cell>
        </row>
        <row r="22">
          <cell r="L22">
            <v>36000</v>
          </cell>
        </row>
        <row r="23">
          <cell r="L23">
            <v>-50000</v>
          </cell>
        </row>
        <row r="24">
          <cell r="L24">
            <v>50000</v>
          </cell>
        </row>
        <row r="25">
          <cell r="L25">
            <v>-36000</v>
          </cell>
        </row>
        <row r="26">
          <cell r="L26">
            <v>36000</v>
          </cell>
        </row>
        <row r="27">
          <cell r="L27">
            <v>-50000</v>
          </cell>
        </row>
        <row r="28">
          <cell r="L28">
            <v>50000</v>
          </cell>
        </row>
        <row r="29">
          <cell r="L29">
            <v>3500000</v>
          </cell>
        </row>
        <row r="30">
          <cell r="L30">
            <v>-3500000</v>
          </cell>
        </row>
        <row r="31">
          <cell r="L31">
            <v>200000</v>
          </cell>
        </row>
        <row r="32">
          <cell r="L32">
            <v>-200000</v>
          </cell>
        </row>
        <row r="33">
          <cell r="L33">
            <v>-4362000</v>
          </cell>
        </row>
        <row r="34">
          <cell r="L34">
            <v>4362000</v>
          </cell>
        </row>
        <row r="35">
          <cell r="L35">
            <v>500000</v>
          </cell>
        </row>
        <row r="36">
          <cell r="L36">
            <v>-500000</v>
          </cell>
        </row>
        <row r="37">
          <cell r="L37">
            <v>340000</v>
          </cell>
        </row>
        <row r="38">
          <cell r="L38">
            <v>-340000</v>
          </cell>
        </row>
        <row r="39">
          <cell r="L39">
            <v>90000</v>
          </cell>
        </row>
        <row r="40">
          <cell r="L40">
            <v>-90000</v>
          </cell>
        </row>
        <row r="41">
          <cell r="L41">
            <v>120000</v>
          </cell>
        </row>
        <row r="42">
          <cell r="L42">
            <v>-120000</v>
          </cell>
        </row>
        <row r="43">
          <cell r="L43">
            <v>2171925.59</v>
          </cell>
        </row>
        <row r="44">
          <cell r="L44">
            <v>-143.79999999999998</v>
          </cell>
        </row>
        <row r="45">
          <cell r="L45">
            <v>-11513.130000000001</v>
          </cell>
        </row>
        <row r="46">
          <cell r="L46">
            <v>-4814.47</v>
          </cell>
        </row>
        <row r="47">
          <cell r="L47">
            <v>-139013.6</v>
          </cell>
        </row>
        <row r="48">
          <cell r="L48">
            <v>-204028.98000000007</v>
          </cell>
        </row>
        <row r="49">
          <cell r="L49">
            <v>-196637.41999999998</v>
          </cell>
        </row>
        <row r="50">
          <cell r="L50">
            <v>-877821.23</v>
          </cell>
        </row>
        <row r="51">
          <cell r="L51">
            <v>-257985.94999999995</v>
          </cell>
        </row>
        <row r="52">
          <cell r="L52">
            <v>18241.900000000001</v>
          </cell>
        </row>
        <row r="53">
          <cell r="L53">
            <v>-327777.36</v>
          </cell>
        </row>
        <row r="54">
          <cell r="L54">
            <v>-85699.81</v>
          </cell>
        </row>
        <row r="55">
          <cell r="L55">
            <v>-46405.869999999995</v>
          </cell>
        </row>
        <row r="56">
          <cell r="L56">
            <v>-217.8</v>
          </cell>
        </row>
        <row r="57">
          <cell r="L57">
            <v>-4676.6400000000003</v>
          </cell>
        </row>
        <row r="58">
          <cell r="L58">
            <v>-16303.42</v>
          </cell>
        </row>
        <row r="59">
          <cell r="L59">
            <v>-17128.009999999998</v>
          </cell>
        </row>
        <row r="60">
          <cell r="L60">
            <v>2176068.25</v>
          </cell>
        </row>
        <row r="61">
          <cell r="L61">
            <v>-144.04</v>
          </cell>
        </row>
        <row r="62">
          <cell r="L62">
            <v>-11533.41</v>
          </cell>
        </row>
        <row r="63">
          <cell r="L63">
            <v>-4821.6600000000008</v>
          </cell>
        </row>
        <row r="64">
          <cell r="L64">
            <v>-139265.54</v>
          </cell>
        </row>
        <row r="65">
          <cell r="L65">
            <v>-204410.04000000007</v>
          </cell>
        </row>
        <row r="66">
          <cell r="L66">
            <v>-196985.64999999994</v>
          </cell>
        </row>
        <row r="67">
          <cell r="L67">
            <v>-879689.0900000002</v>
          </cell>
        </row>
        <row r="68">
          <cell r="L68">
            <v>-258445.55</v>
          </cell>
        </row>
        <row r="69">
          <cell r="L69">
            <v>18281.750000000004</v>
          </cell>
        </row>
        <row r="70">
          <cell r="L70">
            <v>-328313.96999999997</v>
          </cell>
        </row>
        <row r="71">
          <cell r="L71">
            <v>-85837.51999999999</v>
          </cell>
        </row>
        <row r="72">
          <cell r="L72">
            <v>-46486.83</v>
          </cell>
        </row>
        <row r="73">
          <cell r="L73">
            <v>-217.89999999999995</v>
          </cell>
        </row>
        <row r="74">
          <cell r="L74">
            <v>-4686.3700000000008</v>
          </cell>
        </row>
        <row r="75">
          <cell r="L75">
            <v>-16342.920000000002</v>
          </cell>
        </row>
        <row r="76">
          <cell r="L76">
            <v>-17169.510000000002</v>
          </cell>
        </row>
        <row r="77">
          <cell r="L77">
            <v>245904</v>
          </cell>
        </row>
        <row r="78">
          <cell r="L78">
            <v>-245904</v>
          </cell>
        </row>
        <row r="79">
          <cell r="L79">
            <v>245904</v>
          </cell>
        </row>
        <row r="80">
          <cell r="L80">
            <v>-245904</v>
          </cell>
        </row>
        <row r="81">
          <cell r="L81">
            <v>245904</v>
          </cell>
        </row>
        <row r="82">
          <cell r="L82">
            <v>-245904</v>
          </cell>
        </row>
        <row r="83">
          <cell r="L83">
            <v>2092578.27577443</v>
          </cell>
        </row>
        <row r="84">
          <cell r="L84">
            <v>-2092578.27577443</v>
          </cell>
        </row>
        <row r="85">
          <cell r="L85">
            <v>-2092578.27577443</v>
          </cell>
        </row>
        <row r="86">
          <cell r="L86">
            <v>2092578.27577443</v>
          </cell>
        </row>
        <row r="87">
          <cell r="L87">
            <v>-1884239.4</v>
          </cell>
        </row>
        <row r="88">
          <cell r="L88">
            <v>465265.67659269384</v>
          </cell>
        </row>
        <row r="89">
          <cell r="L89">
            <v>1418973.7234073062</v>
          </cell>
        </row>
        <row r="90">
          <cell r="L90">
            <v>-245904</v>
          </cell>
        </row>
        <row r="91">
          <cell r="L91">
            <v>31571.845369447103</v>
          </cell>
        </row>
        <row r="92">
          <cell r="L92">
            <v>214332.15463055289</v>
          </cell>
        </row>
        <row r="93">
          <cell r="L93">
            <v>-245904</v>
          </cell>
        </row>
        <row r="94">
          <cell r="L94">
            <v>21526.097281913087</v>
          </cell>
        </row>
        <row r="95">
          <cell r="L95">
            <v>224377.9027180869</v>
          </cell>
        </row>
        <row r="96">
          <cell r="L96">
            <v>-245904</v>
          </cell>
        </row>
        <row r="97">
          <cell r="L97">
            <v>11009.504981516355</v>
          </cell>
        </row>
        <row r="98">
          <cell r="L98">
            <v>234894.49501848363</v>
          </cell>
        </row>
        <row r="99">
          <cell r="L99">
            <v>-1521875.1096541306</v>
          </cell>
        </row>
        <row r="100">
          <cell r="L100">
            <v>1521875.1096541306</v>
          </cell>
        </row>
        <row r="101">
          <cell r="L101">
            <v>-190234.38870676636</v>
          </cell>
        </row>
        <row r="102">
          <cell r="L102">
            <v>190234.38870676636</v>
          </cell>
        </row>
        <row r="103">
          <cell r="L103">
            <v>-190234.38870676636</v>
          </cell>
        </row>
        <row r="104">
          <cell r="L104">
            <v>190234.38870676636</v>
          </cell>
        </row>
        <row r="105">
          <cell r="L105">
            <v>-190234.38870676636</v>
          </cell>
        </row>
        <row r="106">
          <cell r="L106">
            <v>190234.38870676636</v>
          </cell>
        </row>
        <row r="107">
          <cell r="L107">
            <v>1287494.0800000005</v>
          </cell>
        </row>
        <row r="108">
          <cell r="L108">
            <v>-141809.13</v>
          </cell>
        </row>
        <row r="109">
          <cell r="L109">
            <v>12717.309999999992</v>
          </cell>
        </row>
        <row r="110">
          <cell r="L110">
            <v>-1287494.0800000005</v>
          </cell>
        </row>
        <row r="111">
          <cell r="L111">
            <v>141809.13</v>
          </cell>
        </row>
        <row r="112">
          <cell r="L112">
            <v>-12717.309999999992</v>
          </cell>
        </row>
        <row r="113">
          <cell r="L113">
            <v>-846952.17999997735</v>
          </cell>
        </row>
        <row r="114">
          <cell r="L114">
            <v>846952.17999997735</v>
          </cell>
        </row>
        <row r="116">
          <cell r="L116">
            <v>13572.240000000107</v>
          </cell>
        </row>
        <row r="117">
          <cell r="L117">
            <v>39301.680000000051</v>
          </cell>
        </row>
        <row r="118">
          <cell r="L118">
            <v>-52873.920000000158</v>
          </cell>
        </row>
        <row r="120">
          <cell r="L120">
            <v>-1524606.6399999997</v>
          </cell>
        </row>
        <row r="121">
          <cell r="L121">
            <v>1524606.6399999997</v>
          </cell>
        </row>
        <row r="123">
          <cell r="L123">
            <v>59061.97</v>
          </cell>
        </row>
        <row r="124">
          <cell r="L124">
            <v>-59061.97</v>
          </cell>
        </row>
        <row r="127">
          <cell r="L127">
            <v>4021047.9800000191</v>
          </cell>
        </row>
        <row r="128">
          <cell r="L128">
            <v>500000</v>
          </cell>
        </row>
        <row r="129">
          <cell r="L129">
            <v>-4521047.9800000191</v>
          </cell>
        </row>
        <row r="131">
          <cell r="L131">
            <v>-106529.17000000016</v>
          </cell>
        </row>
        <row r="132">
          <cell r="L132">
            <v>49337.979999999981</v>
          </cell>
        </row>
        <row r="133">
          <cell r="L133">
            <v>57191.190000000177</v>
          </cell>
        </row>
        <row r="135">
          <cell r="L135">
            <v>-8798655.0199999996</v>
          </cell>
        </row>
        <row r="136">
          <cell r="L136">
            <v>13434727.300000004</v>
          </cell>
        </row>
        <row r="137">
          <cell r="L137">
            <v>129031.48000000417</v>
          </cell>
        </row>
        <row r="138">
          <cell r="L138">
            <v>2434517.7300000042</v>
          </cell>
        </row>
        <row r="139">
          <cell r="L139">
            <v>3556550.3800000008</v>
          </cell>
        </row>
        <row r="140">
          <cell r="L140">
            <v>-1342945.7800000003</v>
          </cell>
        </row>
        <row r="141">
          <cell r="L141">
            <v>-2646535.7100000009</v>
          </cell>
        </row>
        <row r="142">
          <cell r="L142">
            <v>559925.58999999985</v>
          </cell>
        </row>
        <row r="143">
          <cell r="L143">
            <v>-359549.64</v>
          </cell>
        </row>
        <row r="144">
          <cell r="L144">
            <v>-540836.82999999996</v>
          </cell>
        </row>
        <row r="145">
          <cell r="L145">
            <v>-700430.5</v>
          </cell>
        </row>
        <row r="146">
          <cell r="L146">
            <v>-368762.69</v>
          </cell>
        </row>
        <row r="147">
          <cell r="L147">
            <v>-162149.45000000001</v>
          </cell>
        </row>
        <row r="148">
          <cell r="L148">
            <v>-5194886.8600000134</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2018</v>
          </cell>
        </row>
        <row r="26">
          <cell r="E26">
            <v>2017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row r="26">
          <cell r="E26">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_Template"/>
      <sheetName val="SOU_Template (2)"/>
      <sheetName val="Supporting Info"/>
      <sheetName val="BS Groups"/>
      <sheetName val="THESL RC"/>
      <sheetName val="EE"/>
      <sheetName val="RC List"/>
      <sheetName val="ELLIPSE SAP MAPPING"/>
      <sheetName val="Sheet1"/>
      <sheetName val="OEBacct_Ellipseacct"/>
      <sheetName val="Sheet3"/>
      <sheetName val="Pivot"/>
    </sheetNames>
    <sheetDataSet>
      <sheetData sheetId="0" refreshError="1"/>
      <sheetData sheetId="1" refreshError="1"/>
      <sheetData sheetId="2" refreshError="1">
        <row r="15">
          <cell r="A15" t="str">
            <v>Asset-Current</v>
          </cell>
        </row>
        <row r="16">
          <cell r="A16" t="str">
            <v>Asset-Capital</v>
          </cell>
          <cell r="E16" t="str">
            <v>Revenue-Dist.</v>
          </cell>
        </row>
        <row r="17">
          <cell r="A17" t="str">
            <v>Asset-Regulatory</v>
          </cell>
          <cell r="E17" t="str">
            <v>Revenue-COP</v>
          </cell>
        </row>
        <row r="18">
          <cell r="A18" t="str">
            <v>Asset-Non Curr.</v>
          </cell>
          <cell r="E18" t="str">
            <v>Cost of Power</v>
          </cell>
        </row>
        <row r="19">
          <cell r="A19" t="str">
            <v>Asset-CWIP</v>
          </cell>
          <cell r="E19" t="str">
            <v>Revenue Offsets</v>
          </cell>
        </row>
        <row r="20">
          <cell r="A20" t="str">
            <v>Asset-Other</v>
          </cell>
          <cell r="E20" t="str">
            <v>OM&amp;A</v>
          </cell>
        </row>
        <row r="21">
          <cell r="A21" t="str">
            <v>Liab.-Current</v>
          </cell>
          <cell r="E21" t="str">
            <v>PILS</v>
          </cell>
        </row>
        <row r="22">
          <cell r="A22" t="str">
            <v>Liab.-Regulatory</v>
          </cell>
          <cell r="E22" t="str">
            <v>Dep./Amort.</v>
          </cell>
        </row>
        <row r="23">
          <cell r="A23" t="str">
            <v>Liab.-Non Curr.</v>
          </cell>
          <cell r="E23" t="str">
            <v>Interest Inc.</v>
          </cell>
        </row>
        <row r="24">
          <cell r="A24" t="str">
            <v>Equity</v>
          </cell>
          <cell r="E24" t="str">
            <v>Interest Exp.</v>
          </cell>
        </row>
        <row r="25">
          <cell r="A25" t="str">
            <v>Revenue</v>
          </cell>
          <cell r="E25" t="str">
            <v>Unusual Gain/(Loss)</v>
          </cell>
        </row>
        <row r="26">
          <cell r="A26" t="str">
            <v>Revenue-Dist.</v>
          </cell>
          <cell r="E26" t="str">
            <v>Asset-Current</v>
          </cell>
        </row>
        <row r="27">
          <cell r="A27" t="str">
            <v>Revenue-DB</v>
          </cell>
          <cell r="E27" t="str">
            <v>Asset-Capital</v>
          </cell>
        </row>
        <row r="28">
          <cell r="A28" t="str">
            <v>Revenue-COP</v>
          </cell>
          <cell r="E28" t="str">
            <v>Asset-Regulatory</v>
          </cell>
        </row>
        <row r="29">
          <cell r="A29" t="str">
            <v>Other Income</v>
          </cell>
          <cell r="E29" t="str">
            <v>Asset-Non Curr.</v>
          </cell>
        </row>
        <row r="30">
          <cell r="A30" t="str">
            <v>Cost of Sales</v>
          </cell>
          <cell r="E30" t="str">
            <v>Asset-Other</v>
          </cell>
        </row>
        <row r="31">
          <cell r="A31" t="str">
            <v>Cost of Sales-DB</v>
          </cell>
          <cell r="E31" t="str">
            <v>Liab.-Current</v>
          </cell>
        </row>
        <row r="32">
          <cell r="A32" t="str">
            <v>Cost of Power</v>
          </cell>
          <cell r="E32" t="str">
            <v>Liab.-Regulatory</v>
          </cell>
        </row>
        <row r="33">
          <cell r="A33" t="str">
            <v>OPEX</v>
          </cell>
          <cell r="E33" t="str">
            <v>Liab.-Non Curr.</v>
          </cell>
        </row>
        <row r="34">
          <cell r="A34" t="str">
            <v>Tax Exp.</v>
          </cell>
          <cell r="E34" t="str">
            <v>Equity</v>
          </cell>
        </row>
        <row r="35">
          <cell r="A35" t="str">
            <v>Dep./Amort.</v>
          </cell>
        </row>
        <row r="36">
          <cell r="A36" t="str">
            <v>Interest Inc.</v>
          </cell>
        </row>
        <row r="37">
          <cell r="A37" t="str">
            <v>Interest Exp.</v>
          </cell>
        </row>
        <row r="38">
          <cell r="A38" t="str">
            <v>Other P&amp;L</v>
          </cell>
        </row>
        <row r="41">
          <cell r="E41" t="str">
            <v>Below-Grade Structure Maintenance (Seg)</v>
          </cell>
        </row>
        <row r="42">
          <cell r="E42" t="str">
            <v>Billing, Remittance &amp; Meter Data Management (Seg)</v>
          </cell>
        </row>
        <row r="43">
          <cell r="E43" t="str">
            <v>Building &amp; Stations Maintenance (Seg)</v>
          </cell>
        </row>
        <row r="44">
          <cell r="E44" t="str">
            <v>Cable Locates (Seg)</v>
          </cell>
        </row>
        <row r="45">
          <cell r="E45" t="str">
            <v>Cable Testing (Seg)</v>
          </cell>
        </row>
        <row r="46">
          <cell r="E46" t="str">
            <v>Capacity, Generation, Records, Investment &amp; Mtce and Reliability (Seg)</v>
          </cell>
        </row>
        <row r="47">
          <cell r="E47" t="str">
            <v>Collections (Seg)</v>
          </cell>
        </row>
        <row r="48">
          <cell r="E48" t="str">
            <v>Common Corporate Costs and Adjustments (Seg)</v>
          </cell>
        </row>
        <row r="49">
          <cell r="E49" t="str">
            <v>Communications &amp; Public Affairs (Seg)</v>
          </cell>
        </row>
        <row r="50">
          <cell r="E50" t="str">
            <v>Contractor Administration (Seg)</v>
          </cell>
        </row>
        <row r="51">
          <cell r="E51" t="str">
            <v>Control Centre (Seg)</v>
          </cell>
        </row>
        <row r="52">
          <cell r="E52" t="str">
            <v>Controllership (Seg)</v>
          </cell>
        </row>
        <row r="53">
          <cell r="E53" t="str">
            <v>Corporate, Commercial &amp; Real Property (Seg)</v>
          </cell>
        </row>
        <row r="54">
          <cell r="E54" t="str">
            <v>Customer Connections and Sustaining (Seg)</v>
          </cell>
        </row>
        <row r="55">
          <cell r="E55" t="str">
            <v>Customer Location Maintenance (Seg)</v>
          </cell>
        </row>
        <row r="56">
          <cell r="E56" t="str">
            <v>Customer Relationship Management (Seg)</v>
          </cell>
        </row>
        <row r="57">
          <cell r="E57" t="str">
            <v>Demand, Acquisition, Warehouse and Logistics (Seg)</v>
          </cell>
        </row>
        <row r="58">
          <cell r="E58" t="str">
            <v>Dispatch (Seg)</v>
          </cell>
        </row>
        <row r="59">
          <cell r="E59" t="str">
            <v>Emergency Field Response (Seg)</v>
          </cell>
        </row>
        <row r="60">
          <cell r="E60" t="str">
            <v>Employee Health &amp; Safety (Seg)</v>
          </cell>
        </row>
        <row r="61">
          <cell r="E61" t="str">
            <v>Equipment Services (Seg)</v>
          </cell>
        </row>
        <row r="62">
          <cell r="E62" t="str">
            <v>External Reporting (Seg)</v>
          </cell>
        </row>
        <row r="63">
          <cell r="E63" t="str">
            <v>Financial Services (Seg)</v>
          </cell>
        </row>
        <row r="64">
          <cell r="E64" t="str">
            <v>Former Street Lighting - Corrective (Seg)</v>
          </cell>
        </row>
        <row r="65">
          <cell r="E65" t="str">
            <v>Former Street Lighting - Emergency (Seg)</v>
          </cell>
        </row>
        <row r="66">
          <cell r="E66" t="str">
            <v>Grid Solutions &amp; EV's (Seg)</v>
          </cell>
        </row>
        <row r="67">
          <cell r="E67" t="str">
            <v>Insulator Washing (Seg)</v>
          </cell>
        </row>
        <row r="68">
          <cell r="E68" t="str">
            <v>Internal Work Execution (Seg)</v>
          </cell>
        </row>
        <row r="69">
          <cell r="E69" t="str">
            <v>IT Governance (Seg)</v>
          </cell>
        </row>
        <row r="70">
          <cell r="E70" t="str">
            <v>IT Operations (Seg)</v>
          </cell>
        </row>
        <row r="71">
          <cell r="E71" t="str">
            <v>Labour Relations &amp; Human Resources (Seg)</v>
          </cell>
        </row>
        <row r="72">
          <cell r="E72" t="str">
            <v>LEAP (Seg)</v>
          </cell>
        </row>
        <row r="73">
          <cell r="E73" t="str">
            <v>Lines and Stations Corrective Maintenance (Seg)</v>
          </cell>
        </row>
        <row r="74">
          <cell r="E74" t="str">
            <v>Litigation &amp; Claims (Seg)</v>
          </cell>
        </row>
        <row r="75">
          <cell r="E75" t="str">
            <v>Major Event Preparedness (Seg)</v>
          </cell>
        </row>
        <row r="76">
          <cell r="E76" t="str">
            <v>Management + Support (Seg)</v>
          </cell>
        </row>
        <row r="77">
          <cell r="E77" t="str">
            <v>Metering Services (Seg)</v>
          </cell>
        </row>
        <row r="78">
          <cell r="E78" t="str">
            <v>Network Protector Maintenance (Seg)</v>
          </cell>
        </row>
        <row r="79">
          <cell r="E79" t="str">
            <v>Overhead Line Patrols (Seg)</v>
          </cell>
        </row>
        <row r="80">
          <cell r="E80" t="str">
            <v>Overhead Switch Inspection (Seg)</v>
          </cell>
        </row>
        <row r="81">
          <cell r="E81" t="str">
            <v>Padmounted Equipment Maintenance (Seg)</v>
          </cell>
        </row>
        <row r="82">
          <cell r="E82" t="str">
            <v>Pole Inspections &amp; Treatments (Seg)</v>
          </cell>
        </row>
        <row r="83">
          <cell r="E83" t="str">
            <v>Project Execution (Seg)</v>
          </cell>
        </row>
        <row r="84">
          <cell r="E84" t="str">
            <v>Property Taxes (Seg)</v>
          </cell>
        </row>
        <row r="85">
          <cell r="E85" t="str">
            <v>Rates (Seg)</v>
          </cell>
        </row>
        <row r="86">
          <cell r="E86" t="str">
            <v>Regulatory Affairs (Seg)</v>
          </cell>
        </row>
        <row r="87">
          <cell r="E87" t="str">
            <v>Rentals &amp; Leases (Seg)</v>
          </cell>
        </row>
        <row r="88">
          <cell r="E88" t="str">
            <v>Security &amp; Enterprise Architecture (Seg)</v>
          </cell>
        </row>
        <row r="89">
          <cell r="E89" t="str">
            <v>SERM (Seg)</v>
          </cell>
        </row>
        <row r="90">
          <cell r="E90" t="str">
            <v>Standards &amp; Policies (Seg)</v>
          </cell>
        </row>
        <row r="91">
          <cell r="E91" t="str">
            <v>Station Auxilary Equipment Maintenance (Seg)</v>
          </cell>
        </row>
        <row r="92">
          <cell r="E92" t="str">
            <v>Stations (Seg)</v>
          </cell>
        </row>
        <row r="93">
          <cell r="E93" t="str">
            <v>Stations Switchgear Maintenance (Seg)</v>
          </cell>
        </row>
        <row r="94">
          <cell r="E94" t="str">
            <v>Storm and Major Event Damage (Seg)</v>
          </cell>
        </row>
        <row r="95">
          <cell r="E95" t="str">
            <v>Talent Acquisition &amp; Organizational Development (Seg)</v>
          </cell>
        </row>
        <row r="96">
          <cell r="E96" t="str">
            <v>Transformer Oil Reclamation (Seg)</v>
          </cell>
        </row>
        <row r="97">
          <cell r="E97" t="str">
            <v>TS &amp; MS Equipment Maintenance (Seg)</v>
          </cell>
        </row>
        <row r="98">
          <cell r="E98" t="str">
            <v>TS &amp; MS Inspections (Seg)</v>
          </cell>
        </row>
        <row r="99">
          <cell r="E99" t="str">
            <v>Utilities &amp; Communications (Seg)</v>
          </cell>
        </row>
        <row r="100">
          <cell r="E100" t="str">
            <v>Vault Access and Customer Isolations (Seg)</v>
          </cell>
        </row>
        <row r="101">
          <cell r="E101" t="str">
            <v>Vegetation Management (Seg)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A57D-BD9B-48D7-9AFF-2137D8D27E04}">
  <dimension ref="A1:J99"/>
  <sheetViews>
    <sheetView tabSelected="1" zoomScaleNormal="100" zoomScaleSheetLayoutView="100" workbookViewId="0">
      <selection activeCell="D23" sqref="D23"/>
    </sheetView>
  </sheetViews>
  <sheetFormatPr defaultRowHeight="15" x14ac:dyDescent="0.25"/>
  <cols>
    <col min="2" max="2" width="45.5703125" bestFit="1" customWidth="1"/>
    <col min="3" max="3" width="12.140625" customWidth="1"/>
    <col min="4" max="8" width="12.7109375" customWidth="1"/>
    <col min="9" max="9" width="2.5703125" customWidth="1"/>
    <col min="10" max="10" width="10.85546875" bestFit="1" customWidth="1"/>
  </cols>
  <sheetData>
    <row r="1" spans="1:8" x14ac:dyDescent="0.25">
      <c r="A1" s="4"/>
      <c r="B1" s="4"/>
      <c r="C1" s="4"/>
      <c r="D1" s="4"/>
      <c r="E1" s="4"/>
      <c r="F1" s="4"/>
      <c r="G1" s="25"/>
      <c r="H1" s="4"/>
    </row>
    <row r="2" spans="1:8" ht="18" x14ac:dyDescent="0.25">
      <c r="A2" s="46" t="s">
        <v>70</v>
      </c>
      <c r="B2" s="46"/>
      <c r="C2" s="46"/>
      <c r="D2" s="46"/>
      <c r="E2" s="46"/>
      <c r="F2" s="46"/>
      <c r="G2" s="46"/>
      <c r="H2" s="46"/>
    </row>
    <row r="3" spans="1:8" ht="18" x14ac:dyDescent="0.25">
      <c r="A3" s="46" t="s">
        <v>69</v>
      </c>
      <c r="B3" s="46"/>
      <c r="C3" s="46"/>
      <c r="D3" s="46"/>
      <c r="E3" s="46"/>
      <c r="F3" s="46"/>
      <c r="G3" s="46"/>
      <c r="H3" s="46"/>
    </row>
    <row r="4" spans="1:8" ht="15.75" thickBot="1" x14ac:dyDescent="0.3">
      <c r="A4" s="4"/>
      <c r="B4" s="4"/>
      <c r="C4" s="4"/>
      <c r="D4" s="4"/>
      <c r="E4" s="4"/>
      <c r="F4" s="4"/>
      <c r="G4" s="4"/>
      <c r="H4" s="4"/>
    </row>
    <row r="5" spans="1:8" x14ac:dyDescent="0.25">
      <c r="A5" s="43" t="s">
        <v>68</v>
      </c>
      <c r="B5" s="42" t="s">
        <v>67</v>
      </c>
      <c r="C5" s="41" t="s">
        <v>13</v>
      </c>
      <c r="D5" s="41" t="s">
        <v>12</v>
      </c>
      <c r="E5" s="41" t="s">
        <v>11</v>
      </c>
      <c r="F5" s="41" t="s">
        <v>66</v>
      </c>
      <c r="G5" s="40" t="str">
        <f>"Bridge Year"</f>
        <v>Bridge Year</v>
      </c>
      <c r="H5" s="17" t="s">
        <v>8</v>
      </c>
    </row>
    <row r="6" spans="1:8" x14ac:dyDescent="0.25">
      <c r="A6" s="36"/>
      <c r="B6" s="39"/>
      <c r="C6" s="23">
        <v>2015</v>
      </c>
      <c r="D6" s="23">
        <v>2016</v>
      </c>
      <c r="E6" s="23">
        <v>2017</v>
      </c>
      <c r="F6" s="23">
        <v>2018</v>
      </c>
      <c r="G6" s="38">
        <v>2019</v>
      </c>
      <c r="H6" s="37">
        <v>2020</v>
      </c>
    </row>
    <row r="7" spans="1:8" x14ac:dyDescent="0.25">
      <c r="A7" s="36"/>
      <c r="B7" s="35" t="s">
        <v>7</v>
      </c>
      <c r="C7" s="34" t="s">
        <v>6</v>
      </c>
      <c r="D7" s="34" t="s">
        <v>6</v>
      </c>
      <c r="E7" s="34" t="s">
        <v>6</v>
      </c>
      <c r="F7" s="34" t="s">
        <v>6</v>
      </c>
      <c r="G7" s="34" t="s">
        <v>6</v>
      </c>
      <c r="H7" s="33" t="s">
        <v>6</v>
      </c>
    </row>
    <row r="8" spans="1:8" x14ac:dyDescent="0.25">
      <c r="A8" s="32">
        <v>4235</v>
      </c>
      <c r="B8" s="31" t="s">
        <v>45</v>
      </c>
      <c r="C8" s="9">
        <v>6786825.8000000007</v>
      </c>
      <c r="D8" s="9">
        <v>9497847.6500000004</v>
      </c>
      <c r="E8" s="9">
        <v>7186821.7000000002</v>
      </c>
      <c r="F8" s="9">
        <v>5966102.3600000013</v>
      </c>
      <c r="G8" s="9">
        <v>5107242.5350000001</v>
      </c>
      <c r="H8" s="8">
        <v>3689939.2800000003</v>
      </c>
    </row>
    <row r="9" spans="1:8" x14ac:dyDescent="0.25">
      <c r="A9" s="32">
        <v>4225</v>
      </c>
      <c r="B9" s="31" t="s">
        <v>44</v>
      </c>
      <c r="C9" s="9">
        <v>4126309.5299999993</v>
      </c>
      <c r="D9" s="9">
        <v>4540397.71</v>
      </c>
      <c r="E9" s="9">
        <v>3696195.8200000003</v>
      </c>
      <c r="F9" s="9">
        <v>3323432.67</v>
      </c>
      <c r="G9" s="9">
        <v>3732946.85</v>
      </c>
      <c r="H9" s="8">
        <v>3751640.88</v>
      </c>
    </row>
    <row r="10" spans="1:8" x14ac:dyDescent="0.25">
      <c r="A10" s="32">
        <v>4082</v>
      </c>
      <c r="B10" s="31" t="s">
        <v>65</v>
      </c>
      <c r="C10" s="9">
        <v>5320</v>
      </c>
      <c r="D10" s="9">
        <v>5280</v>
      </c>
      <c r="E10" s="9">
        <v>5520</v>
      </c>
      <c r="F10" s="9">
        <v>5280</v>
      </c>
      <c r="G10" s="9">
        <v>10840</v>
      </c>
      <c r="H10" s="8">
        <v>11056.880800000001</v>
      </c>
    </row>
    <row r="11" spans="1:8" x14ac:dyDescent="0.25">
      <c r="A11" s="32">
        <v>4082</v>
      </c>
      <c r="B11" s="31" t="s">
        <v>64</v>
      </c>
      <c r="C11" s="9">
        <v>257269</v>
      </c>
      <c r="D11" s="9">
        <v>225343</v>
      </c>
      <c r="E11" s="9">
        <v>178662</v>
      </c>
      <c r="F11" s="9">
        <v>146005</v>
      </c>
      <c r="G11" s="9">
        <v>342772.12</v>
      </c>
      <c r="H11" s="8">
        <v>331336.30960000004</v>
      </c>
    </row>
    <row r="12" spans="1:8" x14ac:dyDescent="0.25">
      <c r="A12" s="32">
        <v>4082</v>
      </c>
      <c r="B12" s="31" t="s">
        <v>63</v>
      </c>
      <c r="C12" s="9">
        <v>143718.29999999999</v>
      </c>
      <c r="D12" s="9">
        <v>125603.1</v>
      </c>
      <c r="E12" s="9">
        <v>106118.39999999999</v>
      </c>
      <c r="F12" s="9">
        <v>87078.6</v>
      </c>
      <c r="G12" s="9">
        <v>198414.50000000003</v>
      </c>
      <c r="H12" s="8">
        <v>191896.7616</v>
      </c>
    </row>
    <row r="13" spans="1:8" x14ac:dyDescent="0.25">
      <c r="A13" s="32">
        <v>4082</v>
      </c>
      <c r="B13" s="31" t="s">
        <v>62</v>
      </c>
      <c r="C13" s="9">
        <v>-9072</v>
      </c>
      <c r="D13" s="9">
        <v>-8350.7999999999993</v>
      </c>
      <c r="E13" s="9">
        <v>-634.80000000000007</v>
      </c>
      <c r="F13" s="9">
        <v>0</v>
      </c>
      <c r="G13" s="9">
        <v>0</v>
      </c>
      <c r="H13" s="8">
        <v>0</v>
      </c>
    </row>
    <row r="14" spans="1:8" x14ac:dyDescent="0.25">
      <c r="A14" s="32">
        <v>4084</v>
      </c>
      <c r="B14" s="31" t="s">
        <v>61</v>
      </c>
      <c r="C14" s="9">
        <v>13763.5</v>
      </c>
      <c r="D14" s="9">
        <v>12656.25</v>
      </c>
      <c r="E14" s="9">
        <v>10349.5</v>
      </c>
      <c r="F14" s="9">
        <v>8301.75</v>
      </c>
      <c r="G14" s="9">
        <v>18563.02</v>
      </c>
      <c r="H14" s="8">
        <v>17984.965799999998</v>
      </c>
    </row>
    <row r="15" spans="1:8" x14ac:dyDescent="0.25">
      <c r="A15" s="32">
        <v>4084</v>
      </c>
      <c r="B15" s="31" t="s">
        <v>60</v>
      </c>
      <c r="C15" s="9">
        <v>6343.5</v>
      </c>
      <c r="D15" s="9">
        <v>5722</v>
      </c>
      <c r="E15" s="9">
        <v>4485</v>
      </c>
      <c r="F15" s="9">
        <v>3190</v>
      </c>
      <c r="G15" s="9">
        <v>8541.64</v>
      </c>
      <c r="H15" s="8">
        <v>8325.1584000000003</v>
      </c>
    </row>
    <row r="16" spans="1:8" x14ac:dyDescent="0.25">
      <c r="A16" s="32" t="s">
        <v>59</v>
      </c>
      <c r="B16" s="31" t="s">
        <v>58</v>
      </c>
      <c r="C16" s="9">
        <v>2196126.2599999998</v>
      </c>
      <c r="D16" s="9">
        <v>2317538.7400000002</v>
      </c>
      <c r="E16" s="9">
        <v>2269960.0299999998</v>
      </c>
      <c r="F16" s="9">
        <v>2313557.5700000003</v>
      </c>
      <c r="G16" s="9">
        <v>2389559.88</v>
      </c>
      <c r="H16" s="8">
        <v>2407409.04</v>
      </c>
    </row>
    <row r="17" spans="1:10" x14ac:dyDescent="0.25">
      <c r="A17" s="32">
        <v>4210</v>
      </c>
      <c r="B17" s="31" t="s">
        <v>57</v>
      </c>
      <c r="C17" s="9">
        <v>3789.89</v>
      </c>
      <c r="D17" s="9">
        <v>1200</v>
      </c>
      <c r="E17" s="9">
        <v>1200</v>
      </c>
      <c r="F17" s="9">
        <v>4407.6900000000005</v>
      </c>
      <c r="G17" s="9">
        <v>0</v>
      </c>
      <c r="H17" s="8">
        <v>0</v>
      </c>
    </row>
    <row r="18" spans="1:10" x14ac:dyDescent="0.25">
      <c r="A18" s="32">
        <v>4210</v>
      </c>
      <c r="B18" s="31" t="s">
        <v>56</v>
      </c>
      <c r="C18" s="9">
        <v>41516</v>
      </c>
      <c r="D18" s="9">
        <v>46854.400000000001</v>
      </c>
      <c r="E18" s="9">
        <v>53414</v>
      </c>
      <c r="F18" s="9">
        <v>47227.55</v>
      </c>
      <c r="G18" s="9">
        <v>0</v>
      </c>
      <c r="H18" s="8">
        <v>0</v>
      </c>
    </row>
    <row r="19" spans="1:10" x14ac:dyDescent="0.25">
      <c r="A19" s="32">
        <v>4215</v>
      </c>
      <c r="B19" s="31" t="s">
        <v>55</v>
      </c>
      <c r="C19" s="9">
        <v>253250</v>
      </c>
      <c r="D19" s="9">
        <v>303900</v>
      </c>
      <c r="E19" s="9">
        <v>303900</v>
      </c>
      <c r="F19" s="9">
        <v>303900</v>
      </c>
      <c r="G19" s="9">
        <v>303900</v>
      </c>
      <c r="H19" s="8">
        <v>303900</v>
      </c>
    </row>
    <row r="20" spans="1:10" x14ac:dyDescent="0.25">
      <c r="A20" s="32">
        <v>4215</v>
      </c>
      <c r="B20" s="31" t="s">
        <v>54</v>
      </c>
      <c r="C20" s="9">
        <v>404384.05</v>
      </c>
      <c r="D20" s="9">
        <v>381358.95</v>
      </c>
      <c r="E20" s="9">
        <v>523847.35</v>
      </c>
      <c r="F20" s="9">
        <v>340755.15</v>
      </c>
      <c r="G20" s="9">
        <v>389381.76</v>
      </c>
      <c r="H20" s="8">
        <v>389381.76</v>
      </c>
    </row>
    <row r="21" spans="1:10" x14ac:dyDescent="0.25">
      <c r="A21" s="32">
        <v>4215</v>
      </c>
      <c r="B21" s="31" t="s">
        <v>53</v>
      </c>
      <c r="C21" s="9">
        <v>453705.8</v>
      </c>
      <c r="D21" s="9">
        <v>417077.93</v>
      </c>
      <c r="E21" s="9">
        <v>736416.27</v>
      </c>
      <c r="F21" s="9">
        <v>462170.92</v>
      </c>
      <c r="G21" s="9">
        <v>533367.72</v>
      </c>
      <c r="H21" s="8">
        <v>533367.72</v>
      </c>
    </row>
    <row r="22" spans="1:10" x14ac:dyDescent="0.25">
      <c r="A22" s="32">
        <v>4220</v>
      </c>
      <c r="B22" s="31" t="s">
        <v>52</v>
      </c>
      <c r="C22" s="9">
        <v>7055722.6400000006</v>
      </c>
      <c r="D22" s="9">
        <v>8200259.4600000009</v>
      </c>
      <c r="E22" s="9">
        <v>9229601.0899999999</v>
      </c>
      <c r="F22" s="9">
        <v>8035738.8099999987</v>
      </c>
      <c r="G22" s="9">
        <v>8536374.8399999999</v>
      </c>
      <c r="H22" s="8">
        <v>7727693.9926876398</v>
      </c>
      <c r="J22" s="1"/>
    </row>
    <row r="23" spans="1:10" x14ac:dyDescent="0.25">
      <c r="A23" s="32">
        <v>4325</v>
      </c>
      <c r="B23" s="31" t="s">
        <v>51</v>
      </c>
      <c r="C23" s="9">
        <v>23108587.810000002</v>
      </c>
      <c r="D23" s="9">
        <v>32769384.090000007</v>
      </c>
      <c r="E23" s="9">
        <v>45929144.219999999</v>
      </c>
      <c r="F23" s="9">
        <v>47400241.780000001</v>
      </c>
      <c r="G23" s="9">
        <v>36014502.410000004</v>
      </c>
      <c r="H23" s="8">
        <v>37772290.020000003</v>
      </c>
    </row>
    <row r="24" spans="1:10" x14ac:dyDescent="0.25">
      <c r="A24" s="32">
        <v>4330</v>
      </c>
      <c r="B24" s="31" t="s">
        <v>50</v>
      </c>
      <c r="C24" s="9">
        <v>-14047564.950000001</v>
      </c>
      <c r="D24" s="9">
        <v>-19805703.66</v>
      </c>
      <c r="E24" s="9">
        <v>-29913621.390000001</v>
      </c>
      <c r="F24" s="9">
        <v>-27406949.260000002</v>
      </c>
      <c r="G24" s="9">
        <f>-17651687.99+2000000</f>
        <v>-15651687.989999998</v>
      </c>
      <c r="H24" s="8">
        <v>-15991088.510000002</v>
      </c>
    </row>
    <row r="25" spans="1:10" x14ac:dyDescent="0.25">
      <c r="A25" s="32">
        <v>4335</v>
      </c>
      <c r="B25" s="31" t="s">
        <v>49</v>
      </c>
      <c r="C25" s="9">
        <v>211338.2</v>
      </c>
      <c r="D25" s="9">
        <v>0</v>
      </c>
      <c r="E25" s="9">
        <v>0</v>
      </c>
      <c r="F25" s="9">
        <v>0</v>
      </c>
      <c r="G25" s="9">
        <v>0</v>
      </c>
      <c r="H25" s="8">
        <v>0</v>
      </c>
    </row>
    <row r="26" spans="1:10" x14ac:dyDescent="0.25">
      <c r="A26" s="32">
        <v>4375</v>
      </c>
      <c r="B26" s="31" t="s">
        <v>48</v>
      </c>
      <c r="C26" s="9">
        <v>2927026.88</v>
      </c>
      <c r="D26" s="9">
        <v>3212613.1</v>
      </c>
      <c r="E26" s="9">
        <v>4829010.01</v>
      </c>
      <c r="F26" s="9">
        <v>5670326.5999999996</v>
      </c>
      <c r="G26" s="9">
        <v>5494615.4400000004</v>
      </c>
      <c r="H26" s="8">
        <v>5507705.8799999999</v>
      </c>
    </row>
    <row r="27" spans="1:10" x14ac:dyDescent="0.25">
      <c r="A27" s="32">
        <v>4355</v>
      </c>
      <c r="B27" s="31" t="s">
        <v>47</v>
      </c>
      <c r="C27" s="9">
        <v>4062681.17</v>
      </c>
      <c r="D27" s="9">
        <v>2132159.61</v>
      </c>
      <c r="E27" s="9">
        <v>515157.50000000035</v>
      </c>
      <c r="F27" s="9">
        <v>576204.94000001252</v>
      </c>
      <c r="G27" s="9">
        <v>1630000</v>
      </c>
      <c r="H27" s="8">
        <v>1000000</v>
      </c>
    </row>
    <row r="28" spans="1:10" x14ac:dyDescent="0.25">
      <c r="A28" s="32">
        <v>4398</v>
      </c>
      <c r="B28" s="31" t="s">
        <v>46</v>
      </c>
      <c r="C28" s="9">
        <v>-1500429.68</v>
      </c>
      <c r="D28" s="9">
        <v>162382.76000000007</v>
      </c>
      <c r="E28" s="9">
        <v>54783.970000000016</v>
      </c>
      <c r="F28" s="9">
        <v>-128336.34000000003</v>
      </c>
      <c r="G28" s="9">
        <v>0</v>
      </c>
      <c r="H28" s="8">
        <v>0</v>
      </c>
    </row>
    <row r="29" spans="1:10" x14ac:dyDescent="0.25">
      <c r="A29" s="32">
        <v>4405</v>
      </c>
      <c r="B29" s="31" t="s">
        <v>5</v>
      </c>
      <c r="C29" s="9">
        <v>1298537.31</v>
      </c>
      <c r="D29" s="9">
        <v>186387.63999999998</v>
      </c>
      <c r="E29" s="9">
        <v>9.06</v>
      </c>
      <c r="F29" s="9">
        <v>0</v>
      </c>
      <c r="G29" s="9">
        <v>120000</v>
      </c>
      <c r="H29" s="8">
        <v>120000</v>
      </c>
    </row>
    <row r="30" spans="1:10" x14ac:dyDescent="0.25">
      <c r="A30" s="47"/>
      <c r="B30" s="48"/>
      <c r="C30" s="48"/>
      <c r="D30" s="48"/>
      <c r="E30" s="48"/>
      <c r="F30" s="48"/>
      <c r="G30" s="49"/>
      <c r="H30" s="50"/>
    </row>
    <row r="31" spans="1:10" x14ac:dyDescent="0.25">
      <c r="A31" s="51" t="s">
        <v>45</v>
      </c>
      <c r="B31" s="52"/>
      <c r="C31" s="30">
        <f t="shared" ref="C31:H32" si="0">C8</f>
        <v>6786825.8000000007</v>
      </c>
      <c r="D31" s="30">
        <f t="shared" si="0"/>
        <v>9497847.6500000004</v>
      </c>
      <c r="E31" s="30">
        <f t="shared" si="0"/>
        <v>7186821.7000000002</v>
      </c>
      <c r="F31" s="30">
        <f t="shared" si="0"/>
        <v>5966102.3600000013</v>
      </c>
      <c r="G31" s="30">
        <f t="shared" si="0"/>
        <v>5107242.5350000001</v>
      </c>
      <c r="H31" s="29">
        <f t="shared" si="0"/>
        <v>3689939.2800000003</v>
      </c>
    </row>
    <row r="32" spans="1:10" x14ac:dyDescent="0.25">
      <c r="A32" s="51" t="s">
        <v>44</v>
      </c>
      <c r="B32" s="52"/>
      <c r="C32" s="30">
        <f t="shared" si="0"/>
        <v>4126309.5299999993</v>
      </c>
      <c r="D32" s="30">
        <f t="shared" si="0"/>
        <v>4540397.71</v>
      </c>
      <c r="E32" s="30">
        <f t="shared" si="0"/>
        <v>3696195.8200000003</v>
      </c>
      <c r="F32" s="30">
        <f t="shared" si="0"/>
        <v>3323432.67</v>
      </c>
      <c r="G32" s="30">
        <f t="shared" si="0"/>
        <v>3732946.85</v>
      </c>
      <c r="H32" s="29">
        <f t="shared" si="0"/>
        <v>3751640.88</v>
      </c>
    </row>
    <row r="33" spans="1:10" x14ac:dyDescent="0.25">
      <c r="A33" s="51" t="s">
        <v>43</v>
      </c>
      <c r="B33" s="52"/>
      <c r="C33" s="30">
        <f t="shared" ref="C33:H33" si="1">SUM(C10:C22)</f>
        <v>10825836.939999999</v>
      </c>
      <c r="D33" s="30">
        <f t="shared" si="1"/>
        <v>12034443.030000001</v>
      </c>
      <c r="E33" s="30">
        <f t="shared" si="1"/>
        <v>13422838.84</v>
      </c>
      <c r="F33" s="30">
        <f t="shared" si="1"/>
        <v>11757613.039999999</v>
      </c>
      <c r="G33" s="30">
        <f t="shared" si="1"/>
        <v>12731715.48</v>
      </c>
      <c r="H33" s="29">
        <f t="shared" si="1"/>
        <v>11922352.588887639</v>
      </c>
    </row>
    <row r="34" spans="1:10" ht="15.75" thickBot="1" x14ac:dyDescent="0.3">
      <c r="A34" s="53" t="s">
        <v>42</v>
      </c>
      <c r="B34" s="54"/>
      <c r="C34" s="28">
        <f t="shared" ref="C34:H34" si="2">SUM(C23:C29)</f>
        <v>16060176.740000002</v>
      </c>
      <c r="D34" s="28">
        <f t="shared" si="2"/>
        <v>18657223.54000001</v>
      </c>
      <c r="E34" s="28">
        <f t="shared" si="2"/>
        <v>21414483.369999994</v>
      </c>
      <c r="F34" s="28">
        <f t="shared" si="2"/>
        <v>26111487.72000001</v>
      </c>
      <c r="G34" s="28">
        <f t="shared" si="2"/>
        <v>27607429.860000007</v>
      </c>
      <c r="H34" s="27">
        <f t="shared" si="2"/>
        <v>28408907.390000001</v>
      </c>
    </row>
    <row r="35" spans="1:10" ht="16.5" thickTop="1" thickBot="1" x14ac:dyDescent="0.3">
      <c r="A35" s="55" t="s">
        <v>3</v>
      </c>
      <c r="B35" s="56"/>
      <c r="C35" s="26">
        <f t="shared" ref="C35:H35" si="3">SUM(C31:C34)</f>
        <v>37799149.010000005</v>
      </c>
      <c r="D35" s="26">
        <f t="shared" si="3"/>
        <v>44729911.930000007</v>
      </c>
      <c r="E35" s="26">
        <f t="shared" si="3"/>
        <v>45720339.729999989</v>
      </c>
      <c r="F35" s="26">
        <f t="shared" si="3"/>
        <v>47158635.790000007</v>
      </c>
      <c r="G35" s="26">
        <f t="shared" si="3"/>
        <v>49179334.725000009</v>
      </c>
      <c r="H35" s="6">
        <f t="shared" si="3"/>
        <v>47772840.138887644</v>
      </c>
      <c r="J35" s="44"/>
    </row>
    <row r="36" spans="1:10" x14ac:dyDescent="0.25">
      <c r="A36" s="4"/>
      <c r="B36" s="4"/>
      <c r="C36" s="4"/>
      <c r="D36" s="4"/>
      <c r="E36" s="4"/>
      <c r="F36" s="4"/>
      <c r="G36" s="4"/>
      <c r="H36" s="4"/>
    </row>
    <row r="37" spans="1:10" x14ac:dyDescent="0.25">
      <c r="A37" s="5" t="s">
        <v>41</v>
      </c>
      <c r="B37" s="21"/>
      <c r="C37" s="5" t="s">
        <v>40</v>
      </c>
      <c r="D37" s="4"/>
      <c r="E37" s="4"/>
      <c r="F37" s="4"/>
      <c r="G37" s="4"/>
      <c r="H37" s="4"/>
    </row>
    <row r="38" spans="1:10" x14ac:dyDescent="0.25">
      <c r="A38" s="45" t="s">
        <v>39</v>
      </c>
      <c r="B38" s="45"/>
      <c r="C38" s="25">
        <v>4235</v>
      </c>
      <c r="D38" s="4"/>
      <c r="E38" s="4"/>
      <c r="F38" s="4"/>
      <c r="G38" s="4"/>
      <c r="H38" s="4"/>
    </row>
    <row r="39" spans="1:10" x14ac:dyDescent="0.25">
      <c r="A39" s="45" t="s">
        <v>38</v>
      </c>
      <c r="B39" s="45"/>
      <c r="C39" s="25">
        <v>4225</v>
      </c>
      <c r="D39" s="4"/>
      <c r="E39" s="4"/>
      <c r="F39" s="4"/>
      <c r="G39" s="4"/>
      <c r="H39" s="4"/>
    </row>
    <row r="40" spans="1:10" x14ac:dyDescent="0.25">
      <c r="A40" s="45" t="s">
        <v>37</v>
      </c>
      <c r="B40" s="45"/>
      <c r="C40" s="45" t="s">
        <v>36</v>
      </c>
      <c r="D40" s="45"/>
      <c r="E40" s="45"/>
      <c r="F40" s="45"/>
      <c r="G40" s="45"/>
      <c r="H40" s="45"/>
    </row>
    <row r="41" spans="1:10" x14ac:dyDescent="0.25">
      <c r="A41" s="45" t="s">
        <v>35</v>
      </c>
      <c r="B41" s="45"/>
      <c r="C41" s="58" t="s">
        <v>34</v>
      </c>
      <c r="D41" s="58"/>
      <c r="E41" s="58"/>
      <c r="F41" s="58"/>
      <c r="G41" s="58"/>
      <c r="H41" s="58"/>
    </row>
    <row r="42" spans="1:10" x14ac:dyDescent="0.25">
      <c r="A42" s="4"/>
      <c r="B42" s="4"/>
      <c r="C42" s="58"/>
      <c r="D42" s="58"/>
      <c r="E42" s="58"/>
      <c r="F42" s="58"/>
      <c r="G42" s="58"/>
      <c r="H42" s="58"/>
    </row>
    <row r="43" spans="1:10" x14ac:dyDescent="0.25">
      <c r="A43" s="4"/>
      <c r="B43" s="4"/>
      <c r="C43" s="4"/>
      <c r="D43" s="4"/>
      <c r="E43" s="4"/>
      <c r="F43" s="4"/>
      <c r="G43" s="4"/>
      <c r="H43" s="4"/>
    </row>
    <row r="44" spans="1:10" x14ac:dyDescent="0.25">
      <c r="A44" s="21" t="s">
        <v>33</v>
      </c>
      <c r="B44" s="24"/>
      <c r="C44" s="24"/>
      <c r="D44" s="24"/>
      <c r="E44" s="24"/>
      <c r="F44" s="24"/>
      <c r="G44" s="24"/>
      <c r="H44" s="24"/>
    </row>
    <row r="45" spans="1:10" x14ac:dyDescent="0.25">
      <c r="A45" s="4"/>
      <c r="B45" s="4"/>
      <c r="C45" s="4"/>
      <c r="D45" s="4"/>
      <c r="E45" s="4"/>
      <c r="F45" s="4"/>
      <c r="G45" s="4"/>
      <c r="H45" s="4"/>
    </row>
    <row r="46" spans="1:10" ht="15.75" thickBot="1" x14ac:dyDescent="0.3">
      <c r="A46" s="21" t="s">
        <v>32</v>
      </c>
      <c r="B46" s="4"/>
      <c r="C46" s="4"/>
      <c r="D46" s="4"/>
      <c r="E46" s="4"/>
      <c r="F46" s="4"/>
      <c r="G46" s="4"/>
      <c r="H46" s="4"/>
    </row>
    <row r="47" spans="1:10" x14ac:dyDescent="0.25">
      <c r="A47" s="20"/>
      <c r="B47" s="19"/>
      <c r="C47" s="18" t="s">
        <v>13</v>
      </c>
      <c r="D47" s="18" t="s">
        <v>12</v>
      </c>
      <c r="E47" s="18" t="s">
        <v>11</v>
      </c>
      <c r="F47" s="18" t="s">
        <v>10</v>
      </c>
      <c r="G47" s="18" t="str">
        <f>G5</f>
        <v>Bridge Year</v>
      </c>
      <c r="H47" s="18" t="str">
        <f>H5</f>
        <v>Test Year</v>
      </c>
    </row>
    <row r="48" spans="1:10" x14ac:dyDescent="0.25">
      <c r="A48" s="16"/>
      <c r="B48" s="15"/>
      <c r="C48" s="14">
        <v>2015</v>
      </c>
      <c r="D48" s="14">
        <v>2016</v>
      </c>
      <c r="E48" s="14">
        <v>2017</v>
      </c>
      <c r="F48" s="23">
        <v>2018</v>
      </c>
      <c r="G48" s="14">
        <f>G6</f>
        <v>2019</v>
      </c>
      <c r="H48" s="12">
        <f>H6</f>
        <v>2020</v>
      </c>
    </row>
    <row r="49" spans="1:8" x14ac:dyDescent="0.25">
      <c r="A49" s="59" t="s">
        <v>7</v>
      </c>
      <c r="B49" s="60"/>
      <c r="C49" s="13" t="str">
        <f>IF(C7=0, "", C7)</f>
        <v>MIFRS</v>
      </c>
      <c r="D49" s="13" t="str">
        <f>IF(D7=0, "", D7)</f>
        <v>MIFRS</v>
      </c>
      <c r="E49" s="13" t="str">
        <f>IF(E7=0, "", E7)</f>
        <v>MIFRS</v>
      </c>
      <c r="F49" s="13" t="s">
        <v>6</v>
      </c>
      <c r="G49" s="13" t="str">
        <f>IF(G7=0, "", G7)</f>
        <v>MIFRS</v>
      </c>
      <c r="H49" s="12" t="str">
        <f>IF(H7=0, "", H7)</f>
        <v>MIFRS</v>
      </c>
    </row>
    <row r="50" spans="1:8" x14ac:dyDescent="0.25">
      <c r="A50" s="22"/>
      <c r="B50" s="10" t="s">
        <v>31</v>
      </c>
      <c r="C50" s="9">
        <v>3163196.1</v>
      </c>
      <c r="D50" s="9">
        <v>3315852.33</v>
      </c>
      <c r="E50" s="9">
        <v>3132490</v>
      </c>
      <c r="F50" s="9">
        <v>2686465.09</v>
      </c>
      <c r="G50" s="9">
        <v>3010921.74</v>
      </c>
      <c r="H50" s="8">
        <v>3027508.32</v>
      </c>
    </row>
    <row r="51" spans="1:8" x14ac:dyDescent="0.25">
      <c r="A51" s="11"/>
      <c r="B51" s="10" t="s">
        <v>30</v>
      </c>
      <c r="C51" s="9">
        <v>59445</v>
      </c>
      <c r="D51" s="9">
        <v>111703.86</v>
      </c>
      <c r="E51" s="9">
        <v>106825.02</v>
      </c>
      <c r="F51" s="9">
        <v>116208.71</v>
      </c>
      <c r="G51" s="9">
        <v>107979.95</v>
      </c>
      <c r="H51" s="8">
        <v>108540.72</v>
      </c>
    </row>
    <row r="52" spans="1:8" x14ac:dyDescent="0.25">
      <c r="A52" s="11"/>
      <c r="B52" s="10" t="s">
        <v>29</v>
      </c>
      <c r="C52" s="9">
        <v>2986341.52</v>
      </c>
      <c r="D52" s="9">
        <v>5165058.45</v>
      </c>
      <c r="E52" s="9">
        <v>3130010</v>
      </c>
      <c r="F52" s="9">
        <v>2495315</v>
      </c>
      <c r="G52" s="9">
        <f>2875285.71/2</f>
        <v>1437642.855</v>
      </c>
      <c r="H52" s="8">
        <v>0</v>
      </c>
    </row>
    <row r="53" spans="1:8" x14ac:dyDescent="0.25">
      <c r="A53" s="11"/>
      <c r="B53" s="10" t="s">
        <v>28</v>
      </c>
      <c r="C53" s="9">
        <v>554565.47</v>
      </c>
      <c r="D53" s="9">
        <v>873835</v>
      </c>
      <c r="E53" s="9">
        <v>644707.99</v>
      </c>
      <c r="F53" s="9">
        <v>516900</v>
      </c>
      <c r="G53" s="9">
        <v>550697.99</v>
      </c>
      <c r="H53" s="8">
        <v>553890.24</v>
      </c>
    </row>
    <row r="54" spans="1:8" x14ac:dyDescent="0.25">
      <c r="A54" s="11"/>
      <c r="B54" s="10" t="s">
        <v>27</v>
      </c>
      <c r="C54" s="9">
        <v>24977.71</v>
      </c>
      <c r="D54" s="9">
        <v>29773.01</v>
      </c>
      <c r="E54" s="9">
        <v>39954.980000000003</v>
      </c>
      <c r="F54" s="9">
        <v>37167.869999999995</v>
      </c>
      <c r="G54" s="9">
        <v>0</v>
      </c>
      <c r="H54" s="8">
        <v>0</v>
      </c>
    </row>
    <row r="55" spans="1:8" x14ac:dyDescent="0.25">
      <c r="A55" s="11"/>
      <c r="B55" s="10" t="s">
        <v>26</v>
      </c>
      <c r="C55" s="9">
        <v>-1700</v>
      </c>
      <c r="D55" s="9">
        <v>1625</v>
      </c>
      <c r="E55" s="9">
        <v>132833.71000000002</v>
      </c>
      <c r="F55" s="9">
        <v>114045.69</v>
      </c>
      <c r="G55" s="9">
        <v>0</v>
      </c>
      <c r="H55" s="8">
        <v>0</v>
      </c>
    </row>
    <row r="56" spans="1:8" ht="15.75" thickBot="1" x14ac:dyDescent="0.3">
      <c r="A56" s="61" t="s">
        <v>3</v>
      </c>
      <c r="B56" s="62"/>
      <c r="C56" s="7">
        <f t="shared" ref="C56:H56" si="4">SUM(C50:C55)</f>
        <v>6786825.7999999998</v>
      </c>
      <c r="D56" s="7">
        <f t="shared" si="4"/>
        <v>9497847.6500000004</v>
      </c>
      <c r="E56" s="7">
        <f t="shared" si="4"/>
        <v>7186821.7000000002</v>
      </c>
      <c r="F56" s="7">
        <f t="shared" si="4"/>
        <v>5966102.3600000003</v>
      </c>
      <c r="G56" s="7">
        <f t="shared" si="4"/>
        <v>5107242.5350000001</v>
      </c>
      <c r="H56" s="6">
        <f t="shared" si="4"/>
        <v>3689939.2800000003</v>
      </c>
    </row>
    <row r="57" spans="1:8" x14ac:dyDescent="0.25">
      <c r="A57" s="4"/>
      <c r="B57" s="4"/>
      <c r="C57" s="4"/>
      <c r="D57" s="4"/>
      <c r="E57" s="4"/>
      <c r="F57" s="4"/>
      <c r="G57" s="4"/>
      <c r="H57" s="4"/>
    </row>
    <row r="58" spans="1:8" ht="15.75" thickBot="1" x14ac:dyDescent="0.3">
      <c r="A58" s="21" t="s">
        <v>25</v>
      </c>
      <c r="B58" s="4"/>
      <c r="C58" s="4"/>
      <c r="D58" s="4"/>
      <c r="E58" s="4"/>
      <c r="F58" s="4"/>
      <c r="G58" s="4"/>
      <c r="H58" s="4"/>
    </row>
    <row r="59" spans="1:8" x14ac:dyDescent="0.25">
      <c r="A59" s="20"/>
      <c r="B59" s="19"/>
      <c r="C59" s="18" t="s">
        <v>13</v>
      </c>
      <c r="D59" s="18" t="s">
        <v>12</v>
      </c>
      <c r="E59" s="18" t="s">
        <v>11</v>
      </c>
      <c r="F59" s="18" t="s">
        <v>10</v>
      </c>
      <c r="G59" s="18" t="s">
        <v>9</v>
      </c>
      <c r="H59" s="18" t="s">
        <v>8</v>
      </c>
    </row>
    <row r="60" spans="1:8" x14ac:dyDescent="0.25">
      <c r="A60" s="16"/>
      <c r="B60" s="15"/>
      <c r="C60" s="14">
        <v>2015</v>
      </c>
      <c r="D60" s="14">
        <v>2016</v>
      </c>
      <c r="E60" s="14">
        <v>2017</v>
      </c>
      <c r="F60" s="14">
        <v>2018</v>
      </c>
      <c r="G60" s="14">
        <v>2019</v>
      </c>
      <c r="H60" s="12">
        <v>2020</v>
      </c>
    </row>
    <row r="61" spans="1:8" x14ac:dyDescent="0.25">
      <c r="A61" s="59" t="s">
        <v>7</v>
      </c>
      <c r="B61" s="60"/>
      <c r="C61" s="13" t="s">
        <v>6</v>
      </c>
      <c r="D61" s="13" t="s">
        <v>6</v>
      </c>
      <c r="E61" s="13" t="s">
        <v>6</v>
      </c>
      <c r="F61" s="13" t="s">
        <v>6</v>
      </c>
      <c r="G61" s="13" t="s">
        <v>6</v>
      </c>
      <c r="H61" s="12" t="s">
        <v>6</v>
      </c>
    </row>
    <row r="62" spans="1:8" x14ac:dyDescent="0.25">
      <c r="A62" s="11"/>
      <c r="B62" s="10" t="s">
        <v>23</v>
      </c>
      <c r="C62" s="9">
        <v>88900</v>
      </c>
      <c r="D62" s="9">
        <v>1722500</v>
      </c>
      <c r="E62" s="9">
        <v>5447129.1700000037</v>
      </c>
      <c r="F62" s="9">
        <v>2899789.7099999986</v>
      </c>
      <c r="G62" s="9">
        <v>2200000</v>
      </c>
      <c r="H62" s="8">
        <v>2200000</v>
      </c>
    </row>
    <row r="63" spans="1:8" x14ac:dyDescent="0.25">
      <c r="A63" s="11"/>
      <c r="B63" s="10" t="s">
        <v>22</v>
      </c>
      <c r="C63" s="9">
        <f>(425900)+353921.75</f>
        <v>779821.75</v>
      </c>
      <c r="D63" s="9">
        <f>723600+386836.08</f>
        <v>1110436.08</v>
      </c>
      <c r="E63" s="9">
        <v>3245726.4400000004</v>
      </c>
      <c r="F63" s="9">
        <v>3559036.560000001</v>
      </c>
      <c r="G63" s="9">
        <v>3205922.2515795985</v>
      </c>
      <c r="H63" s="8">
        <v>3184384.076017281</v>
      </c>
    </row>
    <row r="64" spans="1:8" x14ac:dyDescent="0.25">
      <c r="A64" s="11"/>
      <c r="B64" s="10" t="s">
        <v>21</v>
      </c>
      <c r="C64" s="9">
        <v>4433778.25</v>
      </c>
      <c r="D64" s="9">
        <v>5325403.92</v>
      </c>
      <c r="E64" s="9">
        <v>4771188.0599999996</v>
      </c>
      <c r="F64" s="9">
        <v>6251864.6899999985</v>
      </c>
      <c r="G64" s="9">
        <v>4465677.7484204015</v>
      </c>
      <c r="H64" s="8">
        <v>4681015.923982719</v>
      </c>
    </row>
    <row r="65" spans="1:8" x14ac:dyDescent="0.25">
      <c r="A65" s="11"/>
      <c r="B65" s="10" t="s">
        <v>20</v>
      </c>
      <c r="C65" s="9">
        <v>93500</v>
      </c>
      <c r="D65" s="9">
        <v>71060</v>
      </c>
      <c r="E65" s="9">
        <v>157066</v>
      </c>
      <c r="F65" s="9">
        <v>69000</v>
      </c>
      <c r="G65" s="9">
        <v>50000</v>
      </c>
      <c r="H65" s="8">
        <v>62500</v>
      </c>
    </row>
    <row r="66" spans="1:8" x14ac:dyDescent="0.25">
      <c r="A66" s="11"/>
      <c r="B66" s="10" t="s">
        <v>19</v>
      </c>
      <c r="C66" s="9">
        <v>2351600</v>
      </c>
      <c r="D66" s="9">
        <v>3264400</v>
      </c>
      <c r="E66" s="9">
        <v>3198905.7899999935</v>
      </c>
      <c r="F66" s="9">
        <v>2955541.07</v>
      </c>
      <c r="G66" s="9">
        <v>2988600</v>
      </c>
      <c r="H66" s="8">
        <v>3048400</v>
      </c>
    </row>
    <row r="67" spans="1:8" x14ac:dyDescent="0.25">
      <c r="A67" s="11"/>
      <c r="B67" s="10" t="s">
        <v>18</v>
      </c>
      <c r="C67" s="9">
        <v>2422022.16</v>
      </c>
      <c r="D67" s="9">
        <v>1683500</v>
      </c>
      <c r="E67" s="9">
        <v>3281538.5899999994</v>
      </c>
      <c r="F67" s="9">
        <v>3648652.5600000024</v>
      </c>
      <c r="G67" s="9">
        <v>2502500</v>
      </c>
      <c r="H67" s="8">
        <v>2562600</v>
      </c>
    </row>
    <row r="68" spans="1:8" x14ac:dyDescent="0.25">
      <c r="A68" s="11"/>
      <c r="B68" s="10" t="s">
        <v>17</v>
      </c>
      <c r="C68" s="9">
        <v>11145300</v>
      </c>
      <c r="D68" s="9">
        <v>18051800</v>
      </c>
      <c r="E68" s="9">
        <v>23106398.680000003</v>
      </c>
      <c r="F68" s="9">
        <v>26147228.219999991</v>
      </c>
      <c r="G68" s="9">
        <v>19236165.154461</v>
      </c>
      <c r="H68" s="8">
        <v>20663691.952957194</v>
      </c>
    </row>
    <row r="69" spans="1:8" ht="17.25" x14ac:dyDescent="0.25">
      <c r="A69" s="11"/>
      <c r="B69" s="10" t="s">
        <v>16</v>
      </c>
      <c r="C69" s="9">
        <v>520678</v>
      </c>
      <c r="D69" s="9">
        <v>459415</v>
      </c>
      <c r="E69" s="9">
        <v>332279</v>
      </c>
      <c r="F69" s="9">
        <v>377303.79000000004</v>
      </c>
      <c r="G69" s="9">
        <v>669103</v>
      </c>
      <c r="H69" s="8">
        <v>669103</v>
      </c>
    </row>
    <row r="70" spans="1:8" ht="17.25" x14ac:dyDescent="0.25">
      <c r="A70" s="11"/>
      <c r="B70" s="10" t="s">
        <v>15</v>
      </c>
      <c r="C70" s="9">
        <v>1272987.8100000101</v>
      </c>
      <c r="D70" s="9">
        <v>1080869.0900000064</v>
      </c>
      <c r="E70" s="9">
        <v>2388912.5000000098</v>
      </c>
      <c r="F70" s="9">
        <v>1491825.180000013</v>
      </c>
      <c r="G70" s="9">
        <v>696534.0900000101</v>
      </c>
      <c r="H70" s="8">
        <v>700595.1399999999</v>
      </c>
    </row>
    <row r="71" spans="1:8" ht="15.75" thickBot="1" x14ac:dyDescent="0.3">
      <c r="A71" s="61" t="s">
        <v>3</v>
      </c>
      <c r="B71" s="62"/>
      <c r="C71" s="7">
        <f t="shared" ref="C71:H71" si="5">SUM(C62:C70)</f>
        <v>23108587.97000001</v>
      </c>
      <c r="D71" s="7">
        <f t="shared" si="5"/>
        <v>32769384.090000007</v>
      </c>
      <c r="E71" s="7">
        <f t="shared" si="5"/>
        <v>45929144.230000004</v>
      </c>
      <c r="F71" s="7">
        <f t="shared" si="5"/>
        <v>47400241.780000001</v>
      </c>
      <c r="G71" s="7">
        <f t="shared" si="5"/>
        <v>36014502.244461007</v>
      </c>
      <c r="H71" s="6">
        <f t="shared" si="5"/>
        <v>37772290.092957199</v>
      </c>
    </row>
    <row r="72" spans="1:8" x14ac:dyDescent="0.25">
      <c r="F72" s="1"/>
    </row>
    <row r="73" spans="1:8" ht="15.75" thickBot="1" x14ac:dyDescent="0.3">
      <c r="A73" s="21" t="s">
        <v>24</v>
      </c>
      <c r="B73" s="4"/>
      <c r="C73" s="4"/>
      <c r="D73" s="4"/>
      <c r="E73" s="4"/>
      <c r="F73" s="4"/>
      <c r="G73" s="4"/>
      <c r="H73" s="4"/>
    </row>
    <row r="74" spans="1:8" x14ac:dyDescent="0.25">
      <c r="A74" s="20"/>
      <c r="B74" s="19"/>
      <c r="C74" s="18" t="s">
        <v>13</v>
      </c>
      <c r="D74" s="18" t="s">
        <v>12</v>
      </c>
      <c r="E74" s="18" t="s">
        <v>11</v>
      </c>
      <c r="F74" s="18" t="s">
        <v>10</v>
      </c>
      <c r="G74" s="18" t="s">
        <v>9</v>
      </c>
      <c r="H74" s="18" t="s">
        <v>8</v>
      </c>
    </row>
    <row r="75" spans="1:8" x14ac:dyDescent="0.25">
      <c r="A75" s="16"/>
      <c r="B75" s="15"/>
      <c r="C75" s="14">
        <v>2015</v>
      </c>
      <c r="D75" s="14">
        <v>2016</v>
      </c>
      <c r="E75" s="14">
        <v>2017</v>
      </c>
      <c r="F75" s="14">
        <v>2018</v>
      </c>
      <c r="G75" s="14">
        <v>2019</v>
      </c>
      <c r="H75" s="12">
        <v>2020</v>
      </c>
    </row>
    <row r="76" spans="1:8" x14ac:dyDescent="0.25">
      <c r="A76" s="59" t="s">
        <v>7</v>
      </c>
      <c r="B76" s="60"/>
      <c r="C76" s="13" t="s">
        <v>6</v>
      </c>
      <c r="D76" s="13" t="s">
        <v>6</v>
      </c>
      <c r="E76" s="13" t="s">
        <v>6</v>
      </c>
      <c r="F76" s="13" t="s">
        <v>6</v>
      </c>
      <c r="G76" s="13" t="s">
        <v>6</v>
      </c>
      <c r="H76" s="12" t="s">
        <v>6</v>
      </c>
    </row>
    <row r="77" spans="1:8" x14ac:dyDescent="0.25">
      <c r="A77" s="11"/>
      <c r="B77" s="10" t="s">
        <v>23</v>
      </c>
      <c r="C77" s="9">
        <v>-110700</v>
      </c>
      <c r="D77" s="9">
        <v>-1661500</v>
      </c>
      <c r="E77" s="9">
        <v>-5240464.8900000015</v>
      </c>
      <c r="F77" s="9">
        <v>-2954603.82</v>
      </c>
      <c r="G77" s="9">
        <v>-2000000</v>
      </c>
      <c r="H77" s="8">
        <v>-2000000</v>
      </c>
    </row>
    <row r="78" spans="1:8" x14ac:dyDescent="0.25">
      <c r="A78" s="11"/>
      <c r="B78" s="10" t="s">
        <v>22</v>
      </c>
      <c r="C78" s="9">
        <f>-393900-(269712.34)</f>
        <v>-663612.34000000008</v>
      </c>
      <c r="D78" s="9">
        <f>-611300-(303908.11)</f>
        <v>-915208.11</v>
      </c>
      <c r="E78" s="9">
        <v>-3681120.5000000023</v>
      </c>
      <c r="F78" s="9">
        <v>-4968288.5599999959</v>
      </c>
      <c r="G78" s="9">
        <f>-1793200-(1879122.2515796)</f>
        <v>-3672322.2515795999</v>
      </c>
      <c r="H78" s="8">
        <v>-3654584.0760172801</v>
      </c>
    </row>
    <row r="79" spans="1:8" x14ac:dyDescent="0.25">
      <c r="A79" s="11"/>
      <c r="B79" s="10" t="s">
        <v>21</v>
      </c>
      <c r="C79" s="9">
        <f>(-3954900+(269712.34))--47007</f>
        <v>-3638180.66</v>
      </c>
      <c r="D79" s="9">
        <f>(-4754100+(303908.11))--78191</f>
        <v>-4372000.8899999997</v>
      </c>
      <c r="E79" s="9">
        <v>-3751142.2000000011</v>
      </c>
      <c r="F79" s="9">
        <v>-4683780.3299999805</v>
      </c>
      <c r="G79" s="9">
        <f>(-5980600+(1879122.2515796))--50000</f>
        <v>-4051477.7484204001</v>
      </c>
      <c r="H79" s="8">
        <v>-4260815.9239827199</v>
      </c>
    </row>
    <row r="80" spans="1:8" x14ac:dyDescent="0.25">
      <c r="A80" s="11"/>
      <c r="B80" s="10" t="s">
        <v>20</v>
      </c>
      <c r="C80" s="9">
        <v>-47007</v>
      </c>
      <c r="D80" s="9">
        <v>-78191</v>
      </c>
      <c r="E80" s="9">
        <v>-25354</v>
      </c>
      <c r="F80" s="9">
        <v>-3060.72</v>
      </c>
      <c r="G80" s="9">
        <v>-50000</v>
      </c>
      <c r="H80" s="8">
        <v>-62500</v>
      </c>
    </row>
    <row r="81" spans="1:8" x14ac:dyDescent="0.25">
      <c r="A81" s="11"/>
      <c r="B81" s="10" t="s">
        <v>19</v>
      </c>
      <c r="C81" s="9">
        <v>-1131000</v>
      </c>
      <c r="D81" s="9">
        <v>-863200</v>
      </c>
      <c r="E81" s="9">
        <v>-1048740.2799999996</v>
      </c>
      <c r="F81" s="9">
        <v>-1557884.9299999997</v>
      </c>
      <c r="G81" s="9">
        <v>-1300500</v>
      </c>
      <c r="H81" s="8">
        <v>-1326500</v>
      </c>
    </row>
    <row r="82" spans="1:8" x14ac:dyDescent="0.25">
      <c r="A82" s="11"/>
      <c r="B82" s="10" t="s">
        <v>18</v>
      </c>
      <c r="C82" s="9">
        <v>-2267530.33</v>
      </c>
      <c r="D82" s="9">
        <v>-2321000</v>
      </c>
      <c r="E82" s="9">
        <v>-3026630.2599999956</v>
      </c>
      <c r="F82" s="9">
        <v>-761183.3400000009</v>
      </c>
      <c r="G82" s="9">
        <v>-265600</v>
      </c>
      <c r="H82" s="8">
        <v>-320800</v>
      </c>
    </row>
    <row r="83" spans="1:8" x14ac:dyDescent="0.25">
      <c r="A83" s="11"/>
      <c r="B83" s="10" t="s">
        <v>17</v>
      </c>
      <c r="C83" s="9">
        <v>-4771400</v>
      </c>
      <c r="D83" s="9">
        <v>-8416600</v>
      </c>
      <c r="E83" s="9">
        <v>-10670063.950000001</v>
      </c>
      <c r="F83" s="9">
        <v>-11047711.890000006</v>
      </c>
      <c r="G83" s="9">
        <v>-3502950.0680849999</v>
      </c>
      <c r="H83" s="8">
        <v>-3553027.1200466999</v>
      </c>
    </row>
    <row r="84" spans="1:8" ht="17.25" x14ac:dyDescent="0.25">
      <c r="A84" s="11"/>
      <c r="B84" s="10" t="s">
        <v>16</v>
      </c>
      <c r="C84" s="9">
        <v>-476270</v>
      </c>
      <c r="D84" s="9">
        <v>-380939</v>
      </c>
      <c r="E84" s="9">
        <v>-302663</v>
      </c>
      <c r="F84" s="9">
        <v>-336850.39000000007</v>
      </c>
      <c r="G84" s="9">
        <v>-569180</v>
      </c>
      <c r="H84" s="8">
        <v>-569180</v>
      </c>
    </row>
    <row r="85" spans="1:8" ht="17.25" x14ac:dyDescent="0.25">
      <c r="A85" s="11"/>
      <c r="B85" s="10" t="s">
        <v>15</v>
      </c>
      <c r="C85" s="9">
        <v>-941864.95000000321</v>
      </c>
      <c r="D85" s="9">
        <v>-797064.65999999992</v>
      </c>
      <c r="E85" s="9">
        <v>-2167442.31</v>
      </c>
      <c r="F85" s="9">
        <v>-1093585.2800000226</v>
      </c>
      <c r="G85" s="9">
        <v>-239657.9099999991</v>
      </c>
      <c r="H85" s="8">
        <v>-243681.3100000039</v>
      </c>
    </row>
    <row r="86" spans="1:8" ht="15.75" thickBot="1" x14ac:dyDescent="0.3">
      <c r="A86" s="61" t="s">
        <v>3</v>
      </c>
      <c r="B86" s="62"/>
      <c r="C86" s="7">
        <f t="shared" ref="C86:H86" si="6">SUM(C77:C85)</f>
        <v>-14047565.280000003</v>
      </c>
      <c r="D86" s="7">
        <f t="shared" si="6"/>
        <v>-19805703.66</v>
      </c>
      <c r="E86" s="7">
        <f t="shared" si="6"/>
        <v>-29913621.390000001</v>
      </c>
      <c r="F86" s="7">
        <f t="shared" si="6"/>
        <v>-27406949.260000005</v>
      </c>
      <c r="G86" s="7">
        <f t="shared" si="6"/>
        <v>-15651687.978084998</v>
      </c>
      <c r="H86" s="6">
        <f t="shared" si="6"/>
        <v>-15991088.430046704</v>
      </c>
    </row>
    <row r="87" spans="1:8" x14ac:dyDescent="0.25">
      <c r="F87" s="1"/>
    </row>
    <row r="88" spans="1:8" ht="15.75" thickBot="1" x14ac:dyDescent="0.3">
      <c r="A88" s="21" t="s">
        <v>14</v>
      </c>
      <c r="B88" s="4"/>
      <c r="C88" s="4"/>
      <c r="D88" s="4"/>
      <c r="E88" s="4"/>
      <c r="F88" s="4"/>
      <c r="G88" s="4"/>
      <c r="H88" s="4"/>
    </row>
    <row r="89" spans="1:8" x14ac:dyDescent="0.25">
      <c r="A89" s="20"/>
      <c r="B89" s="19"/>
      <c r="C89" s="18" t="s">
        <v>13</v>
      </c>
      <c r="D89" s="18" t="s">
        <v>12</v>
      </c>
      <c r="E89" s="18" t="s">
        <v>11</v>
      </c>
      <c r="F89" s="18" t="s">
        <v>10</v>
      </c>
      <c r="G89" s="18" t="s">
        <v>9</v>
      </c>
      <c r="H89" s="18" t="s">
        <v>8</v>
      </c>
    </row>
    <row r="90" spans="1:8" x14ac:dyDescent="0.25">
      <c r="A90" s="16"/>
      <c r="B90" s="15"/>
      <c r="C90" s="14">
        <v>2015</v>
      </c>
      <c r="D90" s="14">
        <v>2016</v>
      </c>
      <c r="E90" s="14">
        <v>2017</v>
      </c>
      <c r="F90" s="14">
        <v>2018</v>
      </c>
      <c r="G90" s="14">
        <v>2019</v>
      </c>
      <c r="H90" s="12">
        <v>2020</v>
      </c>
    </row>
    <row r="91" spans="1:8" x14ac:dyDescent="0.25">
      <c r="A91" s="59" t="s">
        <v>7</v>
      </c>
      <c r="B91" s="60"/>
      <c r="C91" s="13" t="s">
        <v>6</v>
      </c>
      <c r="D91" s="13" t="s">
        <v>6</v>
      </c>
      <c r="E91" s="13" t="s">
        <v>6</v>
      </c>
      <c r="F91" s="13" t="s">
        <v>6</v>
      </c>
      <c r="G91" s="13" t="s">
        <v>6</v>
      </c>
      <c r="H91" s="12" t="s">
        <v>6</v>
      </c>
    </row>
    <row r="92" spans="1:8" x14ac:dyDescent="0.25">
      <c r="A92" s="11"/>
      <c r="B92" s="10" t="s">
        <v>5</v>
      </c>
      <c r="C92" s="9">
        <v>1298537.31</v>
      </c>
      <c r="D92" s="9">
        <v>0</v>
      </c>
      <c r="E92" s="9">
        <v>9.06</v>
      </c>
      <c r="F92" s="9">
        <v>0</v>
      </c>
      <c r="G92" s="9">
        <v>120000</v>
      </c>
      <c r="H92" s="8">
        <v>120000</v>
      </c>
    </row>
    <row r="93" spans="1:8" x14ac:dyDescent="0.25">
      <c r="A93" s="11"/>
      <c r="B93" s="10" t="s">
        <v>4</v>
      </c>
      <c r="C93" s="9">
        <v>0</v>
      </c>
      <c r="D93" s="9">
        <v>186387.63999999998</v>
      </c>
      <c r="E93" s="9">
        <v>0</v>
      </c>
      <c r="F93" s="9">
        <v>0</v>
      </c>
      <c r="G93" s="9">
        <v>0</v>
      </c>
      <c r="H93" s="8">
        <v>0</v>
      </c>
    </row>
    <row r="94" spans="1:8" ht="15.75" thickBot="1" x14ac:dyDescent="0.3">
      <c r="A94" s="61" t="s">
        <v>3</v>
      </c>
      <c r="B94" s="62"/>
      <c r="C94" s="7">
        <f t="shared" ref="C94:H94" si="7">SUM(C92:C93)</f>
        <v>1298537.31</v>
      </c>
      <c r="D94" s="7">
        <f t="shared" si="7"/>
        <v>186387.63999999998</v>
      </c>
      <c r="E94" s="7">
        <f t="shared" si="7"/>
        <v>9.06</v>
      </c>
      <c r="F94" s="7">
        <f t="shared" si="7"/>
        <v>0</v>
      </c>
      <c r="G94" s="7">
        <f t="shared" si="7"/>
        <v>120000</v>
      </c>
      <c r="H94" s="6">
        <f t="shared" si="7"/>
        <v>120000</v>
      </c>
    </row>
    <row r="96" spans="1:8" x14ac:dyDescent="0.25">
      <c r="A96" s="5" t="s">
        <v>2</v>
      </c>
      <c r="B96" s="4"/>
      <c r="C96" s="4"/>
      <c r="D96" s="4"/>
      <c r="E96" s="4"/>
      <c r="F96" s="4"/>
      <c r="G96" s="4"/>
      <c r="H96" s="4"/>
    </row>
    <row r="97" spans="1:8" ht="87.75" customHeight="1" x14ac:dyDescent="0.25">
      <c r="A97" s="3">
        <v>1</v>
      </c>
      <c r="B97" s="57" t="s">
        <v>1</v>
      </c>
      <c r="C97" s="57"/>
      <c r="D97" s="57"/>
      <c r="E97" s="57"/>
      <c r="F97" s="57"/>
      <c r="G97" s="57"/>
      <c r="H97" s="57"/>
    </row>
    <row r="98" spans="1:8" x14ac:dyDescent="0.25">
      <c r="A98" s="3">
        <v>2</v>
      </c>
      <c r="B98" s="57" t="s">
        <v>0</v>
      </c>
      <c r="C98" s="57"/>
      <c r="D98" s="57"/>
      <c r="E98" s="57"/>
      <c r="F98" s="57"/>
      <c r="G98" s="57"/>
      <c r="H98" s="57"/>
    </row>
    <row r="99" spans="1:8" x14ac:dyDescent="0.25">
      <c r="C99" s="2"/>
      <c r="D99" s="2"/>
      <c r="E99" s="2"/>
      <c r="F99" s="2"/>
      <c r="G99" s="2"/>
      <c r="H99" s="2"/>
    </row>
  </sheetData>
  <mergeCells count="24">
    <mergeCell ref="B98:H98"/>
    <mergeCell ref="A41:B41"/>
    <mergeCell ref="C41:H42"/>
    <mergeCell ref="A49:B49"/>
    <mergeCell ref="A56:B56"/>
    <mergeCell ref="A61:B61"/>
    <mergeCell ref="A71:B71"/>
    <mergeCell ref="A76:B76"/>
    <mergeCell ref="A86:B86"/>
    <mergeCell ref="A91:B91"/>
    <mergeCell ref="B97:H97"/>
    <mergeCell ref="A94:B94"/>
    <mergeCell ref="C40:H40"/>
    <mergeCell ref="A2:H2"/>
    <mergeCell ref="A3:H3"/>
    <mergeCell ref="A30:H30"/>
    <mergeCell ref="A31:B31"/>
    <mergeCell ref="A32:B32"/>
    <mergeCell ref="A33:B33"/>
    <mergeCell ref="A34:B34"/>
    <mergeCell ref="A35:B35"/>
    <mergeCell ref="A38:B38"/>
    <mergeCell ref="A39:B39"/>
    <mergeCell ref="A40:B40"/>
  </mergeCells>
  <dataValidations count="1">
    <dataValidation type="list" allowBlank="1" showInputMessage="1" showErrorMessage="1" sqref="F49 C7:H7" xr:uid="{BE8A4B87-4AE9-49F3-BF74-C6C138B22802}">
      <formula1>"CGAAP, MIFRS, USGAAP, ASPE"</formula1>
    </dataValidation>
  </dataValidations>
  <printOptions horizontalCentered="1"/>
  <pageMargins left="0.70866141732283472" right="0.70866141732283472" top="1.3385826771653544" bottom="0.6692913385826772" header="0.31496062992125984" footer="0.31496062992125984"/>
  <pageSetup scale="65" fitToHeight="2" orientation="portrait" r:id="rId1"/>
  <headerFooter scaleWithDoc="0">
    <oddHeader>&amp;R&amp;7Toronto Hydro-Electric System Limited
EB-2018-0165
Draft Rate Order 
&amp;"-,Bold"Schedule 11  &amp;"-,Regular"
FILED:  January 21, 2020
Page &amp;P of &amp;N</oddHeader>
  </headerFooter>
  <rowBreaks count="1" manualBreakCount="1">
    <brk id="42" max="7" man="1"/>
  </rowBreaks>
  <ignoredErrors>
    <ignoredError sqref="G5 G47:H49 C49:F49" unlockedFormula="1"/>
    <ignoredError sqref="C33:H3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7E7B9-B6E1-488D-95F5-62ABC1C232EB}">
  <ds:schemaRefs>
    <ds:schemaRef ds:uri="http://schemas.microsoft.com/office/infopath/2007/PartnerControls"/>
    <ds:schemaRef ds:uri="12f68b52-648b-46a0-8463-d3282342a499"/>
    <ds:schemaRef ds:uri="http://purl.org/dc/dcmitype/"/>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sharepoint/v3/fields"/>
    <ds:schemaRef ds:uri="http://schemas.microsoft.com/office/2006/metadata/properties"/>
  </ds:schemaRefs>
</ds:datastoreItem>
</file>

<file path=customXml/itemProps2.xml><?xml version="1.0" encoding="utf-8"?>
<ds:datastoreItem xmlns:ds="http://schemas.openxmlformats.org/officeDocument/2006/customXml" ds:itemID="{E30B9130-225F-4D30-8FBE-3BAB79B1BE9F}"/>
</file>

<file path=customXml/itemProps3.xml><?xml version="1.0" encoding="utf-8"?>
<ds:datastoreItem xmlns:ds="http://schemas.openxmlformats.org/officeDocument/2006/customXml" ds:itemID="{00C7A660-A790-4266-B233-952420DA11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Appendix 2-H </vt:lpstr>
      <vt:lpstr>'Appendix 2-H '!Print_Area</vt:lpstr>
      <vt:lpstr>'Appendix 2-H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Tariq Siddiqui</dc:creator>
  <cp:lastModifiedBy>Elissar El-hage</cp:lastModifiedBy>
  <cp:lastPrinted>2020-01-18T17:58:51Z</cp:lastPrinted>
  <dcterms:created xsi:type="dcterms:W3CDTF">2020-01-08T21:52:57Z</dcterms:created>
  <dcterms:modified xsi:type="dcterms:W3CDTF">2020-01-18T17:58:58Z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0x01010025A9BE3F8399684E98F75AD82101D2E8</vt:lpwstr>
  </property>
</Properties>
</file>