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0 Electricity Rates\IRM\IRM Applications\Price Cap IR\Northern Ontario\Interrogatories\"/>
    </mc:Choice>
  </mc:AlternateContent>
  <bookViews>
    <workbookView xWindow="0" yWindow="0" windowWidth="25600" windowHeight="10360"/>
  </bookViews>
  <sheets>
    <sheet name="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E6" i="1"/>
  <c r="C36" i="1" l="1"/>
  <c r="C35" i="1"/>
  <c r="C34" i="1"/>
  <c r="C33" i="1"/>
  <c r="C32" i="1"/>
  <c r="C31" i="1"/>
  <c r="C30" i="1"/>
  <c r="C29" i="1"/>
  <c r="C28" i="1"/>
  <c r="C27" i="1"/>
  <c r="C26" i="1"/>
  <c r="D25" i="1"/>
  <c r="F25" i="1"/>
  <c r="G25" i="1" s="1"/>
  <c r="H25" i="1" l="1"/>
  <c r="E37" i="1" l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B37" i="1"/>
  <c r="C18" i="1"/>
  <c r="B18" i="1"/>
  <c r="D26" i="1"/>
  <c r="D27" i="1"/>
  <c r="D28" i="1"/>
  <c r="D29" i="1"/>
  <c r="D30" i="1"/>
  <c r="D31" i="1"/>
  <c r="D32" i="1"/>
  <c r="D33" i="1"/>
  <c r="D34" i="1"/>
  <c r="D35" i="1"/>
  <c r="D36" i="1"/>
  <c r="E7" i="1"/>
  <c r="E8" i="1"/>
  <c r="E9" i="1"/>
  <c r="E10" i="1"/>
  <c r="E11" i="1"/>
  <c r="E12" i="1"/>
  <c r="E13" i="1"/>
  <c r="E14" i="1"/>
  <c r="E15" i="1"/>
  <c r="E16" i="1"/>
  <c r="E17" i="1"/>
  <c r="H35" i="1" l="1"/>
  <c r="H27" i="1"/>
  <c r="H36" i="1"/>
  <c r="H31" i="1"/>
  <c r="H29" i="1"/>
  <c r="H32" i="1"/>
  <c r="H26" i="1"/>
  <c r="H33" i="1"/>
  <c r="H34" i="1"/>
  <c r="H28" i="1"/>
  <c r="E18" i="1"/>
  <c r="C43" i="1" s="1"/>
  <c r="H30" i="1"/>
  <c r="G37" i="1"/>
  <c r="D37" i="1"/>
  <c r="H37" i="1" l="1"/>
  <c r="C44" i="1" s="1"/>
  <c r="C45" i="1" s="1"/>
  <c r="C47" i="1" s="1"/>
  <c r="C48" i="1" s="1"/>
</calcChain>
</file>

<file path=xl/sharedStrings.xml><?xml version="1.0" encoding="utf-8"?>
<sst xmlns="http://schemas.openxmlformats.org/spreadsheetml/2006/main" count="65" uniqueCount="49">
  <si>
    <t>Energy Retail kWh Volumes</t>
  </si>
  <si>
    <t>Energy Wholesale kWh Volumes</t>
  </si>
  <si>
    <t>Table 40 - Account 1588 Balance Explanation</t>
  </si>
  <si>
    <t xml:space="preserve"> </t>
  </si>
  <si>
    <t>1588 - RSVA Power - Balance Explanation</t>
  </si>
  <si>
    <t>A</t>
  </si>
  <si>
    <t>B</t>
  </si>
  <si>
    <t>C</t>
  </si>
  <si>
    <t>Total Cost</t>
  </si>
  <si>
    <t>Weighted Average RPP Price Billed</t>
  </si>
  <si>
    <t>Total Revenues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</si>
  <si>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</si>
  <si>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</si>
  <si>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</si>
  <si>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</si>
  <si>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</si>
  <si>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</si>
  <si>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</si>
  <si>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</si>
  <si>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</si>
  <si>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</si>
  <si>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</si>
  <si>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</si>
  <si>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</si>
  <si>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Non-RPP Unaccounted for Energy (Line Loss) Variance</t>
  </si>
  <si>
    <t>Weighted Average Energy Price (HOEP)</t>
  </si>
  <si>
    <t>1. RPP Customers Unaccounted for Energy (Line Loss) Variance</t>
  </si>
  <si>
    <t>a</t>
  </si>
  <si>
    <t>b</t>
  </si>
  <si>
    <t>c= a x b</t>
  </si>
  <si>
    <t>d</t>
  </si>
  <si>
    <t>f= d x e</t>
  </si>
  <si>
    <t>Non-RPP UFE (Line loss) Variance</t>
  </si>
  <si>
    <t>g= c-f</t>
  </si>
  <si>
    <t>3.  Reasonableness Check on Account 1588 net transaction in the year</t>
  </si>
  <si>
    <t>RPP UFE Variance 2018</t>
  </si>
  <si>
    <t>per above</t>
  </si>
  <si>
    <t>Non-RPP UFE Variance 2018</t>
  </si>
  <si>
    <t>Total UFE Variance - expected in Account 1588</t>
  </si>
  <si>
    <t>Please explain if the difference is greater than 10%</t>
  </si>
  <si>
    <t>Difference $</t>
  </si>
  <si>
    <t>Difference %</t>
  </si>
  <si>
    <t>Energy Wholesale kWh Volumes (Note 1)</t>
  </si>
  <si>
    <t>Note 1: the energy wholesle kWh Volumes should include the energy supplied by embedded generator</t>
  </si>
  <si>
    <t>e (should equal to b)</t>
  </si>
  <si>
    <t xml:space="preserve">Expected Monthly UFE Variance - RPP </t>
  </si>
  <si>
    <t>D= (A-B)XC</t>
  </si>
  <si>
    <t>Transaction Debit/(Credit) during 2018 (per the DVA continuity schedule)</t>
  </si>
  <si>
    <t>Account 1588 RSVA Power Analytical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</si>
</sst>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165" fontId="0" fillId="0" borderId="0" xfId="0" applyNumberFormat="1" applyBorder="1"/>
    <xf numFmtId="166" fontId="0" fillId="0" borderId="0" xfId="0" applyNumberFormat="1" applyBorder="1"/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0" fillId="0" borderId="0" xfId="0" applyNumberForma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Border="1" applyAlignment="1"/>
    <xf numFmtId="0" fontId="0" fillId="2" borderId="1" xfId="0" applyFill="1" applyBorder="1" applyAlignment="1"/>
    <xf numFmtId="165" fontId="0" fillId="3" borderId="1" xfId="0" applyNumberForma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0" xfId="0" applyFont="1" applyFill="1" applyBorder="1" applyAlignment="1"/>
    <xf numFmtId="0" fontId="2" fillId="0" borderId="1" xfId="0" applyFont="1" applyBorder="1" applyAlignment="1"/>
    <xf numFmtId="165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167" fontId="2" fillId="0" borderId="1" xfId="1" applyNumberFormat="1" applyFont="1" applyBorder="1"/>
    <xf numFmtId="0" fontId="2" fillId="0" borderId="1" xfId="0" applyFont="1" applyFill="1" applyBorder="1" applyAlignment="1"/>
    <xf numFmtId="165" fontId="2" fillId="0" borderId="1" xfId="0" applyNumberFormat="1" applyFont="1" applyBorder="1"/>
    <xf numFmtId="0" fontId="0" fillId="0" borderId="0" xfId="0" applyFont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164" fontId="0" fillId="0" borderId="4" xfId="2" applyFont="1" applyBorder="1"/>
    <xf numFmtId="164" fontId="0" fillId="0" borderId="1" xfId="2" applyFont="1" applyBorder="1"/>
    <xf numFmtId="164" fontId="2" fillId="0" borderId="1" xfId="2" applyFont="1" applyBorder="1" applyAlignment="1">
      <alignment horizontal="center"/>
    </xf>
    <xf numFmtId="168" fontId="0" fillId="0" borderId="1" xfId="2" applyNumberFormat="1" applyFont="1" applyBorder="1"/>
    <xf numFmtId="10" fontId="2" fillId="0" borderId="0" xfId="3" applyNumberFormat="1" applyFont="1" applyAlignment="1">
      <alignment horizontal="center"/>
    </xf>
    <xf numFmtId="0" fontId="0" fillId="0" borderId="0" xfId="0" applyBorder="1" applyAlignment="1">
      <alignment horizontal="left"/>
    </xf>
    <xf numFmtId="167" fontId="0" fillId="0" borderId="2" xfId="0" applyNumberFormat="1" applyBorder="1" applyAlignment="1">
      <alignment horizontal="center" wrapText="1"/>
    </xf>
    <xf numFmtId="167" fontId="0" fillId="0" borderId="0" xfId="0" applyNumberFormat="1" applyBorder="1" applyAlignment="1">
      <alignment horizontal="center" wrapText="1"/>
    </xf>
    <xf numFmtId="167" fontId="0" fillId="0" borderId="3" xfId="0" applyNumberFormat="1" applyBorder="1" applyAlignment="1">
      <alignment horizont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6" workbookViewId="0">
      <selection activeCell="G12" sqref="G12"/>
    </sheetView>
  </sheetViews>
  <sheetFormatPr defaultRowHeight="14.5" x14ac:dyDescent="0.35"/>
  <cols>
    <col min="1" max="1" width="41.54296875" bestFit="1" customWidth="1"/>
    <col min="2" max="2" width="14.26953125" bestFit="1" customWidth="1"/>
    <col min="3" max="3" width="15.7265625" bestFit="1" customWidth="1"/>
    <col min="4" max="4" width="15.453125" customWidth="1"/>
    <col min="5" max="5" width="15.26953125" bestFit="1" customWidth="1"/>
    <col min="7" max="7" width="14.81640625" customWidth="1"/>
    <col min="8" max="8" width="15.26953125" bestFit="1" customWidth="1"/>
    <col min="9" max="9" width="11.54296875" bestFit="1" customWidth="1"/>
  </cols>
  <sheetData>
    <row r="1" spans="1:9" x14ac:dyDescent="0.35">
      <c r="A1" s="1" t="s">
        <v>48</v>
      </c>
    </row>
    <row r="3" spans="1:9" x14ac:dyDescent="0.35">
      <c r="A3" s="1" t="s">
        <v>26</v>
      </c>
      <c r="I3" s="2"/>
    </row>
    <row r="4" spans="1:9" ht="58" x14ac:dyDescent="0.35">
      <c r="A4" s="11">
        <v>2018</v>
      </c>
      <c r="B4" s="12" t="s">
        <v>42</v>
      </c>
      <c r="C4" s="12" t="s">
        <v>0</v>
      </c>
      <c r="D4" s="13" t="s">
        <v>9</v>
      </c>
      <c r="E4" s="13" t="s">
        <v>45</v>
      </c>
    </row>
    <row r="5" spans="1:9" x14ac:dyDescent="0.35">
      <c r="A5" s="11"/>
      <c r="B5" s="14" t="s">
        <v>5</v>
      </c>
      <c r="C5" s="14" t="s">
        <v>6</v>
      </c>
      <c r="D5" s="14" t="s">
        <v>7</v>
      </c>
      <c r="E5" s="14" t="s">
        <v>46</v>
      </c>
    </row>
    <row r="6" spans="1:9" s="9" customFormat="1" x14ac:dyDescent="0.35">
      <c r="A6" s="14" t="s">
        <v>11</v>
      </c>
      <c r="B6" s="34">
        <v>6261816</v>
      </c>
      <c r="C6" s="34">
        <v>6349237</v>
      </c>
      <c r="D6" s="4">
        <v>0.115</v>
      </c>
      <c r="E6" s="35">
        <f>(B6-C6)*D6</f>
        <v>-10053.415000000001</v>
      </c>
      <c r="G6" s="37"/>
    </row>
    <row r="7" spans="1:9" x14ac:dyDescent="0.35">
      <c r="A7" s="14" t="s">
        <v>12</v>
      </c>
      <c r="B7" s="34">
        <v>5253429</v>
      </c>
      <c r="C7" s="34">
        <v>5392926</v>
      </c>
      <c r="D7" s="4">
        <v>0.115</v>
      </c>
      <c r="E7" s="35">
        <f t="shared" ref="E7:E17" si="0">(B7-C7)*D7</f>
        <v>-16042.155000000001</v>
      </c>
      <c r="G7" s="37"/>
    </row>
    <row r="8" spans="1:9" x14ac:dyDescent="0.35">
      <c r="A8" s="14" t="s">
        <v>13</v>
      </c>
      <c r="B8" s="34">
        <v>4997187</v>
      </c>
      <c r="C8" s="34">
        <v>5151693</v>
      </c>
      <c r="D8" s="4">
        <v>0.115</v>
      </c>
      <c r="E8" s="35">
        <f t="shared" si="0"/>
        <v>-17768.190000000002</v>
      </c>
      <c r="G8" s="37"/>
    </row>
    <row r="9" spans="1:9" x14ac:dyDescent="0.35">
      <c r="A9" s="14" t="s">
        <v>14</v>
      </c>
      <c r="B9" s="34">
        <v>4481854</v>
      </c>
      <c r="C9" s="34">
        <v>4538549</v>
      </c>
      <c r="D9" s="4">
        <v>0.115</v>
      </c>
      <c r="E9" s="35">
        <f t="shared" si="0"/>
        <v>-6519.9250000000002</v>
      </c>
      <c r="G9" s="37"/>
    </row>
    <row r="10" spans="1:9" x14ac:dyDescent="0.35">
      <c r="A10" s="14" t="s">
        <v>15</v>
      </c>
      <c r="B10" s="34">
        <v>3853536</v>
      </c>
      <c r="C10" s="34">
        <v>3955864</v>
      </c>
      <c r="D10" s="4">
        <v>0.126</v>
      </c>
      <c r="E10" s="35">
        <f t="shared" si="0"/>
        <v>-12893.328</v>
      </c>
      <c r="G10" s="37"/>
    </row>
    <row r="11" spans="1:9" x14ac:dyDescent="0.35">
      <c r="A11" s="14" t="s">
        <v>16</v>
      </c>
      <c r="B11" s="34">
        <v>3760325</v>
      </c>
      <c r="C11" s="34">
        <v>3829229</v>
      </c>
      <c r="D11" s="4">
        <v>0.126</v>
      </c>
      <c r="E11" s="35">
        <f t="shared" si="0"/>
        <v>-8681.9040000000005</v>
      </c>
      <c r="G11" s="37"/>
    </row>
    <row r="12" spans="1:9" x14ac:dyDescent="0.35">
      <c r="A12" s="14" t="s">
        <v>17</v>
      </c>
      <c r="B12" s="34">
        <v>4444097</v>
      </c>
      <c r="C12" s="34">
        <v>4513167</v>
      </c>
      <c r="D12" s="4">
        <v>0.126</v>
      </c>
      <c r="E12" s="35">
        <f t="shared" si="0"/>
        <v>-8702.82</v>
      </c>
      <c r="G12" s="37"/>
    </row>
    <row r="13" spans="1:9" x14ac:dyDescent="0.35">
      <c r="A13" s="14" t="s">
        <v>18</v>
      </c>
      <c r="B13" s="34">
        <v>3963813</v>
      </c>
      <c r="C13" s="34">
        <v>4087230</v>
      </c>
      <c r="D13" s="4">
        <v>0.126</v>
      </c>
      <c r="E13" s="35">
        <f t="shared" si="0"/>
        <v>-15550.541999999999</v>
      </c>
      <c r="G13" s="37"/>
    </row>
    <row r="14" spans="1:9" x14ac:dyDescent="0.35">
      <c r="A14" s="14" t="s">
        <v>19</v>
      </c>
      <c r="B14" s="34">
        <v>3782486</v>
      </c>
      <c r="C14" s="34">
        <v>3792193</v>
      </c>
      <c r="D14" s="4">
        <v>0.126</v>
      </c>
      <c r="E14" s="35">
        <f t="shared" si="0"/>
        <v>-1223.0820000000001</v>
      </c>
      <c r="G14" s="37"/>
    </row>
    <row r="15" spans="1:9" x14ac:dyDescent="0.35">
      <c r="A15" s="14" t="s">
        <v>20</v>
      </c>
      <c r="B15" s="34">
        <v>4476501</v>
      </c>
      <c r="C15" s="34">
        <v>4555609</v>
      </c>
      <c r="D15" s="4">
        <v>0.126</v>
      </c>
      <c r="E15" s="35">
        <f t="shared" si="0"/>
        <v>-9967.6080000000002</v>
      </c>
      <c r="G15" s="37"/>
    </row>
    <row r="16" spans="1:9" x14ac:dyDescent="0.35">
      <c r="A16" s="14" t="s">
        <v>21</v>
      </c>
      <c r="B16" s="34">
        <v>4922133</v>
      </c>
      <c r="C16" s="34">
        <v>5093598</v>
      </c>
      <c r="D16" s="4">
        <v>0.126</v>
      </c>
      <c r="E16" s="35">
        <f t="shared" si="0"/>
        <v>-21604.59</v>
      </c>
      <c r="G16" s="37"/>
    </row>
    <row r="17" spans="1:9" x14ac:dyDescent="0.35">
      <c r="A17" s="14" t="s">
        <v>22</v>
      </c>
      <c r="B17" s="34">
        <v>5643421</v>
      </c>
      <c r="C17" s="34">
        <v>5758574</v>
      </c>
      <c r="D17" s="4">
        <v>0.126</v>
      </c>
      <c r="E17" s="35">
        <f t="shared" si="0"/>
        <v>-14509.278</v>
      </c>
      <c r="G17" s="37"/>
    </row>
    <row r="18" spans="1:9" x14ac:dyDescent="0.35">
      <c r="A18" s="14" t="s">
        <v>23</v>
      </c>
      <c r="B18" s="34">
        <f>SUM(B6:B17)</f>
        <v>55840598</v>
      </c>
      <c r="C18" s="34">
        <f>SUM(C6:C17)</f>
        <v>57017869</v>
      </c>
      <c r="D18" s="4"/>
      <c r="E18" s="35">
        <f>SUM(E6:E17)</f>
        <v>-143516.83699999997</v>
      </c>
    </row>
    <row r="19" spans="1:9" x14ac:dyDescent="0.35">
      <c r="A19" s="10"/>
      <c r="B19" s="2"/>
      <c r="C19" s="2"/>
      <c r="D19" s="2"/>
      <c r="E19" s="2"/>
      <c r="F19" s="2"/>
      <c r="G19" s="2"/>
      <c r="H19" s="2"/>
      <c r="I19" s="2"/>
    </row>
    <row r="20" spans="1:9" x14ac:dyDescent="0.35">
      <c r="A20" s="31" t="s">
        <v>43</v>
      </c>
      <c r="B20" s="2"/>
      <c r="C20" s="2"/>
      <c r="D20" s="2"/>
      <c r="E20" s="2"/>
      <c r="F20" s="2"/>
      <c r="G20" s="2"/>
      <c r="H20" s="2"/>
      <c r="I20" s="2"/>
    </row>
    <row r="21" spans="1:9" x14ac:dyDescent="0.35">
      <c r="A21" s="15"/>
      <c r="B21" s="2"/>
      <c r="C21" s="2"/>
      <c r="D21" s="2"/>
      <c r="E21" s="2"/>
      <c r="F21" s="2"/>
      <c r="G21" s="2"/>
      <c r="H21" s="2"/>
      <c r="I21" s="2"/>
    </row>
    <row r="22" spans="1:9" x14ac:dyDescent="0.35">
      <c r="A22" s="15" t="s">
        <v>24</v>
      </c>
      <c r="B22" s="2"/>
      <c r="C22" s="2"/>
      <c r="D22" s="2"/>
      <c r="E22" s="2"/>
      <c r="F22" s="2"/>
      <c r="G22" s="2"/>
      <c r="H22" s="2"/>
      <c r="I22" s="2"/>
    </row>
    <row r="23" spans="1:9" ht="87" x14ac:dyDescent="0.35">
      <c r="A23" s="16">
        <v>2018</v>
      </c>
      <c r="B23" s="12" t="s">
        <v>1</v>
      </c>
      <c r="C23" s="12" t="s">
        <v>25</v>
      </c>
      <c r="D23" s="12" t="s">
        <v>8</v>
      </c>
      <c r="E23" s="12" t="s">
        <v>0</v>
      </c>
      <c r="F23" s="12" t="s">
        <v>25</v>
      </c>
      <c r="G23" s="13" t="s">
        <v>10</v>
      </c>
      <c r="H23" s="13" t="s">
        <v>32</v>
      </c>
      <c r="I23" s="2"/>
    </row>
    <row r="24" spans="1:9" ht="43.5" x14ac:dyDescent="0.35">
      <c r="A24" s="16"/>
      <c r="B24" s="12" t="s">
        <v>27</v>
      </c>
      <c r="C24" s="12" t="s">
        <v>28</v>
      </c>
      <c r="D24" s="12" t="s">
        <v>29</v>
      </c>
      <c r="E24" s="12" t="s">
        <v>30</v>
      </c>
      <c r="F24" s="12" t="s">
        <v>44</v>
      </c>
      <c r="G24" s="13" t="s">
        <v>31</v>
      </c>
      <c r="H24" s="32" t="s">
        <v>33</v>
      </c>
      <c r="I24" s="2"/>
    </row>
    <row r="25" spans="1:9" s="9" customFormat="1" x14ac:dyDescent="0.35">
      <c r="A25" s="14" t="s">
        <v>11</v>
      </c>
      <c r="B25" s="34">
        <v>5743824</v>
      </c>
      <c r="C25" s="4">
        <v>3.2099999999999997E-2</v>
      </c>
      <c r="D25" s="34">
        <f>B25*C25</f>
        <v>184376.75039999999</v>
      </c>
      <c r="E25" s="36">
        <v>5824013</v>
      </c>
      <c r="F25" s="4">
        <f>C25</f>
        <v>3.2099999999999997E-2</v>
      </c>
      <c r="G25" s="33">
        <f>E25*F25</f>
        <v>186950.81729999997</v>
      </c>
      <c r="H25" s="34">
        <f>D25-G25</f>
        <v>-2574.0668999999762</v>
      </c>
      <c r="I25" s="10"/>
    </row>
    <row r="26" spans="1:9" x14ac:dyDescent="0.35">
      <c r="A26" s="14" t="s">
        <v>12</v>
      </c>
      <c r="B26" s="34">
        <v>5207110</v>
      </c>
      <c r="C26" s="4">
        <f>1.9/100</f>
        <v>1.9E-2</v>
      </c>
      <c r="D26" s="34">
        <f t="shared" ref="D26:D36" si="1">B26*C26</f>
        <v>98935.09</v>
      </c>
      <c r="E26" s="36">
        <v>5345377</v>
      </c>
      <c r="F26" s="4">
        <f t="shared" ref="F26:F36" si="2">C26</f>
        <v>1.9E-2</v>
      </c>
      <c r="G26" s="33">
        <f t="shared" ref="G26:G36" si="3">E26*F26</f>
        <v>101562.163</v>
      </c>
      <c r="H26" s="34">
        <f t="shared" ref="H26:H36" si="4">D26-G26</f>
        <v>-2627.073000000004</v>
      </c>
      <c r="I26" s="2"/>
    </row>
    <row r="27" spans="1:9" x14ac:dyDescent="0.35">
      <c r="A27" s="14" t="s">
        <v>13</v>
      </c>
      <c r="B27" s="34">
        <v>5201592</v>
      </c>
      <c r="C27" s="4">
        <f>1.72/100</f>
        <v>1.72E-2</v>
      </c>
      <c r="D27" s="34">
        <f t="shared" si="1"/>
        <v>89467.382400000002</v>
      </c>
      <c r="E27" s="36">
        <v>5362418</v>
      </c>
      <c r="F27" s="4">
        <f t="shared" si="2"/>
        <v>1.72E-2</v>
      </c>
      <c r="G27" s="33">
        <f t="shared" si="3"/>
        <v>92233.589600000007</v>
      </c>
      <c r="H27" s="34">
        <f t="shared" si="4"/>
        <v>-2766.2072000000044</v>
      </c>
      <c r="I27" s="2"/>
    </row>
    <row r="28" spans="1:9" x14ac:dyDescent="0.35">
      <c r="A28" s="14" t="s">
        <v>14</v>
      </c>
      <c r="B28" s="34">
        <v>4557642</v>
      </c>
      <c r="C28" s="4">
        <f>2.97/100</f>
        <v>2.9700000000000001E-2</v>
      </c>
      <c r="D28" s="34">
        <f t="shared" si="1"/>
        <v>135361.96739999999</v>
      </c>
      <c r="E28" s="36">
        <v>4615295</v>
      </c>
      <c r="F28" s="4">
        <f t="shared" si="2"/>
        <v>2.9700000000000001E-2</v>
      </c>
      <c r="G28" s="33">
        <f t="shared" si="3"/>
        <v>137074.26149999999</v>
      </c>
      <c r="H28" s="34">
        <f t="shared" si="4"/>
        <v>-1712.2940999999992</v>
      </c>
      <c r="I28" s="2"/>
    </row>
    <row r="29" spans="1:9" x14ac:dyDescent="0.35">
      <c r="A29" s="14" t="s">
        <v>15</v>
      </c>
      <c r="B29" s="34">
        <v>4224026</v>
      </c>
      <c r="C29" s="4">
        <f>1.31/100</f>
        <v>1.3100000000000001E-2</v>
      </c>
      <c r="D29" s="34">
        <f t="shared" si="1"/>
        <v>55334.740600000005</v>
      </c>
      <c r="E29" s="36">
        <v>4336192</v>
      </c>
      <c r="F29" s="4">
        <f t="shared" si="2"/>
        <v>1.3100000000000001E-2</v>
      </c>
      <c r="G29" s="33">
        <f t="shared" si="3"/>
        <v>56804.1152</v>
      </c>
      <c r="H29" s="34">
        <f t="shared" si="4"/>
        <v>-1469.3745999999956</v>
      </c>
      <c r="I29" s="2"/>
    </row>
    <row r="30" spans="1:9" x14ac:dyDescent="0.35">
      <c r="A30" s="14" t="s">
        <v>16</v>
      </c>
      <c r="B30" s="34">
        <v>4002267</v>
      </c>
      <c r="C30" s="4">
        <f>1.83/100</f>
        <v>1.83E-2</v>
      </c>
      <c r="D30" s="34">
        <f t="shared" si="1"/>
        <v>73241.486099999995</v>
      </c>
      <c r="E30" s="36">
        <v>4075605</v>
      </c>
      <c r="F30" s="4">
        <f t="shared" si="2"/>
        <v>1.83E-2</v>
      </c>
      <c r="G30" s="33">
        <f t="shared" si="3"/>
        <v>74583.571500000005</v>
      </c>
      <c r="H30" s="34">
        <f t="shared" si="4"/>
        <v>-1342.0854000000108</v>
      </c>
      <c r="I30" s="2"/>
    </row>
    <row r="31" spans="1:9" x14ac:dyDescent="0.35">
      <c r="A31" s="14" t="s">
        <v>17</v>
      </c>
      <c r="B31" s="34">
        <v>3109379</v>
      </c>
      <c r="C31" s="4">
        <f>3.04/100</f>
        <v>3.04E-2</v>
      </c>
      <c r="D31" s="34">
        <f t="shared" si="1"/>
        <v>94525.121599999999</v>
      </c>
      <c r="E31" s="36">
        <v>3157705</v>
      </c>
      <c r="F31" s="4">
        <f t="shared" si="2"/>
        <v>3.04E-2</v>
      </c>
      <c r="G31" s="33">
        <f t="shared" si="3"/>
        <v>95994.232000000004</v>
      </c>
      <c r="H31" s="34">
        <f t="shared" si="4"/>
        <v>-1469.110400000005</v>
      </c>
      <c r="I31" s="2"/>
    </row>
    <row r="32" spans="1:9" x14ac:dyDescent="0.35">
      <c r="A32" s="14" t="s">
        <v>18</v>
      </c>
      <c r="B32" s="34">
        <v>3175830</v>
      </c>
      <c r="C32" s="4">
        <f>3.06/100</f>
        <v>3.0600000000000002E-2</v>
      </c>
      <c r="D32" s="34">
        <f t="shared" si="1"/>
        <v>97180.398000000001</v>
      </c>
      <c r="E32" s="36">
        <v>3274713</v>
      </c>
      <c r="F32" s="4">
        <f t="shared" si="2"/>
        <v>3.0600000000000002E-2</v>
      </c>
      <c r="G32" s="33">
        <f t="shared" si="3"/>
        <v>100206.21780000001</v>
      </c>
      <c r="H32" s="34">
        <f t="shared" si="4"/>
        <v>-3025.819800000012</v>
      </c>
      <c r="I32" s="2"/>
    </row>
    <row r="33" spans="1:9" x14ac:dyDescent="0.35">
      <c r="A33" s="14" t="s">
        <v>19</v>
      </c>
      <c r="B33" s="34">
        <v>3033951</v>
      </c>
      <c r="C33" s="4">
        <f>2.99/100</f>
        <v>2.9900000000000003E-2</v>
      </c>
      <c r="D33" s="34">
        <f t="shared" si="1"/>
        <v>90715.134900000005</v>
      </c>
      <c r="E33" s="36">
        <v>3041737</v>
      </c>
      <c r="F33" s="4">
        <f t="shared" si="2"/>
        <v>2.9900000000000003E-2</v>
      </c>
      <c r="G33" s="33">
        <f t="shared" si="3"/>
        <v>90947.936300000016</v>
      </c>
      <c r="H33" s="34">
        <f t="shared" si="4"/>
        <v>-232.8014000000112</v>
      </c>
      <c r="I33" s="2"/>
    </row>
    <row r="34" spans="1:9" x14ac:dyDescent="0.35">
      <c r="A34" s="14" t="s">
        <v>20</v>
      </c>
      <c r="B34" s="34">
        <v>3493033</v>
      </c>
      <c r="C34" s="4">
        <f>1.38/100</f>
        <v>1.38E-2</v>
      </c>
      <c r="D34" s="34">
        <f t="shared" si="1"/>
        <v>48203.8554</v>
      </c>
      <c r="E34" s="36">
        <v>3554761</v>
      </c>
      <c r="F34" s="4">
        <f t="shared" si="2"/>
        <v>1.38E-2</v>
      </c>
      <c r="G34" s="33">
        <f t="shared" si="3"/>
        <v>49055.701800000003</v>
      </c>
      <c r="H34" s="34">
        <f t="shared" si="4"/>
        <v>-851.84640000000218</v>
      </c>
      <c r="I34" s="2"/>
    </row>
    <row r="35" spans="1:9" x14ac:dyDescent="0.35">
      <c r="A35" s="14" t="s">
        <v>21</v>
      </c>
      <c r="B35" s="34">
        <v>3899126</v>
      </c>
      <c r="C35" s="4">
        <f>2.51/100</f>
        <v>2.5099999999999997E-2</v>
      </c>
      <c r="D35" s="34">
        <f t="shared" si="1"/>
        <v>97868.06259999999</v>
      </c>
      <c r="E35" s="36">
        <v>4035954</v>
      </c>
      <c r="F35" s="4">
        <f t="shared" si="2"/>
        <v>2.5099999999999997E-2</v>
      </c>
      <c r="G35" s="33">
        <f t="shared" si="3"/>
        <v>101302.44539999998</v>
      </c>
      <c r="H35" s="34">
        <f t="shared" si="4"/>
        <v>-3434.3827999999921</v>
      </c>
      <c r="I35" s="2"/>
    </row>
    <row r="36" spans="1:9" x14ac:dyDescent="0.35">
      <c r="A36" s="14" t="s">
        <v>22</v>
      </c>
      <c r="B36" s="34">
        <v>4171225</v>
      </c>
      <c r="C36" s="4">
        <f>2.79/100</f>
        <v>2.7900000000000001E-2</v>
      </c>
      <c r="D36" s="34">
        <f t="shared" si="1"/>
        <v>116377.17750000001</v>
      </c>
      <c r="E36" s="36">
        <v>4261138</v>
      </c>
      <c r="F36" s="4">
        <f t="shared" si="2"/>
        <v>2.7900000000000001E-2</v>
      </c>
      <c r="G36" s="33">
        <f t="shared" si="3"/>
        <v>118885.75020000001</v>
      </c>
      <c r="H36" s="34">
        <f t="shared" si="4"/>
        <v>-2508.5727000000043</v>
      </c>
      <c r="I36" s="2"/>
    </row>
    <row r="37" spans="1:9" x14ac:dyDescent="0.35">
      <c r="A37" s="14" t="s">
        <v>23</v>
      </c>
      <c r="B37" s="34">
        <f>SUM(B25:B36)</f>
        <v>49819005</v>
      </c>
      <c r="C37" s="4"/>
      <c r="D37" s="34">
        <f>SUM(D25:D36)</f>
        <v>1181587.1669000001</v>
      </c>
      <c r="E37" s="36">
        <f t="shared" ref="E37:H37" si="5">SUM(E25:E36)</f>
        <v>50884908</v>
      </c>
      <c r="F37" s="4"/>
      <c r="G37" s="34">
        <f t="shared" si="5"/>
        <v>1205600.8015999999</v>
      </c>
      <c r="H37" s="34">
        <f t="shared" si="5"/>
        <v>-24013.634700000017</v>
      </c>
      <c r="I37" s="2"/>
    </row>
    <row r="38" spans="1:9" x14ac:dyDescent="0.35">
      <c r="A38" s="1"/>
      <c r="I38" s="2"/>
    </row>
    <row r="39" spans="1:9" x14ac:dyDescent="0.35">
      <c r="A39" s="1" t="s">
        <v>34</v>
      </c>
      <c r="I39" s="2"/>
    </row>
    <row r="40" spans="1:9" x14ac:dyDescent="0.35">
      <c r="A40" s="1"/>
      <c r="I40" s="2"/>
    </row>
    <row r="41" spans="1:9" x14ac:dyDescent="0.35">
      <c r="A41" s="1" t="s">
        <v>2</v>
      </c>
      <c r="B41" s="7"/>
      <c r="C41" s="6"/>
      <c r="D41" s="2"/>
      <c r="H41" s="8" t="s">
        <v>3</v>
      </c>
    </row>
    <row r="42" spans="1:9" ht="46.5" x14ac:dyDescent="0.35">
      <c r="A42" s="19"/>
      <c r="B42" s="20"/>
      <c r="C42" s="22" t="s">
        <v>4</v>
      </c>
      <c r="D42" s="23"/>
      <c r="E42" s="23"/>
      <c r="F42" s="23"/>
      <c r="G42" s="23"/>
      <c r="H42" s="23"/>
      <c r="I42" s="23"/>
    </row>
    <row r="43" spans="1:9" x14ac:dyDescent="0.35">
      <c r="A43" s="19" t="s">
        <v>35</v>
      </c>
      <c r="B43" s="19" t="s">
        <v>36</v>
      </c>
      <c r="C43" s="21">
        <f>E18</f>
        <v>-143516.83699999997</v>
      </c>
      <c r="D43" s="3"/>
      <c r="F43" s="17"/>
      <c r="G43" s="17"/>
      <c r="H43" s="17"/>
      <c r="I43" s="17"/>
    </row>
    <row r="44" spans="1:9" x14ac:dyDescent="0.35">
      <c r="A44" s="19" t="s">
        <v>37</v>
      </c>
      <c r="B44" s="19" t="s">
        <v>36</v>
      </c>
      <c r="C44" s="21">
        <f>H37</f>
        <v>-24013.634700000017</v>
      </c>
      <c r="D44" s="18"/>
      <c r="F44" s="38"/>
      <c r="G44" s="38"/>
      <c r="H44" s="38"/>
      <c r="I44" s="38"/>
    </row>
    <row r="45" spans="1:9" x14ac:dyDescent="0.35">
      <c r="A45" s="24" t="s">
        <v>38</v>
      </c>
      <c r="B45" s="24"/>
      <c r="C45" s="25">
        <f>C43+C44</f>
        <v>-167530.47169999999</v>
      </c>
      <c r="D45" s="5"/>
      <c r="F45" s="39"/>
      <c r="G45" s="40"/>
      <c r="H45" s="40"/>
      <c r="I45" s="41"/>
    </row>
    <row r="46" spans="1:9" ht="29" x14ac:dyDescent="0.35">
      <c r="A46" s="26" t="s">
        <v>47</v>
      </c>
      <c r="B46" s="27"/>
      <c r="C46" s="28">
        <f>-168417</f>
        <v>-168417</v>
      </c>
    </row>
    <row r="47" spans="1:9" x14ac:dyDescent="0.35">
      <c r="A47" s="29" t="s">
        <v>40</v>
      </c>
      <c r="B47" s="27"/>
      <c r="C47" s="30">
        <f>C45-C46</f>
        <v>886.5283000000054</v>
      </c>
    </row>
    <row r="48" spans="1:9" x14ac:dyDescent="0.35">
      <c r="A48" s="29" t="s">
        <v>41</v>
      </c>
      <c r="B48" s="4"/>
      <c r="C48" s="4">
        <f>C47/C45</f>
        <v>-5.2917435915033322E-3</v>
      </c>
      <c r="D48" t="s">
        <v>39</v>
      </c>
    </row>
  </sheetData>
  <mergeCells count="2">
    <mergeCell ref="F44:I44"/>
    <mergeCell ref="F45:I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Christiane Wong</cp:lastModifiedBy>
  <dcterms:created xsi:type="dcterms:W3CDTF">2019-10-01T16:41:29Z</dcterms:created>
  <dcterms:modified xsi:type="dcterms:W3CDTF">2020-01-27T15:40:48Z</dcterms:modified>
</cp:coreProperties>
</file>