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OEB\OEB Rate Applications\2020 IRM Application\9. Response to OEB Questions - 20200131\"/>
    </mc:Choice>
  </mc:AlternateContent>
  <bookViews>
    <workbookView xWindow="0" yWindow="0" windowWidth="20460" windowHeight="7680" tabRatio="784"/>
  </bookViews>
  <sheets>
    <sheet name="2015 IESO charges differences" sheetId="4" r:id="rId1"/>
    <sheet name="2016 IESO charges differences" sheetId="3" r:id="rId2"/>
    <sheet name="2017 IESO charges differences" sheetId="1" r:id="rId3"/>
    <sheet name="2018 IESO charges differences" sheetId="2" r:id="rId4"/>
    <sheet name="Losses" sheetId="5" r:id="rId5"/>
  </sheets>
  <definedNames>
    <definedName name="_xlnm.Print_Area" localSheetId="0">'2015 IESO charges differences'!$A$2:$N$30</definedName>
    <definedName name="_xlnm.Print_Area" localSheetId="1">'2016 IESO charges differences'!$A$2:$N$30</definedName>
    <definedName name="_xlnm.Print_Area" localSheetId="2">'2017 IESO charges differences'!$A$2:$N$30</definedName>
    <definedName name="_xlnm.Print_Area" localSheetId="3">'2018 IESO charges differences'!$A$2:$N$30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5" l="1"/>
  <c r="B13" i="5" s="1"/>
  <c r="B17" i="5" s="1"/>
  <c r="D9" i="5"/>
  <c r="D13" i="5" s="1"/>
  <c r="D17" i="5" s="1"/>
  <c r="H9" i="5"/>
  <c r="H13" i="5" s="1"/>
  <c r="H17" i="5" s="1"/>
  <c r="F9" i="5"/>
  <c r="F13" i="5" s="1"/>
  <c r="F17" i="5" s="1"/>
  <c r="N21" i="4" l="1"/>
  <c r="N20" i="4"/>
  <c r="N16" i="4"/>
  <c r="N14" i="4"/>
  <c r="M13" i="4"/>
  <c r="M27" i="4" s="1"/>
  <c r="M28" i="4" s="1"/>
  <c r="L13" i="4"/>
  <c r="L27" i="4" s="1"/>
  <c r="L28" i="4" s="1"/>
  <c r="K13" i="4"/>
  <c r="K19" i="4" s="1"/>
  <c r="K22" i="4" s="1"/>
  <c r="K24" i="4" s="1"/>
  <c r="J13" i="4"/>
  <c r="J27" i="4" s="1"/>
  <c r="J28" i="4" s="1"/>
  <c r="I13" i="4"/>
  <c r="I27" i="4" s="1"/>
  <c r="I28" i="4" s="1"/>
  <c r="H13" i="4"/>
  <c r="H27" i="4" s="1"/>
  <c r="H28" i="4" s="1"/>
  <c r="G13" i="4"/>
  <c r="G27" i="4" s="1"/>
  <c r="G28" i="4" s="1"/>
  <c r="F13" i="4"/>
  <c r="F27" i="4" s="1"/>
  <c r="F28" i="4" s="1"/>
  <c r="E13" i="4"/>
  <c r="E27" i="4" s="1"/>
  <c r="E28" i="4" s="1"/>
  <c r="D13" i="4"/>
  <c r="D27" i="4" s="1"/>
  <c r="D28" i="4" s="1"/>
  <c r="C13" i="4"/>
  <c r="C19" i="4" s="1"/>
  <c r="C22" i="4" s="1"/>
  <c r="C24" i="4" s="1"/>
  <c r="B13" i="4"/>
  <c r="B27" i="4" s="1"/>
  <c r="D19" i="4" l="1"/>
  <c r="D22" i="4" s="1"/>
  <c r="D24" i="4" s="1"/>
  <c r="F19" i="4"/>
  <c r="F22" i="4" s="1"/>
  <c r="F24" i="4" s="1"/>
  <c r="L19" i="4"/>
  <c r="L22" i="4" s="1"/>
  <c r="L24" i="4" s="1"/>
  <c r="E19" i="4"/>
  <c r="E22" i="4" s="1"/>
  <c r="E24" i="4" s="1"/>
  <c r="J19" i="4"/>
  <c r="J22" i="4" s="1"/>
  <c r="J24" i="4" s="1"/>
  <c r="M19" i="4"/>
  <c r="M22" i="4" s="1"/>
  <c r="M24" i="4" s="1"/>
  <c r="B19" i="4"/>
  <c r="B22" i="4" s="1"/>
  <c r="B24" i="4" s="1"/>
  <c r="B28" i="4"/>
  <c r="C27" i="4"/>
  <c r="C28" i="4" s="1"/>
  <c r="K27" i="4"/>
  <c r="K28" i="4" s="1"/>
  <c r="N13" i="4"/>
  <c r="G19" i="4"/>
  <c r="G22" i="4" s="1"/>
  <c r="G24" i="4" s="1"/>
  <c r="H19" i="4"/>
  <c r="H22" i="4" s="1"/>
  <c r="H24" i="4" s="1"/>
  <c r="I19" i="4"/>
  <c r="I22" i="4" s="1"/>
  <c r="I24" i="4" s="1"/>
  <c r="N27" i="4" l="1"/>
  <c r="N28" i="4"/>
  <c r="N19" i="4"/>
  <c r="N24" i="4"/>
  <c r="N22" i="4"/>
  <c r="N21" i="3" l="1"/>
  <c r="N20" i="3"/>
  <c r="N16" i="3"/>
  <c r="N14" i="3"/>
  <c r="M13" i="3"/>
  <c r="M27" i="3" s="1"/>
  <c r="M28" i="3" s="1"/>
  <c r="L13" i="3"/>
  <c r="L27" i="3" s="1"/>
  <c r="L28" i="3" s="1"/>
  <c r="K13" i="3"/>
  <c r="K19" i="3" s="1"/>
  <c r="K22" i="3" s="1"/>
  <c r="K24" i="3" s="1"/>
  <c r="J13" i="3"/>
  <c r="J27" i="3" s="1"/>
  <c r="J28" i="3" s="1"/>
  <c r="I13" i="3"/>
  <c r="I27" i="3" s="1"/>
  <c r="I28" i="3" s="1"/>
  <c r="H13" i="3"/>
  <c r="H27" i="3" s="1"/>
  <c r="H28" i="3" s="1"/>
  <c r="G13" i="3"/>
  <c r="G27" i="3" s="1"/>
  <c r="G28" i="3" s="1"/>
  <c r="F13" i="3"/>
  <c r="F27" i="3" s="1"/>
  <c r="F28" i="3" s="1"/>
  <c r="E13" i="3"/>
  <c r="E27" i="3" s="1"/>
  <c r="E28" i="3" s="1"/>
  <c r="D13" i="3"/>
  <c r="D27" i="3" s="1"/>
  <c r="D28" i="3" s="1"/>
  <c r="C13" i="3"/>
  <c r="C19" i="3" s="1"/>
  <c r="C22" i="3" s="1"/>
  <c r="C24" i="3" s="1"/>
  <c r="B13" i="3"/>
  <c r="B27" i="3" s="1"/>
  <c r="D19" i="3" l="1"/>
  <c r="D22" i="3" s="1"/>
  <c r="D24" i="3" s="1"/>
  <c r="H19" i="3"/>
  <c r="H22" i="3" s="1"/>
  <c r="H24" i="3" s="1"/>
  <c r="E19" i="3"/>
  <c r="E22" i="3" s="1"/>
  <c r="E24" i="3" s="1"/>
  <c r="J19" i="3"/>
  <c r="J22" i="3" s="1"/>
  <c r="J24" i="3" s="1"/>
  <c r="L19" i="3"/>
  <c r="L22" i="3" s="1"/>
  <c r="L24" i="3" s="1"/>
  <c r="M19" i="3"/>
  <c r="M22" i="3" s="1"/>
  <c r="M24" i="3" s="1"/>
  <c r="B19" i="3"/>
  <c r="B22" i="3" s="1"/>
  <c r="B28" i="3"/>
  <c r="B24" i="3"/>
  <c r="C27" i="3"/>
  <c r="C28" i="3" s="1"/>
  <c r="F19" i="3"/>
  <c r="F22" i="3" s="1"/>
  <c r="F24" i="3" s="1"/>
  <c r="N13" i="3"/>
  <c r="G19" i="3"/>
  <c r="G22" i="3" s="1"/>
  <c r="G24" i="3" s="1"/>
  <c r="K27" i="3"/>
  <c r="K28" i="3" s="1"/>
  <c r="I19" i="3"/>
  <c r="I22" i="3" s="1"/>
  <c r="I24" i="3" s="1"/>
  <c r="N19" i="3" l="1"/>
  <c r="N24" i="3"/>
  <c r="N22" i="3"/>
  <c r="N27" i="3"/>
  <c r="N28" i="3"/>
  <c r="N21" i="2" l="1"/>
  <c r="N20" i="2"/>
  <c r="N16" i="2"/>
  <c r="N14" i="2"/>
  <c r="M13" i="2"/>
  <c r="L13" i="2"/>
  <c r="K13" i="2"/>
  <c r="J13" i="2"/>
  <c r="I13" i="2"/>
  <c r="H13" i="2"/>
  <c r="G13" i="2"/>
  <c r="F13" i="2"/>
  <c r="E13" i="2"/>
  <c r="D13" i="2"/>
  <c r="C13" i="2"/>
  <c r="B13" i="2"/>
  <c r="B19" i="2" s="1"/>
  <c r="N21" i="1"/>
  <c r="N20" i="1"/>
  <c r="L19" i="1"/>
  <c r="L22" i="1" s="1"/>
  <c r="L24" i="1" s="1"/>
  <c r="H19" i="1"/>
  <c r="H22" i="1" s="1"/>
  <c r="H24" i="1" s="1"/>
  <c r="D19" i="1"/>
  <c r="D22" i="1" s="1"/>
  <c r="D24" i="1" s="1"/>
  <c r="C19" i="1"/>
  <c r="C22" i="1" s="1"/>
  <c r="C24" i="1" s="1"/>
  <c r="N16" i="1"/>
  <c r="N14" i="1"/>
  <c r="M13" i="1"/>
  <c r="M19" i="1" s="1"/>
  <c r="M22" i="1" s="1"/>
  <c r="M24" i="1" s="1"/>
  <c r="L13" i="1"/>
  <c r="L27" i="1" s="1"/>
  <c r="L28" i="1" s="1"/>
  <c r="K13" i="1"/>
  <c r="K27" i="1" s="1"/>
  <c r="K28" i="1" s="1"/>
  <c r="J13" i="1"/>
  <c r="J27" i="1" s="1"/>
  <c r="J28" i="1" s="1"/>
  <c r="I13" i="1"/>
  <c r="I27" i="1" s="1"/>
  <c r="I28" i="1" s="1"/>
  <c r="H13" i="1"/>
  <c r="H27" i="1" s="1"/>
  <c r="H28" i="1" s="1"/>
  <c r="G13" i="1"/>
  <c r="G27" i="1" s="1"/>
  <c r="G28" i="1" s="1"/>
  <c r="F13" i="1"/>
  <c r="F27" i="1" s="1"/>
  <c r="F28" i="1" s="1"/>
  <c r="E13" i="1"/>
  <c r="E19" i="1" s="1"/>
  <c r="D13" i="1"/>
  <c r="D27" i="1" s="1"/>
  <c r="D28" i="1" s="1"/>
  <c r="C13" i="1"/>
  <c r="C27" i="1" s="1"/>
  <c r="C28" i="1" s="1"/>
  <c r="B13" i="1"/>
  <c r="B27" i="1" s="1"/>
  <c r="F27" i="2" l="1"/>
  <c r="F28" i="2" s="1"/>
  <c r="F19" i="2"/>
  <c r="F22" i="2" s="1"/>
  <c r="F24" i="2" s="1"/>
  <c r="E27" i="2"/>
  <c r="E28" i="2" s="1"/>
  <c r="E19" i="2"/>
  <c r="E22" i="2" s="1"/>
  <c r="E24" i="2" s="1"/>
  <c r="H27" i="2"/>
  <c r="H28" i="2" s="1"/>
  <c r="H19" i="2"/>
  <c r="H22" i="2" s="1"/>
  <c r="H24" i="2" s="1"/>
  <c r="M27" i="2"/>
  <c r="M28" i="2" s="1"/>
  <c r="M19" i="2"/>
  <c r="I27" i="2"/>
  <c r="I28" i="2" s="1"/>
  <c r="I19" i="2"/>
  <c r="I22" i="2" s="1"/>
  <c r="I24" i="2" s="1"/>
  <c r="C27" i="2"/>
  <c r="C28" i="2" s="1"/>
  <c r="C19" i="2"/>
  <c r="K27" i="2"/>
  <c r="K28" i="2" s="1"/>
  <c r="K19" i="2"/>
  <c r="G27" i="2"/>
  <c r="G28" i="2" s="1"/>
  <c r="G19" i="2"/>
  <c r="G22" i="2" s="1"/>
  <c r="G24" i="2" s="1"/>
  <c r="J19" i="2"/>
  <c r="J22" i="2" s="1"/>
  <c r="J24" i="2" s="1"/>
  <c r="D27" i="2"/>
  <c r="D28" i="2" s="1"/>
  <c r="D19" i="2"/>
  <c r="L27" i="2"/>
  <c r="L28" i="2" s="1"/>
  <c r="L19" i="2"/>
  <c r="F19" i="1"/>
  <c r="F22" i="1" s="1"/>
  <c r="F24" i="1" s="1"/>
  <c r="G19" i="1"/>
  <c r="G22" i="1" s="1"/>
  <c r="G24" i="1" s="1"/>
  <c r="I19" i="1"/>
  <c r="I22" i="1" s="1"/>
  <c r="I24" i="1" s="1"/>
  <c r="J19" i="1"/>
  <c r="J22" i="1" s="1"/>
  <c r="J24" i="1" s="1"/>
  <c r="B19" i="1"/>
  <c r="B22" i="1" s="1"/>
  <c r="B24" i="1" s="1"/>
  <c r="K19" i="1"/>
  <c r="K22" i="1" s="1"/>
  <c r="K24" i="1" s="1"/>
  <c r="K22" i="2"/>
  <c r="K24" i="2" s="1"/>
  <c r="L22" i="2"/>
  <c r="L24" i="2" s="1"/>
  <c r="C22" i="2"/>
  <c r="C24" i="2" s="1"/>
  <c r="M22" i="2"/>
  <c r="M24" i="2" s="1"/>
  <c r="D22" i="2"/>
  <c r="D24" i="2" s="1"/>
  <c r="B22" i="2"/>
  <c r="B27" i="2"/>
  <c r="J27" i="2"/>
  <c r="J28" i="2" s="1"/>
  <c r="N13" i="2"/>
  <c r="E22" i="1"/>
  <c r="E24" i="1" s="1"/>
  <c r="B28" i="1"/>
  <c r="E27" i="1"/>
  <c r="E28" i="1" s="1"/>
  <c r="M27" i="1"/>
  <c r="M28" i="1" s="1"/>
  <c r="N13" i="1"/>
  <c r="N19" i="1" l="1"/>
  <c r="N24" i="1"/>
  <c r="N22" i="1"/>
  <c r="N19" i="2"/>
  <c r="B28" i="2"/>
  <c r="N28" i="2" s="1"/>
  <c r="N27" i="2"/>
  <c r="B24" i="2"/>
  <c r="N24" i="2" s="1"/>
  <c r="N22" i="2"/>
  <c r="N27" i="1"/>
  <c r="N28" i="1"/>
</calcChain>
</file>

<file path=xl/sharedStrings.xml><?xml version="1.0" encoding="utf-8"?>
<sst xmlns="http://schemas.openxmlformats.org/spreadsheetml/2006/main" count="196" uniqueCount="56">
  <si>
    <t>Global Adjustment 2017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</si>
  <si>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</si>
  <si>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</si>
  <si>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</si>
  <si>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</si>
  <si>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</si>
  <si>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</si>
  <si>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</si>
  <si>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</si>
  <si>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</si>
  <si>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</si>
  <si>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</si>
  <si>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</si>
  <si>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</si>
  <si>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1st Estimate ($/MWh)</t>
  </si>
  <si>
    <t>2nd Estimate ($/MWh)</t>
  </si>
  <si>
    <t>Actual Rate ($/MWh)</t>
  </si>
  <si>
    <t>Variance %</t>
  </si>
  <si>
    <t>2017 kWh Check</t>
  </si>
  <si>
    <t>753 - Rural Rate Settlement Charge</t>
  </si>
  <si>
    <t>Rural Rate Protection Charge ($/kWh)</t>
  </si>
  <si>
    <t>IESO kWh</t>
  </si>
  <si>
    <t>Class A kWh</t>
  </si>
  <si>
    <t>Calculated GA</t>
  </si>
  <si>
    <t>Class A GA</t>
  </si>
  <si>
    <t>Difference in  non-Class A GA</t>
  </si>
  <si>
    <t>Non-RPP portion</t>
  </si>
  <si>
    <t>kWh difference (IESO LESS UtiliSmart)</t>
  </si>
  <si>
    <t>*******</t>
  </si>
  <si>
    <t>April 2017 Utilismart estimates for billing - there was an expectation of differences.</t>
  </si>
  <si>
    <t>Actual Class B GA (IESO Invoice)</t>
  </si>
  <si>
    <t>Non-RPP Percentage in Class B GA</t>
  </si>
  <si>
    <t>Global Adjustment 2016</t>
  </si>
  <si>
    <t>2016 kWh Check</t>
  </si>
  <si>
    <t>2018 kWh Check</t>
  </si>
  <si>
    <t>Global Adjustment 2018</t>
  </si>
  <si>
    <t>Dec NOTE: Connect to new supply from Palmerston TS caused Variances.</t>
  </si>
  <si>
    <t>Global Adjustment 2015</t>
  </si>
  <si>
    <t>2015 kWh Check</t>
  </si>
  <si>
    <t xml:space="preserve">Electricity Purchases   </t>
  </si>
  <si>
    <t>From IESO Invoices</t>
  </si>
  <si>
    <t>Total Metered Electricity</t>
  </si>
  <si>
    <t>RRR Filing</t>
  </si>
  <si>
    <t>Calc</t>
  </si>
  <si>
    <t>COS system Losses</t>
  </si>
  <si>
    <t>2016 COS</t>
  </si>
  <si>
    <t>Difference</t>
  </si>
  <si>
    <t>2017 Non-RPP Class B GA allocation</t>
  </si>
  <si>
    <t>1-4707-4400-221-000</t>
  </si>
  <si>
    <t>Variance</t>
  </si>
  <si>
    <t>System Load Loss factor</t>
  </si>
  <si>
    <t>RPP Percentage in Class B GA</t>
  </si>
  <si>
    <t>FEB NOTE: Switching of supply from Palmerston TS caused Variances.</t>
  </si>
  <si>
    <t>Sept NOTE: Switching of supply back to Palmerston TS caused Variances.</t>
  </si>
  <si>
    <t xml:space="preserve">UtiliSmart Wholesale Total </t>
  </si>
  <si>
    <t>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</si>
</sst>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0.00_);[Red]\(0.00\)"/>
    <numFmt numFmtId="166" formatCode="0.000%"/>
    <numFmt numFmtId="167" formatCode="&quot;$&quot;#,##0.00"/>
    <numFmt numFmtId="168" formatCode="&quot;$&quot;#,##0.0000"/>
    <numFmt numFmtId="169" formatCode="0.0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theme="1"/>
      <name val="Tahoma"/>
      <family val="2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5" fillId="0" borderId="0" xfId="0" applyFont="1" applyFill="1" applyAlignment="1">
      <alignment horizontal="right" wrapText="1"/>
    </xf>
    <xf numFmtId="165" fontId="5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/>
    </xf>
    <xf numFmtId="165" fontId="0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166" fontId="2" fillId="0" borderId="0" xfId="2" applyNumberFormat="1" applyFont="1" applyFill="1" applyAlignment="1">
      <alignment horizontal="center"/>
    </xf>
    <xf numFmtId="166" fontId="0" fillId="0" borderId="3" xfId="2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right"/>
    </xf>
    <xf numFmtId="167" fontId="0" fillId="0" borderId="0" xfId="0" applyNumberFormat="1" applyFont="1" applyFill="1" applyAlignment="1">
      <alignment horizontal="center"/>
    </xf>
    <xf numFmtId="168" fontId="0" fillId="0" borderId="4" xfId="0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2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10" fontId="0" fillId="0" borderId="0" xfId="1" applyNumberFormat="1" applyFont="1" applyFill="1" applyAlignment="1">
      <alignment horizontal="center"/>
    </xf>
    <xf numFmtId="43" fontId="3" fillId="0" borderId="0" xfId="1" applyFont="1" applyFill="1" applyAlignment="1">
      <alignment horizontal="center"/>
    </xf>
    <xf numFmtId="43" fontId="9" fillId="0" borderId="2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right"/>
    </xf>
    <xf numFmtId="40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9" fontId="0" fillId="0" borderId="0" xfId="2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/>
    </xf>
    <xf numFmtId="167" fontId="0" fillId="0" borderId="0" xfId="0" applyNumberFormat="1" applyFont="1" applyFill="1" applyAlignment="1">
      <alignment horizontal="center" vertical="center"/>
    </xf>
    <xf numFmtId="168" fontId="0" fillId="0" borderId="4" xfId="0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11" fillId="0" borderId="0" xfId="0" applyFont="1" applyFill="1" applyAlignment="1">
      <alignment horizontal="right"/>
    </xf>
    <xf numFmtId="43" fontId="0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13" fillId="0" borderId="0" xfId="0" applyFont="1"/>
    <xf numFmtId="0" fontId="12" fillId="2" borderId="4" xfId="0" applyFont="1" applyFill="1" applyBorder="1"/>
    <xf numFmtId="0" fontId="13" fillId="2" borderId="0" xfId="0" applyFont="1" applyFill="1"/>
    <xf numFmtId="0" fontId="11" fillId="2" borderId="4" xfId="0" applyFont="1" applyFill="1" applyBorder="1" applyAlignment="1">
      <alignment horizontal="center"/>
    </xf>
    <xf numFmtId="4" fontId="14" fillId="2" borderId="0" xfId="0" applyNumberFormat="1" applyFont="1" applyFill="1"/>
    <xf numFmtId="167" fontId="14" fillId="2" borderId="0" xfId="0" applyNumberFormat="1" applyFont="1" applyFill="1"/>
    <xf numFmtId="167" fontId="13" fillId="2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9"/>
  <sheetViews>
    <sheetView tabSelected="1" zoomScaleNormal="100" workbookViewId="0"/>
  </sheetViews>
  <sheetFormatPr defaultColWidth="9.1796875" defaultRowHeight="14.5" x14ac:dyDescent="0.35"/>
  <cols>
    <col min="1" max="1" width="34" style="3" bestFit="1" customWidth="1"/>
    <col min="2" max="2" width="14" style="3" bestFit="1" customWidth="1"/>
    <col min="3" max="3" width="12.81640625" style="3" bestFit="1" customWidth="1"/>
    <col min="4" max="4" width="14" style="3" bestFit="1" customWidth="1"/>
    <col min="5" max="13" width="12.81640625" style="3" bestFit="1" customWidth="1"/>
    <col min="14" max="14" width="16" style="3" bestFit="1" customWidth="1"/>
    <col min="15" max="15" width="2.453125" style="3" customWidth="1"/>
    <col min="16" max="16" width="9.1796875" style="3"/>
    <col min="17" max="17" width="11.453125" style="3" bestFit="1" customWidth="1"/>
    <col min="18" max="16384" width="9.1796875" style="3"/>
  </cols>
  <sheetData>
    <row r="2" spans="1:17" x14ac:dyDescent="0.35">
      <c r="A2" s="1" t="s">
        <v>37</v>
      </c>
      <c r="B2" s="2"/>
    </row>
    <row r="3" spans="1:17" x14ac:dyDescent="0.35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6" t="s">
        <v>13</v>
      </c>
    </row>
    <row r="4" spans="1:17" x14ac:dyDescent="0.35">
      <c r="A4" s="7" t="s">
        <v>14</v>
      </c>
      <c r="B4" s="32">
        <v>55.49</v>
      </c>
      <c r="C4" s="32">
        <v>69.81</v>
      </c>
      <c r="D4" s="32">
        <v>36.04</v>
      </c>
      <c r="E4" s="32">
        <v>67.05</v>
      </c>
      <c r="F4" s="32">
        <v>94.16</v>
      </c>
      <c r="G4" s="32">
        <v>92.28</v>
      </c>
      <c r="H4" s="32">
        <v>88.88</v>
      </c>
      <c r="I4" s="32">
        <v>88.05</v>
      </c>
      <c r="J4" s="32">
        <v>82.7</v>
      </c>
      <c r="K4" s="32">
        <v>63.71</v>
      </c>
      <c r="L4" s="32">
        <v>76.23</v>
      </c>
      <c r="M4" s="32">
        <v>114.62</v>
      </c>
      <c r="N4" s="9"/>
    </row>
    <row r="5" spans="1:17" x14ac:dyDescent="0.35">
      <c r="A5" s="7" t="s">
        <v>15</v>
      </c>
      <c r="B5" s="32">
        <v>61.61</v>
      </c>
      <c r="C5" s="32">
        <v>40.950000000000003</v>
      </c>
      <c r="D5" s="32">
        <v>57.4</v>
      </c>
      <c r="E5" s="32">
        <v>92.68</v>
      </c>
      <c r="F5" s="32">
        <v>97.3</v>
      </c>
      <c r="G5" s="32">
        <v>97.68</v>
      </c>
      <c r="H5" s="32">
        <v>84.13</v>
      </c>
      <c r="I5" s="32">
        <v>73.55</v>
      </c>
      <c r="J5" s="32">
        <v>71.91</v>
      </c>
      <c r="K5" s="32">
        <v>71.930000000000007</v>
      </c>
      <c r="L5" s="32">
        <v>124.48</v>
      </c>
      <c r="M5" s="32">
        <v>88.09</v>
      </c>
      <c r="N5" s="10"/>
    </row>
    <row r="6" spans="1:17" x14ac:dyDescent="0.35">
      <c r="A6" s="11" t="s">
        <v>16</v>
      </c>
      <c r="B6" s="32">
        <v>50.68</v>
      </c>
      <c r="C6" s="32">
        <v>39.61</v>
      </c>
      <c r="D6" s="32">
        <v>62.9</v>
      </c>
      <c r="E6" s="32">
        <v>95.59</v>
      </c>
      <c r="F6" s="32">
        <v>96.68</v>
      </c>
      <c r="G6" s="32">
        <v>95.4</v>
      </c>
      <c r="H6" s="32">
        <v>78.83</v>
      </c>
      <c r="I6" s="32">
        <v>80.099999999999994</v>
      </c>
      <c r="J6" s="32">
        <v>67.03</v>
      </c>
      <c r="K6" s="32">
        <v>75.44</v>
      </c>
      <c r="L6" s="32">
        <v>113.2</v>
      </c>
      <c r="M6" s="32">
        <v>94.71</v>
      </c>
      <c r="N6" s="10"/>
    </row>
    <row r="7" spans="1:17" x14ac:dyDescent="0.3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0"/>
    </row>
    <row r="9" spans="1:17" x14ac:dyDescent="0.35">
      <c r="A9" s="17" t="s">
        <v>38</v>
      </c>
    </row>
    <row r="10" spans="1:17" x14ac:dyDescent="0.35"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  <c r="J10" s="5" t="s">
        <v>9</v>
      </c>
      <c r="K10" s="5" t="s">
        <v>10</v>
      </c>
      <c r="L10" s="5" t="s">
        <v>11</v>
      </c>
      <c r="M10" s="5" t="s">
        <v>12</v>
      </c>
      <c r="N10" s="6" t="s">
        <v>13</v>
      </c>
      <c r="Q10" s="18"/>
    </row>
    <row r="11" spans="1:17" x14ac:dyDescent="0.35">
      <c r="A11" s="19" t="s">
        <v>19</v>
      </c>
      <c r="B11" s="34">
        <v>13588.62</v>
      </c>
      <c r="C11" s="34">
        <v>12948.91</v>
      </c>
      <c r="D11" s="34">
        <v>13340.58</v>
      </c>
      <c r="E11" s="34">
        <v>11730.73</v>
      </c>
      <c r="F11" s="34">
        <v>11607.51</v>
      </c>
      <c r="G11" s="34">
        <v>11383.43</v>
      </c>
      <c r="H11" s="34">
        <v>11729.23</v>
      </c>
      <c r="I11" s="34">
        <v>11851.17</v>
      </c>
      <c r="J11" s="34">
        <v>11883.7</v>
      </c>
      <c r="K11" s="34">
        <v>11957.93</v>
      </c>
      <c r="L11" s="34">
        <v>11691.98</v>
      </c>
      <c r="M11" s="34">
        <v>11613.01</v>
      </c>
      <c r="N11" s="9"/>
    </row>
    <row r="12" spans="1:17" x14ac:dyDescent="0.35">
      <c r="A12" s="19" t="s">
        <v>20</v>
      </c>
      <c r="B12" s="35">
        <v>1.2999999999999999E-3</v>
      </c>
      <c r="C12" s="35">
        <v>1.2999999999999999E-3</v>
      </c>
      <c r="D12" s="35">
        <v>1.2999999999999999E-3</v>
      </c>
      <c r="E12" s="35">
        <v>1.2999999999999999E-3</v>
      </c>
      <c r="F12" s="35">
        <v>1.2999999999999999E-3</v>
      </c>
      <c r="G12" s="35">
        <v>1.2999999999999999E-3</v>
      </c>
      <c r="H12" s="35">
        <v>1.2999999999999999E-3</v>
      </c>
      <c r="I12" s="35">
        <v>1.2999999999999999E-3</v>
      </c>
      <c r="J12" s="35">
        <v>1.2999999999999999E-3</v>
      </c>
      <c r="K12" s="35">
        <v>1.2999999999999999E-3</v>
      </c>
      <c r="L12" s="35">
        <v>1.2999999999999999E-3</v>
      </c>
      <c r="M12" s="35">
        <v>1.2999999999999999E-3</v>
      </c>
      <c r="N12" s="10"/>
    </row>
    <row r="13" spans="1:17" x14ac:dyDescent="0.35">
      <c r="A13" s="19" t="s">
        <v>21</v>
      </c>
      <c r="B13" s="22">
        <f t="shared" ref="B13:H13" si="0">B11/B12</f>
        <v>10452784.615384616</v>
      </c>
      <c r="C13" s="22">
        <f t="shared" si="0"/>
        <v>9960700</v>
      </c>
      <c r="D13" s="22">
        <f t="shared" si="0"/>
        <v>10261984.615384616</v>
      </c>
      <c r="E13" s="22">
        <f t="shared" si="0"/>
        <v>9023638.461538462</v>
      </c>
      <c r="F13" s="22">
        <f t="shared" si="0"/>
        <v>8928853.846153846</v>
      </c>
      <c r="G13" s="22">
        <f t="shared" si="0"/>
        <v>8756484.615384616</v>
      </c>
      <c r="H13" s="22">
        <f t="shared" si="0"/>
        <v>9022484.615384616</v>
      </c>
      <c r="I13" s="22">
        <f>I11/I12</f>
        <v>9116284.615384616</v>
      </c>
      <c r="J13" s="22">
        <f>J11/J12</f>
        <v>9141307.6923076939</v>
      </c>
      <c r="K13" s="22">
        <f t="shared" ref="K13:M13" si="1">K11/K12</f>
        <v>9198407.6923076939</v>
      </c>
      <c r="L13" s="22">
        <f t="shared" si="1"/>
        <v>8993830.7692307699</v>
      </c>
      <c r="M13" s="22">
        <f t="shared" si="1"/>
        <v>8933084.615384616</v>
      </c>
      <c r="N13" s="23">
        <f>SUM(B13:M13)</f>
        <v>111789846.15384617</v>
      </c>
    </row>
    <row r="14" spans="1:17" x14ac:dyDescent="0.35">
      <c r="A14" s="19" t="s">
        <v>22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>
        <f>SUM(H14:M14)</f>
        <v>0</v>
      </c>
    </row>
    <row r="15" spans="1:17" x14ac:dyDescent="0.35">
      <c r="N15" s="10"/>
    </row>
    <row r="16" spans="1:17" x14ac:dyDescent="0.35">
      <c r="A16" s="24" t="s">
        <v>54</v>
      </c>
      <c r="B16" s="36">
        <v>10452837.460000001</v>
      </c>
      <c r="C16" s="36">
        <v>9960710.9799999986</v>
      </c>
      <c r="D16" s="36">
        <v>10262011.939999999</v>
      </c>
      <c r="E16" s="36">
        <v>9023610.4499999993</v>
      </c>
      <c r="F16" s="36">
        <v>8928828.6099999994</v>
      </c>
      <c r="G16" s="36">
        <v>8756526.3100000005</v>
      </c>
      <c r="H16" s="36">
        <v>9022524.7799999993</v>
      </c>
      <c r="I16" s="36">
        <v>9116287.0399999991</v>
      </c>
      <c r="J16" s="36">
        <v>9133547.1700000037</v>
      </c>
      <c r="K16" s="36">
        <v>9198441.9000000004</v>
      </c>
      <c r="L16" s="36">
        <v>8993796.0800000019</v>
      </c>
      <c r="M16" s="36">
        <v>8933024.0899999999</v>
      </c>
      <c r="N16" s="23">
        <f>SUM(B16:M16)</f>
        <v>111782146.81</v>
      </c>
    </row>
    <row r="17" spans="1:17" x14ac:dyDescent="0.35">
      <c r="A17" s="24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</row>
    <row r="18" spans="1:17" x14ac:dyDescent="0.35">
      <c r="A18" s="24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10"/>
    </row>
    <row r="19" spans="1:17" x14ac:dyDescent="0.35">
      <c r="A19" s="24" t="s">
        <v>23</v>
      </c>
      <c r="B19" s="22">
        <f>B13*B6/1000</f>
        <v>529747.1243076924</v>
      </c>
      <c r="C19" s="22">
        <f>C13*C6/1000</f>
        <v>394543.32699999999</v>
      </c>
      <c r="D19" s="22">
        <f>D13*D6/1000</f>
        <v>645478.83230769227</v>
      </c>
      <c r="E19" s="22">
        <f>E13*E6/1000</f>
        <v>862569.60053846159</v>
      </c>
      <c r="F19" s="22">
        <f>F13*F6/1000</f>
        <v>863241.58984615386</v>
      </c>
      <c r="G19" s="22">
        <f>G13*G6/1000</f>
        <v>835368.63230769243</v>
      </c>
      <c r="H19" s="22">
        <f>(H13-H14)*H6/1000</f>
        <v>711242.46223076922</v>
      </c>
      <c r="I19" s="22">
        <f>(I13-I14)*I6/1000</f>
        <v>730214.39769230771</v>
      </c>
      <c r="J19" s="22">
        <f>(J13-J14)*J6/1000</f>
        <v>612741.85461538471</v>
      </c>
      <c r="K19" s="22">
        <f>(K13-K14)*K6/1000</f>
        <v>693927.87630769238</v>
      </c>
      <c r="L19" s="22">
        <f>(L13-L14)*L6/1000</f>
        <v>1018101.6430769231</v>
      </c>
      <c r="M19" s="22">
        <f>(M13-M14)*M6/1000</f>
        <v>846052.44392307685</v>
      </c>
      <c r="N19" s="23">
        <f>SUM(B19:M19)</f>
        <v>8743229.784153847</v>
      </c>
    </row>
    <row r="20" spans="1:17" x14ac:dyDescent="0.35">
      <c r="A20" s="24" t="s">
        <v>30</v>
      </c>
      <c r="B20" s="22">
        <v>530106.39</v>
      </c>
      <c r="C20" s="22">
        <v>394812.24</v>
      </c>
      <c r="D20" s="22">
        <v>647881.09000000008</v>
      </c>
      <c r="E20" s="22">
        <v>866481.49</v>
      </c>
      <c r="F20" s="22">
        <v>868252.27</v>
      </c>
      <c r="G20" s="22">
        <v>840070.92</v>
      </c>
      <c r="H20" s="22">
        <v>715754.96</v>
      </c>
      <c r="I20" s="22">
        <v>733847.9</v>
      </c>
      <c r="J20" s="22">
        <v>615431.43000000005</v>
      </c>
      <c r="K20" s="22">
        <v>695967.36</v>
      </c>
      <c r="L20" s="22">
        <v>1019928.27</v>
      </c>
      <c r="M20" s="22">
        <v>846816.32000000007</v>
      </c>
      <c r="N20" s="23">
        <f>SUM(B20:M20)</f>
        <v>8775350.6400000006</v>
      </c>
    </row>
    <row r="21" spans="1:17" x14ac:dyDescent="0.35">
      <c r="A21" s="24" t="s">
        <v>24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>
        <f>SUM(H21:M21)</f>
        <v>0</v>
      </c>
    </row>
    <row r="22" spans="1:17" x14ac:dyDescent="0.35">
      <c r="A22" s="24" t="s">
        <v>25</v>
      </c>
      <c r="B22" s="22">
        <f>B19-B20</f>
        <v>-359.26569230761379</v>
      </c>
      <c r="C22" s="22">
        <f t="shared" ref="C22:M22" si="2">C19-C20</f>
        <v>-268.91300000000047</v>
      </c>
      <c r="D22" s="22">
        <f t="shared" si="2"/>
        <v>-2402.2576923078159</v>
      </c>
      <c r="E22" s="22">
        <f t="shared" si="2"/>
        <v>-3911.8894615384052</v>
      </c>
      <c r="F22" s="22">
        <f t="shared" si="2"/>
        <v>-5010.6801538461586</v>
      </c>
      <c r="G22" s="22">
        <f t="shared" si="2"/>
        <v>-4702.287692307611</v>
      </c>
      <c r="H22" s="22">
        <f t="shared" si="2"/>
        <v>-4512.4977692307439</v>
      </c>
      <c r="I22" s="22">
        <f t="shared" si="2"/>
        <v>-3633.5023076923098</v>
      </c>
      <c r="J22" s="22">
        <f t="shared" si="2"/>
        <v>-2689.5753846153384</v>
      </c>
      <c r="K22" s="22">
        <f t="shared" si="2"/>
        <v>-2039.4836923076073</v>
      </c>
      <c r="L22" s="22">
        <f t="shared" si="2"/>
        <v>-1826.6269230769249</v>
      </c>
      <c r="M22" s="22">
        <f t="shared" si="2"/>
        <v>-763.87607692321762</v>
      </c>
      <c r="N22" s="23">
        <f>SUM(B22:M22)</f>
        <v>-32120.855846153747</v>
      </c>
    </row>
    <row r="23" spans="1:17" x14ac:dyDescent="0.35">
      <c r="A23" s="24" t="s">
        <v>31</v>
      </c>
      <c r="B23" s="25">
        <v>0.60811821189327664</v>
      </c>
      <c r="C23" s="25">
        <v>0.6311843320764321</v>
      </c>
      <c r="D23" s="25">
        <v>0.6587305704508214</v>
      </c>
      <c r="E23" s="25">
        <v>0.73013852840641758</v>
      </c>
      <c r="F23" s="25">
        <v>0.73373009436531611</v>
      </c>
      <c r="G23" s="25">
        <v>0.72540325523945048</v>
      </c>
      <c r="H23" s="25">
        <v>0.6967849304180862</v>
      </c>
      <c r="I23" s="25">
        <v>0.71570013350177886</v>
      </c>
      <c r="J23" s="25">
        <v>0.71187563495091566</v>
      </c>
      <c r="K23" s="25">
        <v>0.70377708517824744</v>
      </c>
      <c r="L23" s="25">
        <v>0.68117123569876148</v>
      </c>
      <c r="M23" s="25">
        <v>0.63100877649594656</v>
      </c>
      <c r="N23" s="23"/>
    </row>
    <row r="24" spans="1:17" ht="21" x14ac:dyDescent="0.5">
      <c r="A24" s="24" t="s">
        <v>26</v>
      </c>
      <c r="B24" s="26">
        <f>B22*B23</f>
        <v>-218.4760104007062</v>
      </c>
      <c r="C24" s="26">
        <f t="shared" ref="C24:M24" si="3">C22*C23</f>
        <v>-169.73367229166988</v>
      </c>
      <c r="D24" s="26">
        <f t="shared" si="3"/>
        <v>-1582.4405800238014</v>
      </c>
      <c r="E24" s="26">
        <f t="shared" si="3"/>
        <v>-2856.2212147362243</v>
      </c>
      <c r="F24" s="26">
        <f t="shared" si="3"/>
        <v>-3676.4868221159586</v>
      </c>
      <c r="G24" s="26">
        <f t="shared" si="3"/>
        <v>-3411.0547990723444</v>
      </c>
      <c r="H24" s="26">
        <f t="shared" si="3"/>
        <v>-3144.2404441452131</v>
      </c>
      <c r="I24" s="26">
        <f t="shared" si="3"/>
        <v>-2600.4980866944079</v>
      </c>
      <c r="J24" s="26">
        <f t="shared" si="3"/>
        <v>-1914.6431846713972</v>
      </c>
      <c r="K24" s="26">
        <f t="shared" si="3"/>
        <v>-1435.3418882408175</v>
      </c>
      <c r="L24" s="26">
        <f t="shared" si="3"/>
        <v>-1244.2457183529355</v>
      </c>
      <c r="M24" s="26">
        <f t="shared" si="3"/>
        <v>-482.01250869384313</v>
      </c>
      <c r="N24" s="27">
        <f>SUM(B24:M24)</f>
        <v>-22735.394929439321</v>
      </c>
    </row>
    <row r="25" spans="1:17" x14ac:dyDescent="0.35">
      <c r="A25" s="2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</row>
    <row r="26" spans="1:17" x14ac:dyDescent="0.35">
      <c r="A26" s="19"/>
      <c r="N26" s="10"/>
    </row>
    <row r="27" spans="1:17" x14ac:dyDescent="0.35">
      <c r="A27" s="28" t="s">
        <v>27</v>
      </c>
      <c r="B27" s="29">
        <f>B13-B16</f>
        <v>-52.844615384936333</v>
      </c>
      <c r="C27" s="29">
        <f t="shared" ref="C27:H27" si="4">C13-C16</f>
        <v>-10.97999999858439</v>
      </c>
      <c r="D27" s="29">
        <f t="shared" si="4"/>
        <v>-27.324615383520722</v>
      </c>
      <c r="E27" s="29">
        <f t="shared" si="4"/>
        <v>28.011538462713361</v>
      </c>
      <c r="F27" s="29">
        <f t="shared" si="4"/>
        <v>25.236153846606612</v>
      </c>
      <c r="G27" s="29">
        <f t="shared" si="4"/>
        <v>-41.694615384563804</v>
      </c>
      <c r="H27" s="29">
        <f t="shared" si="4"/>
        <v>-40.164615383371711</v>
      </c>
      <c r="I27" s="29">
        <f>I13-I16</f>
        <v>-2.4246153831481934</v>
      </c>
      <c r="J27" s="29">
        <f>J13-J16</f>
        <v>7760.522307690233</v>
      </c>
      <c r="K27" s="29">
        <f t="shared" ref="K27:M27" si="5">K13-K16</f>
        <v>-34.207692306488752</v>
      </c>
      <c r="L27" s="29">
        <f t="shared" si="5"/>
        <v>34.68923076801002</v>
      </c>
      <c r="M27" s="29">
        <f t="shared" si="5"/>
        <v>60.525384616106749</v>
      </c>
      <c r="N27" s="13">
        <f>SUM(B27:M27)</f>
        <v>7699.3438461590558</v>
      </c>
      <c r="Q27" s="30"/>
    </row>
    <row r="28" spans="1:17" x14ac:dyDescent="0.35">
      <c r="A28" s="14" t="s">
        <v>17</v>
      </c>
      <c r="B28" s="31">
        <f>B27/B13</f>
        <v>-5.0555538384631576E-6</v>
      </c>
      <c r="C28" s="31">
        <f t="shared" ref="C28:M28" si="6">C27/C13</f>
        <v>-1.1023321652679421E-6</v>
      </c>
      <c r="D28" s="31">
        <f t="shared" si="6"/>
        <v>-2.6627028209101056E-6</v>
      </c>
      <c r="E28" s="31">
        <f t="shared" si="6"/>
        <v>3.1042398897193411E-6</v>
      </c>
      <c r="F28" s="31">
        <f t="shared" si="6"/>
        <v>2.8263598308843667E-6</v>
      </c>
      <c r="G28" s="31">
        <f t="shared" si="6"/>
        <v>-4.7615701067194105E-6</v>
      </c>
      <c r="H28" s="31">
        <f t="shared" si="6"/>
        <v>-4.4516136181474167E-6</v>
      </c>
      <c r="I28" s="31">
        <f t="shared" si="6"/>
        <v>-2.6596530115529951E-7</v>
      </c>
      <c r="J28" s="31">
        <f t="shared" si="6"/>
        <v>8.4895100010916639E-4</v>
      </c>
      <c r="K28" s="31">
        <f t="shared" si="6"/>
        <v>-3.7188710753813887E-6</v>
      </c>
      <c r="L28" s="31">
        <f t="shared" si="6"/>
        <v>3.8570028342858114E-6</v>
      </c>
      <c r="M28" s="31">
        <f t="shared" si="6"/>
        <v>6.77541825942962E-6</v>
      </c>
      <c r="N28" s="16">
        <f>SUM(B28:M28)</f>
        <v>8.4349541199744071E-4</v>
      </c>
    </row>
    <row r="29" spans="1:17" ht="15.5" x14ac:dyDescent="0.35">
      <c r="E29" s="15"/>
      <c r="M29" s="37"/>
    </row>
  </sheetData>
  <pageMargins left="0.70866141732283472" right="0.70866141732283472" top="0.74803149606299213" bottom="0.74803149606299213" header="0.31496062992125984" footer="0.31496062992125984"/>
  <pageSetup scale="49"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9"/>
  <sheetViews>
    <sheetView zoomScaleNormal="100" workbookViewId="0"/>
  </sheetViews>
  <sheetFormatPr defaultColWidth="9.1796875" defaultRowHeight="14.5" x14ac:dyDescent="0.35"/>
  <cols>
    <col min="1" max="1" width="34" style="3" bestFit="1" customWidth="1"/>
    <col min="2" max="12" width="12.81640625" style="3" bestFit="1" customWidth="1"/>
    <col min="13" max="13" width="13.36328125" style="3" customWidth="1"/>
    <col min="14" max="14" width="16" style="3" bestFit="1" customWidth="1"/>
    <col min="15" max="15" width="2.453125" style="3" customWidth="1"/>
    <col min="16" max="16" width="9.1796875" style="3"/>
    <col min="17" max="17" width="11.453125" style="3" bestFit="1" customWidth="1"/>
    <col min="18" max="16384" width="9.1796875" style="3"/>
  </cols>
  <sheetData>
    <row r="2" spans="1:17" x14ac:dyDescent="0.35">
      <c r="A2" s="1" t="s">
        <v>32</v>
      </c>
      <c r="B2" s="2"/>
    </row>
    <row r="3" spans="1:17" x14ac:dyDescent="0.35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6" t="s">
        <v>13</v>
      </c>
    </row>
    <row r="4" spans="1:17" x14ac:dyDescent="0.35">
      <c r="A4" s="7" t="s">
        <v>14</v>
      </c>
      <c r="B4" s="32">
        <v>84.23</v>
      </c>
      <c r="C4" s="32">
        <v>103.84</v>
      </c>
      <c r="D4" s="32">
        <v>90.22</v>
      </c>
      <c r="E4" s="32">
        <v>121.15</v>
      </c>
      <c r="F4" s="32">
        <v>104.05</v>
      </c>
      <c r="G4" s="32">
        <v>116.5</v>
      </c>
      <c r="H4" s="32">
        <v>76.67</v>
      </c>
      <c r="I4" s="32">
        <v>85.69</v>
      </c>
      <c r="J4" s="32">
        <v>70.599999999999994</v>
      </c>
      <c r="K4" s="32">
        <v>97.2</v>
      </c>
      <c r="L4" s="32">
        <v>122.71</v>
      </c>
      <c r="M4" s="32">
        <v>105.94</v>
      </c>
      <c r="N4" s="9"/>
    </row>
    <row r="5" spans="1:17" x14ac:dyDescent="0.35">
      <c r="A5" s="7" t="s">
        <v>15</v>
      </c>
      <c r="B5" s="32">
        <v>92.14</v>
      </c>
      <c r="C5" s="32">
        <v>96.78</v>
      </c>
      <c r="D5" s="32">
        <v>102.99</v>
      </c>
      <c r="E5" s="32">
        <v>111.77</v>
      </c>
      <c r="F5" s="32">
        <v>114.93</v>
      </c>
      <c r="G5" s="32">
        <v>93.6</v>
      </c>
      <c r="H5" s="32">
        <v>84.12</v>
      </c>
      <c r="I5" s="32">
        <v>70.5</v>
      </c>
      <c r="J5" s="32">
        <v>91.48</v>
      </c>
      <c r="K5" s="32">
        <v>117.8</v>
      </c>
      <c r="L5" s="32">
        <v>115</v>
      </c>
      <c r="M5" s="32">
        <v>78.72</v>
      </c>
      <c r="N5" s="10"/>
    </row>
    <row r="6" spans="1:17" x14ac:dyDescent="0.35">
      <c r="A6" s="11" t="s">
        <v>16</v>
      </c>
      <c r="B6" s="32">
        <v>91.79</v>
      </c>
      <c r="C6" s="32">
        <v>98.51</v>
      </c>
      <c r="D6" s="32">
        <v>106.1</v>
      </c>
      <c r="E6" s="32">
        <v>111.32</v>
      </c>
      <c r="F6" s="32">
        <v>107.49</v>
      </c>
      <c r="G6" s="32">
        <v>95.45</v>
      </c>
      <c r="H6" s="32">
        <v>83.06</v>
      </c>
      <c r="I6" s="32">
        <v>71.03</v>
      </c>
      <c r="J6" s="32">
        <v>95.31</v>
      </c>
      <c r="K6" s="32">
        <v>112.26</v>
      </c>
      <c r="L6" s="32">
        <v>111.09</v>
      </c>
      <c r="M6" s="32">
        <v>87.08</v>
      </c>
      <c r="N6" s="10"/>
    </row>
    <row r="7" spans="1:17" x14ac:dyDescent="0.3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0"/>
    </row>
    <row r="9" spans="1:17" x14ac:dyDescent="0.35">
      <c r="A9" s="17" t="s">
        <v>33</v>
      </c>
    </row>
    <row r="10" spans="1:17" x14ac:dyDescent="0.35"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  <c r="J10" s="5" t="s">
        <v>9</v>
      </c>
      <c r="K10" s="5" t="s">
        <v>10</v>
      </c>
      <c r="L10" s="5" t="s">
        <v>11</v>
      </c>
      <c r="M10" s="5" t="s">
        <v>12</v>
      </c>
      <c r="N10" s="6" t="s">
        <v>13</v>
      </c>
      <c r="Q10" s="18"/>
    </row>
    <row r="11" spans="1:17" x14ac:dyDescent="0.35">
      <c r="A11" s="19" t="s">
        <v>19</v>
      </c>
      <c r="B11" s="34">
        <v>12864.22</v>
      </c>
      <c r="C11" s="34">
        <v>12175.31</v>
      </c>
      <c r="D11" s="34">
        <v>12179.38</v>
      </c>
      <c r="E11" s="34">
        <v>11432.27</v>
      </c>
      <c r="F11" s="34">
        <v>10993.3</v>
      </c>
      <c r="G11" s="34">
        <v>11132.75</v>
      </c>
      <c r="H11" s="34">
        <v>10807.77</v>
      </c>
      <c r="I11" s="34">
        <v>12497.61</v>
      </c>
      <c r="J11" s="34">
        <v>11553.78</v>
      </c>
      <c r="K11" s="34">
        <v>11611.25</v>
      </c>
      <c r="L11" s="34">
        <v>11801.04</v>
      </c>
      <c r="M11" s="34">
        <v>12259.77</v>
      </c>
      <c r="N11" s="9"/>
    </row>
    <row r="12" spans="1:17" x14ac:dyDescent="0.35">
      <c r="A12" s="19" t="s">
        <v>20</v>
      </c>
      <c r="B12" s="35">
        <v>1.2999999999999999E-3</v>
      </c>
      <c r="C12" s="35">
        <v>1.2999999999999999E-3</v>
      </c>
      <c r="D12" s="35">
        <v>1.2999999999999999E-3</v>
      </c>
      <c r="E12" s="35">
        <v>1.2999999999999999E-3</v>
      </c>
      <c r="F12" s="35">
        <v>1.2999999999999999E-3</v>
      </c>
      <c r="G12" s="35">
        <v>1.2999999999999999E-3</v>
      </c>
      <c r="H12" s="35">
        <v>1.2999999999999999E-3</v>
      </c>
      <c r="I12" s="35">
        <v>1.2999999999999999E-3</v>
      </c>
      <c r="J12" s="35">
        <v>1.2999999999999999E-3</v>
      </c>
      <c r="K12" s="35">
        <v>1.2999999999999999E-3</v>
      </c>
      <c r="L12" s="35">
        <v>1.2999999999999999E-3</v>
      </c>
      <c r="M12" s="35">
        <v>1.2999999999999999E-3</v>
      </c>
      <c r="N12" s="10"/>
    </row>
    <row r="13" spans="1:17" x14ac:dyDescent="0.35">
      <c r="A13" s="19" t="s">
        <v>21</v>
      </c>
      <c r="B13" s="22">
        <f t="shared" ref="B13:H13" si="0">B11/B12</f>
        <v>9895553.846153846</v>
      </c>
      <c r="C13" s="22">
        <f t="shared" si="0"/>
        <v>9365623.0769230761</v>
      </c>
      <c r="D13" s="22">
        <f t="shared" si="0"/>
        <v>9368753.846153846</v>
      </c>
      <c r="E13" s="22">
        <f t="shared" si="0"/>
        <v>8794053.846153846</v>
      </c>
      <c r="F13" s="22">
        <f t="shared" si="0"/>
        <v>8456384.615384616</v>
      </c>
      <c r="G13" s="22">
        <f t="shared" si="0"/>
        <v>8563653.846153846</v>
      </c>
      <c r="H13" s="22">
        <f t="shared" si="0"/>
        <v>8313669.2307692319</v>
      </c>
      <c r="I13" s="22">
        <f>I11/I12</f>
        <v>9613546.153846154</v>
      </c>
      <c r="J13" s="22">
        <f>J11/J12</f>
        <v>8887523.0769230779</v>
      </c>
      <c r="K13" s="22">
        <f t="shared" ref="K13:M13" si="1">K11/K12</f>
        <v>8931730.7692307699</v>
      </c>
      <c r="L13" s="22">
        <f t="shared" si="1"/>
        <v>9077723.0769230779</v>
      </c>
      <c r="M13" s="22">
        <f t="shared" si="1"/>
        <v>9430592.307692308</v>
      </c>
      <c r="N13" s="23">
        <f>SUM(B13:M13)</f>
        <v>108698807.69230768</v>
      </c>
    </row>
    <row r="14" spans="1:17" x14ac:dyDescent="0.35">
      <c r="A14" s="19" t="s">
        <v>22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>
        <f>SUM(H14:M14)</f>
        <v>0</v>
      </c>
    </row>
    <row r="15" spans="1:17" x14ac:dyDescent="0.35">
      <c r="N15" s="10"/>
    </row>
    <row r="16" spans="1:17" x14ac:dyDescent="0.35">
      <c r="A16" s="24" t="s">
        <v>54</v>
      </c>
      <c r="B16" s="36">
        <v>9895409.3499999996</v>
      </c>
      <c r="C16" s="36">
        <v>9365590.8399999999</v>
      </c>
      <c r="D16" s="36">
        <v>9368738.1300000008</v>
      </c>
      <c r="E16" s="36">
        <v>8794033.1600000001</v>
      </c>
      <c r="F16" s="36">
        <v>8456406.9399999995</v>
      </c>
      <c r="G16" s="36">
        <v>8563669.8499999996</v>
      </c>
      <c r="H16" s="36">
        <v>8313674.46</v>
      </c>
      <c r="I16" s="36">
        <v>9613556.209999999</v>
      </c>
      <c r="J16" s="36">
        <v>8887509.4000000004</v>
      </c>
      <c r="K16" s="36">
        <v>8931761.6699999999</v>
      </c>
      <c r="L16" s="36">
        <v>9077757.6699999999</v>
      </c>
      <c r="M16" s="36">
        <v>9434433.1499999985</v>
      </c>
      <c r="N16" s="23">
        <f>SUM(B16:M16)</f>
        <v>108702540.83000001</v>
      </c>
    </row>
    <row r="17" spans="1:17" x14ac:dyDescent="0.35">
      <c r="A17" s="24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</row>
    <row r="18" spans="1:17" x14ac:dyDescent="0.35">
      <c r="A18" s="24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10"/>
    </row>
    <row r="19" spans="1:17" x14ac:dyDescent="0.35">
      <c r="A19" s="24" t="s">
        <v>23</v>
      </c>
      <c r="B19" s="22">
        <f>B13*B6/1000</f>
        <v>908312.8875384616</v>
      </c>
      <c r="C19" s="22">
        <f>C13*C6/1000</f>
        <v>922607.52930769231</v>
      </c>
      <c r="D19" s="22">
        <f>D13*D6/1000</f>
        <v>994024.78307692299</v>
      </c>
      <c r="E19" s="22">
        <f>E13*E6/1000</f>
        <v>978954.07415384601</v>
      </c>
      <c r="F19" s="22">
        <f>F13*F6/1000</f>
        <v>908976.78230769234</v>
      </c>
      <c r="G19" s="22">
        <f>G13*G6/1000</f>
        <v>817400.75961538462</v>
      </c>
      <c r="H19" s="22">
        <f>(H13-H14)*H6/1000</f>
        <v>690533.36630769237</v>
      </c>
      <c r="I19" s="22">
        <f>(I13-I14)*I6/1000</f>
        <v>682850.18330769229</v>
      </c>
      <c r="J19" s="22">
        <f>(J13-J14)*J6/1000</f>
        <v>847069.82446153858</v>
      </c>
      <c r="K19" s="22">
        <f>(K13-K14)*K6/1000</f>
        <v>1002676.0961538462</v>
      </c>
      <c r="L19" s="22">
        <f>(L13-L14)*L6/1000</f>
        <v>1008444.2566153848</v>
      </c>
      <c r="M19" s="22">
        <f>(M13-M14)*M6/1000</f>
        <v>821215.97815384611</v>
      </c>
      <c r="N19" s="23">
        <f>SUM(B19:M19)</f>
        <v>10583066.521000002</v>
      </c>
    </row>
    <row r="20" spans="1:17" x14ac:dyDescent="0.35">
      <c r="A20" s="24" t="s">
        <v>30</v>
      </c>
      <c r="B20" s="22">
        <v>908842.96</v>
      </c>
      <c r="C20" s="22">
        <v>923995.58000000007</v>
      </c>
      <c r="D20" s="22">
        <v>997073.11999999988</v>
      </c>
      <c r="E20" s="22">
        <v>983996.74</v>
      </c>
      <c r="F20" s="22">
        <v>915078.68</v>
      </c>
      <c r="G20" s="22">
        <v>823356.31</v>
      </c>
      <c r="H20" s="22">
        <v>695306.16999999993</v>
      </c>
      <c r="I20" s="22">
        <v>686567.86</v>
      </c>
      <c r="J20" s="22">
        <v>851163.95</v>
      </c>
      <c r="K20" s="22">
        <v>1005740.4500000001</v>
      </c>
      <c r="L20" s="22">
        <v>1010618.5</v>
      </c>
      <c r="M20" s="22">
        <v>821392.8</v>
      </c>
      <c r="N20" s="23">
        <f>SUM(B20:M20)</f>
        <v>10623133.120000001</v>
      </c>
    </row>
    <row r="21" spans="1:17" x14ac:dyDescent="0.35">
      <c r="A21" s="24" t="s">
        <v>24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>
        <f>SUM(H21:M21)</f>
        <v>0</v>
      </c>
    </row>
    <row r="22" spans="1:17" x14ac:dyDescent="0.35">
      <c r="A22" s="24" t="s">
        <v>25</v>
      </c>
      <c r="B22" s="22">
        <f>B19-B20</f>
        <v>-530.07246153836604</v>
      </c>
      <c r="C22" s="22">
        <f t="shared" ref="C22:M22" si="2">C19-C20</f>
        <v>-1388.0506923077628</v>
      </c>
      <c r="D22" s="22">
        <f t="shared" si="2"/>
        <v>-3048.3369230768876</v>
      </c>
      <c r="E22" s="22">
        <f t="shared" si="2"/>
        <v>-5042.6658461539773</v>
      </c>
      <c r="F22" s="22">
        <f t="shared" si="2"/>
        <v>-6101.8976923077134</v>
      </c>
      <c r="G22" s="22">
        <f t="shared" si="2"/>
        <v>-5955.5503846154315</v>
      </c>
      <c r="H22" s="22">
        <f t="shared" si="2"/>
        <v>-4772.803692307556</v>
      </c>
      <c r="I22" s="22">
        <f t="shared" si="2"/>
        <v>-3717.6766923076939</v>
      </c>
      <c r="J22" s="22">
        <f t="shared" si="2"/>
        <v>-4094.125538461376</v>
      </c>
      <c r="K22" s="22">
        <f t="shared" si="2"/>
        <v>-3064.3538461538265</v>
      </c>
      <c r="L22" s="22">
        <f t="shared" si="2"/>
        <v>-2174.2433846151689</v>
      </c>
      <c r="M22" s="22">
        <f t="shared" si="2"/>
        <v>-176.82184615393635</v>
      </c>
      <c r="N22" s="23">
        <f>SUM(B22:M22)</f>
        <v>-40066.598999999696</v>
      </c>
    </row>
    <row r="23" spans="1:17" x14ac:dyDescent="0.35">
      <c r="A23" s="24" t="s">
        <v>31</v>
      </c>
      <c r="B23" s="25">
        <v>0.62413671554434447</v>
      </c>
      <c r="C23" s="25">
        <v>0.66404403146603797</v>
      </c>
      <c r="D23" s="25">
        <v>0.66846597970668398</v>
      </c>
      <c r="E23" s="25">
        <v>0.70079789085480093</v>
      </c>
      <c r="F23" s="25">
        <v>0.71075435830282918</v>
      </c>
      <c r="G23" s="25">
        <v>0.70930348490315198</v>
      </c>
      <c r="H23" s="25">
        <v>0.64072516428266413</v>
      </c>
      <c r="I23" s="25">
        <v>0.66853889723296978</v>
      </c>
      <c r="J23" s="25">
        <v>0.7121607770159909</v>
      </c>
      <c r="K23" s="25">
        <v>0.71392268253703028</v>
      </c>
      <c r="L23" s="25">
        <v>0.70087610705721293</v>
      </c>
      <c r="M23" s="25">
        <v>0.60171474597780739</v>
      </c>
      <c r="N23" s="23"/>
    </row>
    <row r="24" spans="1:17" ht="21" x14ac:dyDescent="0.5">
      <c r="A24" s="24" t="s">
        <v>26</v>
      </c>
      <c r="B24" s="26">
        <f>B22*B23</f>
        <v>-330.83768514506164</v>
      </c>
      <c r="C24" s="26">
        <f t="shared" ref="C24:M24" si="3">C22*C23</f>
        <v>-921.72677759927183</v>
      </c>
      <c r="D24" s="26">
        <f t="shared" si="3"/>
        <v>-2037.7095277606502</v>
      </c>
      <c r="E24" s="26">
        <f t="shared" si="3"/>
        <v>-3533.8895892702476</v>
      </c>
      <c r="F24" s="26">
        <f t="shared" si="3"/>
        <v>-4336.9503787256826</v>
      </c>
      <c r="G24" s="26">
        <f t="shared" si="3"/>
        <v>-4224.2926423240324</v>
      </c>
      <c r="H24" s="26">
        <f t="shared" si="3"/>
        <v>-3058.0554298426646</v>
      </c>
      <c r="I24" s="26">
        <f t="shared" si="3"/>
        <v>-2485.4114761441006</v>
      </c>
      <c r="J24" s="26">
        <f t="shared" si="3"/>
        <v>-2915.6756246716654</v>
      </c>
      <c r="K24" s="26">
        <f t="shared" si="3"/>
        <v>-2187.7117180888058</v>
      </c>
      <c r="L24" s="26">
        <f t="shared" si="3"/>
        <v>-1523.875239203978</v>
      </c>
      <c r="M24" s="26">
        <f t="shared" si="3"/>
        <v>-106.39631224184275</v>
      </c>
      <c r="N24" s="27">
        <f>SUM(B24:M24)</f>
        <v>-27662.532401018005</v>
      </c>
    </row>
    <row r="25" spans="1:17" x14ac:dyDescent="0.35">
      <c r="A25" s="2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</row>
    <row r="26" spans="1:17" x14ac:dyDescent="0.35">
      <c r="A26" s="19"/>
      <c r="N26" s="10"/>
    </row>
    <row r="27" spans="1:17" x14ac:dyDescent="0.35">
      <c r="A27" s="28" t="s">
        <v>27</v>
      </c>
      <c r="B27" s="29">
        <f>B13-B16</f>
        <v>144.49615384638309</v>
      </c>
      <c r="C27" s="29">
        <f t="shared" ref="C27:H27" si="4">C13-C16</f>
        <v>32.236923076212406</v>
      </c>
      <c r="D27" s="29">
        <f t="shared" si="4"/>
        <v>15.716153845191002</v>
      </c>
      <c r="E27" s="29">
        <f t="shared" si="4"/>
        <v>20.686153845861554</v>
      </c>
      <c r="F27" s="29">
        <f t="shared" si="4"/>
        <v>-22.324615383520722</v>
      </c>
      <c r="G27" s="29">
        <f t="shared" si="4"/>
        <v>-16.003846153616905</v>
      </c>
      <c r="H27" s="29">
        <f t="shared" si="4"/>
        <v>-5.2292307680472732</v>
      </c>
      <c r="I27" s="29">
        <f>I13-I16</f>
        <v>-10.05615384504199</v>
      </c>
      <c r="J27" s="29">
        <f>J13-J16</f>
        <v>13.676923077553511</v>
      </c>
      <c r="K27" s="29">
        <f t="shared" ref="K27:M27" si="5">K13-K16</f>
        <v>-30.900769229978323</v>
      </c>
      <c r="L27" s="29">
        <f t="shared" si="5"/>
        <v>-34.593076921999454</v>
      </c>
      <c r="M27" s="29">
        <f t="shared" si="5"/>
        <v>-3840.842307690531</v>
      </c>
      <c r="N27" s="13">
        <f>SUM(B27:M27)</f>
        <v>-3733.1376923015341</v>
      </c>
      <c r="Q27" s="30"/>
    </row>
    <row r="28" spans="1:17" x14ac:dyDescent="0.35">
      <c r="A28" s="14" t="s">
        <v>17</v>
      </c>
      <c r="B28" s="31">
        <f>B27/B13</f>
        <v>1.4602129005901487E-5</v>
      </c>
      <c r="C28" s="31">
        <f t="shared" ref="C28:M28" si="6">C27/C13</f>
        <v>3.4420478820725002E-6</v>
      </c>
      <c r="D28" s="31">
        <f t="shared" si="6"/>
        <v>1.6775073935412395E-6</v>
      </c>
      <c r="E28" s="31">
        <f t="shared" si="6"/>
        <v>2.3522887405231002E-6</v>
      </c>
      <c r="F28" s="31">
        <f t="shared" si="6"/>
        <v>-2.639971618947626E-6</v>
      </c>
      <c r="G28" s="31">
        <f t="shared" si="6"/>
        <v>-1.8688104915409019E-6</v>
      </c>
      <c r="H28" s="31">
        <f t="shared" si="6"/>
        <v>-6.2899191955985876E-7</v>
      </c>
      <c r="I28" s="31">
        <f t="shared" si="6"/>
        <v>-1.0460400027328894E-6</v>
      </c>
      <c r="J28" s="31">
        <f t="shared" si="6"/>
        <v>1.538890302638579E-6</v>
      </c>
      <c r="K28" s="31">
        <f t="shared" si="6"/>
        <v>-3.4596619656774092E-6</v>
      </c>
      <c r="L28" s="31">
        <f t="shared" si="6"/>
        <v>-3.8107658306894382E-6</v>
      </c>
      <c r="M28" s="31">
        <f t="shared" si="6"/>
        <v>-4.0727476942860184E-4</v>
      </c>
      <c r="N28" s="16">
        <f>SUM(B28:M28)</f>
        <v>-3.9711614793307306E-4</v>
      </c>
    </row>
    <row r="29" spans="1:17" ht="15.5" x14ac:dyDescent="0.35">
      <c r="E29" s="15"/>
      <c r="M29" s="33" t="s">
        <v>36</v>
      </c>
    </row>
  </sheetData>
  <pageMargins left="0.70866141732283472" right="0.70866141732283472" top="0.74803149606299213" bottom="0.74803149606299213" header="0.31496062992125984" footer="0.31496062992125984"/>
  <pageSetup scale="49" orientation="landscape" r:id="rId1"/>
  <headerFoot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0"/>
  <sheetViews>
    <sheetView zoomScaleNormal="100" workbookViewId="0"/>
  </sheetViews>
  <sheetFormatPr defaultColWidth="9.1796875" defaultRowHeight="14.5" x14ac:dyDescent="0.35"/>
  <cols>
    <col min="1" max="1" width="34" style="3" bestFit="1" customWidth="1"/>
    <col min="2" max="4" width="12.81640625" style="3" bestFit="1" customWidth="1"/>
    <col min="5" max="6" width="14.7265625" style="3" bestFit="1" customWidth="1"/>
    <col min="7" max="13" width="12.81640625" style="3" bestFit="1" customWidth="1"/>
    <col min="14" max="14" width="17.26953125" style="3" bestFit="1" customWidth="1"/>
    <col min="15" max="15" width="2.453125" style="3" customWidth="1"/>
    <col min="16" max="16" width="9.1796875" style="3"/>
    <col min="17" max="17" width="11.453125" style="3" bestFit="1" customWidth="1"/>
    <col min="18" max="16384" width="9.1796875" style="3"/>
  </cols>
  <sheetData>
    <row r="2" spans="1:17" x14ac:dyDescent="0.35">
      <c r="A2" s="1" t="s">
        <v>0</v>
      </c>
      <c r="B2" s="2"/>
    </row>
    <row r="3" spans="1:17" x14ac:dyDescent="0.35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6" t="s">
        <v>13</v>
      </c>
    </row>
    <row r="4" spans="1:17" x14ac:dyDescent="0.35">
      <c r="A4" s="7" t="s">
        <v>14</v>
      </c>
      <c r="B4" s="8">
        <v>66.87</v>
      </c>
      <c r="C4" s="8">
        <v>105.59</v>
      </c>
      <c r="D4" s="8">
        <v>84.09</v>
      </c>
      <c r="E4" s="8">
        <v>68.739999999999995</v>
      </c>
      <c r="F4" s="8">
        <v>106.23</v>
      </c>
      <c r="G4" s="8">
        <v>119.54</v>
      </c>
      <c r="H4" s="8">
        <v>106.52</v>
      </c>
      <c r="I4" s="8">
        <v>115</v>
      </c>
      <c r="J4" s="8">
        <v>127.39</v>
      </c>
      <c r="K4" s="8">
        <v>102.12</v>
      </c>
      <c r="L4" s="8">
        <v>111.64</v>
      </c>
      <c r="M4" s="8">
        <v>83.91</v>
      </c>
      <c r="N4" s="9"/>
    </row>
    <row r="5" spans="1:17" x14ac:dyDescent="0.35">
      <c r="A5" s="7" t="s">
        <v>15</v>
      </c>
      <c r="B5" s="8">
        <v>86.77</v>
      </c>
      <c r="C5" s="8">
        <v>84.3</v>
      </c>
      <c r="D5" s="8">
        <v>68.86</v>
      </c>
      <c r="E5" s="8">
        <v>102.18</v>
      </c>
      <c r="F5" s="8">
        <v>127.76</v>
      </c>
      <c r="G5" s="8">
        <v>125.63</v>
      </c>
      <c r="H5" s="8">
        <v>101.97</v>
      </c>
      <c r="I5" s="8">
        <v>104.76</v>
      </c>
      <c r="J5" s="8">
        <v>98.95</v>
      </c>
      <c r="K5" s="8">
        <v>119.73</v>
      </c>
      <c r="L5" s="8">
        <v>96.69</v>
      </c>
      <c r="M5" s="8">
        <v>96.69</v>
      </c>
      <c r="N5" s="10"/>
    </row>
    <row r="6" spans="1:17" x14ac:dyDescent="0.35">
      <c r="A6" s="11" t="s">
        <v>16</v>
      </c>
      <c r="B6" s="8">
        <v>82.27</v>
      </c>
      <c r="C6" s="8">
        <v>86.39</v>
      </c>
      <c r="D6" s="8">
        <v>71.349999999999994</v>
      </c>
      <c r="E6" s="8">
        <v>107.78</v>
      </c>
      <c r="F6" s="8">
        <v>123.07</v>
      </c>
      <c r="G6" s="8">
        <v>118.48</v>
      </c>
      <c r="H6" s="8">
        <v>112.8</v>
      </c>
      <c r="I6" s="8">
        <v>101.09</v>
      </c>
      <c r="J6" s="8">
        <v>88.64</v>
      </c>
      <c r="K6" s="8">
        <v>125.63</v>
      </c>
      <c r="L6" s="8">
        <v>97.04</v>
      </c>
      <c r="M6" s="8">
        <v>92.07</v>
      </c>
      <c r="N6" s="10"/>
    </row>
    <row r="7" spans="1:17" x14ac:dyDescent="0.3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0"/>
    </row>
    <row r="9" spans="1:17" x14ac:dyDescent="0.35">
      <c r="A9" s="17" t="s">
        <v>18</v>
      </c>
    </row>
    <row r="10" spans="1:17" x14ac:dyDescent="0.35"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  <c r="J10" s="5" t="s">
        <v>9</v>
      </c>
      <c r="K10" s="5" t="s">
        <v>10</v>
      </c>
      <c r="L10" s="5" t="s">
        <v>11</v>
      </c>
      <c r="M10" s="5" t="s">
        <v>12</v>
      </c>
      <c r="N10" s="6" t="s">
        <v>13</v>
      </c>
      <c r="Q10" s="18"/>
    </row>
    <row r="11" spans="1:17" x14ac:dyDescent="0.35">
      <c r="A11" s="19" t="s">
        <v>19</v>
      </c>
      <c r="B11" s="20">
        <v>20854.86</v>
      </c>
      <c r="C11" s="20">
        <v>18501.080000000002</v>
      </c>
      <c r="D11" s="20">
        <v>20411.93</v>
      </c>
      <c r="E11" s="20">
        <v>17483.39</v>
      </c>
      <c r="F11" s="20">
        <v>17870.86</v>
      </c>
      <c r="G11" s="20">
        <v>17872.45</v>
      </c>
      <c r="H11" s="20">
        <v>2502.25</v>
      </c>
      <c r="I11" s="20">
        <v>2693.99</v>
      </c>
      <c r="J11" s="20">
        <v>2551.4</v>
      </c>
      <c r="K11" s="20">
        <v>2656.45</v>
      </c>
      <c r="L11" s="20">
        <v>2771.4</v>
      </c>
      <c r="M11" s="20">
        <v>2705.52</v>
      </c>
      <c r="N11" s="9"/>
    </row>
    <row r="12" spans="1:17" x14ac:dyDescent="0.35">
      <c r="A12" s="19" t="s">
        <v>20</v>
      </c>
      <c r="B12" s="21">
        <v>2.0999999999999999E-3</v>
      </c>
      <c r="C12" s="21">
        <v>2.0999999999999999E-3</v>
      </c>
      <c r="D12" s="21">
        <v>2.0999999999999999E-3</v>
      </c>
      <c r="E12" s="21">
        <v>2.0999999999999999E-3</v>
      </c>
      <c r="F12" s="21">
        <v>2.0999999999999999E-3</v>
      </c>
      <c r="G12" s="21">
        <v>2.0999999999999999E-3</v>
      </c>
      <c r="H12" s="21">
        <v>2.9999999999999997E-4</v>
      </c>
      <c r="I12" s="21">
        <v>2.9999999999999997E-4</v>
      </c>
      <c r="J12" s="21">
        <v>2.9999999999999997E-4</v>
      </c>
      <c r="K12" s="21">
        <v>2.9999999999999997E-4</v>
      </c>
      <c r="L12" s="21">
        <v>2.9999999999999997E-4</v>
      </c>
      <c r="M12" s="21">
        <v>2.9999999999999997E-4</v>
      </c>
      <c r="N12" s="10"/>
    </row>
    <row r="13" spans="1:17" x14ac:dyDescent="0.35">
      <c r="A13" s="19" t="s">
        <v>21</v>
      </c>
      <c r="B13" s="22">
        <f t="shared" ref="B13:H13" si="0">B11/B12</f>
        <v>9930885.7142857146</v>
      </c>
      <c r="C13" s="22">
        <f t="shared" si="0"/>
        <v>8810038.095238097</v>
      </c>
      <c r="D13" s="22">
        <f t="shared" si="0"/>
        <v>9719966.6666666679</v>
      </c>
      <c r="E13" s="22">
        <f t="shared" si="0"/>
        <v>8325423.8095238097</v>
      </c>
      <c r="F13" s="22">
        <f t="shared" si="0"/>
        <v>8509933.333333334</v>
      </c>
      <c r="G13" s="22">
        <f t="shared" si="0"/>
        <v>8510690.4761904776</v>
      </c>
      <c r="H13" s="22">
        <f t="shared" si="0"/>
        <v>8340833.333333334</v>
      </c>
      <c r="I13" s="22">
        <f>I11/I12</f>
        <v>8979966.666666666</v>
      </c>
      <c r="J13" s="22">
        <f>J11/J12</f>
        <v>8504666.6666666679</v>
      </c>
      <c r="K13" s="22">
        <f t="shared" ref="K13:M13" si="1">K11/K12</f>
        <v>8854833.333333334</v>
      </c>
      <c r="L13" s="22">
        <f t="shared" si="1"/>
        <v>9238000.0000000019</v>
      </c>
      <c r="M13" s="22">
        <f t="shared" si="1"/>
        <v>9018400</v>
      </c>
      <c r="N13" s="23">
        <f>SUM(B13:M13)</f>
        <v>106743638.0952381</v>
      </c>
    </row>
    <row r="14" spans="1:17" x14ac:dyDescent="0.35">
      <c r="A14" s="19" t="s">
        <v>22</v>
      </c>
      <c r="B14" s="22"/>
      <c r="C14" s="22"/>
      <c r="D14" s="22"/>
      <c r="E14" s="22"/>
      <c r="F14" s="22"/>
      <c r="G14" s="22"/>
      <c r="H14" s="22">
        <v>2000691.07</v>
      </c>
      <c r="I14" s="22">
        <v>2064878.65</v>
      </c>
      <c r="J14" s="22">
        <v>1900690.05</v>
      </c>
      <c r="K14" s="22">
        <v>1943149.63</v>
      </c>
      <c r="L14" s="22">
        <v>1881970.87</v>
      </c>
      <c r="M14" s="22">
        <v>1526899.09</v>
      </c>
      <c r="N14" s="23">
        <f>SUM(H14:M14)</f>
        <v>11318279.359999999</v>
      </c>
    </row>
    <row r="15" spans="1:17" x14ac:dyDescent="0.35">
      <c r="N15" s="10"/>
    </row>
    <row r="16" spans="1:17" x14ac:dyDescent="0.35">
      <c r="A16" s="24" t="s">
        <v>54</v>
      </c>
      <c r="B16" s="22">
        <v>9930845.6700000018</v>
      </c>
      <c r="C16" s="22">
        <v>8810006.1099999994</v>
      </c>
      <c r="D16" s="22">
        <v>9719884.1300000008</v>
      </c>
      <c r="E16" s="22">
        <v>8321511.2400000002</v>
      </c>
      <c r="F16" s="22">
        <v>8509908.9399999995</v>
      </c>
      <c r="G16" s="22">
        <v>8510700.7899999991</v>
      </c>
      <c r="H16" s="22">
        <v>8340830.3099999996</v>
      </c>
      <c r="I16" s="22">
        <v>8979933.4199999999</v>
      </c>
      <c r="J16" s="22">
        <v>8504611.8499999996</v>
      </c>
      <c r="K16" s="22">
        <v>8854887.3300000001</v>
      </c>
      <c r="L16" s="22">
        <v>9237983.8599999994</v>
      </c>
      <c r="M16" s="22">
        <v>9018398.870000001</v>
      </c>
      <c r="N16" s="23">
        <f>SUM(B16:M16)</f>
        <v>106739502.52</v>
      </c>
    </row>
    <row r="17" spans="1:17" x14ac:dyDescent="0.35">
      <c r="A17" s="24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</row>
    <row r="18" spans="1:17" x14ac:dyDescent="0.35">
      <c r="A18" s="24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10"/>
    </row>
    <row r="19" spans="1:17" x14ac:dyDescent="0.35">
      <c r="A19" s="24" t="s">
        <v>23</v>
      </c>
      <c r="B19" s="22">
        <f>B13*B6/1000</f>
        <v>817013.96771428571</v>
      </c>
      <c r="C19" s="22">
        <f>C13*C6/1000</f>
        <v>761099.19104761921</v>
      </c>
      <c r="D19" s="22">
        <f>D13*D6/1000</f>
        <v>693519.6216666667</v>
      </c>
      <c r="E19" s="22">
        <f>E13*E6/1000</f>
        <v>897314.17819047614</v>
      </c>
      <c r="F19" s="22">
        <f>F13*F6/1000</f>
        <v>1047317.4953333334</v>
      </c>
      <c r="G19" s="22">
        <f>G13*G6/1000</f>
        <v>1008346.6076190479</v>
      </c>
      <c r="H19" s="22">
        <f>(H13-H14)*H6/1000</f>
        <v>715168.04730400001</v>
      </c>
      <c r="I19" s="22">
        <f>(I13-I14)*I6/1000</f>
        <v>699046.24760483322</v>
      </c>
      <c r="J19" s="22">
        <f>(J13-J14)*J6/1000</f>
        <v>585376.48730133346</v>
      </c>
      <c r="K19" s="22">
        <f>(K13-K14)*K6/1000</f>
        <v>868314.82364976674</v>
      </c>
      <c r="L19" s="22">
        <f>(L13-L14)*L6/1000</f>
        <v>713829.06677520019</v>
      </c>
      <c r="M19" s="22">
        <f>(M13-M14)*M6/1000</f>
        <v>689742.48878370004</v>
      </c>
      <c r="N19" s="23">
        <f>SUM(B19:M19)</f>
        <v>9496088.2229902633</v>
      </c>
    </row>
    <row r="20" spans="1:17" x14ac:dyDescent="0.35">
      <c r="A20" s="24" t="s">
        <v>30</v>
      </c>
      <c r="B20" s="22">
        <v>817686.62</v>
      </c>
      <c r="C20" s="22">
        <v>762205.86</v>
      </c>
      <c r="D20" s="22">
        <v>695550.09</v>
      </c>
      <c r="E20" s="22">
        <v>900773.9</v>
      </c>
      <c r="F20" s="22">
        <v>1052347.3</v>
      </c>
      <c r="G20" s="22">
        <v>1008068.75</v>
      </c>
      <c r="H20" s="22">
        <v>749337.9</v>
      </c>
      <c r="I20" s="22">
        <v>702968.49</v>
      </c>
      <c r="J20" s="22">
        <v>592057.49</v>
      </c>
      <c r="K20" s="22">
        <v>873528.4</v>
      </c>
      <c r="L20" s="22">
        <v>714273.66</v>
      </c>
      <c r="M20" s="22">
        <v>690590.84</v>
      </c>
      <c r="N20" s="23">
        <f>SUM(B20:M20)</f>
        <v>9559389.3000000007</v>
      </c>
    </row>
    <row r="21" spans="1:17" x14ac:dyDescent="0.35">
      <c r="A21" s="24" t="s">
        <v>24</v>
      </c>
      <c r="B21" s="22"/>
      <c r="C21" s="22"/>
      <c r="D21" s="22"/>
      <c r="E21" s="22"/>
      <c r="F21" s="22"/>
      <c r="G21" s="22"/>
      <c r="H21" s="22">
        <v>146103.29999999999</v>
      </c>
      <c r="I21" s="22">
        <v>137214.18</v>
      </c>
      <c r="J21" s="22">
        <v>109449.79</v>
      </c>
      <c r="K21" s="22">
        <v>146516.81</v>
      </c>
      <c r="L21" s="22">
        <v>121941.53</v>
      </c>
      <c r="M21" s="22">
        <v>136396.49</v>
      </c>
      <c r="N21" s="23">
        <f>SUM(H21:M21)</f>
        <v>797622.1</v>
      </c>
    </row>
    <row r="22" spans="1:17" x14ac:dyDescent="0.35">
      <c r="A22" s="24" t="s">
        <v>25</v>
      </c>
      <c r="B22" s="22">
        <f>B19-B20</f>
        <v>-672.65228571428452</v>
      </c>
      <c r="C22" s="22">
        <f t="shared" ref="C22:M22" si="2">C19-C20</f>
        <v>-1106.6689523807727</v>
      </c>
      <c r="D22" s="22">
        <f t="shared" si="2"/>
        <v>-2030.468333333265</v>
      </c>
      <c r="E22" s="22">
        <f t="shared" si="2"/>
        <v>-3459.7218095238786</v>
      </c>
      <c r="F22" s="22">
        <f t="shared" si="2"/>
        <v>-5029.8046666666633</v>
      </c>
      <c r="G22" s="22">
        <f t="shared" si="2"/>
        <v>277.85761904786341</v>
      </c>
      <c r="H22" s="22">
        <f t="shared" si="2"/>
        <v>-34169.852696000016</v>
      </c>
      <c r="I22" s="22">
        <f t="shared" si="2"/>
        <v>-3922.2423951667733</v>
      </c>
      <c r="J22" s="22">
        <f t="shared" si="2"/>
        <v>-6681.0026986665325</v>
      </c>
      <c r="K22" s="22">
        <f t="shared" si="2"/>
        <v>-5213.5763502332848</v>
      </c>
      <c r="L22" s="22">
        <f t="shared" si="2"/>
        <v>-444.59322479984257</v>
      </c>
      <c r="M22" s="22">
        <f t="shared" si="2"/>
        <v>-848.351216299925</v>
      </c>
      <c r="N22" s="23">
        <f>SUM(B22:M22)</f>
        <v>-63301.077009737375</v>
      </c>
    </row>
    <row r="23" spans="1:17" x14ac:dyDescent="0.35">
      <c r="A23" s="24" t="s">
        <v>31</v>
      </c>
      <c r="B23" s="25">
        <v>0.64631499999999997</v>
      </c>
      <c r="C23" s="25">
        <v>0.67761300000000002</v>
      </c>
      <c r="D23" s="25">
        <v>0.64722999999999997</v>
      </c>
      <c r="E23" s="25">
        <v>0.72838099999999995</v>
      </c>
      <c r="F23" s="25">
        <v>0.70289000000000001</v>
      </c>
      <c r="G23" s="25">
        <v>0.70725899999999997</v>
      </c>
      <c r="H23" s="25">
        <v>0.61977099999999996</v>
      </c>
      <c r="I23" s="25">
        <v>0.61624100000000004</v>
      </c>
      <c r="J23" s="25">
        <v>0.60375199999999996</v>
      </c>
      <c r="K23" s="25">
        <v>0.64282700000000004</v>
      </c>
      <c r="L23" s="25">
        <v>0.57538900000000004</v>
      </c>
      <c r="M23" s="25">
        <v>0.50241499999999994</v>
      </c>
      <c r="N23" s="23"/>
    </row>
    <row r="24" spans="1:17" ht="21" x14ac:dyDescent="0.5">
      <c r="A24" s="24" t="s">
        <v>26</v>
      </c>
      <c r="B24" s="26">
        <f>B22*B23</f>
        <v>-434.74526204142779</v>
      </c>
      <c r="C24" s="26">
        <f t="shared" ref="C24:M24" si="3">C22*C23</f>
        <v>-749.89326882959256</v>
      </c>
      <c r="D24" s="26">
        <f t="shared" si="3"/>
        <v>-1314.1800193832892</v>
      </c>
      <c r="E24" s="26">
        <f t="shared" si="3"/>
        <v>-2519.995631342812</v>
      </c>
      <c r="F24" s="26">
        <f t="shared" si="3"/>
        <v>-3535.3994021533308</v>
      </c>
      <c r="G24" s="26">
        <f t="shared" si="3"/>
        <v>196.51730179017281</v>
      </c>
      <c r="H24" s="26">
        <f t="shared" si="3"/>
        <v>-21177.483775252625</v>
      </c>
      <c r="I24" s="26">
        <f t="shared" si="3"/>
        <v>-2417.0465758399678</v>
      </c>
      <c r="J24" s="26">
        <f t="shared" si="3"/>
        <v>-4033.6687413253162</v>
      </c>
      <c r="K24" s="26">
        <f t="shared" si="3"/>
        <v>-3351.4276444914121</v>
      </c>
      <c r="L24" s="26">
        <f t="shared" si="3"/>
        <v>-255.81405102435664</v>
      </c>
      <c r="M24" s="26">
        <f t="shared" si="3"/>
        <v>-426.22437633732676</v>
      </c>
      <c r="N24" s="27">
        <f>SUM(B24:M24)</f>
        <v>-40019.361446231283</v>
      </c>
    </row>
    <row r="25" spans="1:17" x14ac:dyDescent="0.35">
      <c r="A25" s="2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</row>
    <row r="26" spans="1:17" x14ac:dyDescent="0.35">
      <c r="A26" s="19"/>
      <c r="N26" s="10"/>
    </row>
    <row r="27" spans="1:17" x14ac:dyDescent="0.35">
      <c r="A27" s="28" t="s">
        <v>27</v>
      </c>
      <c r="B27" s="29">
        <f>B13-B16</f>
        <v>40.044285712763667</v>
      </c>
      <c r="C27" s="29">
        <f t="shared" ref="C27:H27" si="4">C13-C16</f>
        <v>31.985238097608089</v>
      </c>
      <c r="D27" s="29">
        <f t="shared" si="4"/>
        <v>82.536666667088866</v>
      </c>
      <c r="E27" s="29">
        <f t="shared" si="4"/>
        <v>3912.5695238094777</v>
      </c>
      <c r="F27" s="29">
        <f t="shared" si="4"/>
        <v>24.393333334475756</v>
      </c>
      <c r="G27" s="29">
        <f t="shared" si="4"/>
        <v>-10.313809521496296</v>
      </c>
      <c r="H27" s="29">
        <f t="shared" si="4"/>
        <v>3.023333334363997</v>
      </c>
      <c r="I27" s="29">
        <f>I13-I16</f>
        <v>33.246666666120291</v>
      </c>
      <c r="J27" s="29">
        <f>J13-J16</f>
        <v>54.816666668280959</v>
      </c>
      <c r="K27" s="29">
        <f t="shared" ref="K27:M27" si="5">K13-K16</f>
        <v>-53.996666666120291</v>
      </c>
      <c r="L27" s="29">
        <f t="shared" si="5"/>
        <v>16.140000002458692</v>
      </c>
      <c r="M27" s="29">
        <f t="shared" si="5"/>
        <v>1.1299999989569187</v>
      </c>
      <c r="N27" s="13">
        <f>SUM(B27:M27)</f>
        <v>4135.5752381039783</v>
      </c>
      <c r="Q27" s="30"/>
    </row>
    <row r="28" spans="1:17" x14ac:dyDescent="0.35">
      <c r="A28" s="14" t="s">
        <v>17</v>
      </c>
      <c r="B28" s="31">
        <f>B27/B13</f>
        <v>4.0322975074780509E-6</v>
      </c>
      <c r="C28" s="31">
        <f t="shared" ref="C28:M28" si="6">C27/C13</f>
        <v>3.6305448117070449E-6</v>
      </c>
      <c r="D28" s="31">
        <f t="shared" si="6"/>
        <v>8.4914557320589771E-6</v>
      </c>
      <c r="E28" s="31">
        <f t="shared" si="6"/>
        <v>4.6995439671596316E-4</v>
      </c>
      <c r="F28" s="31">
        <f t="shared" si="6"/>
        <v>2.8664541047492446E-6</v>
      </c>
      <c r="G28" s="31">
        <f t="shared" si="6"/>
        <v>-1.2118651888880494E-6</v>
      </c>
      <c r="H28" s="31">
        <f t="shared" si="6"/>
        <v>3.6247377372732503E-7</v>
      </c>
      <c r="I28" s="31">
        <f t="shared" si="6"/>
        <v>3.7023151532990428E-6</v>
      </c>
      <c r="J28" s="31">
        <f t="shared" si="6"/>
        <v>6.4454809126300406E-6</v>
      </c>
      <c r="K28" s="31">
        <f t="shared" si="6"/>
        <v>-6.0979879161422521E-6</v>
      </c>
      <c r="L28" s="31">
        <f t="shared" si="6"/>
        <v>1.7471314139920641E-6</v>
      </c>
      <c r="M28" s="31">
        <f t="shared" si="6"/>
        <v>1.2529938780237278E-7</v>
      </c>
      <c r="N28" s="16">
        <f>SUM(B28:M28)</f>
        <v>4.9404799640837688E-4</v>
      </c>
    </row>
    <row r="29" spans="1:17" x14ac:dyDescent="0.35">
      <c r="E29" s="15" t="s">
        <v>28</v>
      </c>
    </row>
    <row r="30" spans="1:17" x14ac:dyDescent="0.35">
      <c r="E30" s="39" t="s">
        <v>29</v>
      </c>
    </row>
  </sheetData>
  <pageMargins left="0.70866141732283472" right="0.70866141732283472" top="0.74803149606299213" bottom="0.74803149606299213" header="0.31496062992125984" footer="0.31496062992125984"/>
  <pageSetup scale="49" orientation="landscape" r:id="rId1"/>
  <headerFoot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2"/>
  <sheetViews>
    <sheetView zoomScaleNormal="100" workbookViewId="0"/>
  </sheetViews>
  <sheetFormatPr defaultColWidth="9.1796875" defaultRowHeight="14.5" x14ac:dyDescent="0.35"/>
  <cols>
    <col min="1" max="1" width="34" style="3" bestFit="1" customWidth="1"/>
    <col min="2" max="2" width="14" style="3" bestFit="1" customWidth="1"/>
    <col min="3" max="3" width="15.1796875" style="3" bestFit="1" customWidth="1"/>
    <col min="4" max="9" width="12.81640625" style="3" bestFit="1" customWidth="1"/>
    <col min="10" max="10" width="14.7265625" style="3" bestFit="1" customWidth="1"/>
    <col min="11" max="11" width="15.1796875" style="3" bestFit="1" customWidth="1"/>
    <col min="12" max="12" width="15.1796875" style="3" customWidth="1"/>
    <col min="13" max="13" width="15.1796875" style="3" bestFit="1" customWidth="1"/>
    <col min="14" max="14" width="17.26953125" style="3" bestFit="1" customWidth="1"/>
    <col min="15" max="15" width="2.453125" style="3" customWidth="1"/>
    <col min="16" max="16" width="9.1796875" style="3"/>
    <col min="17" max="17" width="11.453125" style="3" bestFit="1" customWidth="1"/>
    <col min="18" max="16384" width="9.1796875" style="3"/>
  </cols>
  <sheetData>
    <row r="2" spans="1:17" x14ac:dyDescent="0.35">
      <c r="A2" s="1" t="s">
        <v>35</v>
      </c>
      <c r="B2" s="2"/>
    </row>
    <row r="3" spans="1:17" x14ac:dyDescent="0.35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6" t="s">
        <v>13</v>
      </c>
    </row>
    <row r="4" spans="1:17" x14ac:dyDescent="0.35">
      <c r="A4" s="7" t="s">
        <v>14</v>
      </c>
      <c r="B4" s="8">
        <v>87.77</v>
      </c>
      <c r="C4" s="8">
        <v>73.33</v>
      </c>
      <c r="D4" s="8">
        <v>78.77</v>
      </c>
      <c r="E4" s="8">
        <v>98.1</v>
      </c>
      <c r="F4" s="8">
        <v>93.92</v>
      </c>
      <c r="G4" s="8">
        <v>133.36000000000001</v>
      </c>
      <c r="H4" s="8">
        <v>85.02</v>
      </c>
      <c r="I4" s="8">
        <v>77.900000000000006</v>
      </c>
      <c r="J4" s="8">
        <v>84.24</v>
      </c>
      <c r="K4" s="8">
        <v>89.21</v>
      </c>
      <c r="L4" s="8">
        <v>122.35</v>
      </c>
      <c r="M4" s="8">
        <v>91.98</v>
      </c>
      <c r="N4" s="9"/>
    </row>
    <row r="5" spans="1:17" x14ac:dyDescent="0.35">
      <c r="A5" s="7" t="s">
        <v>15</v>
      </c>
      <c r="B5" s="8">
        <v>63.7</v>
      </c>
      <c r="C5" s="8">
        <v>77.05</v>
      </c>
      <c r="D5" s="8">
        <v>85.95</v>
      </c>
      <c r="E5" s="8">
        <v>100.74</v>
      </c>
      <c r="F5" s="8">
        <v>131.99</v>
      </c>
      <c r="G5" s="8">
        <v>102.39</v>
      </c>
      <c r="H5" s="8">
        <v>81.23</v>
      </c>
      <c r="I5" s="8">
        <v>73.239999999999995</v>
      </c>
      <c r="J5" s="8">
        <v>86.6</v>
      </c>
      <c r="K5" s="8">
        <v>119.98</v>
      </c>
      <c r="L5" s="8">
        <v>105.4</v>
      </c>
      <c r="M5" s="8">
        <v>70.67</v>
      </c>
      <c r="N5" s="10"/>
    </row>
    <row r="6" spans="1:17" x14ac:dyDescent="0.35">
      <c r="A6" s="11" t="s">
        <v>16</v>
      </c>
      <c r="B6" s="8">
        <v>67.36</v>
      </c>
      <c r="C6" s="8">
        <v>81.67</v>
      </c>
      <c r="D6" s="8">
        <v>94.81</v>
      </c>
      <c r="E6" s="8">
        <v>99.59</v>
      </c>
      <c r="F6" s="8">
        <v>107.93</v>
      </c>
      <c r="G6" s="8">
        <v>118.96</v>
      </c>
      <c r="H6" s="8">
        <v>77.37</v>
      </c>
      <c r="I6" s="8">
        <v>74.900000000000006</v>
      </c>
      <c r="J6" s="8">
        <v>85.84</v>
      </c>
      <c r="K6" s="8">
        <v>120.59</v>
      </c>
      <c r="L6" s="8">
        <v>98.55</v>
      </c>
      <c r="M6" s="8">
        <v>74.040000000000006</v>
      </c>
      <c r="N6" s="10"/>
    </row>
    <row r="7" spans="1:17" x14ac:dyDescent="0.3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0"/>
    </row>
    <row r="9" spans="1:17" x14ac:dyDescent="0.35">
      <c r="A9" s="17" t="s">
        <v>34</v>
      </c>
    </row>
    <row r="10" spans="1:17" x14ac:dyDescent="0.35"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  <c r="J10" s="5" t="s">
        <v>9</v>
      </c>
      <c r="K10" s="5" t="s">
        <v>10</v>
      </c>
      <c r="L10" s="5" t="s">
        <v>11</v>
      </c>
      <c r="M10" s="5" t="s">
        <v>12</v>
      </c>
      <c r="N10" s="6" t="s">
        <v>13</v>
      </c>
      <c r="Q10" s="18"/>
    </row>
    <row r="11" spans="1:17" x14ac:dyDescent="0.35">
      <c r="A11" s="19" t="s">
        <v>19</v>
      </c>
      <c r="B11" s="20">
        <v>3036.27</v>
      </c>
      <c r="C11" s="20">
        <v>2666.98</v>
      </c>
      <c r="D11" s="20">
        <v>2788.03</v>
      </c>
      <c r="E11" s="20">
        <v>2590.04</v>
      </c>
      <c r="F11" s="20">
        <v>2545.2800000000002</v>
      </c>
      <c r="G11" s="20">
        <v>2493.7199999999998</v>
      </c>
      <c r="H11" s="20">
        <v>2583.14</v>
      </c>
      <c r="I11" s="20">
        <v>2743.3</v>
      </c>
      <c r="J11" s="20">
        <v>2489.59</v>
      </c>
      <c r="K11" s="20">
        <v>2650.04</v>
      </c>
      <c r="L11" s="20">
        <v>2695.55</v>
      </c>
      <c r="M11" s="20">
        <v>2600.7399999999998</v>
      </c>
      <c r="N11" s="9"/>
    </row>
    <row r="12" spans="1:17" x14ac:dyDescent="0.35">
      <c r="A12" s="19" t="s">
        <v>20</v>
      </c>
      <c r="B12" s="21">
        <v>2.9999999999999997E-4</v>
      </c>
      <c r="C12" s="21">
        <v>2.9999999999999997E-4</v>
      </c>
      <c r="D12" s="21">
        <v>2.9999999999999997E-4</v>
      </c>
      <c r="E12" s="21">
        <v>2.9999999999999997E-4</v>
      </c>
      <c r="F12" s="21">
        <v>2.9999999999999997E-4</v>
      </c>
      <c r="G12" s="21">
        <v>2.9999999999999997E-4</v>
      </c>
      <c r="H12" s="21">
        <v>2.9999999999999997E-4</v>
      </c>
      <c r="I12" s="21">
        <v>2.9999999999999997E-4</v>
      </c>
      <c r="J12" s="21">
        <v>2.9999999999999997E-4</v>
      </c>
      <c r="K12" s="21">
        <v>2.9999999999999997E-4</v>
      </c>
      <c r="L12" s="21">
        <v>2.9999999999999997E-4</v>
      </c>
      <c r="M12" s="21">
        <v>2.9999999999999997E-4</v>
      </c>
      <c r="N12" s="10"/>
    </row>
    <row r="13" spans="1:17" x14ac:dyDescent="0.35">
      <c r="A13" s="19" t="s">
        <v>21</v>
      </c>
      <c r="B13" s="22">
        <f t="shared" ref="B13:H13" si="0">B11/B12</f>
        <v>10120900</v>
      </c>
      <c r="C13" s="22">
        <f t="shared" si="0"/>
        <v>8889933.333333334</v>
      </c>
      <c r="D13" s="22">
        <f t="shared" si="0"/>
        <v>9293433.333333334</v>
      </c>
      <c r="E13" s="22">
        <f t="shared" si="0"/>
        <v>8633466.6666666679</v>
      </c>
      <c r="F13" s="22">
        <f t="shared" si="0"/>
        <v>8484266.6666666679</v>
      </c>
      <c r="G13" s="22">
        <f t="shared" si="0"/>
        <v>8312400</v>
      </c>
      <c r="H13" s="22">
        <f t="shared" si="0"/>
        <v>8610466.6666666679</v>
      </c>
      <c r="I13" s="22">
        <f>I11/I12</f>
        <v>9144333.333333334</v>
      </c>
      <c r="J13" s="22">
        <f>J11/J12</f>
        <v>8298633.3333333349</v>
      </c>
      <c r="K13" s="22">
        <f t="shared" ref="K13:M13" si="1">K11/K12</f>
        <v>8833466.6666666679</v>
      </c>
      <c r="L13" s="22">
        <f t="shared" si="1"/>
        <v>8985166.6666666679</v>
      </c>
      <c r="M13" s="22">
        <f t="shared" si="1"/>
        <v>8669133.333333334</v>
      </c>
      <c r="N13" s="23">
        <f>SUM(B13:M13)</f>
        <v>106275600.00000001</v>
      </c>
    </row>
    <row r="14" spans="1:17" x14ac:dyDescent="0.35">
      <c r="A14" s="19" t="s">
        <v>22</v>
      </c>
      <c r="B14" s="22">
        <v>1805190.12</v>
      </c>
      <c r="C14" s="22">
        <v>1886887.54</v>
      </c>
      <c r="D14" s="22">
        <v>1729300.33</v>
      </c>
      <c r="E14" s="22">
        <v>1912889.67</v>
      </c>
      <c r="F14" s="22">
        <v>1963940.33</v>
      </c>
      <c r="G14" s="22">
        <v>1959964.47</v>
      </c>
      <c r="H14" s="22">
        <v>4191517.02</v>
      </c>
      <c r="I14" s="22">
        <v>4725689.01</v>
      </c>
      <c r="J14" s="22">
        <v>4238331.93</v>
      </c>
      <c r="K14" s="22">
        <v>4538667.46</v>
      </c>
      <c r="L14" s="22">
        <v>4247842.62</v>
      </c>
      <c r="M14" s="22">
        <v>3518108.44</v>
      </c>
      <c r="N14" s="23">
        <f>SUM(H14:M14)</f>
        <v>25460156.48</v>
      </c>
    </row>
    <row r="15" spans="1:17" x14ac:dyDescent="0.35">
      <c r="N15" s="10"/>
    </row>
    <row r="16" spans="1:17" x14ac:dyDescent="0.35">
      <c r="A16" s="24" t="s">
        <v>54</v>
      </c>
      <c r="B16" s="22">
        <v>10120871</v>
      </c>
      <c r="C16" s="22">
        <v>8896301.0700000003</v>
      </c>
      <c r="D16" s="22">
        <v>9293422</v>
      </c>
      <c r="E16" s="22">
        <v>8633437.9199999999</v>
      </c>
      <c r="F16" s="22">
        <v>8484268.4499999993</v>
      </c>
      <c r="G16" s="22">
        <v>8312326.0700000003</v>
      </c>
      <c r="H16" s="22">
        <v>8610575.25</v>
      </c>
      <c r="I16" s="22">
        <v>9144402.2200000007</v>
      </c>
      <c r="J16" s="22">
        <v>8289812.9299999997</v>
      </c>
      <c r="K16" s="22">
        <v>8833440.7799999993</v>
      </c>
      <c r="L16" s="22">
        <v>8985133.3399999999</v>
      </c>
      <c r="M16" s="22">
        <v>8669175.7100000009</v>
      </c>
      <c r="N16" s="23">
        <f>SUM(B16:M16)</f>
        <v>106273166.74000001</v>
      </c>
    </row>
    <row r="17" spans="1:17" x14ac:dyDescent="0.35">
      <c r="A17" s="24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</row>
    <row r="18" spans="1:17" x14ac:dyDescent="0.35">
      <c r="A18" s="24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10"/>
    </row>
    <row r="19" spans="1:17" x14ac:dyDescent="0.35">
      <c r="A19" s="24" t="s">
        <v>23</v>
      </c>
      <c r="B19" s="22">
        <f>(B13-B14)*B6/1000</f>
        <v>560146.21751680004</v>
      </c>
      <c r="C19" s="22">
        <f>(C13-C14)*C6/1000</f>
        <v>571938.74994153343</v>
      </c>
      <c r="D19" s="22">
        <f>(D13-D14)*D6/1000</f>
        <v>717155.45004603337</v>
      </c>
      <c r="E19" s="22">
        <f>(E13-E14)*E6/1000</f>
        <v>669302.26309803338</v>
      </c>
      <c r="F19" s="22">
        <f>(F13-F14)*F6/1000</f>
        <v>703738.8215164335</v>
      </c>
      <c r="G19" s="22">
        <f>(G13-G14)*G6/1000</f>
        <v>755685.73064880003</v>
      </c>
      <c r="H19" s="22">
        <f>(H13-H14)*H6/1000</f>
        <v>341894.13416260015</v>
      </c>
      <c r="I19" s="22">
        <f>(I13-I14)*I6/1000</f>
        <v>330956.45981766679</v>
      </c>
      <c r="J19" s="22">
        <f>(J13-J14)*J6/1000</f>
        <v>348536.27246213355</v>
      </c>
      <c r="K19" s="22">
        <f>(K13-K14)*K6/1000</f>
        <v>517909.8363319335</v>
      </c>
      <c r="L19" s="22">
        <f>(L13-L14)*L6/1000</f>
        <v>466863.28479900007</v>
      </c>
      <c r="M19" s="22">
        <f>(M13-M14)*M6/1000</f>
        <v>381381.88310240011</v>
      </c>
      <c r="N19" s="23">
        <f>SUM(B19:M19)</f>
        <v>6365509.1034433674</v>
      </c>
    </row>
    <row r="20" spans="1:17" x14ac:dyDescent="0.35">
      <c r="A20" s="24" t="s">
        <v>30</v>
      </c>
      <c r="B20" s="22">
        <v>553532.97</v>
      </c>
      <c r="C20" s="22">
        <v>585952.17000000004</v>
      </c>
      <c r="D20" s="22">
        <v>706147.51</v>
      </c>
      <c r="E20" s="22">
        <v>683799.53</v>
      </c>
      <c r="F20" s="22">
        <v>709897.86</v>
      </c>
      <c r="G20" s="22">
        <v>762562.34</v>
      </c>
      <c r="H20" s="22">
        <v>348290.25</v>
      </c>
      <c r="I20" s="22">
        <v>334530.64</v>
      </c>
      <c r="J20" s="22">
        <v>351873.1</v>
      </c>
      <c r="K20" s="22">
        <v>520452.84</v>
      </c>
      <c r="L20" s="22">
        <v>467358.84</v>
      </c>
      <c r="M20" s="22">
        <v>382471.33999999997</v>
      </c>
      <c r="N20" s="23">
        <f>SUM(B20:M20)</f>
        <v>6406869.3899999987</v>
      </c>
    </row>
    <row r="21" spans="1:17" x14ac:dyDescent="0.35">
      <c r="A21" s="24" t="s">
        <v>24</v>
      </c>
      <c r="B21" s="22">
        <v>104875.24</v>
      </c>
      <c r="C21" s="22">
        <v>106136.12</v>
      </c>
      <c r="D21" s="22">
        <v>128328.62</v>
      </c>
      <c r="E21" s="22">
        <v>125359.16</v>
      </c>
      <c r="F21" s="22">
        <v>133435.37</v>
      </c>
      <c r="G21" s="22">
        <v>153417.88</v>
      </c>
      <c r="H21" s="22">
        <v>307925.83</v>
      </c>
      <c r="I21" s="22">
        <v>295982.90999999997</v>
      </c>
      <c r="J21" s="22">
        <v>286127.03999999998</v>
      </c>
      <c r="K21" s="22">
        <v>383389.22</v>
      </c>
      <c r="L21" s="22">
        <v>316214.78999999998</v>
      </c>
      <c r="M21" s="22">
        <v>288133.21999999997</v>
      </c>
      <c r="N21" s="23">
        <f>SUM(H21:M21)</f>
        <v>1877773.01</v>
      </c>
    </row>
    <row r="22" spans="1:17" x14ac:dyDescent="0.35">
      <c r="A22" s="24" t="s">
        <v>25</v>
      </c>
      <c r="B22" s="22">
        <f>B19-B20</f>
        <v>6613.2475168000674</v>
      </c>
      <c r="C22" s="22">
        <f t="shared" ref="C22:M22" si="2">C19-C20</f>
        <v>-14013.42005846661</v>
      </c>
      <c r="D22" s="22">
        <f t="shared" si="2"/>
        <v>11007.940046033356</v>
      </c>
      <c r="E22" s="22">
        <f t="shared" si="2"/>
        <v>-14497.26690196665</v>
      </c>
      <c r="F22" s="22">
        <f t="shared" si="2"/>
        <v>-6159.0384835664881</v>
      </c>
      <c r="G22" s="22">
        <f t="shared" si="2"/>
        <v>-6876.6093511999352</v>
      </c>
      <c r="H22" s="22">
        <f t="shared" si="2"/>
        <v>-6396.1158373998478</v>
      </c>
      <c r="I22" s="22">
        <f t="shared" si="2"/>
        <v>-3574.1801823332207</v>
      </c>
      <c r="J22" s="22">
        <f t="shared" si="2"/>
        <v>-3336.8275378664257</v>
      </c>
      <c r="K22" s="22">
        <f t="shared" si="2"/>
        <v>-2543.0036680665216</v>
      </c>
      <c r="L22" s="22">
        <f t="shared" si="2"/>
        <v>-495.55520099995192</v>
      </c>
      <c r="M22" s="22">
        <f t="shared" si="2"/>
        <v>-1089.4568975998554</v>
      </c>
      <c r="N22" s="23">
        <f>SUM(B22:M22)</f>
        <v>-41360.286556632083</v>
      </c>
    </row>
    <row r="23" spans="1:17" x14ac:dyDescent="0.35">
      <c r="A23" s="24" t="s">
        <v>31</v>
      </c>
      <c r="B23" s="25">
        <v>0.71409999999999996</v>
      </c>
      <c r="C23" s="25">
        <v>0.59798700000000005</v>
      </c>
      <c r="D23" s="25">
        <v>0.56715800000000005</v>
      </c>
      <c r="E23" s="25">
        <v>0.57318199999999997</v>
      </c>
      <c r="F23" s="25">
        <v>0.626359</v>
      </c>
      <c r="G23" s="25">
        <v>0.56546700000000005</v>
      </c>
      <c r="H23" s="25">
        <v>0.30227199999999999</v>
      </c>
      <c r="I23" s="25">
        <v>0.310172</v>
      </c>
      <c r="J23" s="25">
        <v>0.34047500000000003</v>
      </c>
      <c r="K23" s="25">
        <v>0.33785300000000001</v>
      </c>
      <c r="L23" s="25">
        <v>0.32236870000000001</v>
      </c>
      <c r="M23" s="25">
        <v>0.33352300000000001</v>
      </c>
      <c r="N23" s="23"/>
    </row>
    <row r="24" spans="1:17" ht="21" x14ac:dyDescent="0.5">
      <c r="A24" s="24" t="s">
        <v>26</v>
      </c>
      <c r="B24" s="26">
        <f>B22*B23</f>
        <v>4722.5200517469275</v>
      </c>
      <c r="C24" s="26">
        <f t="shared" ref="C24:M24" si="3">C22*C23</f>
        <v>-8379.8430205022742</v>
      </c>
      <c r="D24" s="26">
        <f t="shared" si="3"/>
        <v>6243.2412606281869</v>
      </c>
      <c r="E24" s="26">
        <f t="shared" si="3"/>
        <v>-8309.5724374030488</v>
      </c>
      <c r="F24" s="26">
        <f t="shared" si="3"/>
        <v>-3857.7691855282219</v>
      </c>
      <c r="G24" s="26">
        <f t="shared" si="3"/>
        <v>-3888.4956599949742</v>
      </c>
      <c r="H24" s="26">
        <f t="shared" si="3"/>
        <v>-1933.3667264025266</v>
      </c>
      <c r="I24" s="26">
        <f t="shared" si="3"/>
        <v>-1108.6106155146597</v>
      </c>
      <c r="J24" s="26">
        <f t="shared" si="3"/>
        <v>-1136.1063559550714</v>
      </c>
      <c r="K24" s="26">
        <f t="shared" si="3"/>
        <v>-859.16141826727858</v>
      </c>
      <c r="L24" s="26">
        <f t="shared" si="3"/>
        <v>-159.7514859245932</v>
      </c>
      <c r="M24" s="26">
        <f t="shared" si="3"/>
        <v>-363.35893285819662</v>
      </c>
      <c r="N24" s="27">
        <f>SUM(B24:M24)</f>
        <v>-19030.274525975732</v>
      </c>
    </row>
    <row r="25" spans="1:17" x14ac:dyDescent="0.35">
      <c r="A25" s="2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</row>
    <row r="26" spans="1:17" x14ac:dyDescent="0.35">
      <c r="A26" s="19"/>
      <c r="N26" s="10"/>
    </row>
    <row r="27" spans="1:17" x14ac:dyDescent="0.35">
      <c r="A27" s="28" t="s">
        <v>27</v>
      </c>
      <c r="B27" s="29">
        <f>B13-B16</f>
        <v>29</v>
      </c>
      <c r="C27" s="29">
        <f t="shared" ref="C27:H27" si="4">C13-C16</f>
        <v>-6367.7366666663438</v>
      </c>
      <c r="D27" s="29">
        <f t="shared" si="4"/>
        <v>11.333333333954215</v>
      </c>
      <c r="E27" s="29">
        <f t="shared" si="4"/>
        <v>28.746666667982936</v>
      </c>
      <c r="F27" s="29">
        <f t="shared" si="4"/>
        <v>-1.7833333313465118</v>
      </c>
      <c r="G27" s="29">
        <f t="shared" si="4"/>
        <v>73.929999999701977</v>
      </c>
      <c r="H27" s="29">
        <f t="shared" si="4"/>
        <v>-108.58333333209157</v>
      </c>
      <c r="I27" s="29">
        <f>I13-I16</f>
        <v>-68.886666666716337</v>
      </c>
      <c r="J27" s="29">
        <f>J13-J16</f>
        <v>8820.4033333351836</v>
      </c>
      <c r="K27" s="29">
        <f t="shared" ref="K27:M27" si="5">K13-K16</f>
        <v>25.886666668578982</v>
      </c>
      <c r="L27" s="29">
        <f t="shared" si="5"/>
        <v>33.326666668057442</v>
      </c>
      <c r="M27" s="29">
        <f t="shared" si="5"/>
        <v>-42.376666666939855</v>
      </c>
      <c r="N27" s="13">
        <f>SUM(B27:M27)</f>
        <v>2433.260000010021</v>
      </c>
      <c r="Q27" s="30"/>
    </row>
    <row r="28" spans="1:17" x14ac:dyDescent="0.35">
      <c r="A28" s="14" t="s">
        <v>17</v>
      </c>
      <c r="B28" s="31">
        <f>B27/B13</f>
        <v>2.865357823908941E-6</v>
      </c>
      <c r="C28" s="31">
        <f t="shared" ref="C28:M28" si="6">C27/C13</f>
        <v>-7.1628621137012768E-4</v>
      </c>
      <c r="D28" s="31">
        <f t="shared" si="6"/>
        <v>1.2194990728888369E-6</v>
      </c>
      <c r="E28" s="31">
        <f t="shared" si="6"/>
        <v>3.3296783062790071E-6</v>
      </c>
      <c r="F28" s="31">
        <f t="shared" si="6"/>
        <v>-2.1019298442762819E-7</v>
      </c>
      <c r="G28" s="31">
        <f t="shared" si="6"/>
        <v>8.8939415812162531E-6</v>
      </c>
      <c r="H28" s="31">
        <f t="shared" si="6"/>
        <v>-1.2610621181828111E-5</v>
      </c>
      <c r="I28" s="31">
        <f t="shared" si="6"/>
        <v>-7.5332628586063867E-6</v>
      </c>
      <c r="J28" s="31">
        <f t="shared" si="6"/>
        <v>1.0628742082031799E-3</v>
      </c>
      <c r="K28" s="31">
        <f t="shared" si="6"/>
        <v>2.9305218036609611E-6</v>
      </c>
      <c r="L28" s="31">
        <f t="shared" si="6"/>
        <v>3.7090760699735607E-6</v>
      </c>
      <c r="M28" s="31">
        <f t="shared" si="6"/>
        <v>-4.8882241208586613E-6</v>
      </c>
      <c r="N28" s="16">
        <f>SUM(B28:M28)</f>
        <v>3.442937703452589E-4</v>
      </c>
    </row>
    <row r="29" spans="1:17" ht="15.5" x14ac:dyDescent="0.35">
      <c r="C29" s="33" t="s">
        <v>52</v>
      </c>
      <c r="E29" s="15"/>
      <c r="J29" s="33" t="s">
        <v>53</v>
      </c>
    </row>
    <row r="32" spans="1:17" x14ac:dyDescent="0.35">
      <c r="A32" s="24" t="s">
        <v>51</v>
      </c>
      <c r="B32" s="25">
        <v>0.28589999999999999</v>
      </c>
      <c r="C32" s="25">
        <v>0.40201300000000001</v>
      </c>
      <c r="D32" s="25">
        <v>0.432842</v>
      </c>
      <c r="E32" s="25">
        <v>0.42681799999999998</v>
      </c>
      <c r="F32" s="25">
        <v>0.42364099999999999</v>
      </c>
      <c r="G32" s="25">
        <v>0.434533</v>
      </c>
      <c r="H32" s="25">
        <v>0.69772800000000001</v>
      </c>
      <c r="I32" s="25">
        <v>0.689828</v>
      </c>
      <c r="J32" s="25">
        <v>0.65952500000000003</v>
      </c>
      <c r="K32" s="25">
        <v>0.66214700000000004</v>
      </c>
      <c r="L32" s="25">
        <v>0.67763200000000001</v>
      </c>
      <c r="M32" s="25">
        <v>0.66647699999999999</v>
      </c>
      <c r="N32" s="38"/>
    </row>
  </sheetData>
  <pageMargins left="0.70866141732283472" right="0.70866141732283472" top="0.74803149606299213" bottom="0.74803149606299213" header="0.31496062992125984" footer="0.31496062992125984"/>
  <pageSetup scale="49" orientation="landscape" r:id="rId1"/>
  <headerFoot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workbookViewId="0">
      <selection activeCell="A21" sqref="A21"/>
    </sheetView>
  </sheetViews>
  <sheetFormatPr defaultRowHeight="15.5" x14ac:dyDescent="0.35"/>
  <cols>
    <col min="1" max="1" width="33" style="40" bestFit="1" customWidth="1"/>
    <col min="2" max="2" width="14.54296875" style="40" customWidth="1"/>
    <col min="3" max="3" width="8.7265625" style="40" customWidth="1"/>
    <col min="4" max="4" width="14.54296875" style="40" customWidth="1"/>
    <col min="5" max="5" width="8.7265625" style="40"/>
    <col min="6" max="6" width="14.54296875" style="40" bestFit="1" customWidth="1"/>
    <col min="7" max="7" width="8.7265625" style="40" customWidth="1"/>
    <col min="8" max="8" width="14.54296875" style="40" customWidth="1"/>
    <col min="9" max="9" width="8.7265625" style="40"/>
    <col min="10" max="10" width="19.90625" style="40" bestFit="1" customWidth="1"/>
    <col min="11" max="16384" width="8.7265625" style="40"/>
  </cols>
  <sheetData>
    <row r="2" spans="1:10" ht="18.5" x14ac:dyDescent="0.45">
      <c r="A2" s="41" t="s">
        <v>55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35">
      <c r="A3" s="42"/>
      <c r="B3" s="43">
        <v>2015</v>
      </c>
      <c r="C3" s="43"/>
      <c r="D3" s="43">
        <v>2016</v>
      </c>
      <c r="E3" s="43"/>
      <c r="F3" s="43">
        <v>2017</v>
      </c>
      <c r="G3" s="43"/>
      <c r="H3" s="43">
        <v>2018</v>
      </c>
      <c r="I3" s="42"/>
      <c r="J3" s="42"/>
    </row>
    <row r="4" spans="1:10" x14ac:dyDescent="0.35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0" x14ac:dyDescent="0.35">
      <c r="A5" s="42" t="s">
        <v>39</v>
      </c>
      <c r="B5" s="44">
        <v>111789846.15000001</v>
      </c>
      <c r="C5" s="44"/>
      <c r="D5" s="44">
        <v>108698807.69</v>
      </c>
      <c r="E5" s="44"/>
      <c r="F5" s="44">
        <v>106743638</v>
      </c>
      <c r="G5" s="42"/>
      <c r="H5" s="44">
        <v>106275600</v>
      </c>
      <c r="I5" s="42"/>
      <c r="J5" s="42" t="s">
        <v>40</v>
      </c>
    </row>
    <row r="6" spans="1:10" x14ac:dyDescent="0.35">
      <c r="A6" s="42"/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35">
      <c r="A7" s="42" t="s">
        <v>41</v>
      </c>
      <c r="B7" s="44">
        <v>105356695</v>
      </c>
      <c r="C7" s="44"/>
      <c r="D7" s="44">
        <v>102633740</v>
      </c>
      <c r="E7" s="44"/>
      <c r="F7" s="44">
        <v>100777475</v>
      </c>
      <c r="G7" s="42"/>
      <c r="H7" s="44">
        <v>99864919.189999998</v>
      </c>
      <c r="I7" s="42"/>
      <c r="J7" s="42" t="s">
        <v>42</v>
      </c>
    </row>
    <row r="8" spans="1:10" x14ac:dyDescent="0.35">
      <c r="A8" s="42"/>
      <c r="B8" s="42"/>
      <c r="C8" s="42"/>
      <c r="D8" s="42"/>
      <c r="E8" s="42"/>
      <c r="F8" s="42"/>
      <c r="G8" s="42"/>
      <c r="H8" s="42"/>
      <c r="I8" s="42"/>
      <c r="J8" s="42"/>
    </row>
    <row r="9" spans="1:10" x14ac:dyDescent="0.35">
      <c r="A9" s="42" t="s">
        <v>50</v>
      </c>
      <c r="B9" s="42">
        <f>B5/B7</f>
        <v>1.0610606772545399</v>
      </c>
      <c r="C9" s="42"/>
      <c r="D9" s="42">
        <f>D5/D7</f>
        <v>1.05909428702491</v>
      </c>
      <c r="E9" s="42"/>
      <c r="F9" s="42">
        <f>F5/F7</f>
        <v>1.0592013542708825</v>
      </c>
      <c r="G9" s="42"/>
      <c r="H9" s="42">
        <f>H5/H7</f>
        <v>1.064193521228443</v>
      </c>
      <c r="I9" s="42"/>
      <c r="J9" s="42" t="s">
        <v>43</v>
      </c>
    </row>
    <row r="10" spans="1:10" x14ac:dyDescent="0.35">
      <c r="A10" s="42"/>
      <c r="B10" s="42"/>
      <c r="C10" s="42"/>
      <c r="D10" s="42"/>
      <c r="E10" s="42"/>
      <c r="F10" s="42"/>
      <c r="G10" s="42"/>
      <c r="H10" s="42"/>
      <c r="I10" s="42"/>
      <c r="J10" s="42"/>
    </row>
    <row r="11" spans="1:10" x14ac:dyDescent="0.35">
      <c r="A11" s="42" t="s">
        <v>44</v>
      </c>
      <c r="B11" s="42">
        <v>1.0656000000000001</v>
      </c>
      <c r="C11" s="42"/>
      <c r="D11" s="42">
        <v>1.0656000000000001</v>
      </c>
      <c r="E11" s="42"/>
      <c r="F11" s="42">
        <v>1.0656000000000001</v>
      </c>
      <c r="G11" s="42"/>
      <c r="H11" s="42">
        <v>1.0656000000000001</v>
      </c>
      <c r="I11" s="42"/>
      <c r="J11" s="42" t="s">
        <v>45</v>
      </c>
    </row>
    <row r="12" spans="1:10" x14ac:dyDescent="0.3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35">
      <c r="A13" s="42" t="s">
        <v>46</v>
      </c>
      <c r="B13" s="42">
        <f>B11-B9</f>
        <v>4.5393227454602059E-3</v>
      </c>
      <c r="C13" s="42"/>
      <c r="D13" s="42">
        <f>D11-D9</f>
        <v>6.5057129750900611E-3</v>
      </c>
      <c r="E13" s="42"/>
      <c r="F13" s="42">
        <f>F11-F9</f>
        <v>6.3986457291176357E-3</v>
      </c>
      <c r="G13" s="42"/>
      <c r="H13" s="42">
        <f>H11-H9</f>
        <v>1.4064787715570848E-3</v>
      </c>
      <c r="I13" s="42"/>
      <c r="J13" s="42" t="s">
        <v>43</v>
      </c>
    </row>
    <row r="14" spans="1:10" x14ac:dyDescent="0.35">
      <c r="A14" s="42"/>
      <c r="B14" s="42"/>
      <c r="C14" s="42"/>
      <c r="D14" s="42"/>
      <c r="E14" s="42"/>
      <c r="F14" s="42"/>
      <c r="G14" s="42"/>
      <c r="H14" s="42"/>
      <c r="I14" s="42"/>
      <c r="J14" s="42"/>
    </row>
    <row r="15" spans="1:10" x14ac:dyDescent="0.35">
      <c r="A15" s="42" t="s">
        <v>47</v>
      </c>
      <c r="B15" s="45">
        <v>6058403.71</v>
      </c>
      <c r="C15" s="45"/>
      <c r="D15" s="45">
        <v>7202560.4699999997</v>
      </c>
      <c r="E15" s="45"/>
      <c r="F15" s="45">
        <v>6144924.8900000006</v>
      </c>
      <c r="G15" s="42"/>
      <c r="H15" s="45">
        <v>3196932.17</v>
      </c>
      <c r="I15" s="42"/>
      <c r="J15" s="42" t="s">
        <v>48</v>
      </c>
    </row>
    <row r="16" spans="1:10" x14ac:dyDescent="0.35">
      <c r="A16" s="42"/>
      <c r="B16" s="42"/>
      <c r="C16" s="42"/>
      <c r="D16" s="42"/>
      <c r="E16" s="42"/>
      <c r="F16" s="42"/>
      <c r="G16" s="42"/>
      <c r="H16" s="42"/>
      <c r="I16" s="42"/>
      <c r="J16" s="42"/>
    </row>
    <row r="17" spans="1:10" x14ac:dyDescent="0.35">
      <c r="A17" s="42" t="s">
        <v>49</v>
      </c>
      <c r="B17" s="46">
        <f>B15*B13</f>
        <v>27501.049761983497</v>
      </c>
      <c r="C17" s="46"/>
      <c r="D17" s="46">
        <f>D15*D13</f>
        <v>46857.791103549767</v>
      </c>
      <c r="E17" s="46"/>
      <c r="F17" s="46">
        <f>F15*F13</f>
        <v>39319.197403147162</v>
      </c>
      <c r="G17" s="42"/>
      <c r="H17" s="46">
        <f>H15*H13</f>
        <v>4496.4172312129249</v>
      </c>
      <c r="I17" s="42"/>
      <c r="J17" s="4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2015 IESO charges differences</vt:lpstr>
      <vt:lpstr>2016 IESO charges differences</vt:lpstr>
      <vt:lpstr>2017 IESO charges differences</vt:lpstr>
      <vt:lpstr>2018 IESO charges differences</vt:lpstr>
      <vt:lpstr>Losses</vt:lpstr>
      <vt:lpstr>'2015 IESO charges differences'!Print_Area</vt:lpstr>
      <vt:lpstr>'2016 IESO charges differences'!Print_Area</vt:lpstr>
      <vt:lpstr>'2017 IESO charges differences'!Print_Area</vt:lpstr>
      <vt:lpstr>'2018 IESO charges differences'!Print_Area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Petersen</dc:creator>
  <cp:lastModifiedBy>Richard Bucknall</cp:lastModifiedBy>
  <dcterms:created xsi:type="dcterms:W3CDTF">2020-01-24T14:41:38Z</dcterms:created>
  <dcterms:modified xsi:type="dcterms:W3CDTF">2020-01-31T17:47:21Z</dcterms:modified>
</cp:coreProperties>
</file>